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Delphi 10\LigaV60\"/>
    </mc:Choice>
  </mc:AlternateContent>
  <xr:revisionPtr revIDLastSave="0" documentId="13_ncr:1_{F27069EC-8A3F-4A19-B18D-78A896EBBCA7}" xr6:coauthVersionLast="46" xr6:coauthVersionMax="46" xr10:uidLastSave="{00000000-0000-0000-0000-000000000000}"/>
  <bookViews>
    <workbookView xWindow="-120" yWindow="-120" windowWidth="29040" windowHeight="17640" tabRatio="759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_države" sheetId="14" r:id="rId7"/>
    <sheet name="registar kategorije" sheetId="7" r:id="rId8"/>
    <sheet name="registar_uparivanje" sheetId="12" r:id="rId9"/>
    <sheet name="registar_status_rezultat" sheetId="13" r:id="rId10"/>
    <sheet name="csv" sheetId="16" r:id="rId11"/>
  </sheets>
  <definedNames>
    <definedName name="csv">csv!$B$3:$DA$402</definedName>
    <definedName name="datum_natjecanja">data!$C$4</definedName>
    <definedName name="dnevnik_id">data!$C$17</definedName>
    <definedName name="drzava_id">registar_države!$B$10:$B$109</definedName>
    <definedName name="drzava_oznaka">registar_države!$D$10:$D$109</definedName>
    <definedName name="grana_id">data!$C$9</definedName>
    <definedName name="imePrezime_id">'registar-natjecatelji'!$B$10:$B$1209</definedName>
    <definedName name="imePrezime_ime">'registar-natjecatelji'!$C$10:$C$1209</definedName>
    <definedName name="imePrezime_imePrezime">'registar-natjecatelji'!$L$10:$L$1209</definedName>
    <definedName name="imePrezime_imePrezimeKlub">'registar-natjecatelji'!$J$10:$J$1209</definedName>
    <definedName name="imePrezime_klub">'registar-natjecatelji'!$E$10:$E$1209</definedName>
    <definedName name="imePrezime_prezime">'registar-natjecatelji'!$D$10:$D$1209</definedName>
    <definedName name="imePrezimeAlias_alias">'registar-natjecatelji'!$O$10:$O$1209</definedName>
    <definedName name="imePrezimeAlias_id">'registar-natjecatelji'!$N$10:$N$1209</definedName>
    <definedName name="imePrezimeAlias_imePrezimeId">'registar-natjecatelji'!$P$10:$P$1209</definedName>
    <definedName name="kategorija_id">'registar kategorije'!$B$10:$B$59</definedName>
    <definedName name="kategorija_oznaka">'registar kategorije'!$C$10:$C$59</definedName>
    <definedName name="kategorija_rbr">'registar kategorije'!$K$10:$K$59</definedName>
    <definedName name="kategorijaAlias_id">'registar kategorije'!$O$10:$O$59</definedName>
    <definedName name="kategorijaAlias_oznaka">'registar kategorije'!$P$10:$P$59</definedName>
    <definedName name="klub_id">'registar-klubovi'!$B$10:$B$109</definedName>
    <definedName name="klub_naziv">'registar-klubovi'!$C$10:$C$109</definedName>
    <definedName name="klubAlias_alias">'registar-klubovi'!$F$10:$F$109</definedName>
    <definedName name="klubAlias_id">'registar-klubovi'!$E$10:$E$109</definedName>
    <definedName name="klubAlias_klubId">'registar-klubovi'!$G$10:$G$109</definedName>
    <definedName name="liga_id">data!$C$11</definedName>
    <definedName name="max_imePrezime_id">data!$C$21</definedName>
    <definedName name="max_kategorijaAlias_id">data!$C$25</definedName>
    <definedName name="max_minuta">data!$C$31</definedName>
    <definedName name="max_osoba_id">data!$C$19</definedName>
    <definedName name="max_rezultat_id">data!$C$29</definedName>
    <definedName name="max_staza_id">data!$C$23</definedName>
    <definedName name="max_stazaKategorija_id">data!$C$27</definedName>
    <definedName name="natjecanje_kategorija">natjecanje!$O$11:$O$410</definedName>
    <definedName name="natjecanje_katnatid">natjecanje!$P$11:$P$410</definedName>
    <definedName name="natjecanjeKategorije_katAliasId">'natjecanje-kategorije'!$K$8:$K$57</definedName>
    <definedName name="natjecanjeKategorije_kategorija">'natjecanje-kategorije'!$D$8:$D$57</definedName>
    <definedName name="natjecanjeKategorije_katRegId">'natjecanje-kategorije'!$G$8:$G$57</definedName>
    <definedName name="natjecanjeStaze_kategorija">'natjecanje-staze'!$G$8:$G$57</definedName>
    <definedName name="natjecanjeStaze_naziv">'natjecanje-staze'!$M$8:$M$57</definedName>
    <definedName name="natjecanjeStaze_stazaId">'natjecanje-staze'!$K$8:$K$57</definedName>
    <definedName name="registar">'registar-natjecatelji'!$H$10:$H$1209</definedName>
    <definedName name="registarNatjecatelji">'registar-natjecatelji'!$B$10:$F$1209</definedName>
    <definedName name="statusRezultat_id">registar_status_rezultat!$B$10:$B$29</definedName>
    <definedName name="statusRezultat_oEvent">registar_status_rezultat!$E$10:$E$29</definedName>
    <definedName name="staza_alias">'natjecanje-staze'!$H$8:$H$57</definedName>
    <definedName name="staza_id">'natjecanje-staze'!$K$8:$K$57</definedName>
    <definedName name="staza_naziv">'natjecanje-staze'!#REF!</definedName>
    <definedName name="staza_trka">'natjecanje-staze'!$G$8:$G$57</definedName>
    <definedName name="trka_id">data!$C$13</definedName>
    <definedName name="trka_je_rangirana">data!$C$15</definedName>
    <definedName name="uparivanje_id">registar_uparivanje!$B$10:$B$59</definedName>
    <definedName name="uparivanje_oznaka">registar_uparivanje!$C$10:$C$59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J410" i="1" l="1"/>
  <c r="CI410" i="1"/>
  <c r="CJ409" i="1"/>
  <c r="CI409" i="1"/>
  <c r="CJ408" i="1"/>
  <c r="CI408" i="1"/>
  <c r="CJ407" i="1"/>
  <c r="CI407" i="1"/>
  <c r="CJ406" i="1"/>
  <c r="CI406" i="1"/>
  <c r="CJ405" i="1"/>
  <c r="CI405" i="1"/>
  <c r="CJ404" i="1"/>
  <c r="CI404" i="1"/>
  <c r="CJ403" i="1"/>
  <c r="CI403" i="1"/>
  <c r="CJ402" i="1"/>
  <c r="CI402" i="1"/>
  <c r="CJ401" i="1"/>
  <c r="CI401" i="1"/>
  <c r="CJ400" i="1"/>
  <c r="CI400" i="1"/>
  <c r="CJ399" i="1"/>
  <c r="CI399" i="1"/>
  <c r="CJ398" i="1"/>
  <c r="CI398" i="1"/>
  <c r="CJ397" i="1"/>
  <c r="CI397" i="1"/>
  <c r="CJ396" i="1"/>
  <c r="CI396" i="1"/>
  <c r="CJ395" i="1"/>
  <c r="CI395" i="1"/>
  <c r="CJ394" i="1"/>
  <c r="CI394" i="1"/>
  <c r="CJ393" i="1"/>
  <c r="CI393" i="1"/>
  <c r="CJ392" i="1"/>
  <c r="CI392" i="1"/>
  <c r="CJ391" i="1"/>
  <c r="CI391" i="1"/>
  <c r="CJ390" i="1"/>
  <c r="CI390" i="1"/>
  <c r="CJ389" i="1"/>
  <c r="CI389" i="1"/>
  <c r="CJ388" i="1"/>
  <c r="CI388" i="1"/>
  <c r="CJ387" i="1"/>
  <c r="CI387" i="1"/>
  <c r="CJ386" i="1"/>
  <c r="CI386" i="1"/>
  <c r="CJ385" i="1"/>
  <c r="CI385" i="1"/>
  <c r="CJ384" i="1"/>
  <c r="CI384" i="1"/>
  <c r="CJ383" i="1"/>
  <c r="CI383" i="1"/>
  <c r="CJ382" i="1"/>
  <c r="CI382" i="1"/>
  <c r="CJ381" i="1"/>
  <c r="CI381" i="1"/>
  <c r="CJ380" i="1"/>
  <c r="CI380" i="1"/>
  <c r="CJ379" i="1"/>
  <c r="CI379" i="1"/>
  <c r="CJ378" i="1"/>
  <c r="CI378" i="1"/>
  <c r="CJ377" i="1"/>
  <c r="CI377" i="1"/>
  <c r="CJ376" i="1"/>
  <c r="CI376" i="1"/>
  <c r="CJ375" i="1"/>
  <c r="CI375" i="1"/>
  <c r="CJ374" i="1"/>
  <c r="CI374" i="1"/>
  <c r="CJ373" i="1"/>
  <c r="CI373" i="1"/>
  <c r="CJ372" i="1"/>
  <c r="CI372" i="1"/>
  <c r="CJ371" i="1"/>
  <c r="CI371" i="1"/>
  <c r="CJ370" i="1"/>
  <c r="CI370" i="1"/>
  <c r="CJ369" i="1"/>
  <c r="CI369" i="1"/>
  <c r="CJ368" i="1"/>
  <c r="CI368" i="1"/>
  <c r="CJ367" i="1"/>
  <c r="CI367" i="1"/>
  <c r="CJ366" i="1"/>
  <c r="CI366" i="1"/>
  <c r="CJ365" i="1"/>
  <c r="CI365" i="1"/>
  <c r="CJ364" i="1"/>
  <c r="CI364" i="1"/>
  <c r="CJ363" i="1"/>
  <c r="CI363" i="1"/>
  <c r="CJ362" i="1"/>
  <c r="CI362" i="1"/>
  <c r="CJ361" i="1"/>
  <c r="CI361" i="1"/>
  <c r="CJ360" i="1"/>
  <c r="CI360" i="1"/>
  <c r="CJ359" i="1"/>
  <c r="CI359" i="1"/>
  <c r="CJ358" i="1"/>
  <c r="CI358" i="1"/>
  <c r="CJ357" i="1"/>
  <c r="CI357" i="1"/>
  <c r="CJ356" i="1"/>
  <c r="CI356" i="1"/>
  <c r="CJ355" i="1"/>
  <c r="CI355" i="1"/>
  <c r="CJ354" i="1"/>
  <c r="CI354" i="1"/>
  <c r="CJ353" i="1"/>
  <c r="CI353" i="1"/>
  <c r="CJ352" i="1"/>
  <c r="CI352" i="1"/>
  <c r="CJ351" i="1"/>
  <c r="CI351" i="1"/>
  <c r="CJ350" i="1"/>
  <c r="CI350" i="1"/>
  <c r="CJ349" i="1"/>
  <c r="CI349" i="1"/>
  <c r="CJ348" i="1"/>
  <c r="CI348" i="1"/>
  <c r="CJ347" i="1"/>
  <c r="CI347" i="1"/>
  <c r="CJ346" i="1"/>
  <c r="CI346" i="1"/>
  <c r="CJ345" i="1"/>
  <c r="CI345" i="1"/>
  <c r="CJ344" i="1"/>
  <c r="CI344" i="1"/>
  <c r="CJ343" i="1"/>
  <c r="CI343" i="1"/>
  <c r="CJ342" i="1"/>
  <c r="CI342" i="1"/>
  <c r="CJ341" i="1"/>
  <c r="CI341" i="1"/>
  <c r="CJ340" i="1"/>
  <c r="CI340" i="1"/>
  <c r="CJ339" i="1"/>
  <c r="CI339" i="1"/>
  <c r="CJ338" i="1"/>
  <c r="CI338" i="1"/>
  <c r="CJ337" i="1"/>
  <c r="CI337" i="1"/>
  <c r="CJ336" i="1"/>
  <c r="CI336" i="1"/>
  <c r="CJ335" i="1"/>
  <c r="CI335" i="1"/>
  <c r="CJ334" i="1"/>
  <c r="CI334" i="1"/>
  <c r="CJ333" i="1"/>
  <c r="CI333" i="1"/>
  <c r="CJ332" i="1"/>
  <c r="CI332" i="1"/>
  <c r="CJ331" i="1"/>
  <c r="CI331" i="1"/>
  <c r="CJ330" i="1"/>
  <c r="CI330" i="1"/>
  <c r="CJ329" i="1"/>
  <c r="CI329" i="1"/>
  <c r="CJ328" i="1"/>
  <c r="CI328" i="1"/>
  <c r="CJ327" i="1"/>
  <c r="CI327" i="1"/>
  <c r="CI326" i="1"/>
  <c r="CJ326" i="1" s="1"/>
  <c r="CJ325" i="1"/>
  <c r="CI325" i="1"/>
  <c r="CJ324" i="1"/>
  <c r="CI324" i="1"/>
  <c r="CJ323" i="1"/>
  <c r="CI323" i="1"/>
  <c r="CJ322" i="1"/>
  <c r="CI322" i="1"/>
  <c r="CJ321" i="1"/>
  <c r="CI321" i="1"/>
  <c r="CJ320" i="1"/>
  <c r="CI320" i="1"/>
  <c r="CJ319" i="1"/>
  <c r="CI319" i="1"/>
  <c r="CJ318" i="1"/>
  <c r="CI318" i="1"/>
  <c r="CJ317" i="1"/>
  <c r="CI317" i="1"/>
  <c r="CJ316" i="1"/>
  <c r="CI316" i="1"/>
  <c r="CJ315" i="1"/>
  <c r="CI315" i="1"/>
  <c r="CJ314" i="1"/>
  <c r="CI314" i="1"/>
  <c r="CJ313" i="1"/>
  <c r="CI313" i="1"/>
  <c r="CJ312" i="1"/>
  <c r="CI312" i="1"/>
  <c r="CJ311" i="1"/>
  <c r="CI311" i="1"/>
  <c r="CJ310" i="1"/>
  <c r="CI310" i="1"/>
  <c r="CJ309" i="1"/>
  <c r="CI309" i="1"/>
  <c r="CJ308" i="1"/>
  <c r="CI308" i="1"/>
  <c r="CJ307" i="1"/>
  <c r="CI307" i="1"/>
  <c r="CJ306" i="1"/>
  <c r="CI306" i="1"/>
  <c r="CJ305" i="1"/>
  <c r="CI305" i="1"/>
  <c r="CJ304" i="1"/>
  <c r="CI304" i="1"/>
  <c r="CJ303" i="1"/>
  <c r="CI303" i="1"/>
  <c r="CJ302" i="1"/>
  <c r="CI302" i="1"/>
  <c r="CJ301" i="1"/>
  <c r="CI301" i="1"/>
  <c r="CJ300" i="1"/>
  <c r="CI300" i="1"/>
  <c r="CJ299" i="1"/>
  <c r="CI299" i="1"/>
  <c r="CJ298" i="1"/>
  <c r="CI298" i="1"/>
  <c r="CJ297" i="1"/>
  <c r="CI297" i="1"/>
  <c r="CJ296" i="1"/>
  <c r="CI296" i="1"/>
  <c r="CJ295" i="1"/>
  <c r="CI295" i="1"/>
  <c r="CJ294" i="1"/>
  <c r="CI294" i="1"/>
  <c r="CJ293" i="1"/>
  <c r="CI293" i="1"/>
  <c r="CJ292" i="1"/>
  <c r="CI292" i="1"/>
  <c r="CJ291" i="1"/>
  <c r="CI291" i="1"/>
  <c r="CJ290" i="1"/>
  <c r="CI290" i="1"/>
  <c r="CJ289" i="1"/>
  <c r="CI289" i="1"/>
  <c r="CJ288" i="1"/>
  <c r="CI288" i="1"/>
  <c r="CJ287" i="1"/>
  <c r="CI287" i="1"/>
  <c r="CJ286" i="1"/>
  <c r="CI286" i="1"/>
  <c r="CJ285" i="1"/>
  <c r="CI285" i="1"/>
  <c r="CJ284" i="1"/>
  <c r="CI284" i="1"/>
  <c r="CJ283" i="1"/>
  <c r="CI283" i="1"/>
  <c r="CJ282" i="1"/>
  <c r="CI282" i="1"/>
  <c r="CJ281" i="1"/>
  <c r="CI281" i="1"/>
  <c r="CJ280" i="1"/>
  <c r="CI280" i="1"/>
  <c r="CJ279" i="1"/>
  <c r="CI279" i="1"/>
  <c r="CJ278" i="1"/>
  <c r="CI278" i="1"/>
  <c r="CJ277" i="1"/>
  <c r="CI277" i="1"/>
  <c r="CJ276" i="1"/>
  <c r="CI276" i="1"/>
  <c r="CJ275" i="1"/>
  <c r="CI275" i="1"/>
  <c r="CJ274" i="1"/>
  <c r="CI274" i="1"/>
  <c r="CJ273" i="1"/>
  <c r="CI273" i="1"/>
  <c r="CJ272" i="1"/>
  <c r="CI272" i="1"/>
  <c r="CJ271" i="1"/>
  <c r="CI271" i="1"/>
  <c r="CJ270" i="1"/>
  <c r="CI270" i="1"/>
  <c r="CJ269" i="1"/>
  <c r="CI269" i="1"/>
  <c r="CJ268" i="1"/>
  <c r="CI268" i="1"/>
  <c r="CJ267" i="1"/>
  <c r="CI267" i="1"/>
  <c r="CJ266" i="1"/>
  <c r="CI266" i="1"/>
  <c r="CJ265" i="1"/>
  <c r="CI265" i="1"/>
  <c r="CJ264" i="1"/>
  <c r="CI264" i="1"/>
  <c r="CJ263" i="1"/>
  <c r="CI263" i="1"/>
  <c r="CJ262" i="1"/>
  <c r="CI262" i="1"/>
  <c r="CJ261" i="1"/>
  <c r="CI261" i="1"/>
  <c r="CJ260" i="1"/>
  <c r="CI260" i="1"/>
  <c r="CJ259" i="1"/>
  <c r="CI259" i="1"/>
  <c r="CJ258" i="1"/>
  <c r="CI258" i="1"/>
  <c r="CJ257" i="1"/>
  <c r="CI257" i="1"/>
  <c r="CJ256" i="1"/>
  <c r="CI256" i="1"/>
  <c r="CJ255" i="1"/>
  <c r="CI255" i="1"/>
  <c r="CJ254" i="1"/>
  <c r="CI254" i="1"/>
  <c r="CJ253" i="1"/>
  <c r="CI253" i="1"/>
  <c r="CJ252" i="1"/>
  <c r="CI252" i="1"/>
  <c r="CJ251" i="1"/>
  <c r="CI251" i="1"/>
  <c r="CJ250" i="1"/>
  <c r="CI250" i="1"/>
  <c r="CJ249" i="1"/>
  <c r="CI249" i="1"/>
  <c r="CJ248" i="1"/>
  <c r="CI248" i="1"/>
  <c r="CJ247" i="1"/>
  <c r="CI247" i="1"/>
  <c r="CJ246" i="1"/>
  <c r="CI246" i="1"/>
  <c r="CJ245" i="1"/>
  <c r="CI245" i="1"/>
  <c r="CJ244" i="1"/>
  <c r="CI244" i="1"/>
  <c r="CJ243" i="1"/>
  <c r="CI243" i="1"/>
  <c r="CI242" i="1"/>
  <c r="CJ242" i="1" s="1"/>
  <c r="CJ241" i="1"/>
  <c r="CI241" i="1"/>
  <c r="CJ240" i="1"/>
  <c r="CI240" i="1"/>
  <c r="CJ239" i="1"/>
  <c r="CI239" i="1"/>
  <c r="CJ238" i="1"/>
  <c r="CI238" i="1"/>
  <c r="CJ237" i="1"/>
  <c r="CI237" i="1"/>
  <c r="CJ236" i="1"/>
  <c r="CI236" i="1"/>
  <c r="CJ235" i="1"/>
  <c r="CI235" i="1"/>
  <c r="CJ234" i="1"/>
  <c r="CI234" i="1"/>
  <c r="CJ233" i="1"/>
  <c r="CI233" i="1"/>
  <c r="CJ232" i="1"/>
  <c r="CI232" i="1"/>
  <c r="CJ231" i="1"/>
  <c r="CI231" i="1"/>
  <c r="CJ230" i="1"/>
  <c r="CI230" i="1"/>
  <c r="CJ229" i="1"/>
  <c r="CI229" i="1"/>
  <c r="CJ228" i="1"/>
  <c r="CI228" i="1"/>
  <c r="CJ227" i="1"/>
  <c r="CI227" i="1"/>
  <c r="CJ226" i="1"/>
  <c r="CI226" i="1"/>
  <c r="CJ225" i="1"/>
  <c r="CI225" i="1"/>
  <c r="CJ224" i="1"/>
  <c r="CI224" i="1"/>
  <c r="CJ223" i="1"/>
  <c r="CI223" i="1"/>
  <c r="CJ222" i="1"/>
  <c r="CI222" i="1"/>
  <c r="CJ221" i="1"/>
  <c r="CI221" i="1"/>
  <c r="CJ220" i="1"/>
  <c r="CI220" i="1"/>
  <c r="CJ219" i="1"/>
  <c r="CI219" i="1"/>
  <c r="CJ218" i="1"/>
  <c r="CI218" i="1"/>
  <c r="CJ217" i="1"/>
  <c r="CI217" i="1"/>
  <c r="CJ216" i="1"/>
  <c r="CI216" i="1"/>
  <c r="CJ215" i="1"/>
  <c r="CI215" i="1"/>
  <c r="CJ214" i="1"/>
  <c r="CI214" i="1"/>
  <c r="CJ213" i="1"/>
  <c r="CI213" i="1"/>
  <c r="CJ212" i="1"/>
  <c r="CI212" i="1"/>
  <c r="CJ211" i="1"/>
  <c r="CI211" i="1"/>
  <c r="CJ210" i="1"/>
  <c r="CI210" i="1"/>
  <c r="CJ209" i="1"/>
  <c r="CI209" i="1"/>
  <c r="CJ208" i="1"/>
  <c r="CI208" i="1"/>
  <c r="CJ207" i="1"/>
  <c r="CI207" i="1"/>
  <c r="CJ206" i="1"/>
  <c r="CI206" i="1"/>
  <c r="CJ205" i="1"/>
  <c r="CI205" i="1"/>
  <c r="CJ204" i="1"/>
  <c r="CI204" i="1"/>
  <c r="CJ203" i="1"/>
  <c r="CI203" i="1"/>
  <c r="CJ202" i="1"/>
  <c r="CI202" i="1"/>
  <c r="CJ201" i="1"/>
  <c r="CI201" i="1"/>
  <c r="CJ200" i="1"/>
  <c r="CI200" i="1"/>
  <c r="CJ199" i="1"/>
  <c r="CI199" i="1"/>
  <c r="CJ198" i="1"/>
  <c r="CI198" i="1"/>
  <c r="CJ197" i="1"/>
  <c r="CI197" i="1"/>
  <c r="CI196" i="1"/>
  <c r="CJ196" i="1" s="1"/>
  <c r="CI195" i="1"/>
  <c r="CJ195" i="1" s="1"/>
  <c r="CJ194" i="1"/>
  <c r="CI194" i="1"/>
  <c r="CJ193" i="1"/>
  <c r="CI193" i="1"/>
  <c r="CJ192" i="1"/>
  <c r="CI192" i="1"/>
  <c r="CJ191" i="1"/>
  <c r="CI191" i="1"/>
  <c r="CJ190" i="1"/>
  <c r="CI190" i="1"/>
  <c r="CJ189" i="1"/>
  <c r="CI189" i="1"/>
  <c r="CJ188" i="1"/>
  <c r="CI188" i="1"/>
  <c r="CJ187" i="1"/>
  <c r="CI187" i="1"/>
  <c r="CJ186" i="1"/>
  <c r="CI186" i="1"/>
  <c r="CJ185" i="1"/>
  <c r="CI185" i="1"/>
  <c r="CJ184" i="1"/>
  <c r="CI184" i="1"/>
  <c r="CJ182" i="1"/>
  <c r="CI182" i="1"/>
  <c r="CJ181" i="1"/>
  <c r="CI181" i="1"/>
  <c r="CJ180" i="1"/>
  <c r="CI180" i="1"/>
  <c r="CJ179" i="1"/>
  <c r="CI179" i="1"/>
  <c r="CJ178" i="1"/>
  <c r="CI178" i="1"/>
  <c r="CJ177" i="1"/>
  <c r="CI177" i="1"/>
  <c r="CJ176" i="1"/>
  <c r="CI176" i="1"/>
  <c r="CJ175" i="1"/>
  <c r="CI175" i="1"/>
  <c r="CJ174" i="1"/>
  <c r="CI174" i="1"/>
  <c r="CJ173" i="1"/>
  <c r="CI173" i="1"/>
  <c r="CJ172" i="1"/>
  <c r="CI172" i="1"/>
  <c r="CJ171" i="1"/>
  <c r="CI171" i="1"/>
  <c r="CJ170" i="1"/>
  <c r="CI170" i="1"/>
  <c r="CJ169" i="1"/>
  <c r="CI169" i="1"/>
  <c r="CJ168" i="1"/>
  <c r="CI168" i="1"/>
  <c r="CJ167" i="1"/>
  <c r="CI167" i="1"/>
  <c r="CJ166" i="1"/>
  <c r="CI166" i="1"/>
  <c r="CJ165" i="1"/>
  <c r="CI165" i="1"/>
  <c r="CJ164" i="1"/>
  <c r="CI164" i="1"/>
  <c r="CJ163" i="1"/>
  <c r="CI163" i="1"/>
  <c r="CJ162" i="1"/>
  <c r="CI162" i="1"/>
  <c r="CJ161" i="1"/>
  <c r="CI161" i="1"/>
  <c r="CJ160" i="1"/>
  <c r="CI160" i="1"/>
  <c r="CJ159" i="1"/>
  <c r="CI159" i="1"/>
  <c r="CJ158" i="1"/>
  <c r="CI158" i="1"/>
  <c r="CJ157" i="1"/>
  <c r="CI157" i="1"/>
  <c r="CJ156" i="1"/>
  <c r="CI156" i="1"/>
  <c r="CJ155" i="1"/>
  <c r="CI155" i="1"/>
  <c r="CJ154" i="1"/>
  <c r="CI154" i="1"/>
  <c r="CJ153" i="1"/>
  <c r="CI153" i="1"/>
  <c r="CJ152" i="1"/>
  <c r="CI152" i="1"/>
  <c r="CJ151" i="1"/>
  <c r="CI151" i="1"/>
  <c r="CJ150" i="1"/>
  <c r="CI150" i="1"/>
  <c r="CJ149" i="1"/>
  <c r="CI149" i="1"/>
  <c r="CJ148" i="1"/>
  <c r="CI148" i="1"/>
  <c r="CJ147" i="1"/>
  <c r="CI147" i="1"/>
  <c r="CJ146" i="1"/>
  <c r="CI146" i="1"/>
  <c r="CJ145" i="1"/>
  <c r="CI145" i="1"/>
  <c r="CJ144" i="1"/>
  <c r="CI144" i="1"/>
  <c r="CJ143" i="1"/>
  <c r="CI143" i="1"/>
  <c r="CJ142" i="1"/>
  <c r="CI142" i="1"/>
  <c r="CJ141" i="1"/>
  <c r="CI141" i="1"/>
  <c r="CJ140" i="1"/>
  <c r="CI140" i="1"/>
  <c r="CJ139" i="1"/>
  <c r="CI139" i="1"/>
  <c r="CJ138" i="1"/>
  <c r="CI138" i="1"/>
  <c r="CJ137" i="1"/>
  <c r="CI137" i="1"/>
  <c r="CJ136" i="1"/>
  <c r="CI136" i="1"/>
  <c r="CJ135" i="1"/>
  <c r="CI135" i="1"/>
  <c r="CJ134" i="1"/>
  <c r="CI134" i="1"/>
  <c r="CJ133" i="1"/>
  <c r="CI133" i="1"/>
  <c r="CJ132" i="1"/>
  <c r="CI132" i="1"/>
  <c r="CJ131" i="1"/>
  <c r="CI131" i="1"/>
  <c r="CJ130" i="1"/>
  <c r="CI130" i="1"/>
  <c r="CJ129" i="1"/>
  <c r="CI129" i="1"/>
  <c r="CJ128" i="1"/>
  <c r="CI128" i="1"/>
  <c r="CJ127" i="1"/>
  <c r="CI127" i="1"/>
  <c r="CJ126" i="1"/>
  <c r="CI126" i="1"/>
  <c r="CJ125" i="1"/>
  <c r="CI125" i="1"/>
  <c r="CJ124" i="1"/>
  <c r="CI124" i="1"/>
  <c r="CJ123" i="1"/>
  <c r="CI123" i="1"/>
  <c r="CJ122" i="1"/>
  <c r="CI122" i="1"/>
  <c r="CJ121" i="1"/>
  <c r="CI121" i="1"/>
  <c r="CJ120" i="1"/>
  <c r="CI120" i="1"/>
  <c r="CJ119" i="1"/>
  <c r="CI119" i="1"/>
  <c r="CJ118" i="1"/>
  <c r="CI118" i="1"/>
  <c r="CJ117" i="1"/>
  <c r="CI117" i="1"/>
  <c r="CJ116" i="1"/>
  <c r="CI116" i="1"/>
  <c r="CJ115" i="1"/>
  <c r="CI115" i="1"/>
  <c r="CJ114" i="1"/>
  <c r="CI114" i="1"/>
  <c r="CJ113" i="1"/>
  <c r="CI113" i="1"/>
  <c r="CJ112" i="1"/>
  <c r="CI112" i="1"/>
  <c r="CJ111" i="1"/>
  <c r="CI111" i="1"/>
  <c r="CJ110" i="1"/>
  <c r="CI110" i="1"/>
  <c r="CJ109" i="1"/>
  <c r="CI109" i="1"/>
  <c r="CJ108" i="1"/>
  <c r="CI108" i="1"/>
  <c r="CJ107" i="1"/>
  <c r="CI107" i="1"/>
  <c r="CJ106" i="1"/>
  <c r="CI106" i="1"/>
  <c r="CJ105" i="1"/>
  <c r="CI105" i="1"/>
  <c r="CJ104" i="1"/>
  <c r="CI104" i="1"/>
  <c r="CI103" i="1"/>
  <c r="CJ103" i="1" s="1"/>
  <c r="CJ102" i="1"/>
  <c r="CI102" i="1"/>
  <c r="CJ101" i="1"/>
  <c r="CI101" i="1"/>
  <c r="CJ100" i="1"/>
  <c r="CI100" i="1"/>
  <c r="CJ99" i="1"/>
  <c r="CI99" i="1"/>
  <c r="CJ98" i="1"/>
  <c r="CI98" i="1"/>
  <c r="CJ97" i="1"/>
  <c r="CI97" i="1"/>
  <c r="CJ96" i="1"/>
  <c r="CI96" i="1"/>
  <c r="CJ95" i="1"/>
  <c r="CI95" i="1"/>
  <c r="CJ94" i="1"/>
  <c r="CI94" i="1"/>
  <c r="CJ93" i="1"/>
  <c r="CI93" i="1"/>
  <c r="CJ92" i="1"/>
  <c r="CI92" i="1"/>
  <c r="CJ91" i="1"/>
  <c r="CI91" i="1"/>
  <c r="CJ90" i="1"/>
  <c r="CI90" i="1"/>
  <c r="CJ89" i="1"/>
  <c r="CI89" i="1"/>
  <c r="CJ88" i="1"/>
  <c r="CI88" i="1"/>
  <c r="CJ87" i="1"/>
  <c r="CI87" i="1"/>
  <c r="CJ86" i="1"/>
  <c r="CI86" i="1"/>
  <c r="CJ85" i="1"/>
  <c r="CI85" i="1"/>
  <c r="CJ84" i="1"/>
  <c r="CI84" i="1"/>
  <c r="CJ83" i="1"/>
  <c r="CI83" i="1"/>
  <c r="CJ82" i="1"/>
  <c r="CI82" i="1"/>
  <c r="CJ81" i="1"/>
  <c r="CI81" i="1"/>
  <c r="CJ80" i="1"/>
  <c r="CI80" i="1"/>
  <c r="CJ79" i="1"/>
  <c r="CI79" i="1"/>
  <c r="CJ78" i="1"/>
  <c r="CI78" i="1"/>
  <c r="CJ77" i="1"/>
  <c r="CI77" i="1"/>
  <c r="CJ76" i="1"/>
  <c r="CI76" i="1"/>
  <c r="CJ75" i="1"/>
  <c r="CI75" i="1"/>
  <c r="CJ74" i="1"/>
  <c r="CI74" i="1"/>
  <c r="CJ73" i="1"/>
  <c r="CI73" i="1"/>
  <c r="CJ72" i="1"/>
  <c r="CI72" i="1"/>
  <c r="CJ71" i="1"/>
  <c r="CI71" i="1"/>
  <c r="CJ70" i="1"/>
  <c r="CI70" i="1"/>
  <c r="CJ69" i="1"/>
  <c r="CI69" i="1"/>
  <c r="CJ68" i="1"/>
  <c r="CI68" i="1"/>
  <c r="CJ67" i="1"/>
  <c r="CI67" i="1"/>
  <c r="CJ66" i="1"/>
  <c r="CI66" i="1"/>
  <c r="CJ65" i="1"/>
  <c r="CI65" i="1"/>
  <c r="CJ64" i="1"/>
  <c r="CI64" i="1"/>
  <c r="CJ63" i="1"/>
  <c r="CI63" i="1"/>
  <c r="CJ62" i="1"/>
  <c r="CI62" i="1"/>
  <c r="CJ61" i="1"/>
  <c r="CI61" i="1"/>
  <c r="CJ60" i="1"/>
  <c r="CI60" i="1"/>
  <c r="CJ59" i="1"/>
  <c r="CI59" i="1"/>
  <c r="CJ58" i="1"/>
  <c r="CI58" i="1"/>
  <c r="CJ57" i="1"/>
  <c r="CI57" i="1"/>
  <c r="CJ56" i="1"/>
  <c r="CI56" i="1"/>
  <c r="CJ55" i="1"/>
  <c r="CI55" i="1"/>
  <c r="CJ54" i="1"/>
  <c r="CI54" i="1"/>
  <c r="CJ53" i="1"/>
  <c r="CI53" i="1"/>
  <c r="CJ52" i="1"/>
  <c r="CI52" i="1"/>
  <c r="CJ51" i="1"/>
  <c r="CI51" i="1"/>
  <c r="CJ50" i="1"/>
  <c r="CI50" i="1"/>
  <c r="CJ49" i="1"/>
  <c r="CI49" i="1"/>
  <c r="CJ48" i="1"/>
  <c r="CI48" i="1"/>
  <c r="CJ47" i="1"/>
  <c r="CI47" i="1"/>
  <c r="CJ46" i="1"/>
  <c r="CI46" i="1"/>
  <c r="CJ45" i="1"/>
  <c r="CI45" i="1"/>
  <c r="CJ44" i="1"/>
  <c r="CI44" i="1"/>
  <c r="CJ43" i="1"/>
  <c r="CI43" i="1"/>
  <c r="CJ42" i="1"/>
  <c r="CI42" i="1"/>
  <c r="CJ41" i="1"/>
  <c r="CI41" i="1"/>
  <c r="CJ40" i="1"/>
  <c r="CI40" i="1"/>
  <c r="CJ39" i="1"/>
  <c r="CI39" i="1"/>
  <c r="CJ38" i="1"/>
  <c r="CI38" i="1"/>
  <c r="CJ37" i="1"/>
  <c r="CI37" i="1"/>
  <c r="CJ36" i="1"/>
  <c r="CI36" i="1"/>
  <c r="CJ35" i="1"/>
  <c r="CI35" i="1"/>
  <c r="CJ34" i="1"/>
  <c r="CI34" i="1"/>
  <c r="CJ33" i="1"/>
  <c r="CI33" i="1"/>
  <c r="CJ32" i="1"/>
  <c r="CI32" i="1"/>
  <c r="CJ31" i="1"/>
  <c r="CI31" i="1"/>
  <c r="CJ30" i="1"/>
  <c r="CI30" i="1"/>
  <c r="CJ29" i="1"/>
  <c r="CI29" i="1"/>
  <c r="CJ28" i="1"/>
  <c r="CI28" i="1"/>
  <c r="CJ27" i="1"/>
  <c r="CI27" i="1"/>
  <c r="CJ26" i="1"/>
  <c r="CI26" i="1"/>
  <c r="CJ25" i="1"/>
  <c r="CI25" i="1"/>
  <c r="CJ24" i="1"/>
  <c r="CI24" i="1"/>
  <c r="CJ23" i="1"/>
  <c r="CI23" i="1"/>
  <c r="CJ22" i="1"/>
  <c r="CI22" i="1"/>
  <c r="CJ21" i="1"/>
  <c r="CI21" i="1"/>
  <c r="CJ20" i="1"/>
  <c r="CI20" i="1"/>
  <c r="CJ19" i="1"/>
  <c r="CI19" i="1"/>
  <c r="CJ18" i="1"/>
  <c r="CI18" i="1"/>
  <c r="CJ17" i="1"/>
  <c r="CI17" i="1"/>
  <c r="CJ16" i="1"/>
  <c r="CI16" i="1"/>
  <c r="CJ15" i="1"/>
  <c r="CI15" i="1"/>
  <c r="CJ14" i="1"/>
  <c r="CI14" i="1"/>
  <c r="CJ13" i="1"/>
  <c r="CI13" i="1"/>
  <c r="CJ12" i="1"/>
  <c r="CI12" i="1"/>
  <c r="CJ11" i="1"/>
  <c r="CI11" i="1"/>
  <c r="CJ183" i="1"/>
  <c r="CI183" i="1"/>
  <c r="DW5" i="1"/>
  <c r="B6" i="3"/>
  <c r="CB410" i="1"/>
  <c r="BZ410" i="1"/>
  <c r="BY410" i="1"/>
  <c r="BX410" i="1"/>
  <c r="AZ410" i="1"/>
  <c r="AY410" i="1"/>
  <c r="AX410" i="1"/>
  <c r="M410" i="1"/>
  <c r="W410" i="1" s="1"/>
  <c r="X410" i="1" s="1"/>
  <c r="K410" i="1"/>
  <c r="AI410" i="1" s="1"/>
  <c r="J410" i="1"/>
  <c r="AH410" i="1" s="1"/>
  <c r="H410" i="1"/>
  <c r="BG410" i="1" s="1"/>
  <c r="G410" i="1"/>
  <c r="BF410" i="1" s="1"/>
  <c r="BH410" i="1" s="1"/>
  <c r="DL410" i="1" s="1"/>
  <c r="E410" i="1"/>
  <c r="BL410" i="1" s="1"/>
  <c r="DD410" i="1" s="1"/>
  <c r="D410" i="1"/>
  <c r="BK410" i="1" s="1"/>
  <c r="B410" i="1"/>
  <c r="O410" i="1" s="1"/>
  <c r="CB409" i="1"/>
  <c r="BZ409" i="1"/>
  <c r="BY409" i="1"/>
  <c r="BX409" i="1"/>
  <c r="AZ409" i="1"/>
  <c r="AY409" i="1"/>
  <c r="AX409" i="1"/>
  <c r="M409" i="1"/>
  <c r="W409" i="1" s="1"/>
  <c r="X409" i="1" s="1"/>
  <c r="K409" i="1"/>
  <c r="AI409" i="1" s="1"/>
  <c r="J409" i="1"/>
  <c r="AH409" i="1" s="1"/>
  <c r="H409" i="1"/>
  <c r="BG409" i="1" s="1"/>
  <c r="G409" i="1"/>
  <c r="BF409" i="1" s="1"/>
  <c r="BH409" i="1" s="1"/>
  <c r="DL409" i="1" s="1"/>
  <c r="E409" i="1"/>
  <c r="BL409" i="1" s="1"/>
  <c r="DD409" i="1" s="1"/>
  <c r="D409" i="1"/>
  <c r="BK409" i="1" s="1"/>
  <c r="B409" i="1"/>
  <c r="O409" i="1" s="1"/>
  <c r="CB408" i="1"/>
  <c r="BZ408" i="1"/>
  <c r="BY408" i="1"/>
  <c r="BX408" i="1"/>
  <c r="AZ408" i="1"/>
  <c r="AY408" i="1"/>
  <c r="AX408" i="1"/>
  <c r="M408" i="1"/>
  <c r="W408" i="1" s="1"/>
  <c r="X408" i="1" s="1"/>
  <c r="K408" i="1"/>
  <c r="AI408" i="1" s="1"/>
  <c r="AJ408" i="1" s="1"/>
  <c r="J408" i="1"/>
  <c r="AH408" i="1" s="1"/>
  <c r="H408" i="1"/>
  <c r="BG408" i="1" s="1"/>
  <c r="G408" i="1"/>
  <c r="BF408" i="1" s="1"/>
  <c r="BH408" i="1" s="1"/>
  <c r="DL408" i="1" s="1"/>
  <c r="E408" i="1"/>
  <c r="BL408" i="1" s="1"/>
  <c r="DD408" i="1" s="1"/>
  <c r="D408" i="1"/>
  <c r="BK408" i="1" s="1"/>
  <c r="B408" i="1"/>
  <c r="O408" i="1" s="1"/>
  <c r="CB407" i="1"/>
  <c r="BZ407" i="1"/>
  <c r="BY407" i="1"/>
  <c r="BX407" i="1"/>
  <c r="AZ407" i="1"/>
  <c r="AY407" i="1"/>
  <c r="AX407" i="1"/>
  <c r="M407" i="1"/>
  <c r="W407" i="1" s="1"/>
  <c r="X407" i="1" s="1"/>
  <c r="K407" i="1"/>
  <c r="AI407" i="1" s="1"/>
  <c r="J407" i="1"/>
  <c r="AH407" i="1" s="1"/>
  <c r="H407" i="1"/>
  <c r="BG407" i="1" s="1"/>
  <c r="G407" i="1"/>
  <c r="BF407" i="1" s="1"/>
  <c r="BH407" i="1" s="1"/>
  <c r="DL407" i="1" s="1"/>
  <c r="E407" i="1"/>
  <c r="BL407" i="1" s="1"/>
  <c r="DD407" i="1" s="1"/>
  <c r="D407" i="1"/>
  <c r="BK407" i="1" s="1"/>
  <c r="B407" i="1"/>
  <c r="O407" i="1" s="1"/>
  <c r="CB406" i="1"/>
  <c r="BZ406" i="1"/>
  <c r="BY406" i="1"/>
  <c r="BX406" i="1"/>
  <c r="AZ406" i="1"/>
  <c r="AY406" i="1"/>
  <c r="AX406" i="1"/>
  <c r="M406" i="1"/>
  <c r="W406" i="1" s="1"/>
  <c r="X406" i="1" s="1"/>
  <c r="K406" i="1"/>
  <c r="AI406" i="1" s="1"/>
  <c r="AJ406" i="1" s="1"/>
  <c r="J406" i="1"/>
  <c r="AH406" i="1" s="1"/>
  <c r="H406" i="1"/>
  <c r="BG406" i="1" s="1"/>
  <c r="G406" i="1"/>
  <c r="BF406" i="1" s="1"/>
  <c r="BH406" i="1" s="1"/>
  <c r="DL406" i="1" s="1"/>
  <c r="E406" i="1"/>
  <c r="BL406" i="1" s="1"/>
  <c r="DD406" i="1" s="1"/>
  <c r="D406" i="1"/>
  <c r="BK406" i="1" s="1"/>
  <c r="B406" i="1"/>
  <c r="O406" i="1" s="1"/>
  <c r="CB405" i="1"/>
  <c r="BZ405" i="1"/>
  <c r="BY405" i="1"/>
  <c r="BX405" i="1"/>
  <c r="AZ405" i="1"/>
  <c r="AY405" i="1"/>
  <c r="AX405" i="1"/>
  <c r="M405" i="1"/>
  <c r="W405" i="1" s="1"/>
  <c r="X405" i="1" s="1"/>
  <c r="K405" i="1"/>
  <c r="AI405" i="1" s="1"/>
  <c r="J405" i="1"/>
  <c r="AH405" i="1" s="1"/>
  <c r="H405" i="1"/>
  <c r="BG405" i="1" s="1"/>
  <c r="G405" i="1"/>
  <c r="BF405" i="1" s="1"/>
  <c r="BH405" i="1" s="1"/>
  <c r="DL405" i="1" s="1"/>
  <c r="E405" i="1"/>
  <c r="BL405" i="1" s="1"/>
  <c r="DD405" i="1" s="1"/>
  <c r="D405" i="1"/>
  <c r="BK405" i="1" s="1"/>
  <c r="B405" i="1"/>
  <c r="O405" i="1" s="1"/>
  <c r="CB404" i="1"/>
  <c r="BZ404" i="1"/>
  <c r="BY404" i="1"/>
  <c r="BX404" i="1"/>
  <c r="AZ404" i="1"/>
  <c r="AY404" i="1"/>
  <c r="AX404" i="1"/>
  <c r="M404" i="1"/>
  <c r="W404" i="1" s="1"/>
  <c r="X404" i="1" s="1"/>
  <c r="K404" i="1"/>
  <c r="AI404" i="1" s="1"/>
  <c r="AJ404" i="1" s="1"/>
  <c r="J404" i="1"/>
  <c r="AH404" i="1" s="1"/>
  <c r="H404" i="1"/>
  <c r="BG404" i="1" s="1"/>
  <c r="G404" i="1"/>
  <c r="BF404" i="1" s="1"/>
  <c r="BH404" i="1" s="1"/>
  <c r="DL404" i="1" s="1"/>
  <c r="E404" i="1"/>
  <c r="BL404" i="1" s="1"/>
  <c r="DD404" i="1" s="1"/>
  <c r="D404" i="1"/>
  <c r="BK404" i="1" s="1"/>
  <c r="B404" i="1"/>
  <c r="O404" i="1" s="1"/>
  <c r="CB403" i="1"/>
  <c r="BZ403" i="1"/>
  <c r="BY403" i="1"/>
  <c r="BX403" i="1"/>
  <c r="AZ403" i="1"/>
  <c r="AY403" i="1"/>
  <c r="AX403" i="1"/>
  <c r="M403" i="1"/>
  <c r="W403" i="1" s="1"/>
  <c r="X403" i="1" s="1"/>
  <c r="K403" i="1"/>
  <c r="AI403" i="1" s="1"/>
  <c r="J403" i="1"/>
  <c r="AH403" i="1" s="1"/>
  <c r="H403" i="1"/>
  <c r="BG403" i="1" s="1"/>
  <c r="G403" i="1"/>
  <c r="BF403" i="1" s="1"/>
  <c r="BH403" i="1" s="1"/>
  <c r="DL403" i="1" s="1"/>
  <c r="E403" i="1"/>
  <c r="BL403" i="1" s="1"/>
  <c r="CQ403" i="1" s="1"/>
  <c r="CR403" i="1" s="1"/>
  <c r="CZ403" i="1" s="1"/>
  <c r="D403" i="1"/>
  <c r="BK403" i="1" s="1"/>
  <c r="B403" i="1"/>
  <c r="O403" i="1" s="1"/>
  <c r="CB402" i="1"/>
  <c r="BZ402" i="1"/>
  <c r="BY402" i="1"/>
  <c r="BX402" i="1"/>
  <c r="AZ402" i="1"/>
  <c r="AY402" i="1"/>
  <c r="AX402" i="1"/>
  <c r="M402" i="1"/>
  <c r="W402" i="1" s="1"/>
  <c r="X402" i="1" s="1"/>
  <c r="K402" i="1"/>
  <c r="AI402" i="1" s="1"/>
  <c r="AJ402" i="1" s="1"/>
  <c r="J402" i="1"/>
  <c r="AH402" i="1" s="1"/>
  <c r="H402" i="1"/>
  <c r="BG402" i="1" s="1"/>
  <c r="G402" i="1"/>
  <c r="BF402" i="1" s="1"/>
  <c r="BH402" i="1" s="1"/>
  <c r="DL402" i="1" s="1"/>
  <c r="E402" i="1"/>
  <c r="BL402" i="1" s="1"/>
  <c r="DD402" i="1" s="1"/>
  <c r="D402" i="1"/>
  <c r="BK402" i="1" s="1"/>
  <c r="B402" i="1"/>
  <c r="O402" i="1" s="1"/>
  <c r="CB401" i="1"/>
  <c r="BZ401" i="1"/>
  <c r="BY401" i="1"/>
  <c r="BX401" i="1"/>
  <c r="AZ401" i="1"/>
  <c r="AY401" i="1"/>
  <c r="AX401" i="1"/>
  <c r="M401" i="1"/>
  <c r="W401" i="1" s="1"/>
  <c r="X401" i="1" s="1"/>
  <c r="K401" i="1"/>
  <c r="AI401" i="1" s="1"/>
  <c r="J401" i="1"/>
  <c r="AH401" i="1" s="1"/>
  <c r="H401" i="1"/>
  <c r="BG401" i="1" s="1"/>
  <c r="G401" i="1"/>
  <c r="BF401" i="1" s="1"/>
  <c r="BH401" i="1" s="1"/>
  <c r="DL401" i="1" s="1"/>
  <c r="E401" i="1"/>
  <c r="BL401" i="1" s="1"/>
  <c r="D401" i="1"/>
  <c r="BK401" i="1" s="1"/>
  <c r="B401" i="1"/>
  <c r="O401" i="1" s="1"/>
  <c r="CB400" i="1"/>
  <c r="BZ400" i="1"/>
  <c r="BY400" i="1"/>
  <c r="BX400" i="1"/>
  <c r="AZ400" i="1"/>
  <c r="AY400" i="1"/>
  <c r="AX400" i="1"/>
  <c r="M400" i="1"/>
  <c r="W400" i="1" s="1"/>
  <c r="X400" i="1" s="1"/>
  <c r="K400" i="1"/>
  <c r="AI400" i="1" s="1"/>
  <c r="AJ400" i="1" s="1"/>
  <c r="AK400" i="1" s="1" a="1"/>
  <c r="AK400" i="1" s="1"/>
  <c r="J400" i="1"/>
  <c r="AH400" i="1" s="1"/>
  <c r="H400" i="1"/>
  <c r="BG400" i="1" s="1"/>
  <c r="G400" i="1"/>
  <c r="BF400" i="1" s="1"/>
  <c r="BH400" i="1" s="1"/>
  <c r="DL400" i="1" s="1"/>
  <c r="E400" i="1"/>
  <c r="BL400" i="1" s="1"/>
  <c r="DD400" i="1" s="1"/>
  <c r="D400" i="1"/>
  <c r="BK400" i="1" s="1"/>
  <c r="B400" i="1"/>
  <c r="O400" i="1" s="1"/>
  <c r="CB399" i="1"/>
  <c r="BZ399" i="1"/>
  <c r="BY399" i="1"/>
  <c r="BX399" i="1"/>
  <c r="AZ399" i="1"/>
  <c r="AY399" i="1"/>
  <c r="AX399" i="1"/>
  <c r="M399" i="1"/>
  <c r="W399" i="1" s="1"/>
  <c r="X399" i="1" s="1"/>
  <c r="K399" i="1"/>
  <c r="AI399" i="1" s="1"/>
  <c r="J399" i="1"/>
  <c r="AH399" i="1" s="1"/>
  <c r="H399" i="1"/>
  <c r="BG399" i="1" s="1"/>
  <c r="G399" i="1"/>
  <c r="BF399" i="1" s="1"/>
  <c r="BH399" i="1" s="1"/>
  <c r="DL399" i="1" s="1"/>
  <c r="E399" i="1"/>
  <c r="BL399" i="1" s="1"/>
  <c r="DD399" i="1" s="1"/>
  <c r="D399" i="1"/>
  <c r="BK399" i="1" s="1"/>
  <c r="B399" i="1"/>
  <c r="O399" i="1" s="1"/>
  <c r="CB398" i="1"/>
  <c r="BZ398" i="1"/>
  <c r="BY398" i="1"/>
  <c r="BX398" i="1"/>
  <c r="AZ398" i="1"/>
  <c r="AY398" i="1"/>
  <c r="AX398" i="1"/>
  <c r="M398" i="1"/>
  <c r="W398" i="1" s="1"/>
  <c r="X398" i="1" s="1"/>
  <c r="Y398" i="1" s="1"/>
  <c r="K398" i="1"/>
  <c r="AI398" i="1" s="1"/>
  <c r="AJ398" i="1" s="1"/>
  <c r="J398" i="1"/>
  <c r="AH398" i="1" s="1"/>
  <c r="H398" i="1"/>
  <c r="BG398" i="1" s="1"/>
  <c r="G398" i="1"/>
  <c r="BF398" i="1" s="1"/>
  <c r="BH398" i="1" s="1"/>
  <c r="DL398" i="1" s="1"/>
  <c r="E398" i="1"/>
  <c r="BL398" i="1" s="1"/>
  <c r="DD398" i="1" s="1"/>
  <c r="D398" i="1"/>
  <c r="BK398" i="1" s="1"/>
  <c r="B398" i="1"/>
  <c r="O398" i="1" s="1"/>
  <c r="P398" i="1" s="1"/>
  <c r="CB397" i="1"/>
  <c r="BZ397" i="1"/>
  <c r="BY397" i="1"/>
  <c r="BX397" i="1"/>
  <c r="AZ397" i="1"/>
  <c r="AY397" i="1"/>
  <c r="AX397" i="1"/>
  <c r="M397" i="1"/>
  <c r="W397" i="1" s="1"/>
  <c r="X397" i="1" s="1"/>
  <c r="K397" i="1"/>
  <c r="AI397" i="1" s="1"/>
  <c r="J397" i="1"/>
  <c r="AH397" i="1" s="1"/>
  <c r="H397" i="1"/>
  <c r="BG397" i="1" s="1"/>
  <c r="G397" i="1"/>
  <c r="BF397" i="1" s="1"/>
  <c r="BH397" i="1" s="1"/>
  <c r="DL397" i="1" s="1"/>
  <c r="E397" i="1"/>
  <c r="BL397" i="1" s="1"/>
  <c r="DD397" i="1" s="1"/>
  <c r="D397" i="1"/>
  <c r="BK397" i="1" s="1"/>
  <c r="B397" i="1"/>
  <c r="O397" i="1" s="1"/>
  <c r="CB396" i="1"/>
  <c r="BZ396" i="1"/>
  <c r="BY396" i="1"/>
  <c r="BX396" i="1"/>
  <c r="AZ396" i="1"/>
  <c r="AY396" i="1"/>
  <c r="AX396" i="1"/>
  <c r="M396" i="1"/>
  <c r="W396" i="1" s="1"/>
  <c r="X396" i="1" s="1"/>
  <c r="K396" i="1"/>
  <c r="AI396" i="1" s="1"/>
  <c r="AJ396" i="1" s="1"/>
  <c r="J396" i="1"/>
  <c r="AH396" i="1" s="1"/>
  <c r="H396" i="1"/>
  <c r="BG396" i="1" s="1"/>
  <c r="G396" i="1"/>
  <c r="BF396" i="1" s="1"/>
  <c r="BH396" i="1" s="1"/>
  <c r="DL396" i="1" s="1"/>
  <c r="E396" i="1"/>
  <c r="BL396" i="1" s="1"/>
  <c r="D396" i="1"/>
  <c r="BK396" i="1" s="1"/>
  <c r="B396" i="1"/>
  <c r="O396" i="1" s="1"/>
  <c r="CG396" i="1" s="1"/>
  <c r="CB395" i="1"/>
  <c r="BZ395" i="1"/>
  <c r="BY395" i="1"/>
  <c r="BX395" i="1"/>
  <c r="AZ395" i="1"/>
  <c r="AY395" i="1"/>
  <c r="AX395" i="1"/>
  <c r="M395" i="1"/>
  <c r="W395" i="1" s="1"/>
  <c r="X395" i="1" s="1"/>
  <c r="K395" i="1"/>
  <c r="AI395" i="1" s="1"/>
  <c r="J395" i="1"/>
  <c r="AH395" i="1" s="1"/>
  <c r="H395" i="1"/>
  <c r="BG395" i="1" s="1"/>
  <c r="G395" i="1"/>
  <c r="BF395" i="1" s="1"/>
  <c r="BH395" i="1" s="1"/>
  <c r="DL395" i="1" s="1"/>
  <c r="E395" i="1"/>
  <c r="BL395" i="1" s="1"/>
  <c r="S395" i="1" s="1"/>
  <c r="R395" i="1" s="1" a="1"/>
  <c r="R395" i="1" s="1"/>
  <c r="D395" i="1"/>
  <c r="BK395" i="1" s="1"/>
  <c r="B395" i="1"/>
  <c r="O395" i="1" s="1"/>
  <c r="CB394" i="1"/>
  <c r="BZ394" i="1"/>
  <c r="BY394" i="1"/>
  <c r="BX394" i="1"/>
  <c r="AZ394" i="1"/>
  <c r="AY394" i="1"/>
  <c r="AX394" i="1"/>
  <c r="M394" i="1"/>
  <c r="W394" i="1" s="1"/>
  <c r="X394" i="1" s="1"/>
  <c r="K394" i="1"/>
  <c r="AI394" i="1" s="1"/>
  <c r="AJ394" i="1" s="1"/>
  <c r="J394" i="1"/>
  <c r="AH394" i="1" s="1"/>
  <c r="H394" i="1"/>
  <c r="BG394" i="1" s="1"/>
  <c r="G394" i="1"/>
  <c r="BF394" i="1" s="1"/>
  <c r="BH394" i="1" s="1"/>
  <c r="DL394" i="1" s="1"/>
  <c r="E394" i="1"/>
  <c r="BL394" i="1" s="1"/>
  <c r="CQ394" i="1" s="1"/>
  <c r="CR394" i="1" s="1"/>
  <c r="CZ394" i="1" s="1"/>
  <c r="D394" i="1"/>
  <c r="BK394" i="1" s="1"/>
  <c r="B394" i="1"/>
  <c r="O394" i="1" s="1"/>
  <c r="CB393" i="1"/>
  <c r="BZ393" i="1"/>
  <c r="BY393" i="1"/>
  <c r="BX393" i="1"/>
  <c r="AZ393" i="1"/>
  <c r="AY393" i="1"/>
  <c r="AX393" i="1"/>
  <c r="M393" i="1"/>
  <c r="W393" i="1" s="1"/>
  <c r="X393" i="1" s="1"/>
  <c r="K393" i="1"/>
  <c r="AI393" i="1" s="1"/>
  <c r="AJ393" i="1" s="1"/>
  <c r="J393" i="1"/>
  <c r="AH393" i="1" s="1"/>
  <c r="H393" i="1"/>
  <c r="BG393" i="1" s="1"/>
  <c r="G393" i="1"/>
  <c r="BF393" i="1" s="1"/>
  <c r="BH393" i="1" s="1"/>
  <c r="DL393" i="1" s="1"/>
  <c r="E393" i="1"/>
  <c r="BL393" i="1" s="1"/>
  <c r="CT393" i="1" s="1"/>
  <c r="CU393" i="1" s="1"/>
  <c r="D393" i="1"/>
  <c r="BK393" i="1" s="1"/>
  <c r="B393" i="1"/>
  <c r="O393" i="1" s="1"/>
  <c r="P393" i="1" s="1"/>
  <c r="CB392" i="1"/>
  <c r="BZ392" i="1"/>
  <c r="BY392" i="1"/>
  <c r="BX392" i="1"/>
  <c r="AZ392" i="1"/>
  <c r="AY392" i="1"/>
  <c r="AX392" i="1"/>
  <c r="M392" i="1"/>
  <c r="W392" i="1" s="1"/>
  <c r="X392" i="1" s="1"/>
  <c r="K392" i="1"/>
  <c r="AI392" i="1" s="1"/>
  <c r="AJ392" i="1" s="1"/>
  <c r="J392" i="1"/>
  <c r="AH392" i="1" s="1"/>
  <c r="H392" i="1"/>
  <c r="BG392" i="1" s="1"/>
  <c r="G392" i="1"/>
  <c r="BF392" i="1" s="1"/>
  <c r="BH392" i="1" s="1"/>
  <c r="DL392" i="1" s="1"/>
  <c r="E392" i="1"/>
  <c r="BL392" i="1" s="1"/>
  <c r="D392" i="1"/>
  <c r="BK392" i="1" s="1"/>
  <c r="B392" i="1"/>
  <c r="O392" i="1" s="1"/>
  <c r="CB391" i="1"/>
  <c r="BZ391" i="1"/>
  <c r="BY391" i="1"/>
  <c r="BX391" i="1"/>
  <c r="AZ391" i="1"/>
  <c r="AY391" i="1"/>
  <c r="AX391" i="1"/>
  <c r="M391" i="1"/>
  <c r="W391" i="1" s="1"/>
  <c r="X391" i="1" s="1"/>
  <c r="K391" i="1"/>
  <c r="AI391" i="1" s="1"/>
  <c r="AJ391" i="1" s="1"/>
  <c r="AK391" i="1" s="1" a="1"/>
  <c r="AK391" i="1" s="1"/>
  <c r="J391" i="1"/>
  <c r="AH391" i="1" s="1"/>
  <c r="H391" i="1"/>
  <c r="BG391" i="1" s="1"/>
  <c r="G391" i="1"/>
  <c r="BF391" i="1" s="1"/>
  <c r="BH391" i="1" s="1"/>
  <c r="DL391" i="1" s="1"/>
  <c r="E391" i="1"/>
  <c r="BL391" i="1" s="1"/>
  <c r="DD391" i="1" s="1"/>
  <c r="D391" i="1"/>
  <c r="BK391" i="1" s="1"/>
  <c r="B391" i="1"/>
  <c r="O391" i="1" s="1"/>
  <c r="CB390" i="1"/>
  <c r="BZ390" i="1"/>
  <c r="BY390" i="1"/>
  <c r="BX390" i="1"/>
  <c r="AZ390" i="1"/>
  <c r="AY390" i="1"/>
  <c r="AX390" i="1"/>
  <c r="M390" i="1"/>
  <c r="W390" i="1" s="1"/>
  <c r="X390" i="1" s="1"/>
  <c r="AF390" i="1" s="1"/>
  <c r="K390" i="1"/>
  <c r="AI390" i="1" s="1"/>
  <c r="J390" i="1"/>
  <c r="AH390" i="1" s="1"/>
  <c r="H390" i="1"/>
  <c r="BG390" i="1" s="1"/>
  <c r="G390" i="1"/>
  <c r="BF390" i="1" s="1"/>
  <c r="BH390" i="1" s="1"/>
  <c r="DL390" i="1" s="1"/>
  <c r="E390" i="1"/>
  <c r="BL390" i="1" s="1"/>
  <c r="DD390" i="1" s="1"/>
  <c r="D390" i="1"/>
  <c r="BK390" i="1" s="1"/>
  <c r="B390" i="1"/>
  <c r="O390" i="1" s="1"/>
  <c r="CB389" i="1"/>
  <c r="BZ389" i="1"/>
  <c r="BY389" i="1"/>
  <c r="BX389" i="1"/>
  <c r="AZ389" i="1"/>
  <c r="AY389" i="1"/>
  <c r="AX389" i="1"/>
  <c r="M389" i="1"/>
  <c r="W389" i="1" s="1"/>
  <c r="X389" i="1" s="1"/>
  <c r="K389" i="1"/>
  <c r="AI389" i="1" s="1"/>
  <c r="J389" i="1"/>
  <c r="AH389" i="1" s="1"/>
  <c r="H389" i="1"/>
  <c r="BG389" i="1" s="1"/>
  <c r="G389" i="1"/>
  <c r="BF389" i="1" s="1"/>
  <c r="BH389" i="1" s="1"/>
  <c r="DL389" i="1" s="1"/>
  <c r="E389" i="1"/>
  <c r="BL389" i="1" s="1"/>
  <c r="DD389" i="1" s="1"/>
  <c r="D389" i="1"/>
  <c r="BK389" i="1" s="1"/>
  <c r="B389" i="1"/>
  <c r="O389" i="1" s="1"/>
  <c r="P389" i="1" s="1"/>
  <c r="CB388" i="1"/>
  <c r="BZ388" i="1"/>
  <c r="BY388" i="1"/>
  <c r="BX388" i="1"/>
  <c r="AZ388" i="1"/>
  <c r="AY388" i="1"/>
  <c r="AX388" i="1"/>
  <c r="M388" i="1"/>
  <c r="W388" i="1" s="1"/>
  <c r="X388" i="1" s="1"/>
  <c r="Y388" i="1" s="1"/>
  <c r="K388" i="1"/>
  <c r="AI388" i="1" s="1"/>
  <c r="J388" i="1"/>
  <c r="AH388" i="1" s="1"/>
  <c r="H388" i="1"/>
  <c r="BG388" i="1" s="1"/>
  <c r="G388" i="1"/>
  <c r="BF388" i="1" s="1"/>
  <c r="BH388" i="1" s="1"/>
  <c r="DL388" i="1" s="1"/>
  <c r="E388" i="1"/>
  <c r="BL388" i="1" s="1"/>
  <c r="D388" i="1"/>
  <c r="BK388" i="1" s="1"/>
  <c r="B388" i="1"/>
  <c r="O388" i="1" s="1"/>
  <c r="CB387" i="1"/>
  <c r="BZ387" i="1"/>
  <c r="BY387" i="1"/>
  <c r="BX387" i="1"/>
  <c r="AZ387" i="1"/>
  <c r="AY387" i="1"/>
  <c r="AX387" i="1"/>
  <c r="M387" i="1"/>
  <c r="W387" i="1" s="1"/>
  <c r="X387" i="1" s="1"/>
  <c r="K387" i="1"/>
  <c r="AI387" i="1" s="1"/>
  <c r="AJ387" i="1" s="1"/>
  <c r="AK387" i="1" s="1" a="1"/>
  <c r="AK387" i="1" s="1"/>
  <c r="J387" i="1"/>
  <c r="AH387" i="1" s="1"/>
  <c r="H387" i="1"/>
  <c r="BG387" i="1" s="1"/>
  <c r="G387" i="1"/>
  <c r="BF387" i="1" s="1"/>
  <c r="BH387" i="1" s="1"/>
  <c r="DL387" i="1" s="1"/>
  <c r="E387" i="1"/>
  <c r="BL387" i="1" s="1"/>
  <c r="D387" i="1"/>
  <c r="BK387" i="1" s="1"/>
  <c r="B387" i="1"/>
  <c r="O387" i="1" s="1"/>
  <c r="CB386" i="1"/>
  <c r="BZ386" i="1"/>
  <c r="BY386" i="1"/>
  <c r="BX386" i="1"/>
  <c r="AZ386" i="1"/>
  <c r="AY386" i="1"/>
  <c r="AX386" i="1"/>
  <c r="M386" i="1"/>
  <c r="W386" i="1" s="1"/>
  <c r="X386" i="1" s="1"/>
  <c r="K386" i="1"/>
  <c r="AI386" i="1" s="1"/>
  <c r="AJ386" i="1" s="1"/>
  <c r="AK386" i="1" s="1" a="1"/>
  <c r="AK386" i="1" s="1"/>
  <c r="J386" i="1"/>
  <c r="AH386" i="1" s="1"/>
  <c r="H386" i="1"/>
  <c r="BG386" i="1" s="1"/>
  <c r="G386" i="1"/>
  <c r="BF386" i="1" s="1"/>
  <c r="BH386" i="1" s="1"/>
  <c r="DL386" i="1" s="1"/>
  <c r="E386" i="1"/>
  <c r="BL386" i="1" s="1"/>
  <c r="DD386" i="1" s="1"/>
  <c r="D386" i="1"/>
  <c r="BK386" i="1" s="1"/>
  <c r="B386" i="1"/>
  <c r="O386" i="1" s="1"/>
  <c r="Q386" i="1" s="1"/>
  <c r="CB385" i="1"/>
  <c r="BZ385" i="1"/>
  <c r="BY385" i="1"/>
  <c r="BX385" i="1"/>
  <c r="AZ385" i="1"/>
  <c r="AY385" i="1"/>
  <c r="AX385" i="1"/>
  <c r="M385" i="1"/>
  <c r="W385" i="1" s="1"/>
  <c r="X385" i="1" s="1"/>
  <c r="K385" i="1"/>
  <c r="AI385" i="1" s="1"/>
  <c r="J385" i="1"/>
  <c r="AH385" i="1" s="1"/>
  <c r="H385" i="1"/>
  <c r="BG385" i="1" s="1"/>
  <c r="G385" i="1"/>
  <c r="BF385" i="1" s="1"/>
  <c r="BH385" i="1" s="1"/>
  <c r="DL385" i="1" s="1"/>
  <c r="E385" i="1"/>
  <c r="BL385" i="1" s="1"/>
  <c r="CQ385" i="1" s="1"/>
  <c r="CR385" i="1" s="1"/>
  <c r="CZ385" i="1" s="1"/>
  <c r="D385" i="1"/>
  <c r="BK385" i="1" s="1"/>
  <c r="B385" i="1"/>
  <c r="O385" i="1" s="1"/>
  <c r="P385" i="1" s="1"/>
  <c r="CB384" i="1"/>
  <c r="BZ384" i="1"/>
  <c r="BY384" i="1"/>
  <c r="BX384" i="1"/>
  <c r="AZ384" i="1"/>
  <c r="AY384" i="1"/>
  <c r="AX384" i="1"/>
  <c r="M384" i="1"/>
  <c r="W384" i="1" s="1"/>
  <c r="X384" i="1" s="1"/>
  <c r="K384" i="1"/>
  <c r="AI384" i="1" s="1"/>
  <c r="J384" i="1"/>
  <c r="AH384" i="1" s="1"/>
  <c r="H384" i="1"/>
  <c r="BG384" i="1" s="1"/>
  <c r="G384" i="1"/>
  <c r="BF384" i="1" s="1"/>
  <c r="BH384" i="1" s="1"/>
  <c r="DL384" i="1" s="1"/>
  <c r="E384" i="1"/>
  <c r="BL384" i="1" s="1"/>
  <c r="DD384" i="1" s="1"/>
  <c r="D384" i="1"/>
  <c r="BK384" i="1" s="1"/>
  <c r="B384" i="1"/>
  <c r="O384" i="1" s="1"/>
  <c r="CB383" i="1"/>
  <c r="BZ383" i="1"/>
  <c r="BY383" i="1"/>
  <c r="BX383" i="1"/>
  <c r="AZ383" i="1"/>
  <c r="AY383" i="1"/>
  <c r="AX383" i="1"/>
  <c r="S383" i="1"/>
  <c r="R383" i="1" s="1" a="1"/>
  <c r="R383" i="1" s="1"/>
  <c r="M383" i="1"/>
  <c r="W383" i="1" s="1"/>
  <c r="X383" i="1" s="1"/>
  <c r="K383" i="1"/>
  <c r="AI383" i="1" s="1"/>
  <c r="J383" i="1"/>
  <c r="AH383" i="1" s="1"/>
  <c r="H383" i="1"/>
  <c r="BG383" i="1" s="1"/>
  <c r="G383" i="1"/>
  <c r="BF383" i="1" s="1"/>
  <c r="BH383" i="1" s="1"/>
  <c r="DL383" i="1" s="1"/>
  <c r="E383" i="1"/>
  <c r="BL383" i="1" s="1"/>
  <c r="CQ383" i="1" s="1"/>
  <c r="CR383" i="1" s="1"/>
  <c r="CZ383" i="1" s="1"/>
  <c r="D383" i="1"/>
  <c r="BK383" i="1" s="1"/>
  <c r="B383" i="1"/>
  <c r="O383" i="1" s="1"/>
  <c r="CG383" i="1" s="1"/>
  <c r="CB382" i="1"/>
  <c r="BZ382" i="1"/>
  <c r="BY382" i="1"/>
  <c r="BX382" i="1"/>
  <c r="AZ382" i="1"/>
  <c r="AY382" i="1"/>
  <c r="AX382" i="1"/>
  <c r="M382" i="1"/>
  <c r="W382" i="1" s="1"/>
  <c r="X382" i="1" s="1"/>
  <c r="K382" i="1"/>
  <c r="AI382" i="1" s="1"/>
  <c r="AJ382" i="1" s="1"/>
  <c r="AK382" i="1" s="1" a="1"/>
  <c r="AK382" i="1" s="1"/>
  <c r="J382" i="1"/>
  <c r="AH382" i="1" s="1"/>
  <c r="H382" i="1"/>
  <c r="BG382" i="1" s="1"/>
  <c r="G382" i="1"/>
  <c r="BF382" i="1" s="1"/>
  <c r="BH382" i="1" s="1"/>
  <c r="DL382" i="1" s="1"/>
  <c r="E382" i="1"/>
  <c r="BL382" i="1" s="1"/>
  <c r="DD382" i="1" s="1"/>
  <c r="D382" i="1"/>
  <c r="BK382" i="1" s="1"/>
  <c r="B382" i="1"/>
  <c r="O382" i="1" s="1"/>
  <c r="Q382" i="1" s="1"/>
  <c r="CB381" i="1"/>
  <c r="BZ381" i="1"/>
  <c r="BY381" i="1"/>
  <c r="BX381" i="1"/>
  <c r="AZ381" i="1"/>
  <c r="AY381" i="1"/>
  <c r="AX381" i="1"/>
  <c r="S381" i="1"/>
  <c r="R381" i="1" s="1" a="1"/>
  <c r="R381" i="1" s="1"/>
  <c r="M381" i="1"/>
  <c r="W381" i="1" s="1"/>
  <c r="X381" i="1" s="1"/>
  <c r="K381" i="1"/>
  <c r="AI381" i="1" s="1"/>
  <c r="J381" i="1"/>
  <c r="AH381" i="1" s="1"/>
  <c r="H381" i="1"/>
  <c r="BG381" i="1" s="1"/>
  <c r="G381" i="1"/>
  <c r="BF381" i="1" s="1"/>
  <c r="BH381" i="1" s="1"/>
  <c r="DL381" i="1" s="1"/>
  <c r="E381" i="1"/>
  <c r="BL381" i="1" s="1"/>
  <c r="BO381" i="1" s="1"/>
  <c r="D381" i="1"/>
  <c r="BK381" i="1" s="1"/>
  <c r="B381" i="1"/>
  <c r="O381" i="1" s="1"/>
  <c r="P381" i="1" s="1"/>
  <c r="CB380" i="1"/>
  <c r="BZ380" i="1"/>
  <c r="BY380" i="1"/>
  <c r="BX380" i="1"/>
  <c r="AZ380" i="1"/>
  <c r="AY380" i="1"/>
  <c r="AX380" i="1"/>
  <c r="U380" i="1"/>
  <c r="M380" i="1"/>
  <c r="W380" i="1" s="1"/>
  <c r="X380" i="1" s="1"/>
  <c r="K380" i="1"/>
  <c r="AI380" i="1" s="1"/>
  <c r="AJ380" i="1" s="1"/>
  <c r="J380" i="1"/>
  <c r="AH380" i="1" s="1"/>
  <c r="H380" i="1"/>
  <c r="BG380" i="1" s="1"/>
  <c r="G380" i="1"/>
  <c r="BF380" i="1" s="1"/>
  <c r="BH380" i="1" s="1"/>
  <c r="DL380" i="1" s="1"/>
  <c r="E380" i="1"/>
  <c r="BL380" i="1" s="1"/>
  <c r="DD380" i="1" s="1"/>
  <c r="D380" i="1"/>
  <c r="BK380" i="1" s="1"/>
  <c r="B380" i="1"/>
  <c r="O380" i="1" s="1"/>
  <c r="Q380" i="1" s="1"/>
  <c r="CB379" i="1"/>
  <c r="BZ379" i="1"/>
  <c r="BY379" i="1"/>
  <c r="BX379" i="1"/>
  <c r="AZ379" i="1"/>
  <c r="AY379" i="1"/>
  <c r="AX379" i="1"/>
  <c r="M379" i="1"/>
  <c r="W379" i="1" s="1"/>
  <c r="X379" i="1" s="1"/>
  <c r="Y379" i="1" s="1"/>
  <c r="AD379" i="1" s="1"/>
  <c r="K379" i="1"/>
  <c r="AI379" i="1" s="1"/>
  <c r="J379" i="1"/>
  <c r="AH379" i="1" s="1"/>
  <c r="H379" i="1"/>
  <c r="BG379" i="1" s="1"/>
  <c r="G379" i="1"/>
  <c r="BF379" i="1" s="1"/>
  <c r="BH379" i="1" s="1"/>
  <c r="DL379" i="1" s="1"/>
  <c r="E379" i="1"/>
  <c r="BL379" i="1" s="1"/>
  <c r="DJ379" i="1" s="1"/>
  <c r="D379" i="1"/>
  <c r="BK379" i="1" s="1"/>
  <c r="B379" i="1"/>
  <c r="O379" i="1" s="1"/>
  <c r="CB378" i="1"/>
  <c r="BZ378" i="1"/>
  <c r="BY378" i="1"/>
  <c r="BX378" i="1"/>
  <c r="AZ378" i="1"/>
  <c r="AY378" i="1"/>
  <c r="AX378" i="1"/>
  <c r="M378" i="1"/>
  <c r="W378" i="1" s="1"/>
  <c r="X378" i="1" s="1"/>
  <c r="K378" i="1"/>
  <c r="AI378" i="1" s="1"/>
  <c r="J378" i="1"/>
  <c r="AH378" i="1" s="1"/>
  <c r="H378" i="1"/>
  <c r="BG378" i="1" s="1"/>
  <c r="G378" i="1"/>
  <c r="BF378" i="1" s="1"/>
  <c r="BH378" i="1" s="1"/>
  <c r="DL378" i="1" s="1"/>
  <c r="E378" i="1"/>
  <c r="BL378" i="1" s="1"/>
  <c r="CO378" i="1" s="1"/>
  <c r="CW378" i="1" s="1"/>
  <c r="DN378" i="1" s="1"/>
  <c r="D378" i="1"/>
  <c r="BK378" i="1" s="1"/>
  <c r="B378" i="1"/>
  <c r="O378" i="1" s="1"/>
  <c r="U378" i="1" s="1"/>
  <c r="CB377" i="1"/>
  <c r="BZ377" i="1"/>
  <c r="BY377" i="1"/>
  <c r="BX377" i="1"/>
  <c r="AZ377" i="1"/>
  <c r="AY377" i="1"/>
  <c r="AX377" i="1"/>
  <c r="M377" i="1"/>
  <c r="W377" i="1" s="1"/>
  <c r="X377" i="1" s="1"/>
  <c r="AF377" i="1" s="1"/>
  <c r="K377" i="1"/>
  <c r="AI377" i="1" s="1"/>
  <c r="J377" i="1"/>
  <c r="AH377" i="1" s="1"/>
  <c r="H377" i="1"/>
  <c r="BG377" i="1" s="1"/>
  <c r="G377" i="1"/>
  <c r="BF377" i="1" s="1"/>
  <c r="BH377" i="1" s="1"/>
  <c r="DL377" i="1" s="1"/>
  <c r="E377" i="1"/>
  <c r="BL377" i="1" s="1"/>
  <c r="DE377" i="1" s="1"/>
  <c r="D377" i="1"/>
  <c r="BK377" i="1" s="1"/>
  <c r="B377" i="1"/>
  <c r="O377" i="1" s="1"/>
  <c r="CB376" i="1"/>
  <c r="BZ376" i="1"/>
  <c r="BY376" i="1"/>
  <c r="BX376" i="1"/>
  <c r="AZ376" i="1"/>
  <c r="AY376" i="1"/>
  <c r="AX376" i="1"/>
  <c r="M376" i="1"/>
  <c r="W376" i="1" s="1"/>
  <c r="X376" i="1" s="1"/>
  <c r="K376" i="1"/>
  <c r="AI376" i="1" s="1"/>
  <c r="AJ376" i="1" s="1"/>
  <c r="AP376" i="1" s="1"/>
  <c r="AT376" i="1" s="1"/>
  <c r="J376" i="1"/>
  <c r="AH376" i="1" s="1"/>
  <c r="H376" i="1"/>
  <c r="BG376" i="1" s="1"/>
  <c r="G376" i="1"/>
  <c r="BF376" i="1" s="1"/>
  <c r="BH376" i="1" s="1"/>
  <c r="DL376" i="1" s="1"/>
  <c r="E376" i="1"/>
  <c r="BL376" i="1" s="1"/>
  <c r="CQ376" i="1" s="1"/>
  <c r="CR376" i="1" s="1"/>
  <c r="CZ376" i="1" s="1"/>
  <c r="D376" i="1"/>
  <c r="BK376" i="1" s="1"/>
  <c r="B376" i="1"/>
  <c r="O376" i="1" s="1"/>
  <c r="CB375" i="1"/>
  <c r="BZ375" i="1"/>
  <c r="BY375" i="1"/>
  <c r="BX375" i="1"/>
  <c r="AZ375" i="1"/>
  <c r="AY375" i="1"/>
  <c r="AX375" i="1"/>
  <c r="M375" i="1"/>
  <c r="W375" i="1" s="1"/>
  <c r="X375" i="1" s="1"/>
  <c r="K375" i="1"/>
  <c r="AI375" i="1" s="1"/>
  <c r="J375" i="1"/>
  <c r="AH375" i="1" s="1"/>
  <c r="H375" i="1"/>
  <c r="BG375" i="1" s="1"/>
  <c r="G375" i="1"/>
  <c r="BF375" i="1" s="1"/>
  <c r="BH375" i="1" s="1"/>
  <c r="DL375" i="1" s="1"/>
  <c r="E375" i="1"/>
  <c r="BL375" i="1" s="1"/>
  <c r="BP375" i="1" s="1"/>
  <c r="D375" i="1"/>
  <c r="BK375" i="1" s="1"/>
  <c r="B375" i="1"/>
  <c r="O375" i="1" s="1"/>
  <c r="CB374" i="1"/>
  <c r="BZ374" i="1"/>
  <c r="BY374" i="1"/>
  <c r="BX374" i="1"/>
  <c r="AZ374" i="1"/>
  <c r="AY374" i="1"/>
  <c r="AX374" i="1"/>
  <c r="M374" i="1"/>
  <c r="W374" i="1" s="1"/>
  <c r="X374" i="1" s="1"/>
  <c r="K374" i="1"/>
  <c r="AI374" i="1" s="1"/>
  <c r="J374" i="1"/>
  <c r="AH374" i="1" s="1"/>
  <c r="H374" i="1"/>
  <c r="BG374" i="1" s="1"/>
  <c r="G374" i="1"/>
  <c r="BF374" i="1" s="1"/>
  <c r="BH374" i="1" s="1"/>
  <c r="DL374" i="1" s="1"/>
  <c r="E374" i="1"/>
  <c r="BL374" i="1" s="1"/>
  <c r="BM374" i="1" s="1"/>
  <c r="D374" i="1"/>
  <c r="BK374" i="1" s="1"/>
  <c r="B374" i="1"/>
  <c r="O374" i="1" s="1"/>
  <c r="CB373" i="1"/>
  <c r="BZ373" i="1"/>
  <c r="BY373" i="1"/>
  <c r="BX373" i="1"/>
  <c r="AZ373" i="1"/>
  <c r="AY373" i="1"/>
  <c r="AX373" i="1"/>
  <c r="M373" i="1"/>
  <c r="W373" i="1" s="1"/>
  <c r="X373" i="1" s="1"/>
  <c r="K373" i="1"/>
  <c r="AI373" i="1" s="1"/>
  <c r="J373" i="1"/>
  <c r="AH373" i="1" s="1"/>
  <c r="H373" i="1"/>
  <c r="BG373" i="1" s="1"/>
  <c r="G373" i="1"/>
  <c r="BF373" i="1" s="1"/>
  <c r="BH373" i="1" s="1"/>
  <c r="DL373" i="1" s="1"/>
  <c r="E373" i="1"/>
  <c r="BL373" i="1" s="1"/>
  <c r="BM373" i="1" s="1"/>
  <c r="D373" i="1"/>
  <c r="BK373" i="1" s="1"/>
  <c r="B373" i="1"/>
  <c r="O373" i="1" s="1"/>
  <c r="P373" i="1" s="1"/>
  <c r="CB372" i="1"/>
  <c r="BZ372" i="1"/>
  <c r="BY372" i="1"/>
  <c r="BX372" i="1"/>
  <c r="AZ372" i="1"/>
  <c r="AY372" i="1"/>
  <c r="AX372" i="1"/>
  <c r="M372" i="1"/>
  <c r="W372" i="1" s="1"/>
  <c r="X372" i="1" s="1"/>
  <c r="K372" i="1"/>
  <c r="AI372" i="1" s="1"/>
  <c r="J372" i="1"/>
  <c r="AH372" i="1" s="1"/>
  <c r="H372" i="1"/>
  <c r="BG372" i="1" s="1"/>
  <c r="G372" i="1"/>
  <c r="BF372" i="1" s="1"/>
  <c r="BH372" i="1" s="1"/>
  <c r="DL372" i="1" s="1"/>
  <c r="E372" i="1"/>
  <c r="BL372" i="1" s="1"/>
  <c r="CT372" i="1" s="1"/>
  <c r="CU372" i="1" s="1"/>
  <c r="D372" i="1"/>
  <c r="BK372" i="1" s="1"/>
  <c r="B372" i="1"/>
  <c r="O372" i="1" s="1"/>
  <c r="CB371" i="1"/>
  <c r="BZ371" i="1"/>
  <c r="BY371" i="1"/>
  <c r="BX371" i="1"/>
  <c r="AZ371" i="1"/>
  <c r="AY371" i="1"/>
  <c r="AX371" i="1"/>
  <c r="M371" i="1"/>
  <c r="W371" i="1" s="1"/>
  <c r="X371" i="1" s="1"/>
  <c r="K371" i="1"/>
  <c r="AI371" i="1" s="1"/>
  <c r="J371" i="1"/>
  <c r="AH371" i="1" s="1"/>
  <c r="H371" i="1"/>
  <c r="BG371" i="1" s="1"/>
  <c r="G371" i="1"/>
  <c r="BF371" i="1" s="1"/>
  <c r="BH371" i="1" s="1"/>
  <c r="DL371" i="1" s="1"/>
  <c r="E371" i="1"/>
  <c r="BL371" i="1" s="1"/>
  <c r="CQ371" i="1" s="1"/>
  <c r="CR371" i="1" s="1"/>
  <c r="CZ371" i="1" s="1"/>
  <c r="D371" i="1"/>
  <c r="BK371" i="1" s="1"/>
  <c r="B371" i="1"/>
  <c r="O371" i="1" s="1"/>
  <c r="U371" i="1" s="1"/>
  <c r="CB370" i="1"/>
  <c r="BZ370" i="1"/>
  <c r="BY370" i="1"/>
  <c r="BX370" i="1"/>
  <c r="AZ370" i="1"/>
  <c r="AY370" i="1"/>
  <c r="AX370" i="1"/>
  <c r="M370" i="1"/>
  <c r="W370" i="1" s="1"/>
  <c r="X370" i="1" s="1"/>
  <c r="K370" i="1"/>
  <c r="AI370" i="1" s="1"/>
  <c r="J370" i="1"/>
  <c r="AH370" i="1" s="1"/>
  <c r="H370" i="1"/>
  <c r="BG370" i="1" s="1"/>
  <c r="G370" i="1"/>
  <c r="BF370" i="1" s="1"/>
  <c r="BH370" i="1" s="1"/>
  <c r="DL370" i="1" s="1"/>
  <c r="E370" i="1"/>
  <c r="BL370" i="1" s="1"/>
  <c r="CQ370" i="1" s="1"/>
  <c r="CR370" i="1" s="1"/>
  <c r="CZ370" i="1" s="1"/>
  <c r="D370" i="1"/>
  <c r="BK370" i="1" s="1"/>
  <c r="B370" i="1"/>
  <c r="O370" i="1" s="1"/>
  <c r="CG370" i="1" s="1"/>
  <c r="CB369" i="1"/>
  <c r="BZ369" i="1"/>
  <c r="BY369" i="1"/>
  <c r="BX369" i="1"/>
  <c r="AZ369" i="1"/>
  <c r="AY369" i="1"/>
  <c r="AX369" i="1"/>
  <c r="M369" i="1"/>
  <c r="W369" i="1" s="1"/>
  <c r="X369" i="1" s="1"/>
  <c r="AF369" i="1" s="1"/>
  <c r="K369" i="1"/>
  <c r="AI369" i="1" s="1"/>
  <c r="J369" i="1"/>
  <c r="AH369" i="1" s="1"/>
  <c r="H369" i="1"/>
  <c r="BG369" i="1" s="1"/>
  <c r="G369" i="1"/>
  <c r="BF369" i="1" s="1"/>
  <c r="BH369" i="1" s="1"/>
  <c r="DL369" i="1" s="1"/>
  <c r="E369" i="1"/>
  <c r="BL369" i="1" s="1"/>
  <c r="CQ369" i="1" s="1"/>
  <c r="CR369" i="1" s="1"/>
  <c r="CZ369" i="1" s="1"/>
  <c r="D369" i="1"/>
  <c r="BK369" i="1" s="1"/>
  <c r="B369" i="1"/>
  <c r="O369" i="1" s="1"/>
  <c r="CB368" i="1"/>
  <c r="BZ368" i="1"/>
  <c r="BY368" i="1"/>
  <c r="BX368" i="1"/>
  <c r="AZ368" i="1"/>
  <c r="AY368" i="1"/>
  <c r="AX368" i="1"/>
  <c r="M368" i="1"/>
  <c r="W368" i="1" s="1"/>
  <c r="X368" i="1" s="1"/>
  <c r="K368" i="1"/>
  <c r="AI368" i="1" s="1"/>
  <c r="J368" i="1"/>
  <c r="AH368" i="1" s="1"/>
  <c r="H368" i="1"/>
  <c r="BG368" i="1" s="1"/>
  <c r="G368" i="1"/>
  <c r="BF368" i="1" s="1"/>
  <c r="BH368" i="1" s="1"/>
  <c r="DL368" i="1" s="1"/>
  <c r="E368" i="1"/>
  <c r="BL368" i="1" s="1"/>
  <c r="DC368" i="1" s="1"/>
  <c r="D368" i="1"/>
  <c r="BK368" i="1" s="1"/>
  <c r="B368" i="1"/>
  <c r="O368" i="1" s="1"/>
  <c r="CB367" i="1"/>
  <c r="BZ367" i="1"/>
  <c r="BY367" i="1"/>
  <c r="BX367" i="1"/>
  <c r="AZ367" i="1"/>
  <c r="AY367" i="1"/>
  <c r="AX367" i="1"/>
  <c r="M367" i="1"/>
  <c r="W367" i="1" s="1"/>
  <c r="X367" i="1" s="1"/>
  <c r="K367" i="1"/>
  <c r="AI367" i="1" s="1"/>
  <c r="AJ367" i="1" s="1"/>
  <c r="J367" i="1"/>
  <c r="AH367" i="1" s="1"/>
  <c r="H367" i="1"/>
  <c r="BG367" i="1" s="1"/>
  <c r="G367" i="1"/>
  <c r="BF367" i="1" s="1"/>
  <c r="BH367" i="1" s="1"/>
  <c r="DL367" i="1" s="1"/>
  <c r="E367" i="1"/>
  <c r="BL367" i="1" s="1"/>
  <c r="CO367" i="1" s="1"/>
  <c r="CW367" i="1" s="1"/>
  <c r="DN367" i="1" s="1"/>
  <c r="D367" i="1"/>
  <c r="BK367" i="1" s="1"/>
  <c r="B367" i="1"/>
  <c r="O367" i="1" s="1"/>
  <c r="P367" i="1" s="1"/>
  <c r="CB366" i="1"/>
  <c r="BZ366" i="1"/>
  <c r="BY366" i="1"/>
  <c r="BX366" i="1"/>
  <c r="AZ366" i="1"/>
  <c r="AY366" i="1"/>
  <c r="AX366" i="1"/>
  <c r="M366" i="1"/>
  <c r="W366" i="1" s="1"/>
  <c r="X366" i="1" s="1"/>
  <c r="K366" i="1"/>
  <c r="AI366" i="1" s="1"/>
  <c r="J366" i="1"/>
  <c r="AH366" i="1" s="1"/>
  <c r="H366" i="1"/>
  <c r="BG366" i="1" s="1"/>
  <c r="G366" i="1"/>
  <c r="BF366" i="1" s="1"/>
  <c r="BH366" i="1" s="1"/>
  <c r="DL366" i="1" s="1"/>
  <c r="E366" i="1"/>
  <c r="BL366" i="1" s="1"/>
  <c r="DC366" i="1" s="1"/>
  <c r="D366" i="1"/>
  <c r="BK366" i="1" s="1"/>
  <c r="B366" i="1"/>
  <c r="O366" i="1" s="1"/>
  <c r="CG366" i="1" s="1"/>
  <c r="CB365" i="1"/>
  <c r="BZ365" i="1"/>
  <c r="BY365" i="1"/>
  <c r="BX365" i="1"/>
  <c r="AZ365" i="1"/>
  <c r="AY365" i="1"/>
  <c r="AX365" i="1"/>
  <c r="M365" i="1"/>
  <c r="W365" i="1" s="1"/>
  <c r="X365" i="1" s="1"/>
  <c r="K365" i="1"/>
  <c r="AI365" i="1" s="1"/>
  <c r="J365" i="1"/>
  <c r="AH365" i="1" s="1"/>
  <c r="H365" i="1"/>
  <c r="BG365" i="1" s="1"/>
  <c r="G365" i="1"/>
  <c r="BF365" i="1" s="1"/>
  <c r="BH365" i="1" s="1"/>
  <c r="DL365" i="1" s="1"/>
  <c r="E365" i="1"/>
  <c r="BL365" i="1" s="1"/>
  <c r="DG365" i="1" s="1"/>
  <c r="D365" i="1"/>
  <c r="BK365" i="1" s="1"/>
  <c r="B365" i="1"/>
  <c r="O365" i="1" s="1"/>
  <c r="CB364" i="1"/>
  <c r="BZ364" i="1"/>
  <c r="BY364" i="1"/>
  <c r="BX364" i="1"/>
  <c r="AZ364" i="1"/>
  <c r="AY364" i="1"/>
  <c r="AX364" i="1"/>
  <c r="M364" i="1"/>
  <c r="W364" i="1" s="1"/>
  <c r="X364" i="1" s="1"/>
  <c r="K364" i="1"/>
  <c r="AI364" i="1" s="1"/>
  <c r="J364" i="1"/>
  <c r="AH364" i="1" s="1"/>
  <c r="H364" i="1"/>
  <c r="BG364" i="1" s="1"/>
  <c r="G364" i="1"/>
  <c r="BF364" i="1" s="1"/>
  <c r="BH364" i="1" s="1"/>
  <c r="DL364" i="1" s="1"/>
  <c r="E364" i="1"/>
  <c r="BL364" i="1" s="1"/>
  <c r="DD364" i="1" s="1"/>
  <c r="D364" i="1"/>
  <c r="BK364" i="1" s="1"/>
  <c r="B364" i="1"/>
  <c r="O364" i="1" s="1"/>
  <c r="CB363" i="1"/>
  <c r="BZ363" i="1"/>
  <c r="BY363" i="1"/>
  <c r="BX363" i="1"/>
  <c r="AZ363" i="1"/>
  <c r="AY363" i="1"/>
  <c r="AX363" i="1"/>
  <c r="M363" i="1"/>
  <c r="W363" i="1" s="1"/>
  <c r="X363" i="1" s="1"/>
  <c r="K363" i="1"/>
  <c r="AI363" i="1" s="1"/>
  <c r="J363" i="1"/>
  <c r="AH363" i="1" s="1"/>
  <c r="H363" i="1"/>
  <c r="BG363" i="1" s="1"/>
  <c r="G363" i="1"/>
  <c r="BF363" i="1" s="1"/>
  <c r="BH363" i="1" s="1"/>
  <c r="DL363" i="1" s="1"/>
  <c r="E363" i="1"/>
  <c r="BL363" i="1" s="1"/>
  <c r="CO363" i="1" s="1"/>
  <c r="CW363" i="1" s="1"/>
  <c r="DN363" i="1" s="1"/>
  <c r="D363" i="1"/>
  <c r="BK363" i="1" s="1"/>
  <c r="B363" i="1"/>
  <c r="O363" i="1" s="1"/>
  <c r="CB362" i="1"/>
  <c r="BZ362" i="1"/>
  <c r="BY362" i="1"/>
  <c r="BX362" i="1"/>
  <c r="AZ362" i="1"/>
  <c r="AY362" i="1"/>
  <c r="AX362" i="1"/>
  <c r="M362" i="1"/>
  <c r="W362" i="1" s="1"/>
  <c r="X362" i="1" s="1"/>
  <c r="K362" i="1"/>
  <c r="AI362" i="1" s="1"/>
  <c r="J362" i="1"/>
  <c r="AH362" i="1" s="1"/>
  <c r="H362" i="1"/>
  <c r="BG362" i="1" s="1"/>
  <c r="G362" i="1"/>
  <c r="BF362" i="1" s="1"/>
  <c r="BH362" i="1" s="1"/>
  <c r="DL362" i="1" s="1"/>
  <c r="E362" i="1"/>
  <c r="BL362" i="1" s="1"/>
  <c r="DD362" i="1" s="1"/>
  <c r="D362" i="1"/>
  <c r="BK362" i="1" s="1"/>
  <c r="B362" i="1"/>
  <c r="O362" i="1" s="1"/>
  <c r="CB361" i="1"/>
  <c r="BZ361" i="1"/>
  <c r="BY361" i="1"/>
  <c r="BX361" i="1"/>
  <c r="AZ361" i="1"/>
  <c r="AY361" i="1"/>
  <c r="AX361" i="1"/>
  <c r="M361" i="1"/>
  <c r="W361" i="1" s="1"/>
  <c r="X361" i="1" s="1"/>
  <c r="K361" i="1"/>
  <c r="AI361" i="1" s="1"/>
  <c r="J361" i="1"/>
  <c r="AH361" i="1" s="1"/>
  <c r="H361" i="1"/>
  <c r="BG361" i="1" s="1"/>
  <c r="G361" i="1"/>
  <c r="BF361" i="1" s="1"/>
  <c r="BH361" i="1" s="1"/>
  <c r="DL361" i="1" s="1"/>
  <c r="E361" i="1"/>
  <c r="BL361" i="1" s="1"/>
  <c r="DJ361" i="1" s="1"/>
  <c r="D361" i="1"/>
  <c r="BK361" i="1" s="1"/>
  <c r="B361" i="1"/>
  <c r="O361" i="1" s="1"/>
  <c r="CB360" i="1"/>
  <c r="BZ360" i="1"/>
  <c r="BY360" i="1"/>
  <c r="BX360" i="1"/>
  <c r="AZ360" i="1"/>
  <c r="AY360" i="1"/>
  <c r="AX360" i="1"/>
  <c r="M360" i="1"/>
  <c r="W360" i="1" s="1"/>
  <c r="X360" i="1" s="1"/>
  <c r="K360" i="1"/>
  <c r="AI360" i="1" s="1"/>
  <c r="J360" i="1"/>
  <c r="AH360" i="1" s="1"/>
  <c r="H360" i="1"/>
  <c r="BG360" i="1" s="1"/>
  <c r="G360" i="1"/>
  <c r="BF360" i="1" s="1"/>
  <c r="BH360" i="1" s="1"/>
  <c r="DL360" i="1" s="1"/>
  <c r="E360" i="1"/>
  <c r="BL360" i="1" s="1"/>
  <c r="BO360" i="1" s="1"/>
  <c r="D360" i="1"/>
  <c r="BK360" i="1" s="1"/>
  <c r="B360" i="1"/>
  <c r="O360" i="1" s="1"/>
  <c r="CB359" i="1"/>
  <c r="BZ359" i="1"/>
  <c r="BY359" i="1"/>
  <c r="BX359" i="1"/>
  <c r="AZ359" i="1"/>
  <c r="AY359" i="1"/>
  <c r="AX359" i="1"/>
  <c r="AJ359" i="1"/>
  <c r="M359" i="1"/>
  <c r="W359" i="1" s="1"/>
  <c r="X359" i="1" s="1"/>
  <c r="K359" i="1"/>
  <c r="AI359" i="1" s="1"/>
  <c r="J359" i="1"/>
  <c r="AH359" i="1" s="1"/>
  <c r="H359" i="1"/>
  <c r="BG359" i="1" s="1"/>
  <c r="G359" i="1"/>
  <c r="BF359" i="1" s="1"/>
  <c r="BH359" i="1" s="1"/>
  <c r="DL359" i="1" s="1"/>
  <c r="E359" i="1"/>
  <c r="BL359" i="1" s="1"/>
  <c r="DD359" i="1" s="1"/>
  <c r="D359" i="1"/>
  <c r="BK359" i="1" s="1"/>
  <c r="B359" i="1"/>
  <c r="O359" i="1" s="1"/>
  <c r="Q359" i="1" s="1"/>
  <c r="CB358" i="1"/>
  <c r="BZ358" i="1"/>
  <c r="BY358" i="1"/>
  <c r="BX358" i="1"/>
  <c r="AZ358" i="1"/>
  <c r="AY358" i="1"/>
  <c r="AX358" i="1"/>
  <c r="M358" i="1"/>
  <c r="W358" i="1" s="1"/>
  <c r="X358" i="1" s="1"/>
  <c r="K358" i="1"/>
  <c r="AI358" i="1" s="1"/>
  <c r="J358" i="1"/>
  <c r="AH358" i="1" s="1"/>
  <c r="H358" i="1"/>
  <c r="BG358" i="1" s="1"/>
  <c r="G358" i="1"/>
  <c r="BF358" i="1" s="1"/>
  <c r="BH358" i="1" s="1"/>
  <c r="DL358" i="1" s="1"/>
  <c r="E358" i="1"/>
  <c r="BL358" i="1" s="1"/>
  <c r="CN358" i="1" s="1"/>
  <c r="D358" i="1"/>
  <c r="BK358" i="1" s="1"/>
  <c r="B358" i="1"/>
  <c r="O358" i="1" s="1"/>
  <c r="CB357" i="1"/>
  <c r="BZ357" i="1"/>
  <c r="BY357" i="1"/>
  <c r="BX357" i="1"/>
  <c r="AZ357" i="1"/>
  <c r="AY357" i="1"/>
  <c r="AX357" i="1"/>
  <c r="M357" i="1"/>
  <c r="W357" i="1" s="1"/>
  <c r="X357" i="1" s="1"/>
  <c r="K357" i="1"/>
  <c r="AI357" i="1" s="1"/>
  <c r="J357" i="1"/>
  <c r="AH357" i="1" s="1"/>
  <c r="H357" i="1"/>
  <c r="BG357" i="1" s="1"/>
  <c r="G357" i="1"/>
  <c r="BF357" i="1" s="1"/>
  <c r="BH357" i="1" s="1"/>
  <c r="DL357" i="1" s="1"/>
  <c r="E357" i="1"/>
  <c r="BL357" i="1" s="1"/>
  <c r="BM357" i="1" s="1"/>
  <c r="D357" i="1"/>
  <c r="BK357" i="1" s="1"/>
  <c r="B357" i="1"/>
  <c r="O357" i="1" s="1"/>
  <c r="CB356" i="1"/>
  <c r="BZ356" i="1"/>
  <c r="BY356" i="1"/>
  <c r="BX356" i="1"/>
  <c r="AZ356" i="1"/>
  <c r="AY356" i="1"/>
  <c r="AX356" i="1"/>
  <c r="M356" i="1"/>
  <c r="W356" i="1" s="1"/>
  <c r="X356" i="1" s="1"/>
  <c r="K356" i="1"/>
  <c r="AI356" i="1" s="1"/>
  <c r="AJ356" i="1" s="1"/>
  <c r="J356" i="1"/>
  <c r="AH356" i="1" s="1"/>
  <c r="H356" i="1"/>
  <c r="BG356" i="1" s="1"/>
  <c r="G356" i="1"/>
  <c r="BF356" i="1" s="1"/>
  <c r="BH356" i="1" s="1"/>
  <c r="DL356" i="1" s="1"/>
  <c r="E356" i="1"/>
  <c r="BL356" i="1" s="1"/>
  <c r="DD356" i="1" s="1"/>
  <c r="D356" i="1"/>
  <c r="BK356" i="1" s="1"/>
  <c r="B356" i="1"/>
  <c r="O356" i="1" s="1"/>
  <c r="CB355" i="1"/>
  <c r="BZ355" i="1"/>
  <c r="BY355" i="1"/>
  <c r="BX355" i="1"/>
  <c r="AZ355" i="1"/>
  <c r="AY355" i="1"/>
  <c r="AX355" i="1"/>
  <c r="M355" i="1"/>
  <c r="W355" i="1" s="1"/>
  <c r="X355" i="1" s="1"/>
  <c r="AF355" i="1" s="1"/>
  <c r="K355" i="1"/>
  <c r="AI355" i="1" s="1"/>
  <c r="J355" i="1"/>
  <c r="AH355" i="1" s="1"/>
  <c r="H355" i="1"/>
  <c r="BG355" i="1" s="1"/>
  <c r="G355" i="1"/>
  <c r="BF355" i="1" s="1"/>
  <c r="BH355" i="1" s="1"/>
  <c r="DL355" i="1" s="1"/>
  <c r="E355" i="1"/>
  <c r="BL355" i="1" s="1"/>
  <c r="BO355" i="1" s="1"/>
  <c r="D355" i="1"/>
  <c r="BK355" i="1" s="1"/>
  <c r="B355" i="1"/>
  <c r="O355" i="1" s="1"/>
  <c r="U355" i="1" s="1"/>
  <c r="CB354" i="1"/>
  <c r="BZ354" i="1"/>
  <c r="BY354" i="1"/>
  <c r="BX354" i="1"/>
  <c r="AZ354" i="1"/>
  <c r="AY354" i="1"/>
  <c r="AX354" i="1"/>
  <c r="M354" i="1"/>
  <c r="W354" i="1" s="1"/>
  <c r="X354" i="1" s="1"/>
  <c r="K354" i="1"/>
  <c r="AI354" i="1" s="1"/>
  <c r="AJ354" i="1" s="1"/>
  <c r="J354" i="1"/>
  <c r="AH354" i="1" s="1"/>
  <c r="H354" i="1"/>
  <c r="BG354" i="1" s="1"/>
  <c r="G354" i="1"/>
  <c r="BF354" i="1" s="1"/>
  <c r="BH354" i="1" s="1"/>
  <c r="DL354" i="1" s="1"/>
  <c r="E354" i="1"/>
  <c r="BL354" i="1" s="1"/>
  <c r="CQ354" i="1" s="1"/>
  <c r="CR354" i="1" s="1"/>
  <c r="CZ354" i="1" s="1"/>
  <c r="D354" i="1"/>
  <c r="BK354" i="1" s="1"/>
  <c r="B354" i="1"/>
  <c r="O354" i="1" s="1"/>
  <c r="CB353" i="1"/>
  <c r="BZ353" i="1"/>
  <c r="BY353" i="1"/>
  <c r="BX353" i="1"/>
  <c r="AZ353" i="1"/>
  <c r="AY353" i="1"/>
  <c r="AX353" i="1"/>
  <c r="M353" i="1"/>
  <c r="W353" i="1" s="1"/>
  <c r="X353" i="1" s="1"/>
  <c r="AF353" i="1" s="1"/>
  <c r="K353" i="1"/>
  <c r="AI353" i="1" s="1"/>
  <c r="J353" i="1"/>
  <c r="AH353" i="1" s="1"/>
  <c r="H353" i="1"/>
  <c r="BG353" i="1" s="1"/>
  <c r="G353" i="1"/>
  <c r="BF353" i="1" s="1"/>
  <c r="BH353" i="1" s="1"/>
  <c r="DL353" i="1" s="1"/>
  <c r="E353" i="1"/>
  <c r="BL353" i="1" s="1"/>
  <c r="CT353" i="1" s="1"/>
  <c r="CU353" i="1" s="1"/>
  <c r="D353" i="1"/>
  <c r="BK353" i="1" s="1"/>
  <c r="B353" i="1"/>
  <c r="O353" i="1" s="1"/>
  <c r="Q353" i="1" s="1"/>
  <c r="CB352" i="1"/>
  <c r="BZ352" i="1"/>
  <c r="BY352" i="1"/>
  <c r="BX352" i="1"/>
  <c r="AZ352" i="1"/>
  <c r="AY352" i="1"/>
  <c r="AX352" i="1"/>
  <c r="M352" i="1"/>
  <c r="W352" i="1" s="1"/>
  <c r="X352" i="1" s="1"/>
  <c r="K352" i="1"/>
  <c r="AI352" i="1" s="1"/>
  <c r="J352" i="1"/>
  <c r="AH352" i="1" s="1"/>
  <c r="H352" i="1"/>
  <c r="BG352" i="1" s="1"/>
  <c r="G352" i="1"/>
  <c r="BF352" i="1" s="1"/>
  <c r="BH352" i="1" s="1"/>
  <c r="DL352" i="1" s="1"/>
  <c r="E352" i="1"/>
  <c r="BL352" i="1" s="1"/>
  <c r="DI352" i="1" s="1"/>
  <c r="DO352" i="1" s="1"/>
  <c r="D352" i="1"/>
  <c r="BK352" i="1" s="1"/>
  <c r="B352" i="1"/>
  <c r="O352" i="1" s="1"/>
  <c r="CG352" i="1" s="1"/>
  <c r="CB351" i="1"/>
  <c r="BZ351" i="1"/>
  <c r="BY351" i="1"/>
  <c r="BX351" i="1"/>
  <c r="AZ351" i="1"/>
  <c r="AY351" i="1"/>
  <c r="AX351" i="1"/>
  <c r="M351" i="1"/>
  <c r="W351" i="1" s="1"/>
  <c r="X351" i="1" s="1"/>
  <c r="K351" i="1"/>
  <c r="AI351" i="1" s="1"/>
  <c r="J351" i="1"/>
  <c r="AH351" i="1" s="1"/>
  <c r="H351" i="1"/>
  <c r="BG351" i="1" s="1"/>
  <c r="G351" i="1"/>
  <c r="BF351" i="1" s="1"/>
  <c r="BH351" i="1" s="1"/>
  <c r="DL351" i="1" s="1"/>
  <c r="E351" i="1"/>
  <c r="BL351" i="1" s="1"/>
  <c r="DC351" i="1" s="1"/>
  <c r="D351" i="1"/>
  <c r="BK351" i="1" s="1"/>
  <c r="B351" i="1"/>
  <c r="O351" i="1" s="1"/>
  <c r="U351" i="1" s="1"/>
  <c r="CB350" i="1"/>
  <c r="BZ350" i="1"/>
  <c r="BY350" i="1"/>
  <c r="BX350" i="1"/>
  <c r="AZ350" i="1"/>
  <c r="AY350" i="1"/>
  <c r="AX350" i="1"/>
  <c r="M350" i="1"/>
  <c r="W350" i="1" s="1"/>
  <c r="X350" i="1" s="1"/>
  <c r="K350" i="1"/>
  <c r="AI350" i="1" s="1"/>
  <c r="J350" i="1"/>
  <c r="AH350" i="1" s="1"/>
  <c r="H350" i="1"/>
  <c r="BG350" i="1" s="1"/>
  <c r="G350" i="1"/>
  <c r="BF350" i="1" s="1"/>
  <c r="BH350" i="1" s="1"/>
  <c r="DL350" i="1" s="1"/>
  <c r="E350" i="1"/>
  <c r="BL350" i="1" s="1"/>
  <c r="DG350" i="1" s="1"/>
  <c r="D350" i="1"/>
  <c r="BK350" i="1" s="1"/>
  <c r="B350" i="1"/>
  <c r="O350" i="1" s="1"/>
  <c r="CG350" i="1" s="1"/>
  <c r="CB349" i="1"/>
  <c r="BZ349" i="1"/>
  <c r="BY349" i="1"/>
  <c r="BX349" i="1"/>
  <c r="AZ349" i="1"/>
  <c r="AY349" i="1"/>
  <c r="AX349" i="1"/>
  <c r="M349" i="1"/>
  <c r="W349" i="1" s="1"/>
  <c r="X349" i="1" s="1"/>
  <c r="K349" i="1"/>
  <c r="AI349" i="1" s="1"/>
  <c r="J349" i="1"/>
  <c r="AH349" i="1" s="1"/>
  <c r="H349" i="1"/>
  <c r="BG349" i="1" s="1"/>
  <c r="G349" i="1"/>
  <c r="BF349" i="1" s="1"/>
  <c r="BH349" i="1" s="1"/>
  <c r="DL349" i="1" s="1"/>
  <c r="E349" i="1"/>
  <c r="BL349" i="1" s="1"/>
  <c r="CN349" i="1" s="1"/>
  <c r="D349" i="1"/>
  <c r="BK349" i="1" s="1"/>
  <c r="B349" i="1"/>
  <c r="O349" i="1" s="1"/>
  <c r="CB348" i="1"/>
  <c r="BZ348" i="1"/>
  <c r="BY348" i="1"/>
  <c r="BX348" i="1"/>
  <c r="AZ348" i="1"/>
  <c r="AY348" i="1"/>
  <c r="AX348" i="1"/>
  <c r="M348" i="1"/>
  <c r="W348" i="1" s="1"/>
  <c r="X348" i="1" s="1"/>
  <c r="K348" i="1"/>
  <c r="AI348" i="1" s="1"/>
  <c r="AJ348" i="1" s="1"/>
  <c r="AK348" i="1" s="1" a="1"/>
  <c r="AK348" i="1" s="1"/>
  <c r="J348" i="1"/>
  <c r="AH348" i="1" s="1"/>
  <c r="H348" i="1"/>
  <c r="BG348" i="1" s="1"/>
  <c r="G348" i="1"/>
  <c r="BF348" i="1" s="1"/>
  <c r="BH348" i="1" s="1"/>
  <c r="DL348" i="1" s="1"/>
  <c r="E348" i="1"/>
  <c r="BL348" i="1" s="1"/>
  <c r="D348" i="1"/>
  <c r="BK348" i="1" s="1"/>
  <c r="B348" i="1"/>
  <c r="O348" i="1" s="1"/>
  <c r="P348" i="1" s="1"/>
  <c r="CB347" i="1"/>
  <c r="BZ347" i="1"/>
  <c r="BY347" i="1"/>
  <c r="BX347" i="1"/>
  <c r="AZ347" i="1"/>
  <c r="AY347" i="1"/>
  <c r="AX347" i="1"/>
  <c r="M347" i="1"/>
  <c r="W347" i="1" s="1"/>
  <c r="X347" i="1" s="1"/>
  <c r="K347" i="1"/>
  <c r="AI347" i="1" s="1"/>
  <c r="AJ347" i="1" s="1"/>
  <c r="J347" i="1"/>
  <c r="AH347" i="1" s="1"/>
  <c r="H347" i="1"/>
  <c r="BG347" i="1" s="1"/>
  <c r="G347" i="1"/>
  <c r="BF347" i="1" s="1"/>
  <c r="BH347" i="1" s="1"/>
  <c r="DL347" i="1" s="1"/>
  <c r="E347" i="1"/>
  <c r="BL347" i="1" s="1"/>
  <c r="BO347" i="1" s="1"/>
  <c r="D347" i="1"/>
  <c r="BK347" i="1" s="1"/>
  <c r="B347" i="1"/>
  <c r="O347" i="1" s="1"/>
  <c r="CB346" i="1"/>
  <c r="BZ346" i="1"/>
  <c r="BY346" i="1"/>
  <c r="BX346" i="1"/>
  <c r="AZ346" i="1"/>
  <c r="AY346" i="1"/>
  <c r="AX346" i="1"/>
  <c r="M346" i="1"/>
  <c r="W346" i="1" s="1"/>
  <c r="X346" i="1" s="1"/>
  <c r="K346" i="1"/>
  <c r="AI346" i="1" s="1"/>
  <c r="J346" i="1"/>
  <c r="AH346" i="1" s="1"/>
  <c r="H346" i="1"/>
  <c r="BG346" i="1" s="1"/>
  <c r="G346" i="1"/>
  <c r="BF346" i="1" s="1"/>
  <c r="BH346" i="1" s="1"/>
  <c r="DL346" i="1" s="1"/>
  <c r="E346" i="1"/>
  <c r="BL346" i="1" s="1"/>
  <c r="DC346" i="1" s="1"/>
  <c r="D346" i="1"/>
  <c r="BK346" i="1" s="1"/>
  <c r="B346" i="1"/>
  <c r="O346" i="1" s="1"/>
  <c r="CB345" i="1"/>
  <c r="BZ345" i="1"/>
  <c r="BY345" i="1"/>
  <c r="BX345" i="1"/>
  <c r="AZ345" i="1"/>
  <c r="AY345" i="1"/>
  <c r="AX345" i="1"/>
  <c r="M345" i="1"/>
  <c r="W345" i="1" s="1"/>
  <c r="X345" i="1" s="1"/>
  <c r="K345" i="1"/>
  <c r="AI345" i="1" s="1"/>
  <c r="AJ345" i="1" s="1"/>
  <c r="J345" i="1"/>
  <c r="AH345" i="1" s="1"/>
  <c r="H345" i="1"/>
  <c r="BG345" i="1" s="1"/>
  <c r="G345" i="1"/>
  <c r="BF345" i="1" s="1"/>
  <c r="BH345" i="1" s="1"/>
  <c r="DL345" i="1" s="1"/>
  <c r="E345" i="1"/>
  <c r="BL345" i="1" s="1"/>
  <c r="S345" i="1" s="1"/>
  <c r="R345" i="1" s="1" a="1"/>
  <c r="R345" i="1" s="1"/>
  <c r="D345" i="1"/>
  <c r="BK345" i="1" s="1"/>
  <c r="B345" i="1"/>
  <c r="O345" i="1" s="1"/>
  <c r="CB344" i="1"/>
  <c r="BZ344" i="1"/>
  <c r="BY344" i="1"/>
  <c r="BX344" i="1"/>
  <c r="AZ344" i="1"/>
  <c r="AY344" i="1"/>
  <c r="AX344" i="1"/>
  <c r="M344" i="1"/>
  <c r="W344" i="1" s="1"/>
  <c r="X344" i="1" s="1"/>
  <c r="K344" i="1"/>
  <c r="AI344" i="1" s="1"/>
  <c r="J344" i="1"/>
  <c r="AH344" i="1" s="1"/>
  <c r="H344" i="1"/>
  <c r="BG344" i="1" s="1"/>
  <c r="G344" i="1"/>
  <c r="BF344" i="1" s="1"/>
  <c r="BH344" i="1" s="1"/>
  <c r="DL344" i="1" s="1"/>
  <c r="E344" i="1"/>
  <c r="BL344" i="1" s="1"/>
  <c r="S344" i="1" s="1"/>
  <c r="R344" i="1" s="1" a="1"/>
  <c r="R344" i="1" s="1"/>
  <c r="D344" i="1"/>
  <c r="BK344" i="1" s="1"/>
  <c r="B344" i="1"/>
  <c r="O344" i="1" s="1"/>
  <c r="CB343" i="1"/>
  <c r="BZ343" i="1"/>
  <c r="BY343" i="1"/>
  <c r="BX343" i="1"/>
  <c r="AZ343" i="1"/>
  <c r="AY343" i="1"/>
  <c r="AX343" i="1"/>
  <c r="M343" i="1"/>
  <c r="W343" i="1" s="1"/>
  <c r="X343" i="1" s="1"/>
  <c r="Y343" i="1" s="1"/>
  <c r="Z343" i="1" s="1"/>
  <c r="K343" i="1"/>
  <c r="AI343" i="1" s="1"/>
  <c r="AJ343" i="1" s="1"/>
  <c r="J343" i="1"/>
  <c r="AH343" i="1" s="1"/>
  <c r="H343" i="1"/>
  <c r="BG343" i="1" s="1"/>
  <c r="G343" i="1"/>
  <c r="BF343" i="1" s="1"/>
  <c r="BH343" i="1" s="1"/>
  <c r="DL343" i="1" s="1"/>
  <c r="E343" i="1"/>
  <c r="BL343" i="1" s="1"/>
  <c r="DD343" i="1" s="1"/>
  <c r="D343" i="1"/>
  <c r="BK343" i="1" s="1"/>
  <c r="B343" i="1"/>
  <c r="O343" i="1" s="1"/>
  <c r="CB342" i="1"/>
  <c r="BZ342" i="1"/>
  <c r="BY342" i="1"/>
  <c r="BX342" i="1"/>
  <c r="AZ342" i="1"/>
  <c r="AY342" i="1"/>
  <c r="AX342" i="1"/>
  <c r="M342" i="1"/>
  <c r="W342" i="1" s="1"/>
  <c r="X342" i="1" s="1"/>
  <c r="AF342" i="1" s="1"/>
  <c r="K342" i="1"/>
  <c r="AI342" i="1" s="1"/>
  <c r="J342" i="1"/>
  <c r="AH342" i="1" s="1"/>
  <c r="H342" i="1"/>
  <c r="BG342" i="1" s="1"/>
  <c r="G342" i="1"/>
  <c r="BF342" i="1" s="1"/>
  <c r="BH342" i="1" s="1"/>
  <c r="DL342" i="1" s="1"/>
  <c r="E342" i="1"/>
  <c r="BL342" i="1" s="1"/>
  <c r="DD342" i="1" s="1"/>
  <c r="D342" i="1"/>
  <c r="BK342" i="1" s="1"/>
  <c r="B342" i="1"/>
  <c r="O342" i="1" s="1"/>
  <c r="CB341" i="1"/>
  <c r="BZ341" i="1"/>
  <c r="BY341" i="1"/>
  <c r="BX341" i="1"/>
  <c r="AZ341" i="1"/>
  <c r="AY341" i="1"/>
  <c r="AX341" i="1"/>
  <c r="M341" i="1"/>
  <c r="W341" i="1" s="1"/>
  <c r="X341" i="1" s="1"/>
  <c r="Y341" i="1" s="1"/>
  <c r="K341" i="1"/>
  <c r="AI341" i="1" s="1"/>
  <c r="AJ341" i="1" s="1"/>
  <c r="J341" i="1"/>
  <c r="AH341" i="1" s="1"/>
  <c r="H341" i="1"/>
  <c r="BG341" i="1" s="1"/>
  <c r="G341" i="1"/>
  <c r="BF341" i="1" s="1"/>
  <c r="BH341" i="1" s="1"/>
  <c r="DL341" i="1" s="1"/>
  <c r="E341" i="1"/>
  <c r="BL341" i="1" s="1"/>
  <c r="D341" i="1"/>
  <c r="BK341" i="1" s="1"/>
  <c r="B341" i="1"/>
  <c r="O341" i="1" s="1"/>
  <c r="CB340" i="1"/>
  <c r="BZ340" i="1"/>
  <c r="BY340" i="1"/>
  <c r="BX340" i="1"/>
  <c r="AZ340" i="1"/>
  <c r="AY340" i="1"/>
  <c r="AX340" i="1"/>
  <c r="M340" i="1"/>
  <c r="W340" i="1" s="1"/>
  <c r="X340" i="1" s="1"/>
  <c r="K340" i="1"/>
  <c r="AI340" i="1" s="1"/>
  <c r="AJ340" i="1" s="1"/>
  <c r="J340" i="1"/>
  <c r="AH340" i="1" s="1"/>
  <c r="H340" i="1"/>
  <c r="BG340" i="1" s="1"/>
  <c r="G340" i="1"/>
  <c r="BF340" i="1" s="1"/>
  <c r="BH340" i="1" s="1"/>
  <c r="DL340" i="1" s="1"/>
  <c r="E340" i="1"/>
  <c r="BL340" i="1" s="1"/>
  <c r="D340" i="1"/>
  <c r="BK340" i="1" s="1"/>
  <c r="B340" i="1"/>
  <c r="O340" i="1" s="1"/>
  <c r="CB339" i="1"/>
  <c r="BZ339" i="1"/>
  <c r="BY339" i="1"/>
  <c r="BX339" i="1"/>
  <c r="AZ339" i="1"/>
  <c r="AY339" i="1"/>
  <c r="AX339" i="1"/>
  <c r="M339" i="1"/>
  <c r="W339" i="1" s="1"/>
  <c r="X339" i="1" s="1"/>
  <c r="K339" i="1"/>
  <c r="AI339" i="1" s="1"/>
  <c r="AJ339" i="1" s="1"/>
  <c r="J339" i="1"/>
  <c r="AH339" i="1" s="1"/>
  <c r="H339" i="1"/>
  <c r="BG339" i="1" s="1"/>
  <c r="G339" i="1"/>
  <c r="BF339" i="1" s="1"/>
  <c r="BH339" i="1" s="1"/>
  <c r="DL339" i="1" s="1"/>
  <c r="E339" i="1"/>
  <c r="BL339" i="1" s="1"/>
  <c r="D339" i="1"/>
  <c r="BK339" i="1" s="1"/>
  <c r="B339" i="1"/>
  <c r="O339" i="1" s="1"/>
  <c r="Q339" i="1" s="1"/>
  <c r="CB338" i="1"/>
  <c r="BZ338" i="1"/>
  <c r="BY338" i="1"/>
  <c r="BX338" i="1"/>
  <c r="AZ338" i="1"/>
  <c r="AY338" i="1"/>
  <c r="AX338" i="1"/>
  <c r="M338" i="1"/>
  <c r="W338" i="1" s="1"/>
  <c r="X338" i="1" s="1"/>
  <c r="K338" i="1"/>
  <c r="AI338" i="1" s="1"/>
  <c r="AJ338" i="1" s="1"/>
  <c r="AK338" i="1" s="1" a="1"/>
  <c r="AK338" i="1" s="1"/>
  <c r="J338" i="1"/>
  <c r="AH338" i="1" s="1"/>
  <c r="H338" i="1"/>
  <c r="BG338" i="1" s="1"/>
  <c r="G338" i="1"/>
  <c r="BF338" i="1" s="1"/>
  <c r="BH338" i="1" s="1"/>
  <c r="DL338" i="1" s="1"/>
  <c r="E338" i="1"/>
  <c r="BL338" i="1" s="1"/>
  <c r="D338" i="1"/>
  <c r="BK338" i="1" s="1"/>
  <c r="B338" i="1"/>
  <c r="O338" i="1" s="1"/>
  <c r="CB337" i="1"/>
  <c r="BZ337" i="1"/>
  <c r="BY337" i="1"/>
  <c r="BX337" i="1"/>
  <c r="AZ337" i="1"/>
  <c r="AY337" i="1"/>
  <c r="AX337" i="1"/>
  <c r="M337" i="1"/>
  <c r="W337" i="1" s="1"/>
  <c r="X337" i="1" s="1"/>
  <c r="K337" i="1"/>
  <c r="AI337" i="1" s="1"/>
  <c r="J337" i="1"/>
  <c r="AH337" i="1" s="1"/>
  <c r="H337" i="1"/>
  <c r="BG337" i="1" s="1"/>
  <c r="G337" i="1"/>
  <c r="BF337" i="1" s="1"/>
  <c r="BH337" i="1" s="1"/>
  <c r="DL337" i="1" s="1"/>
  <c r="E337" i="1"/>
  <c r="BL337" i="1" s="1"/>
  <c r="CQ337" i="1" s="1"/>
  <c r="CR337" i="1" s="1"/>
  <c r="CZ337" i="1" s="1"/>
  <c r="D337" i="1"/>
  <c r="BK337" i="1" s="1"/>
  <c r="B337" i="1"/>
  <c r="O337" i="1" s="1"/>
  <c r="CB336" i="1"/>
  <c r="BZ336" i="1"/>
  <c r="BY336" i="1"/>
  <c r="BX336" i="1"/>
  <c r="AZ336" i="1"/>
  <c r="AY336" i="1"/>
  <c r="AX336" i="1"/>
  <c r="M336" i="1"/>
  <c r="W336" i="1" s="1"/>
  <c r="X336" i="1" s="1"/>
  <c r="K336" i="1"/>
  <c r="AI336" i="1" s="1"/>
  <c r="J336" i="1"/>
  <c r="AH336" i="1" s="1"/>
  <c r="H336" i="1"/>
  <c r="BG336" i="1" s="1"/>
  <c r="G336" i="1"/>
  <c r="BF336" i="1" s="1"/>
  <c r="BH336" i="1" s="1"/>
  <c r="DL336" i="1" s="1"/>
  <c r="E336" i="1"/>
  <c r="BL336" i="1" s="1"/>
  <c r="DD336" i="1" s="1"/>
  <c r="D336" i="1"/>
  <c r="BK336" i="1" s="1"/>
  <c r="B336" i="1"/>
  <c r="O336" i="1" s="1"/>
  <c r="CB335" i="1"/>
  <c r="BZ335" i="1"/>
  <c r="BY335" i="1"/>
  <c r="BX335" i="1"/>
  <c r="AZ335" i="1"/>
  <c r="AY335" i="1"/>
  <c r="AX335" i="1"/>
  <c r="M335" i="1"/>
  <c r="W335" i="1" s="1"/>
  <c r="X335" i="1" s="1"/>
  <c r="K335" i="1"/>
  <c r="AI335" i="1" s="1"/>
  <c r="AJ335" i="1" s="1"/>
  <c r="AK335" i="1" s="1" a="1"/>
  <c r="AK335" i="1" s="1"/>
  <c r="J335" i="1"/>
  <c r="AH335" i="1" s="1"/>
  <c r="H335" i="1"/>
  <c r="BG335" i="1" s="1"/>
  <c r="G335" i="1"/>
  <c r="BF335" i="1" s="1"/>
  <c r="BH335" i="1" s="1"/>
  <c r="DL335" i="1" s="1"/>
  <c r="E335" i="1"/>
  <c r="BL335" i="1" s="1"/>
  <c r="D335" i="1"/>
  <c r="BK335" i="1" s="1"/>
  <c r="B335" i="1"/>
  <c r="O335" i="1" s="1"/>
  <c r="CB334" i="1"/>
  <c r="BZ334" i="1"/>
  <c r="BY334" i="1"/>
  <c r="BX334" i="1"/>
  <c r="AZ334" i="1"/>
  <c r="AY334" i="1"/>
  <c r="AX334" i="1"/>
  <c r="M334" i="1"/>
  <c r="W334" i="1" s="1"/>
  <c r="X334" i="1" s="1"/>
  <c r="AF334" i="1" s="1"/>
  <c r="K334" i="1"/>
  <c r="AI334" i="1" s="1"/>
  <c r="AJ334" i="1" s="1"/>
  <c r="AP334" i="1" s="1"/>
  <c r="AT334" i="1" s="1"/>
  <c r="J334" i="1"/>
  <c r="AH334" i="1" s="1"/>
  <c r="H334" i="1"/>
  <c r="BG334" i="1" s="1"/>
  <c r="G334" i="1"/>
  <c r="BF334" i="1" s="1"/>
  <c r="BH334" i="1" s="1"/>
  <c r="DL334" i="1" s="1"/>
  <c r="E334" i="1"/>
  <c r="BL334" i="1" s="1"/>
  <c r="D334" i="1"/>
  <c r="BK334" i="1" s="1"/>
  <c r="B334" i="1"/>
  <c r="O334" i="1" s="1"/>
  <c r="CB333" i="1"/>
  <c r="BZ333" i="1"/>
  <c r="BY333" i="1"/>
  <c r="BX333" i="1"/>
  <c r="AZ333" i="1"/>
  <c r="AY333" i="1"/>
  <c r="AX333" i="1"/>
  <c r="M333" i="1"/>
  <c r="W333" i="1" s="1"/>
  <c r="X333" i="1" s="1"/>
  <c r="K333" i="1"/>
  <c r="AI333" i="1" s="1"/>
  <c r="J333" i="1"/>
  <c r="AH333" i="1" s="1"/>
  <c r="H333" i="1"/>
  <c r="BG333" i="1" s="1"/>
  <c r="G333" i="1"/>
  <c r="BF333" i="1" s="1"/>
  <c r="BH333" i="1" s="1"/>
  <c r="DL333" i="1" s="1"/>
  <c r="E333" i="1"/>
  <c r="BL333" i="1" s="1"/>
  <c r="D333" i="1"/>
  <c r="BK333" i="1" s="1"/>
  <c r="B333" i="1"/>
  <c r="O333" i="1" s="1"/>
  <c r="CB332" i="1"/>
  <c r="BZ332" i="1"/>
  <c r="BY332" i="1"/>
  <c r="BX332" i="1"/>
  <c r="AZ332" i="1"/>
  <c r="AY332" i="1"/>
  <c r="AX332" i="1"/>
  <c r="M332" i="1"/>
  <c r="W332" i="1" s="1"/>
  <c r="X332" i="1" s="1"/>
  <c r="Y332" i="1" s="1"/>
  <c r="K332" i="1"/>
  <c r="AI332" i="1" s="1"/>
  <c r="AJ332" i="1" s="1"/>
  <c r="J332" i="1"/>
  <c r="AH332" i="1" s="1"/>
  <c r="H332" i="1"/>
  <c r="BG332" i="1" s="1"/>
  <c r="G332" i="1"/>
  <c r="BF332" i="1" s="1"/>
  <c r="BH332" i="1" s="1"/>
  <c r="DL332" i="1" s="1"/>
  <c r="E332" i="1"/>
  <c r="BL332" i="1" s="1"/>
  <c r="D332" i="1"/>
  <c r="BK332" i="1" s="1"/>
  <c r="B332" i="1"/>
  <c r="O332" i="1" s="1"/>
  <c r="CB331" i="1"/>
  <c r="BZ331" i="1"/>
  <c r="BY331" i="1"/>
  <c r="BX331" i="1"/>
  <c r="AZ331" i="1"/>
  <c r="AY331" i="1"/>
  <c r="AX331" i="1"/>
  <c r="M331" i="1"/>
  <c r="W331" i="1" s="1"/>
  <c r="X331" i="1" s="1"/>
  <c r="K331" i="1"/>
  <c r="AI331" i="1" s="1"/>
  <c r="J331" i="1"/>
  <c r="AH331" i="1" s="1"/>
  <c r="H331" i="1"/>
  <c r="BG331" i="1" s="1"/>
  <c r="G331" i="1"/>
  <c r="BF331" i="1" s="1"/>
  <c r="BH331" i="1" s="1"/>
  <c r="DL331" i="1" s="1"/>
  <c r="E331" i="1"/>
  <c r="BL331" i="1" s="1"/>
  <c r="D331" i="1"/>
  <c r="BK331" i="1" s="1"/>
  <c r="B331" i="1"/>
  <c r="O331" i="1" s="1"/>
  <c r="CB330" i="1"/>
  <c r="BZ330" i="1"/>
  <c r="BY330" i="1"/>
  <c r="BX330" i="1"/>
  <c r="AZ330" i="1"/>
  <c r="AY330" i="1"/>
  <c r="AX330" i="1"/>
  <c r="M330" i="1"/>
  <c r="W330" i="1" s="1"/>
  <c r="X330" i="1" s="1"/>
  <c r="Y330" i="1" s="1"/>
  <c r="K330" i="1"/>
  <c r="AI330" i="1" s="1"/>
  <c r="J330" i="1"/>
  <c r="AH330" i="1" s="1"/>
  <c r="H330" i="1"/>
  <c r="BG330" i="1" s="1"/>
  <c r="G330" i="1"/>
  <c r="BF330" i="1" s="1"/>
  <c r="BH330" i="1" s="1"/>
  <c r="DL330" i="1" s="1"/>
  <c r="E330" i="1"/>
  <c r="BL330" i="1" s="1"/>
  <c r="D330" i="1"/>
  <c r="BK330" i="1" s="1"/>
  <c r="B330" i="1"/>
  <c r="O330" i="1" s="1"/>
  <c r="CB329" i="1"/>
  <c r="BZ329" i="1"/>
  <c r="BY329" i="1"/>
  <c r="BX329" i="1"/>
  <c r="AZ329" i="1"/>
  <c r="AY329" i="1"/>
  <c r="AX329" i="1"/>
  <c r="M329" i="1"/>
  <c r="W329" i="1" s="1"/>
  <c r="X329" i="1" s="1"/>
  <c r="AF329" i="1" s="1"/>
  <c r="K329" i="1"/>
  <c r="AI329" i="1" s="1"/>
  <c r="J329" i="1"/>
  <c r="AH329" i="1" s="1"/>
  <c r="H329" i="1"/>
  <c r="BG329" i="1" s="1"/>
  <c r="G329" i="1"/>
  <c r="BF329" i="1" s="1"/>
  <c r="BH329" i="1" s="1"/>
  <c r="DL329" i="1" s="1"/>
  <c r="E329" i="1"/>
  <c r="BL329" i="1" s="1"/>
  <c r="BO329" i="1" s="1"/>
  <c r="D329" i="1"/>
  <c r="BK329" i="1" s="1"/>
  <c r="B329" i="1"/>
  <c r="O329" i="1" s="1"/>
  <c r="Q329" i="1" s="1"/>
  <c r="CB328" i="1"/>
  <c r="BZ328" i="1"/>
  <c r="BY328" i="1"/>
  <c r="BX328" i="1"/>
  <c r="AZ328" i="1"/>
  <c r="AY328" i="1"/>
  <c r="AX328" i="1"/>
  <c r="M328" i="1"/>
  <c r="W328" i="1" s="1"/>
  <c r="X328" i="1" s="1"/>
  <c r="K328" i="1"/>
  <c r="AI328" i="1" s="1"/>
  <c r="J328" i="1"/>
  <c r="AH328" i="1" s="1"/>
  <c r="H328" i="1"/>
  <c r="BG328" i="1" s="1"/>
  <c r="G328" i="1"/>
  <c r="BF328" i="1" s="1"/>
  <c r="BH328" i="1" s="1"/>
  <c r="DL328" i="1" s="1"/>
  <c r="E328" i="1"/>
  <c r="BL328" i="1" s="1"/>
  <c r="CT328" i="1" s="1"/>
  <c r="CU328" i="1" s="1"/>
  <c r="D328" i="1"/>
  <c r="BK328" i="1" s="1"/>
  <c r="B328" i="1"/>
  <c r="O328" i="1" s="1"/>
  <c r="Q328" i="1" s="1"/>
  <c r="CB327" i="1"/>
  <c r="BZ327" i="1"/>
  <c r="BY327" i="1"/>
  <c r="BX327" i="1"/>
  <c r="AZ327" i="1"/>
  <c r="AY327" i="1"/>
  <c r="AX327" i="1"/>
  <c r="M327" i="1"/>
  <c r="W327" i="1" s="1"/>
  <c r="X327" i="1" s="1"/>
  <c r="AF327" i="1" s="1"/>
  <c r="K327" i="1"/>
  <c r="AI327" i="1" s="1"/>
  <c r="AJ327" i="1" s="1"/>
  <c r="J327" i="1"/>
  <c r="AH327" i="1" s="1"/>
  <c r="H327" i="1"/>
  <c r="BG327" i="1" s="1"/>
  <c r="G327" i="1"/>
  <c r="BF327" i="1" s="1"/>
  <c r="BH327" i="1" s="1"/>
  <c r="DL327" i="1" s="1"/>
  <c r="E327" i="1"/>
  <c r="BL327" i="1" s="1"/>
  <c r="D327" i="1"/>
  <c r="BK327" i="1" s="1"/>
  <c r="B327" i="1"/>
  <c r="O327" i="1" s="1"/>
  <c r="CB326" i="1"/>
  <c r="BZ326" i="1"/>
  <c r="BY326" i="1"/>
  <c r="BX326" i="1"/>
  <c r="AZ326" i="1"/>
  <c r="AY326" i="1"/>
  <c r="AX326" i="1"/>
  <c r="M326" i="1"/>
  <c r="W326" i="1" s="1"/>
  <c r="X326" i="1" s="1"/>
  <c r="K326" i="1"/>
  <c r="AI326" i="1" s="1"/>
  <c r="J326" i="1"/>
  <c r="AH326" i="1" s="1"/>
  <c r="H326" i="1"/>
  <c r="BG326" i="1" s="1"/>
  <c r="G326" i="1"/>
  <c r="BF326" i="1" s="1"/>
  <c r="BH326" i="1" s="1"/>
  <c r="DL326" i="1" s="1"/>
  <c r="E326" i="1"/>
  <c r="BL326" i="1" s="1"/>
  <c r="D326" i="1"/>
  <c r="BK326" i="1" s="1"/>
  <c r="B326" i="1"/>
  <c r="O326" i="1" s="1"/>
  <c r="Q326" i="1" s="1"/>
  <c r="CB325" i="1"/>
  <c r="BZ325" i="1"/>
  <c r="BY325" i="1"/>
  <c r="BX325" i="1"/>
  <c r="AZ325" i="1"/>
  <c r="AY325" i="1"/>
  <c r="AX325" i="1"/>
  <c r="M325" i="1"/>
  <c r="W325" i="1" s="1"/>
  <c r="X325" i="1" s="1"/>
  <c r="AF325" i="1" s="1"/>
  <c r="K325" i="1"/>
  <c r="AI325" i="1" s="1"/>
  <c r="J325" i="1"/>
  <c r="AH325" i="1" s="1"/>
  <c r="H325" i="1"/>
  <c r="BG325" i="1" s="1"/>
  <c r="G325" i="1"/>
  <c r="BF325" i="1" s="1"/>
  <c r="BH325" i="1" s="1"/>
  <c r="DL325" i="1" s="1"/>
  <c r="E325" i="1"/>
  <c r="BL325" i="1" s="1"/>
  <c r="D325" i="1"/>
  <c r="BK325" i="1" s="1"/>
  <c r="B325" i="1"/>
  <c r="O325" i="1" s="1"/>
  <c r="CB324" i="1"/>
  <c r="BZ324" i="1"/>
  <c r="BY324" i="1"/>
  <c r="BX324" i="1"/>
  <c r="AZ324" i="1"/>
  <c r="AY324" i="1"/>
  <c r="AX324" i="1"/>
  <c r="M324" i="1"/>
  <c r="W324" i="1" s="1"/>
  <c r="X324" i="1" s="1"/>
  <c r="K324" i="1"/>
  <c r="AI324" i="1" s="1"/>
  <c r="J324" i="1"/>
  <c r="AH324" i="1" s="1"/>
  <c r="H324" i="1"/>
  <c r="BG324" i="1" s="1"/>
  <c r="G324" i="1"/>
  <c r="BF324" i="1" s="1"/>
  <c r="BH324" i="1" s="1"/>
  <c r="DL324" i="1" s="1"/>
  <c r="E324" i="1"/>
  <c r="BL324" i="1" s="1"/>
  <c r="D324" i="1"/>
  <c r="BK324" i="1" s="1"/>
  <c r="B324" i="1"/>
  <c r="O324" i="1" s="1"/>
  <c r="Q324" i="1" s="1"/>
  <c r="CG324" i="1" s="1"/>
  <c r="CB323" i="1"/>
  <c r="BZ323" i="1"/>
  <c r="BY323" i="1"/>
  <c r="BX323" i="1"/>
  <c r="AZ323" i="1"/>
  <c r="AY323" i="1"/>
  <c r="AX323" i="1"/>
  <c r="M323" i="1"/>
  <c r="W323" i="1" s="1"/>
  <c r="X323" i="1" s="1"/>
  <c r="Y323" i="1" s="1"/>
  <c r="K323" i="1"/>
  <c r="AI323" i="1" s="1"/>
  <c r="AJ323" i="1" s="1"/>
  <c r="J323" i="1"/>
  <c r="AH323" i="1" s="1"/>
  <c r="H323" i="1"/>
  <c r="BG323" i="1" s="1"/>
  <c r="G323" i="1"/>
  <c r="BF323" i="1" s="1"/>
  <c r="BH323" i="1" s="1"/>
  <c r="DL323" i="1" s="1"/>
  <c r="E323" i="1"/>
  <c r="BL323" i="1" s="1"/>
  <c r="D323" i="1"/>
  <c r="BK323" i="1" s="1"/>
  <c r="B323" i="1"/>
  <c r="O323" i="1" s="1"/>
  <c r="CB322" i="1"/>
  <c r="BZ322" i="1"/>
  <c r="BY322" i="1"/>
  <c r="BX322" i="1"/>
  <c r="AZ322" i="1"/>
  <c r="AY322" i="1"/>
  <c r="AX322" i="1"/>
  <c r="M322" i="1"/>
  <c r="W322" i="1" s="1"/>
  <c r="X322" i="1" s="1"/>
  <c r="K322" i="1"/>
  <c r="AI322" i="1" s="1"/>
  <c r="AJ322" i="1" s="1"/>
  <c r="J322" i="1"/>
  <c r="AH322" i="1" s="1"/>
  <c r="H322" i="1"/>
  <c r="BG322" i="1" s="1"/>
  <c r="G322" i="1"/>
  <c r="BF322" i="1" s="1"/>
  <c r="BH322" i="1" s="1"/>
  <c r="DL322" i="1" s="1"/>
  <c r="E322" i="1"/>
  <c r="BL322" i="1" s="1"/>
  <c r="D322" i="1"/>
  <c r="BK322" i="1" s="1"/>
  <c r="B322" i="1"/>
  <c r="O322" i="1" s="1"/>
  <c r="Q322" i="1" s="1"/>
  <c r="CB321" i="1"/>
  <c r="BZ321" i="1"/>
  <c r="BY321" i="1"/>
  <c r="BX321" i="1"/>
  <c r="AZ321" i="1"/>
  <c r="AY321" i="1"/>
  <c r="AX321" i="1"/>
  <c r="M321" i="1"/>
  <c r="W321" i="1" s="1"/>
  <c r="X321" i="1" s="1"/>
  <c r="AF321" i="1" s="1"/>
  <c r="K321" i="1"/>
  <c r="AI321" i="1" s="1"/>
  <c r="AJ321" i="1" s="1"/>
  <c r="J321" i="1"/>
  <c r="AH321" i="1" s="1"/>
  <c r="H321" i="1"/>
  <c r="BG321" i="1" s="1"/>
  <c r="G321" i="1"/>
  <c r="BF321" i="1" s="1"/>
  <c r="BH321" i="1" s="1"/>
  <c r="DL321" i="1" s="1"/>
  <c r="E321" i="1"/>
  <c r="BL321" i="1" s="1"/>
  <c r="D321" i="1"/>
  <c r="BK321" i="1" s="1"/>
  <c r="B321" i="1"/>
  <c r="O321" i="1" s="1"/>
  <c r="CB320" i="1"/>
  <c r="BZ320" i="1"/>
  <c r="BY320" i="1"/>
  <c r="BX320" i="1"/>
  <c r="AZ320" i="1"/>
  <c r="AY320" i="1"/>
  <c r="AX320" i="1"/>
  <c r="M320" i="1"/>
  <c r="W320" i="1" s="1"/>
  <c r="X320" i="1" s="1"/>
  <c r="Y320" i="1" s="1"/>
  <c r="K320" i="1"/>
  <c r="AI320" i="1" s="1"/>
  <c r="J320" i="1"/>
  <c r="AH320" i="1" s="1"/>
  <c r="H320" i="1"/>
  <c r="BG320" i="1" s="1"/>
  <c r="G320" i="1"/>
  <c r="BF320" i="1" s="1"/>
  <c r="BH320" i="1" s="1"/>
  <c r="DL320" i="1" s="1"/>
  <c r="E320" i="1"/>
  <c r="BL320" i="1" s="1"/>
  <c r="D320" i="1"/>
  <c r="BK320" i="1" s="1"/>
  <c r="B320" i="1"/>
  <c r="O320" i="1" s="1"/>
  <c r="CB319" i="1"/>
  <c r="BZ319" i="1"/>
  <c r="BY319" i="1"/>
  <c r="BX319" i="1"/>
  <c r="AZ319" i="1"/>
  <c r="AY319" i="1"/>
  <c r="AX319" i="1"/>
  <c r="M319" i="1"/>
  <c r="W319" i="1" s="1"/>
  <c r="X319" i="1" s="1"/>
  <c r="AF319" i="1" s="1"/>
  <c r="K319" i="1"/>
  <c r="AI319" i="1" s="1"/>
  <c r="J319" i="1"/>
  <c r="AH319" i="1" s="1"/>
  <c r="H319" i="1"/>
  <c r="BG319" i="1" s="1"/>
  <c r="G319" i="1"/>
  <c r="BF319" i="1" s="1"/>
  <c r="BH319" i="1" s="1"/>
  <c r="DL319" i="1" s="1"/>
  <c r="E319" i="1"/>
  <c r="BL319" i="1" s="1"/>
  <c r="D319" i="1"/>
  <c r="BK319" i="1" s="1"/>
  <c r="B319" i="1"/>
  <c r="O319" i="1" s="1"/>
  <c r="CB318" i="1"/>
  <c r="BZ318" i="1"/>
  <c r="BY318" i="1"/>
  <c r="BX318" i="1"/>
  <c r="AZ318" i="1"/>
  <c r="AY318" i="1"/>
  <c r="AX318" i="1"/>
  <c r="M318" i="1"/>
  <c r="W318" i="1" s="1"/>
  <c r="X318" i="1" s="1"/>
  <c r="K318" i="1"/>
  <c r="AI318" i="1" s="1"/>
  <c r="AJ318" i="1" s="1"/>
  <c r="J318" i="1"/>
  <c r="AH318" i="1" s="1"/>
  <c r="H318" i="1"/>
  <c r="BG318" i="1" s="1"/>
  <c r="G318" i="1"/>
  <c r="BF318" i="1" s="1"/>
  <c r="BH318" i="1" s="1"/>
  <c r="DL318" i="1" s="1"/>
  <c r="E318" i="1"/>
  <c r="BL318" i="1" s="1"/>
  <c r="D318" i="1"/>
  <c r="BK318" i="1" s="1"/>
  <c r="B318" i="1"/>
  <c r="O318" i="1" s="1"/>
  <c r="CB317" i="1"/>
  <c r="BZ317" i="1"/>
  <c r="BY317" i="1"/>
  <c r="BX317" i="1"/>
  <c r="AZ317" i="1"/>
  <c r="AY317" i="1"/>
  <c r="AX317" i="1"/>
  <c r="M317" i="1"/>
  <c r="W317" i="1" s="1"/>
  <c r="X317" i="1" s="1"/>
  <c r="AF317" i="1" s="1"/>
  <c r="K317" i="1"/>
  <c r="AI317" i="1" s="1"/>
  <c r="AJ317" i="1" s="1"/>
  <c r="J317" i="1"/>
  <c r="AH317" i="1" s="1"/>
  <c r="H317" i="1"/>
  <c r="BG317" i="1" s="1"/>
  <c r="G317" i="1"/>
  <c r="BF317" i="1" s="1"/>
  <c r="BH317" i="1" s="1"/>
  <c r="DL317" i="1" s="1"/>
  <c r="E317" i="1"/>
  <c r="BL317" i="1" s="1"/>
  <c r="D317" i="1"/>
  <c r="BK317" i="1" s="1"/>
  <c r="B317" i="1"/>
  <c r="O317" i="1" s="1"/>
  <c r="CB316" i="1"/>
  <c r="BZ316" i="1"/>
  <c r="BY316" i="1"/>
  <c r="BX316" i="1"/>
  <c r="AZ316" i="1"/>
  <c r="AY316" i="1"/>
  <c r="AX316" i="1"/>
  <c r="M316" i="1"/>
  <c r="W316" i="1" s="1"/>
  <c r="X316" i="1" s="1"/>
  <c r="K316" i="1"/>
  <c r="AI316" i="1" s="1"/>
  <c r="AJ316" i="1" s="1"/>
  <c r="AK316" i="1" s="1" a="1"/>
  <c r="AK316" i="1" s="1"/>
  <c r="J316" i="1"/>
  <c r="AH316" i="1" s="1"/>
  <c r="H316" i="1"/>
  <c r="BG316" i="1" s="1"/>
  <c r="G316" i="1"/>
  <c r="BF316" i="1" s="1"/>
  <c r="BH316" i="1" s="1"/>
  <c r="DL316" i="1" s="1"/>
  <c r="E316" i="1"/>
  <c r="BL316" i="1" s="1"/>
  <c r="D316" i="1"/>
  <c r="BK316" i="1" s="1"/>
  <c r="B316" i="1"/>
  <c r="O316" i="1" s="1"/>
  <c r="CB315" i="1"/>
  <c r="BZ315" i="1"/>
  <c r="BY315" i="1"/>
  <c r="BX315" i="1"/>
  <c r="AZ315" i="1"/>
  <c r="AY315" i="1"/>
  <c r="AX315" i="1"/>
  <c r="M315" i="1"/>
  <c r="W315" i="1" s="1"/>
  <c r="X315" i="1" s="1"/>
  <c r="Y315" i="1" s="1"/>
  <c r="K315" i="1"/>
  <c r="AI315" i="1" s="1"/>
  <c r="AJ315" i="1" s="1"/>
  <c r="J315" i="1"/>
  <c r="AH315" i="1" s="1"/>
  <c r="H315" i="1"/>
  <c r="BG315" i="1" s="1"/>
  <c r="G315" i="1"/>
  <c r="BF315" i="1" s="1"/>
  <c r="BH315" i="1" s="1"/>
  <c r="DL315" i="1" s="1"/>
  <c r="E315" i="1"/>
  <c r="BL315" i="1" s="1"/>
  <c r="D315" i="1"/>
  <c r="BK315" i="1" s="1"/>
  <c r="B315" i="1"/>
  <c r="O315" i="1" s="1"/>
  <c r="CB314" i="1"/>
  <c r="BZ314" i="1"/>
  <c r="BY314" i="1"/>
  <c r="BX314" i="1"/>
  <c r="AZ314" i="1"/>
  <c r="AY314" i="1"/>
  <c r="AX314" i="1"/>
  <c r="M314" i="1"/>
  <c r="W314" i="1" s="1"/>
  <c r="X314" i="1" s="1"/>
  <c r="Y314" i="1" s="1"/>
  <c r="K314" i="1"/>
  <c r="AI314" i="1" s="1"/>
  <c r="J314" i="1"/>
  <c r="AH314" i="1" s="1"/>
  <c r="H314" i="1"/>
  <c r="BG314" i="1" s="1"/>
  <c r="G314" i="1"/>
  <c r="BF314" i="1" s="1"/>
  <c r="BH314" i="1" s="1"/>
  <c r="DL314" i="1" s="1"/>
  <c r="E314" i="1"/>
  <c r="BL314" i="1" s="1"/>
  <c r="D314" i="1"/>
  <c r="BK314" i="1" s="1"/>
  <c r="B314" i="1"/>
  <c r="O314" i="1" s="1"/>
  <c r="CB313" i="1"/>
  <c r="BZ313" i="1"/>
  <c r="BY313" i="1"/>
  <c r="BX313" i="1"/>
  <c r="AZ313" i="1"/>
  <c r="AY313" i="1"/>
  <c r="AX313" i="1"/>
  <c r="M313" i="1"/>
  <c r="W313" i="1" s="1"/>
  <c r="X313" i="1" s="1"/>
  <c r="K313" i="1"/>
  <c r="AI313" i="1" s="1"/>
  <c r="AJ313" i="1" s="1"/>
  <c r="J313" i="1"/>
  <c r="AH313" i="1" s="1"/>
  <c r="H313" i="1"/>
  <c r="BG313" i="1" s="1"/>
  <c r="G313" i="1"/>
  <c r="BF313" i="1" s="1"/>
  <c r="BH313" i="1" s="1"/>
  <c r="DL313" i="1" s="1"/>
  <c r="E313" i="1"/>
  <c r="BL313" i="1" s="1"/>
  <c r="D313" i="1"/>
  <c r="BK313" i="1" s="1"/>
  <c r="B313" i="1"/>
  <c r="O313" i="1" s="1"/>
  <c r="Q313" i="1" s="1"/>
  <c r="CB312" i="1"/>
  <c r="BZ312" i="1"/>
  <c r="BY312" i="1"/>
  <c r="BX312" i="1"/>
  <c r="AZ312" i="1"/>
  <c r="AY312" i="1"/>
  <c r="AX312" i="1"/>
  <c r="M312" i="1"/>
  <c r="W312" i="1" s="1"/>
  <c r="X312" i="1" s="1"/>
  <c r="K312" i="1"/>
  <c r="AI312" i="1" s="1"/>
  <c r="J312" i="1"/>
  <c r="AH312" i="1" s="1"/>
  <c r="H312" i="1"/>
  <c r="BG312" i="1" s="1"/>
  <c r="G312" i="1"/>
  <c r="BF312" i="1" s="1"/>
  <c r="BH312" i="1" s="1"/>
  <c r="DL312" i="1" s="1"/>
  <c r="E312" i="1"/>
  <c r="BL312" i="1" s="1"/>
  <c r="D312" i="1"/>
  <c r="BK312" i="1" s="1"/>
  <c r="B312" i="1"/>
  <c r="O312" i="1" s="1"/>
  <c r="CB311" i="1"/>
  <c r="BZ311" i="1"/>
  <c r="BY311" i="1"/>
  <c r="BX311" i="1"/>
  <c r="AZ311" i="1"/>
  <c r="AY311" i="1"/>
  <c r="AX311" i="1"/>
  <c r="M311" i="1"/>
  <c r="W311" i="1" s="1"/>
  <c r="X311" i="1" s="1"/>
  <c r="K311" i="1"/>
  <c r="AI311" i="1" s="1"/>
  <c r="AJ311" i="1" s="1"/>
  <c r="J311" i="1"/>
  <c r="AH311" i="1" s="1"/>
  <c r="H311" i="1"/>
  <c r="BG311" i="1" s="1"/>
  <c r="G311" i="1"/>
  <c r="BF311" i="1" s="1"/>
  <c r="BH311" i="1" s="1"/>
  <c r="DL311" i="1" s="1"/>
  <c r="E311" i="1"/>
  <c r="BL311" i="1" s="1"/>
  <c r="D311" i="1"/>
  <c r="BK311" i="1" s="1"/>
  <c r="B311" i="1"/>
  <c r="O311" i="1" s="1"/>
  <c r="CB310" i="1"/>
  <c r="BZ310" i="1"/>
  <c r="BY310" i="1"/>
  <c r="BX310" i="1"/>
  <c r="AZ310" i="1"/>
  <c r="AY310" i="1"/>
  <c r="AX310" i="1"/>
  <c r="M310" i="1"/>
  <c r="W310" i="1" s="1"/>
  <c r="X310" i="1" s="1"/>
  <c r="Y310" i="1" s="1"/>
  <c r="K310" i="1"/>
  <c r="AI310" i="1" s="1"/>
  <c r="J310" i="1"/>
  <c r="AH310" i="1" s="1"/>
  <c r="H310" i="1"/>
  <c r="BG310" i="1" s="1"/>
  <c r="G310" i="1"/>
  <c r="BF310" i="1" s="1"/>
  <c r="BH310" i="1" s="1"/>
  <c r="DL310" i="1" s="1"/>
  <c r="E310" i="1"/>
  <c r="BL310" i="1" s="1"/>
  <c r="D310" i="1"/>
  <c r="BK310" i="1" s="1"/>
  <c r="B310" i="1"/>
  <c r="O310" i="1" s="1"/>
  <c r="Q310" i="1" s="1"/>
  <c r="CB309" i="1"/>
  <c r="BZ309" i="1"/>
  <c r="BY309" i="1"/>
  <c r="BX309" i="1"/>
  <c r="BF309" i="1"/>
  <c r="BH309" i="1" s="1"/>
  <c r="DL309" i="1" s="1"/>
  <c r="AZ309" i="1"/>
  <c r="AY309" i="1"/>
  <c r="AX309" i="1"/>
  <c r="M309" i="1"/>
  <c r="W309" i="1" s="1"/>
  <c r="X309" i="1" s="1"/>
  <c r="Y309" i="1" s="1"/>
  <c r="K309" i="1"/>
  <c r="AI309" i="1" s="1"/>
  <c r="AJ309" i="1" s="1"/>
  <c r="J309" i="1"/>
  <c r="AH309" i="1" s="1"/>
  <c r="H309" i="1"/>
  <c r="BG309" i="1" s="1"/>
  <c r="G309" i="1"/>
  <c r="E309" i="1"/>
  <c r="BL309" i="1" s="1"/>
  <c r="D309" i="1"/>
  <c r="BK309" i="1" s="1"/>
  <c r="B309" i="1"/>
  <c r="O309" i="1" s="1"/>
  <c r="CB308" i="1"/>
  <c r="BZ308" i="1"/>
  <c r="BY308" i="1"/>
  <c r="BX308" i="1"/>
  <c r="AZ308" i="1"/>
  <c r="AY308" i="1"/>
  <c r="AX308" i="1"/>
  <c r="M308" i="1"/>
  <c r="W308" i="1" s="1"/>
  <c r="X308" i="1" s="1"/>
  <c r="K308" i="1"/>
  <c r="AI308" i="1" s="1"/>
  <c r="J308" i="1"/>
  <c r="AH308" i="1" s="1"/>
  <c r="H308" i="1"/>
  <c r="BG308" i="1" s="1"/>
  <c r="G308" i="1"/>
  <c r="BF308" i="1" s="1"/>
  <c r="BH308" i="1" s="1"/>
  <c r="DL308" i="1" s="1"/>
  <c r="E308" i="1"/>
  <c r="BL308" i="1" s="1"/>
  <c r="D308" i="1"/>
  <c r="BK308" i="1" s="1"/>
  <c r="B308" i="1"/>
  <c r="O308" i="1" s="1"/>
  <c r="CB307" i="1"/>
  <c r="BZ307" i="1"/>
  <c r="BY307" i="1"/>
  <c r="BX307" i="1"/>
  <c r="AZ307" i="1"/>
  <c r="AY307" i="1"/>
  <c r="AX307" i="1"/>
  <c r="M307" i="1"/>
  <c r="W307" i="1" s="1"/>
  <c r="X307" i="1" s="1"/>
  <c r="K307" i="1"/>
  <c r="AI307" i="1" s="1"/>
  <c r="J307" i="1"/>
  <c r="AH307" i="1" s="1"/>
  <c r="H307" i="1"/>
  <c r="BG307" i="1" s="1"/>
  <c r="G307" i="1"/>
  <c r="BF307" i="1" s="1"/>
  <c r="BH307" i="1" s="1"/>
  <c r="DL307" i="1" s="1"/>
  <c r="E307" i="1"/>
  <c r="BL307" i="1" s="1"/>
  <c r="D307" i="1"/>
  <c r="BK307" i="1" s="1"/>
  <c r="B307" i="1"/>
  <c r="O307" i="1" s="1"/>
  <c r="CB306" i="1"/>
  <c r="BZ306" i="1"/>
  <c r="BY306" i="1"/>
  <c r="BX306" i="1"/>
  <c r="AZ306" i="1"/>
  <c r="AY306" i="1"/>
  <c r="AX306" i="1"/>
  <c r="M306" i="1"/>
  <c r="W306" i="1" s="1"/>
  <c r="X306" i="1" s="1"/>
  <c r="K306" i="1"/>
  <c r="AI306" i="1" s="1"/>
  <c r="J306" i="1"/>
  <c r="AH306" i="1" s="1"/>
  <c r="H306" i="1"/>
  <c r="BG306" i="1" s="1"/>
  <c r="G306" i="1"/>
  <c r="BF306" i="1" s="1"/>
  <c r="BH306" i="1" s="1"/>
  <c r="DL306" i="1" s="1"/>
  <c r="E306" i="1"/>
  <c r="BL306" i="1" s="1"/>
  <c r="DD306" i="1" s="1"/>
  <c r="D306" i="1"/>
  <c r="BK306" i="1" s="1"/>
  <c r="B306" i="1"/>
  <c r="O306" i="1" s="1"/>
  <c r="CB305" i="1"/>
  <c r="BZ305" i="1"/>
  <c r="BY305" i="1"/>
  <c r="BX305" i="1"/>
  <c r="AZ305" i="1"/>
  <c r="AY305" i="1"/>
  <c r="AX305" i="1"/>
  <c r="M305" i="1"/>
  <c r="W305" i="1" s="1"/>
  <c r="X305" i="1" s="1"/>
  <c r="AF305" i="1" s="1"/>
  <c r="K305" i="1"/>
  <c r="AI305" i="1" s="1"/>
  <c r="J305" i="1"/>
  <c r="AH305" i="1" s="1"/>
  <c r="H305" i="1"/>
  <c r="BG305" i="1" s="1"/>
  <c r="G305" i="1"/>
  <c r="BF305" i="1" s="1"/>
  <c r="BH305" i="1" s="1"/>
  <c r="DL305" i="1" s="1"/>
  <c r="E305" i="1"/>
  <c r="BL305" i="1" s="1"/>
  <c r="D305" i="1"/>
  <c r="BK305" i="1" s="1"/>
  <c r="B305" i="1"/>
  <c r="O305" i="1" s="1"/>
  <c r="CB304" i="1"/>
  <c r="BZ304" i="1"/>
  <c r="BY304" i="1"/>
  <c r="BX304" i="1"/>
  <c r="AZ304" i="1"/>
  <c r="AY304" i="1"/>
  <c r="AX304" i="1"/>
  <c r="M304" i="1"/>
  <c r="W304" i="1" s="1"/>
  <c r="X304" i="1" s="1"/>
  <c r="AF304" i="1" s="1"/>
  <c r="K304" i="1"/>
  <c r="AI304" i="1" s="1"/>
  <c r="AJ304" i="1" s="1"/>
  <c r="J304" i="1"/>
  <c r="AH304" i="1" s="1"/>
  <c r="H304" i="1"/>
  <c r="BG304" i="1" s="1"/>
  <c r="G304" i="1"/>
  <c r="BF304" i="1" s="1"/>
  <c r="BH304" i="1" s="1"/>
  <c r="DL304" i="1" s="1"/>
  <c r="E304" i="1"/>
  <c r="BL304" i="1" s="1"/>
  <c r="D304" i="1"/>
  <c r="BK304" i="1" s="1"/>
  <c r="B304" i="1"/>
  <c r="O304" i="1" s="1"/>
  <c r="CB303" i="1"/>
  <c r="BZ303" i="1"/>
  <c r="BY303" i="1"/>
  <c r="BX303" i="1"/>
  <c r="AZ303" i="1"/>
  <c r="AY303" i="1"/>
  <c r="AX303" i="1"/>
  <c r="M303" i="1"/>
  <c r="W303" i="1" s="1"/>
  <c r="X303" i="1" s="1"/>
  <c r="Y303" i="1" s="1"/>
  <c r="K303" i="1"/>
  <c r="AI303" i="1" s="1"/>
  <c r="AJ303" i="1" s="1"/>
  <c r="J303" i="1"/>
  <c r="AH303" i="1" s="1"/>
  <c r="H303" i="1"/>
  <c r="BG303" i="1" s="1"/>
  <c r="G303" i="1"/>
  <c r="BF303" i="1" s="1"/>
  <c r="BH303" i="1" s="1"/>
  <c r="DL303" i="1" s="1"/>
  <c r="E303" i="1"/>
  <c r="BL303" i="1" s="1"/>
  <c r="D303" i="1"/>
  <c r="BK303" i="1" s="1"/>
  <c r="B303" i="1"/>
  <c r="O303" i="1" s="1"/>
  <c r="CB302" i="1"/>
  <c r="BZ302" i="1"/>
  <c r="BY302" i="1"/>
  <c r="BX302" i="1"/>
  <c r="AZ302" i="1"/>
  <c r="AY302" i="1"/>
  <c r="AX302" i="1"/>
  <c r="M302" i="1"/>
  <c r="W302" i="1" s="1"/>
  <c r="X302" i="1" s="1"/>
  <c r="AF302" i="1" s="1"/>
  <c r="K302" i="1"/>
  <c r="AI302" i="1" s="1"/>
  <c r="J302" i="1"/>
  <c r="AH302" i="1" s="1"/>
  <c r="H302" i="1"/>
  <c r="BG302" i="1" s="1"/>
  <c r="G302" i="1"/>
  <c r="BF302" i="1" s="1"/>
  <c r="BH302" i="1" s="1"/>
  <c r="DL302" i="1" s="1"/>
  <c r="E302" i="1"/>
  <c r="BL302" i="1" s="1"/>
  <c r="D302" i="1"/>
  <c r="BK302" i="1" s="1"/>
  <c r="B302" i="1"/>
  <c r="O302" i="1" s="1"/>
  <c r="Q302" i="1" s="1"/>
  <c r="CB301" i="1"/>
  <c r="BZ301" i="1"/>
  <c r="BY301" i="1"/>
  <c r="BX301" i="1"/>
  <c r="AZ301" i="1"/>
  <c r="AY301" i="1"/>
  <c r="AX301" i="1"/>
  <c r="M301" i="1"/>
  <c r="W301" i="1" s="1"/>
  <c r="X301" i="1" s="1"/>
  <c r="Y301" i="1" s="1"/>
  <c r="AD301" i="1" s="1"/>
  <c r="K301" i="1"/>
  <c r="AI301" i="1" s="1"/>
  <c r="J301" i="1"/>
  <c r="AH301" i="1" s="1"/>
  <c r="H301" i="1"/>
  <c r="BG301" i="1" s="1"/>
  <c r="G301" i="1"/>
  <c r="BF301" i="1" s="1"/>
  <c r="BH301" i="1" s="1"/>
  <c r="DL301" i="1" s="1"/>
  <c r="E301" i="1"/>
  <c r="BL301" i="1" s="1"/>
  <c r="D301" i="1"/>
  <c r="BK301" i="1" s="1"/>
  <c r="B301" i="1"/>
  <c r="O301" i="1" s="1"/>
  <c r="CB300" i="1"/>
  <c r="BZ300" i="1"/>
  <c r="BY300" i="1"/>
  <c r="BX300" i="1"/>
  <c r="AZ300" i="1"/>
  <c r="AY300" i="1"/>
  <c r="AX300" i="1"/>
  <c r="M300" i="1"/>
  <c r="W300" i="1" s="1"/>
  <c r="X300" i="1" s="1"/>
  <c r="Y300" i="1" s="1"/>
  <c r="K300" i="1"/>
  <c r="AI300" i="1" s="1"/>
  <c r="AJ300" i="1" s="1"/>
  <c r="J300" i="1"/>
  <c r="AH300" i="1" s="1"/>
  <c r="H300" i="1"/>
  <c r="BG300" i="1" s="1"/>
  <c r="G300" i="1"/>
  <c r="BF300" i="1" s="1"/>
  <c r="BH300" i="1" s="1"/>
  <c r="DL300" i="1" s="1"/>
  <c r="E300" i="1"/>
  <c r="BL300" i="1" s="1"/>
  <c r="D300" i="1"/>
  <c r="BK300" i="1" s="1"/>
  <c r="B300" i="1"/>
  <c r="O300" i="1" s="1"/>
  <c r="Q300" i="1" s="1"/>
  <c r="CB299" i="1"/>
  <c r="BZ299" i="1"/>
  <c r="BY299" i="1"/>
  <c r="BX299" i="1"/>
  <c r="AZ299" i="1"/>
  <c r="AY299" i="1"/>
  <c r="AX299" i="1"/>
  <c r="M299" i="1"/>
  <c r="W299" i="1" s="1"/>
  <c r="X299" i="1" s="1"/>
  <c r="Y299" i="1" s="1"/>
  <c r="K299" i="1"/>
  <c r="AI299" i="1" s="1"/>
  <c r="AJ299" i="1" s="1"/>
  <c r="J299" i="1"/>
  <c r="AH299" i="1" s="1"/>
  <c r="H299" i="1"/>
  <c r="BG299" i="1" s="1"/>
  <c r="G299" i="1"/>
  <c r="BF299" i="1" s="1"/>
  <c r="BH299" i="1" s="1"/>
  <c r="DL299" i="1" s="1"/>
  <c r="E299" i="1"/>
  <c r="BL299" i="1" s="1"/>
  <c r="D299" i="1"/>
  <c r="BK299" i="1" s="1"/>
  <c r="B299" i="1"/>
  <c r="O299" i="1" s="1"/>
  <c r="CB298" i="1"/>
  <c r="BZ298" i="1"/>
  <c r="BY298" i="1"/>
  <c r="BX298" i="1"/>
  <c r="AZ298" i="1"/>
  <c r="AY298" i="1"/>
  <c r="AX298" i="1"/>
  <c r="M298" i="1"/>
  <c r="W298" i="1" s="1"/>
  <c r="X298" i="1" s="1"/>
  <c r="K298" i="1"/>
  <c r="AI298" i="1" s="1"/>
  <c r="AJ298" i="1" s="1"/>
  <c r="J298" i="1"/>
  <c r="AH298" i="1" s="1"/>
  <c r="H298" i="1"/>
  <c r="BG298" i="1" s="1"/>
  <c r="G298" i="1"/>
  <c r="BF298" i="1" s="1"/>
  <c r="BH298" i="1" s="1"/>
  <c r="DL298" i="1" s="1"/>
  <c r="E298" i="1"/>
  <c r="BL298" i="1" s="1"/>
  <c r="D298" i="1"/>
  <c r="BK298" i="1" s="1"/>
  <c r="B298" i="1"/>
  <c r="O298" i="1" s="1"/>
  <c r="CB297" i="1"/>
  <c r="BZ297" i="1"/>
  <c r="BY297" i="1"/>
  <c r="BX297" i="1"/>
  <c r="AZ297" i="1"/>
  <c r="AY297" i="1"/>
  <c r="AX297" i="1"/>
  <c r="M297" i="1"/>
  <c r="W297" i="1" s="1"/>
  <c r="X297" i="1" s="1"/>
  <c r="AF297" i="1" s="1"/>
  <c r="K297" i="1"/>
  <c r="AI297" i="1" s="1"/>
  <c r="AJ297" i="1" s="1"/>
  <c r="J297" i="1"/>
  <c r="AH297" i="1" s="1"/>
  <c r="H297" i="1"/>
  <c r="BG297" i="1" s="1"/>
  <c r="G297" i="1"/>
  <c r="BF297" i="1" s="1"/>
  <c r="BH297" i="1" s="1"/>
  <c r="DL297" i="1" s="1"/>
  <c r="E297" i="1"/>
  <c r="BL297" i="1" s="1"/>
  <c r="D297" i="1"/>
  <c r="BK297" i="1" s="1"/>
  <c r="B297" i="1"/>
  <c r="O297" i="1" s="1"/>
  <c r="CB296" i="1"/>
  <c r="BZ296" i="1"/>
  <c r="BY296" i="1"/>
  <c r="BX296" i="1"/>
  <c r="AZ296" i="1"/>
  <c r="AY296" i="1"/>
  <c r="AX296" i="1"/>
  <c r="M296" i="1"/>
  <c r="W296" i="1" s="1"/>
  <c r="X296" i="1" s="1"/>
  <c r="AF296" i="1" s="1"/>
  <c r="K296" i="1"/>
  <c r="AI296" i="1" s="1"/>
  <c r="J296" i="1"/>
  <c r="AH296" i="1" s="1"/>
  <c r="H296" i="1"/>
  <c r="BG296" i="1" s="1"/>
  <c r="G296" i="1"/>
  <c r="BF296" i="1" s="1"/>
  <c r="BH296" i="1" s="1"/>
  <c r="DL296" i="1" s="1"/>
  <c r="E296" i="1"/>
  <c r="BL296" i="1" s="1"/>
  <c r="D296" i="1"/>
  <c r="BK296" i="1" s="1"/>
  <c r="B296" i="1"/>
  <c r="O296" i="1" s="1"/>
  <c r="CB295" i="1"/>
  <c r="BZ295" i="1"/>
  <c r="BY295" i="1"/>
  <c r="BX295" i="1"/>
  <c r="AZ295" i="1"/>
  <c r="AY295" i="1"/>
  <c r="AX295" i="1"/>
  <c r="M295" i="1"/>
  <c r="W295" i="1" s="1"/>
  <c r="X295" i="1" s="1"/>
  <c r="Y295" i="1" s="1"/>
  <c r="K295" i="1"/>
  <c r="AI295" i="1" s="1"/>
  <c r="AJ295" i="1" s="1"/>
  <c r="J295" i="1"/>
  <c r="AH295" i="1" s="1"/>
  <c r="H295" i="1"/>
  <c r="BG295" i="1" s="1"/>
  <c r="G295" i="1"/>
  <c r="BF295" i="1" s="1"/>
  <c r="BH295" i="1" s="1"/>
  <c r="DL295" i="1" s="1"/>
  <c r="E295" i="1"/>
  <c r="BL295" i="1" s="1"/>
  <c r="D295" i="1"/>
  <c r="BK295" i="1" s="1"/>
  <c r="B295" i="1"/>
  <c r="O295" i="1" s="1"/>
  <c r="CB294" i="1"/>
  <c r="BZ294" i="1"/>
  <c r="BY294" i="1"/>
  <c r="BX294" i="1"/>
  <c r="AZ294" i="1"/>
  <c r="AY294" i="1"/>
  <c r="AX294" i="1"/>
  <c r="M294" i="1"/>
  <c r="W294" i="1" s="1"/>
  <c r="X294" i="1" s="1"/>
  <c r="K294" i="1"/>
  <c r="AI294" i="1" s="1"/>
  <c r="AJ294" i="1" s="1"/>
  <c r="J294" i="1"/>
  <c r="AH294" i="1" s="1"/>
  <c r="H294" i="1"/>
  <c r="BG294" i="1" s="1"/>
  <c r="G294" i="1"/>
  <c r="BF294" i="1" s="1"/>
  <c r="BH294" i="1" s="1"/>
  <c r="DL294" i="1" s="1"/>
  <c r="E294" i="1"/>
  <c r="BL294" i="1" s="1"/>
  <c r="D294" i="1"/>
  <c r="BK294" i="1" s="1"/>
  <c r="B294" i="1"/>
  <c r="O294" i="1" s="1"/>
  <c r="CB293" i="1"/>
  <c r="BZ293" i="1"/>
  <c r="BY293" i="1"/>
  <c r="BX293" i="1"/>
  <c r="AZ293" i="1"/>
  <c r="AY293" i="1"/>
  <c r="AX293" i="1"/>
  <c r="M293" i="1"/>
  <c r="W293" i="1" s="1"/>
  <c r="X293" i="1" s="1"/>
  <c r="Y293" i="1" s="1"/>
  <c r="Z293" i="1" s="1"/>
  <c r="K293" i="1"/>
  <c r="AI293" i="1" s="1"/>
  <c r="AJ293" i="1" s="1"/>
  <c r="J293" i="1"/>
  <c r="AH293" i="1" s="1"/>
  <c r="H293" i="1"/>
  <c r="BG293" i="1" s="1"/>
  <c r="G293" i="1"/>
  <c r="BF293" i="1" s="1"/>
  <c r="BH293" i="1" s="1"/>
  <c r="DL293" i="1" s="1"/>
  <c r="E293" i="1"/>
  <c r="BL293" i="1" s="1"/>
  <c r="D293" i="1"/>
  <c r="BK293" i="1" s="1"/>
  <c r="B293" i="1"/>
  <c r="O293" i="1" s="1"/>
  <c r="CB292" i="1"/>
  <c r="BZ292" i="1"/>
  <c r="BY292" i="1"/>
  <c r="BX292" i="1"/>
  <c r="AZ292" i="1"/>
  <c r="AY292" i="1"/>
  <c r="AX292" i="1"/>
  <c r="M292" i="1"/>
  <c r="W292" i="1" s="1"/>
  <c r="X292" i="1" s="1"/>
  <c r="K292" i="1"/>
  <c r="AI292" i="1" s="1"/>
  <c r="AJ292" i="1" s="1"/>
  <c r="J292" i="1"/>
  <c r="AH292" i="1" s="1"/>
  <c r="H292" i="1"/>
  <c r="BG292" i="1" s="1"/>
  <c r="G292" i="1"/>
  <c r="BF292" i="1" s="1"/>
  <c r="BH292" i="1" s="1"/>
  <c r="DL292" i="1" s="1"/>
  <c r="E292" i="1"/>
  <c r="BL292" i="1" s="1"/>
  <c r="D292" i="1"/>
  <c r="BK292" i="1" s="1"/>
  <c r="B292" i="1"/>
  <c r="O292" i="1" s="1"/>
  <c r="Q292" i="1" s="1"/>
  <c r="CB291" i="1"/>
  <c r="BZ291" i="1"/>
  <c r="BY291" i="1"/>
  <c r="BX291" i="1"/>
  <c r="AZ291" i="1"/>
  <c r="AY291" i="1"/>
  <c r="AX291" i="1"/>
  <c r="M291" i="1"/>
  <c r="W291" i="1" s="1"/>
  <c r="X291" i="1" s="1"/>
  <c r="AF291" i="1" s="1"/>
  <c r="K291" i="1"/>
  <c r="AI291" i="1" s="1"/>
  <c r="J291" i="1"/>
  <c r="AH291" i="1" s="1"/>
  <c r="H291" i="1"/>
  <c r="BG291" i="1" s="1"/>
  <c r="G291" i="1"/>
  <c r="BF291" i="1" s="1"/>
  <c r="BH291" i="1" s="1"/>
  <c r="DL291" i="1" s="1"/>
  <c r="E291" i="1"/>
  <c r="BL291" i="1" s="1"/>
  <c r="D291" i="1"/>
  <c r="BK291" i="1" s="1"/>
  <c r="B291" i="1"/>
  <c r="O291" i="1" s="1"/>
  <c r="CB290" i="1"/>
  <c r="BZ290" i="1"/>
  <c r="BY290" i="1"/>
  <c r="BX290" i="1"/>
  <c r="AZ290" i="1"/>
  <c r="AY290" i="1"/>
  <c r="AX290" i="1"/>
  <c r="M290" i="1"/>
  <c r="W290" i="1" s="1"/>
  <c r="X290" i="1" s="1"/>
  <c r="Y290" i="1" s="1"/>
  <c r="K290" i="1"/>
  <c r="AI290" i="1" s="1"/>
  <c r="J290" i="1"/>
  <c r="AH290" i="1" s="1"/>
  <c r="H290" i="1"/>
  <c r="BG290" i="1" s="1"/>
  <c r="G290" i="1"/>
  <c r="BF290" i="1" s="1"/>
  <c r="BH290" i="1" s="1"/>
  <c r="DL290" i="1" s="1"/>
  <c r="E290" i="1"/>
  <c r="BL290" i="1" s="1"/>
  <c r="D290" i="1"/>
  <c r="BK290" i="1" s="1"/>
  <c r="B290" i="1"/>
  <c r="O290" i="1" s="1"/>
  <c r="Q290" i="1" s="1"/>
  <c r="CG290" i="1" s="1"/>
  <c r="CB289" i="1"/>
  <c r="BZ289" i="1"/>
  <c r="BY289" i="1"/>
  <c r="BX289" i="1"/>
  <c r="AZ289" i="1"/>
  <c r="AY289" i="1"/>
  <c r="AX289" i="1"/>
  <c r="M289" i="1"/>
  <c r="W289" i="1" s="1"/>
  <c r="X289" i="1" s="1"/>
  <c r="Y289" i="1" s="1"/>
  <c r="K289" i="1"/>
  <c r="AI289" i="1" s="1"/>
  <c r="J289" i="1"/>
  <c r="AH289" i="1" s="1"/>
  <c r="H289" i="1"/>
  <c r="BG289" i="1" s="1"/>
  <c r="G289" i="1"/>
  <c r="BF289" i="1" s="1"/>
  <c r="BH289" i="1" s="1"/>
  <c r="DL289" i="1" s="1"/>
  <c r="E289" i="1"/>
  <c r="BL289" i="1" s="1"/>
  <c r="D289" i="1"/>
  <c r="BK289" i="1" s="1"/>
  <c r="B289" i="1"/>
  <c r="O289" i="1" s="1"/>
  <c r="CB288" i="1"/>
  <c r="BZ288" i="1"/>
  <c r="BY288" i="1"/>
  <c r="BX288" i="1"/>
  <c r="AZ288" i="1"/>
  <c r="AY288" i="1"/>
  <c r="AX288" i="1"/>
  <c r="M288" i="1"/>
  <c r="W288" i="1" s="1"/>
  <c r="X288" i="1" s="1"/>
  <c r="K288" i="1"/>
  <c r="AI288" i="1" s="1"/>
  <c r="J288" i="1"/>
  <c r="AH288" i="1" s="1"/>
  <c r="H288" i="1"/>
  <c r="BG288" i="1" s="1"/>
  <c r="G288" i="1"/>
  <c r="BF288" i="1" s="1"/>
  <c r="BH288" i="1" s="1"/>
  <c r="DL288" i="1" s="1"/>
  <c r="E288" i="1"/>
  <c r="BL288" i="1" s="1"/>
  <c r="D288" i="1"/>
  <c r="BK288" i="1" s="1"/>
  <c r="B288" i="1"/>
  <c r="O288" i="1" s="1"/>
  <c r="CB287" i="1"/>
  <c r="BZ287" i="1"/>
  <c r="BY287" i="1"/>
  <c r="BX287" i="1"/>
  <c r="AZ287" i="1"/>
  <c r="AY287" i="1"/>
  <c r="AX287" i="1"/>
  <c r="M287" i="1"/>
  <c r="W287" i="1" s="1"/>
  <c r="X287" i="1" s="1"/>
  <c r="Y287" i="1" s="1"/>
  <c r="K287" i="1"/>
  <c r="AI287" i="1" s="1"/>
  <c r="J287" i="1"/>
  <c r="AH287" i="1" s="1"/>
  <c r="H287" i="1"/>
  <c r="BG287" i="1" s="1"/>
  <c r="G287" i="1"/>
  <c r="BF287" i="1" s="1"/>
  <c r="BH287" i="1" s="1"/>
  <c r="DL287" i="1" s="1"/>
  <c r="E287" i="1"/>
  <c r="BL287" i="1" s="1"/>
  <c r="D287" i="1"/>
  <c r="BK287" i="1" s="1"/>
  <c r="B287" i="1"/>
  <c r="O287" i="1" s="1"/>
  <c r="CB286" i="1"/>
  <c r="BZ286" i="1"/>
  <c r="BY286" i="1"/>
  <c r="BX286" i="1"/>
  <c r="AZ286" i="1"/>
  <c r="AY286" i="1"/>
  <c r="AX286" i="1"/>
  <c r="M286" i="1"/>
  <c r="W286" i="1" s="1"/>
  <c r="X286" i="1" s="1"/>
  <c r="K286" i="1"/>
  <c r="AI286" i="1" s="1"/>
  <c r="J286" i="1"/>
  <c r="AH286" i="1" s="1"/>
  <c r="H286" i="1"/>
  <c r="BG286" i="1" s="1"/>
  <c r="G286" i="1"/>
  <c r="BF286" i="1" s="1"/>
  <c r="BH286" i="1" s="1"/>
  <c r="DL286" i="1" s="1"/>
  <c r="E286" i="1"/>
  <c r="BL286" i="1" s="1"/>
  <c r="D286" i="1"/>
  <c r="BK286" i="1" s="1"/>
  <c r="B286" i="1"/>
  <c r="O286" i="1" s="1"/>
  <c r="CB285" i="1"/>
  <c r="BZ285" i="1"/>
  <c r="BY285" i="1"/>
  <c r="BX285" i="1"/>
  <c r="AZ285" i="1"/>
  <c r="AY285" i="1"/>
  <c r="AX285" i="1"/>
  <c r="M285" i="1"/>
  <c r="W285" i="1" s="1"/>
  <c r="X285" i="1" s="1"/>
  <c r="K285" i="1"/>
  <c r="AI285" i="1" s="1"/>
  <c r="AJ285" i="1" s="1"/>
  <c r="J285" i="1"/>
  <c r="AH285" i="1" s="1"/>
  <c r="H285" i="1"/>
  <c r="BG285" i="1" s="1"/>
  <c r="G285" i="1"/>
  <c r="BF285" i="1" s="1"/>
  <c r="BH285" i="1" s="1"/>
  <c r="DL285" i="1" s="1"/>
  <c r="E285" i="1"/>
  <c r="BL285" i="1" s="1"/>
  <c r="D285" i="1"/>
  <c r="BK285" i="1" s="1"/>
  <c r="B285" i="1"/>
  <c r="O285" i="1" s="1"/>
  <c r="CB284" i="1"/>
  <c r="BZ284" i="1"/>
  <c r="BY284" i="1"/>
  <c r="BX284" i="1"/>
  <c r="AZ284" i="1"/>
  <c r="AY284" i="1"/>
  <c r="AX284" i="1"/>
  <c r="M284" i="1"/>
  <c r="W284" i="1" s="1"/>
  <c r="X284" i="1" s="1"/>
  <c r="K284" i="1"/>
  <c r="AI284" i="1" s="1"/>
  <c r="AJ284" i="1" s="1"/>
  <c r="AP284" i="1" s="1"/>
  <c r="AT284" i="1" s="1"/>
  <c r="J284" i="1"/>
  <c r="AH284" i="1" s="1"/>
  <c r="H284" i="1"/>
  <c r="BG284" i="1" s="1"/>
  <c r="G284" i="1"/>
  <c r="BF284" i="1" s="1"/>
  <c r="BH284" i="1" s="1"/>
  <c r="DL284" i="1" s="1"/>
  <c r="E284" i="1"/>
  <c r="BL284" i="1" s="1"/>
  <c r="D284" i="1"/>
  <c r="BK284" i="1" s="1"/>
  <c r="B284" i="1"/>
  <c r="O284" i="1" s="1"/>
  <c r="CB283" i="1"/>
  <c r="BZ283" i="1"/>
  <c r="BY283" i="1"/>
  <c r="BX283" i="1"/>
  <c r="AZ283" i="1"/>
  <c r="AY283" i="1"/>
  <c r="AX283" i="1"/>
  <c r="M283" i="1"/>
  <c r="W283" i="1" s="1"/>
  <c r="X283" i="1" s="1"/>
  <c r="K283" i="1"/>
  <c r="AI283" i="1" s="1"/>
  <c r="AJ283" i="1" s="1"/>
  <c r="AP283" i="1" s="1"/>
  <c r="AT283" i="1" s="1"/>
  <c r="J283" i="1"/>
  <c r="AH283" i="1" s="1"/>
  <c r="H283" i="1"/>
  <c r="BG283" i="1" s="1"/>
  <c r="G283" i="1"/>
  <c r="BF283" i="1" s="1"/>
  <c r="BH283" i="1" s="1"/>
  <c r="DL283" i="1" s="1"/>
  <c r="E283" i="1"/>
  <c r="BL283" i="1" s="1"/>
  <c r="D283" i="1"/>
  <c r="BK283" i="1" s="1"/>
  <c r="B283" i="1"/>
  <c r="O283" i="1" s="1"/>
  <c r="CB282" i="1"/>
  <c r="BZ282" i="1"/>
  <c r="BY282" i="1"/>
  <c r="BX282" i="1"/>
  <c r="AZ282" i="1"/>
  <c r="AY282" i="1"/>
  <c r="AX282" i="1"/>
  <c r="M282" i="1"/>
  <c r="W282" i="1" s="1"/>
  <c r="X282" i="1" s="1"/>
  <c r="K282" i="1"/>
  <c r="AI282" i="1" s="1"/>
  <c r="AJ282" i="1" s="1"/>
  <c r="AP282" i="1" s="1"/>
  <c r="AT282" i="1" s="1"/>
  <c r="J282" i="1"/>
  <c r="AH282" i="1" s="1"/>
  <c r="H282" i="1"/>
  <c r="BG282" i="1" s="1"/>
  <c r="G282" i="1"/>
  <c r="BF282" i="1" s="1"/>
  <c r="BH282" i="1" s="1"/>
  <c r="DL282" i="1" s="1"/>
  <c r="E282" i="1"/>
  <c r="BL282" i="1" s="1"/>
  <c r="D282" i="1"/>
  <c r="BK282" i="1" s="1"/>
  <c r="B282" i="1"/>
  <c r="O282" i="1" s="1"/>
  <c r="CB281" i="1"/>
  <c r="BZ281" i="1"/>
  <c r="BY281" i="1"/>
  <c r="BX281" i="1"/>
  <c r="AZ281" i="1"/>
  <c r="AY281" i="1"/>
  <c r="AX281" i="1"/>
  <c r="M281" i="1"/>
  <c r="W281" i="1" s="1"/>
  <c r="X281" i="1" s="1"/>
  <c r="K281" i="1"/>
  <c r="AI281" i="1" s="1"/>
  <c r="AJ281" i="1" s="1"/>
  <c r="AP281" i="1" s="1"/>
  <c r="AT281" i="1" s="1"/>
  <c r="J281" i="1"/>
  <c r="AH281" i="1" s="1"/>
  <c r="H281" i="1"/>
  <c r="BG281" i="1" s="1"/>
  <c r="G281" i="1"/>
  <c r="BF281" i="1" s="1"/>
  <c r="BH281" i="1" s="1"/>
  <c r="DL281" i="1" s="1"/>
  <c r="E281" i="1"/>
  <c r="BL281" i="1" s="1"/>
  <c r="D281" i="1"/>
  <c r="BK281" i="1" s="1"/>
  <c r="B281" i="1"/>
  <c r="O281" i="1" s="1"/>
  <c r="Q281" i="1" s="1"/>
  <c r="CB280" i="1"/>
  <c r="BZ280" i="1"/>
  <c r="BY280" i="1"/>
  <c r="BX280" i="1"/>
  <c r="AZ280" i="1"/>
  <c r="AY280" i="1"/>
  <c r="AX280" i="1"/>
  <c r="M280" i="1"/>
  <c r="W280" i="1" s="1"/>
  <c r="X280" i="1" s="1"/>
  <c r="Y280" i="1" s="1"/>
  <c r="K280" i="1"/>
  <c r="AI280" i="1" s="1"/>
  <c r="J280" i="1"/>
  <c r="AH280" i="1" s="1"/>
  <c r="H280" i="1"/>
  <c r="BG280" i="1" s="1"/>
  <c r="G280" i="1"/>
  <c r="BF280" i="1" s="1"/>
  <c r="BH280" i="1" s="1"/>
  <c r="DL280" i="1" s="1"/>
  <c r="E280" i="1"/>
  <c r="BL280" i="1" s="1"/>
  <c r="D280" i="1"/>
  <c r="BK280" i="1" s="1"/>
  <c r="B280" i="1"/>
  <c r="O280" i="1" s="1"/>
  <c r="CB279" i="1"/>
  <c r="BZ279" i="1"/>
  <c r="BY279" i="1"/>
  <c r="BX279" i="1"/>
  <c r="AZ279" i="1"/>
  <c r="AY279" i="1"/>
  <c r="AX279" i="1"/>
  <c r="M279" i="1"/>
  <c r="W279" i="1" s="1"/>
  <c r="X279" i="1" s="1"/>
  <c r="K279" i="1"/>
  <c r="AI279" i="1" s="1"/>
  <c r="J279" i="1"/>
  <c r="AH279" i="1" s="1"/>
  <c r="H279" i="1"/>
  <c r="BG279" i="1" s="1"/>
  <c r="G279" i="1"/>
  <c r="BF279" i="1" s="1"/>
  <c r="BH279" i="1" s="1"/>
  <c r="DL279" i="1" s="1"/>
  <c r="E279" i="1"/>
  <c r="BL279" i="1" s="1"/>
  <c r="D279" i="1"/>
  <c r="BK279" i="1" s="1"/>
  <c r="B279" i="1"/>
  <c r="O279" i="1" s="1"/>
  <c r="CB278" i="1"/>
  <c r="BZ278" i="1"/>
  <c r="BY278" i="1"/>
  <c r="BX278" i="1"/>
  <c r="AZ278" i="1"/>
  <c r="AY278" i="1"/>
  <c r="AX278" i="1"/>
  <c r="M278" i="1"/>
  <c r="W278" i="1" s="1"/>
  <c r="X278" i="1" s="1"/>
  <c r="AF278" i="1" s="1"/>
  <c r="K278" i="1"/>
  <c r="AI278" i="1" s="1"/>
  <c r="AJ278" i="1" s="1"/>
  <c r="J278" i="1"/>
  <c r="AH278" i="1" s="1"/>
  <c r="H278" i="1"/>
  <c r="BG278" i="1" s="1"/>
  <c r="G278" i="1"/>
  <c r="BF278" i="1" s="1"/>
  <c r="BH278" i="1" s="1"/>
  <c r="DL278" i="1" s="1"/>
  <c r="E278" i="1"/>
  <c r="BL278" i="1" s="1"/>
  <c r="D278" i="1"/>
  <c r="BK278" i="1" s="1"/>
  <c r="B278" i="1"/>
  <c r="O278" i="1" s="1"/>
  <c r="CB277" i="1"/>
  <c r="BZ277" i="1"/>
  <c r="BY277" i="1"/>
  <c r="BX277" i="1"/>
  <c r="AZ277" i="1"/>
  <c r="AY277" i="1"/>
  <c r="AX277" i="1"/>
  <c r="M277" i="1"/>
  <c r="W277" i="1" s="1"/>
  <c r="X277" i="1" s="1"/>
  <c r="K277" i="1"/>
  <c r="AI277" i="1" s="1"/>
  <c r="AJ277" i="1" s="1"/>
  <c r="AP277" i="1" s="1"/>
  <c r="AT277" i="1" s="1"/>
  <c r="AU277" i="1" s="1"/>
  <c r="J277" i="1"/>
  <c r="AH277" i="1" s="1"/>
  <c r="H277" i="1"/>
  <c r="BG277" i="1" s="1"/>
  <c r="G277" i="1"/>
  <c r="BF277" i="1" s="1"/>
  <c r="BH277" i="1" s="1"/>
  <c r="DL277" i="1" s="1"/>
  <c r="E277" i="1"/>
  <c r="BL277" i="1" s="1"/>
  <c r="D277" i="1"/>
  <c r="BK277" i="1" s="1"/>
  <c r="B277" i="1"/>
  <c r="O277" i="1" s="1"/>
  <c r="CB276" i="1"/>
  <c r="BZ276" i="1"/>
  <c r="BY276" i="1"/>
  <c r="BX276" i="1"/>
  <c r="AZ276" i="1"/>
  <c r="AY276" i="1"/>
  <c r="AX276" i="1"/>
  <c r="M276" i="1"/>
  <c r="W276" i="1" s="1"/>
  <c r="X276" i="1" s="1"/>
  <c r="K276" i="1"/>
  <c r="AI276" i="1" s="1"/>
  <c r="AJ276" i="1" s="1"/>
  <c r="AK276" i="1" s="1" a="1"/>
  <c r="AK276" i="1" s="1"/>
  <c r="J276" i="1"/>
  <c r="AH276" i="1" s="1"/>
  <c r="H276" i="1"/>
  <c r="BG276" i="1" s="1"/>
  <c r="G276" i="1"/>
  <c r="BF276" i="1" s="1"/>
  <c r="BH276" i="1" s="1"/>
  <c r="DL276" i="1" s="1"/>
  <c r="E276" i="1"/>
  <c r="BL276" i="1" s="1"/>
  <c r="D276" i="1"/>
  <c r="BK276" i="1" s="1"/>
  <c r="B276" i="1"/>
  <c r="O276" i="1" s="1"/>
  <c r="CB275" i="1"/>
  <c r="BZ275" i="1"/>
  <c r="BY275" i="1"/>
  <c r="BX275" i="1"/>
  <c r="AZ275" i="1"/>
  <c r="AY275" i="1"/>
  <c r="AX275" i="1"/>
  <c r="M275" i="1"/>
  <c r="W275" i="1" s="1"/>
  <c r="X275" i="1" s="1"/>
  <c r="K275" i="1"/>
  <c r="AI275" i="1" s="1"/>
  <c r="AJ275" i="1" s="1"/>
  <c r="J275" i="1"/>
  <c r="AH275" i="1" s="1"/>
  <c r="H275" i="1"/>
  <c r="BG275" i="1" s="1"/>
  <c r="G275" i="1"/>
  <c r="BF275" i="1" s="1"/>
  <c r="BH275" i="1" s="1"/>
  <c r="DL275" i="1" s="1"/>
  <c r="E275" i="1"/>
  <c r="BL275" i="1" s="1"/>
  <c r="D275" i="1"/>
  <c r="BK275" i="1" s="1"/>
  <c r="B275" i="1"/>
  <c r="O275" i="1" s="1"/>
  <c r="CB274" i="1"/>
  <c r="BZ274" i="1"/>
  <c r="BY274" i="1"/>
  <c r="BX274" i="1"/>
  <c r="AZ274" i="1"/>
  <c r="AY274" i="1"/>
  <c r="AX274" i="1"/>
  <c r="M274" i="1"/>
  <c r="W274" i="1" s="1"/>
  <c r="X274" i="1" s="1"/>
  <c r="K274" i="1"/>
  <c r="AI274" i="1" s="1"/>
  <c r="J274" i="1"/>
  <c r="AH274" i="1" s="1"/>
  <c r="H274" i="1"/>
  <c r="BG274" i="1" s="1"/>
  <c r="G274" i="1"/>
  <c r="BF274" i="1" s="1"/>
  <c r="BH274" i="1" s="1"/>
  <c r="DL274" i="1" s="1"/>
  <c r="E274" i="1"/>
  <c r="BL274" i="1" s="1"/>
  <c r="D274" i="1"/>
  <c r="BK274" i="1" s="1"/>
  <c r="B274" i="1"/>
  <c r="O274" i="1" s="1"/>
  <c r="CB273" i="1"/>
  <c r="BZ273" i="1"/>
  <c r="BY273" i="1"/>
  <c r="BX273" i="1"/>
  <c r="AZ273" i="1"/>
  <c r="AY273" i="1"/>
  <c r="AX273" i="1"/>
  <c r="M273" i="1"/>
  <c r="W273" i="1" s="1"/>
  <c r="X273" i="1" s="1"/>
  <c r="K273" i="1"/>
  <c r="AI273" i="1" s="1"/>
  <c r="J273" i="1"/>
  <c r="AH273" i="1" s="1"/>
  <c r="H273" i="1"/>
  <c r="BG273" i="1" s="1"/>
  <c r="G273" i="1"/>
  <c r="BF273" i="1" s="1"/>
  <c r="BH273" i="1" s="1"/>
  <c r="DL273" i="1" s="1"/>
  <c r="E273" i="1"/>
  <c r="BL273" i="1" s="1"/>
  <c r="D273" i="1"/>
  <c r="BK273" i="1" s="1"/>
  <c r="B273" i="1"/>
  <c r="O273" i="1" s="1"/>
  <c r="CB272" i="1"/>
  <c r="BZ272" i="1"/>
  <c r="BY272" i="1"/>
  <c r="BX272" i="1"/>
  <c r="AZ272" i="1"/>
  <c r="AY272" i="1"/>
  <c r="AX272" i="1"/>
  <c r="M272" i="1"/>
  <c r="W272" i="1" s="1"/>
  <c r="X272" i="1" s="1"/>
  <c r="AF272" i="1" s="1"/>
  <c r="K272" i="1"/>
  <c r="AI272" i="1" s="1"/>
  <c r="AJ272" i="1" s="1"/>
  <c r="J272" i="1"/>
  <c r="AH272" i="1" s="1"/>
  <c r="H272" i="1"/>
  <c r="BG272" i="1" s="1"/>
  <c r="G272" i="1"/>
  <c r="BF272" i="1" s="1"/>
  <c r="BH272" i="1" s="1"/>
  <c r="DL272" i="1" s="1"/>
  <c r="E272" i="1"/>
  <c r="BL272" i="1" s="1"/>
  <c r="D272" i="1"/>
  <c r="BK272" i="1" s="1"/>
  <c r="B272" i="1"/>
  <c r="O272" i="1" s="1"/>
  <c r="CB271" i="1"/>
  <c r="BZ271" i="1"/>
  <c r="BY271" i="1"/>
  <c r="BX271" i="1"/>
  <c r="AZ271" i="1"/>
  <c r="AY271" i="1"/>
  <c r="AX271" i="1"/>
  <c r="M271" i="1"/>
  <c r="W271" i="1" s="1"/>
  <c r="X271" i="1" s="1"/>
  <c r="K271" i="1"/>
  <c r="AI271" i="1" s="1"/>
  <c r="AJ271" i="1" s="1"/>
  <c r="J271" i="1"/>
  <c r="AH271" i="1" s="1"/>
  <c r="H271" i="1"/>
  <c r="BG271" i="1" s="1"/>
  <c r="G271" i="1"/>
  <c r="BF271" i="1" s="1"/>
  <c r="BH271" i="1" s="1"/>
  <c r="DL271" i="1" s="1"/>
  <c r="E271" i="1"/>
  <c r="BL271" i="1" s="1"/>
  <c r="D271" i="1"/>
  <c r="BK271" i="1" s="1"/>
  <c r="B271" i="1"/>
  <c r="O271" i="1" s="1"/>
  <c r="Q271" i="1" s="1"/>
  <c r="CB270" i="1"/>
  <c r="BZ270" i="1"/>
  <c r="BY270" i="1"/>
  <c r="BX270" i="1"/>
  <c r="AZ270" i="1"/>
  <c r="AY270" i="1"/>
  <c r="AX270" i="1"/>
  <c r="M270" i="1"/>
  <c r="W270" i="1" s="1"/>
  <c r="X270" i="1" s="1"/>
  <c r="K270" i="1"/>
  <c r="AI270" i="1" s="1"/>
  <c r="AJ270" i="1" s="1"/>
  <c r="AK270" i="1" s="1" a="1"/>
  <c r="AK270" i="1" s="1"/>
  <c r="J270" i="1"/>
  <c r="AH270" i="1" s="1"/>
  <c r="H270" i="1"/>
  <c r="BG270" i="1" s="1"/>
  <c r="G270" i="1"/>
  <c r="BF270" i="1" s="1"/>
  <c r="BH270" i="1" s="1"/>
  <c r="DL270" i="1" s="1"/>
  <c r="E270" i="1"/>
  <c r="BL270" i="1" s="1"/>
  <c r="D270" i="1"/>
  <c r="BK270" i="1" s="1"/>
  <c r="B270" i="1"/>
  <c r="O270" i="1" s="1"/>
  <c r="CB269" i="1"/>
  <c r="BZ269" i="1"/>
  <c r="BY269" i="1"/>
  <c r="BX269" i="1"/>
  <c r="AZ269" i="1"/>
  <c r="AY269" i="1"/>
  <c r="AX269" i="1"/>
  <c r="M269" i="1"/>
  <c r="W269" i="1" s="1"/>
  <c r="X269" i="1" s="1"/>
  <c r="K269" i="1"/>
  <c r="AI269" i="1" s="1"/>
  <c r="AJ269" i="1" s="1"/>
  <c r="J269" i="1"/>
  <c r="AH269" i="1" s="1"/>
  <c r="H269" i="1"/>
  <c r="BG269" i="1" s="1"/>
  <c r="G269" i="1"/>
  <c r="BF269" i="1" s="1"/>
  <c r="BH269" i="1" s="1"/>
  <c r="DL269" i="1" s="1"/>
  <c r="E269" i="1"/>
  <c r="BL269" i="1" s="1"/>
  <c r="D269" i="1"/>
  <c r="BK269" i="1" s="1"/>
  <c r="B269" i="1"/>
  <c r="O269" i="1" s="1"/>
  <c r="Q269" i="1" s="1"/>
  <c r="CB268" i="1"/>
  <c r="BZ268" i="1"/>
  <c r="BY268" i="1"/>
  <c r="BX268" i="1"/>
  <c r="AZ268" i="1"/>
  <c r="AY268" i="1"/>
  <c r="AX268" i="1"/>
  <c r="M268" i="1"/>
  <c r="W268" i="1" s="1"/>
  <c r="X268" i="1" s="1"/>
  <c r="K268" i="1"/>
  <c r="AI268" i="1" s="1"/>
  <c r="AJ268" i="1" s="1"/>
  <c r="AK268" i="1" s="1" a="1"/>
  <c r="AK268" i="1" s="1"/>
  <c r="J268" i="1"/>
  <c r="AH268" i="1" s="1"/>
  <c r="H268" i="1"/>
  <c r="BG268" i="1" s="1"/>
  <c r="G268" i="1"/>
  <c r="BF268" i="1" s="1"/>
  <c r="BH268" i="1" s="1"/>
  <c r="DL268" i="1" s="1"/>
  <c r="E268" i="1"/>
  <c r="BL268" i="1" s="1"/>
  <c r="D268" i="1"/>
  <c r="BK268" i="1" s="1"/>
  <c r="B268" i="1"/>
  <c r="O268" i="1" s="1"/>
  <c r="CB267" i="1"/>
  <c r="BZ267" i="1"/>
  <c r="BY267" i="1"/>
  <c r="BX267" i="1"/>
  <c r="AZ267" i="1"/>
  <c r="AY267" i="1"/>
  <c r="AX267" i="1"/>
  <c r="M267" i="1"/>
  <c r="W267" i="1" s="1"/>
  <c r="X267" i="1" s="1"/>
  <c r="Y267" i="1" s="1"/>
  <c r="K267" i="1"/>
  <c r="AI267" i="1" s="1"/>
  <c r="AJ267" i="1" s="1"/>
  <c r="J267" i="1"/>
  <c r="AH267" i="1" s="1"/>
  <c r="H267" i="1"/>
  <c r="BG267" i="1" s="1"/>
  <c r="G267" i="1"/>
  <c r="BF267" i="1" s="1"/>
  <c r="BH267" i="1" s="1"/>
  <c r="DL267" i="1" s="1"/>
  <c r="E267" i="1"/>
  <c r="BL267" i="1" s="1"/>
  <c r="D267" i="1"/>
  <c r="BK267" i="1" s="1"/>
  <c r="B267" i="1"/>
  <c r="O267" i="1" s="1"/>
  <c r="CB266" i="1"/>
  <c r="BZ266" i="1"/>
  <c r="BY266" i="1"/>
  <c r="BX266" i="1"/>
  <c r="AZ266" i="1"/>
  <c r="AY266" i="1"/>
  <c r="AX266" i="1"/>
  <c r="M266" i="1"/>
  <c r="W266" i="1" s="1"/>
  <c r="X266" i="1" s="1"/>
  <c r="AF266" i="1" s="1"/>
  <c r="K266" i="1"/>
  <c r="AI266" i="1" s="1"/>
  <c r="J266" i="1"/>
  <c r="AH266" i="1" s="1"/>
  <c r="H266" i="1"/>
  <c r="BG266" i="1" s="1"/>
  <c r="G266" i="1"/>
  <c r="BF266" i="1" s="1"/>
  <c r="BH266" i="1" s="1"/>
  <c r="DL266" i="1" s="1"/>
  <c r="E266" i="1"/>
  <c r="BL266" i="1" s="1"/>
  <c r="D266" i="1"/>
  <c r="BK266" i="1" s="1"/>
  <c r="B266" i="1"/>
  <c r="O266" i="1" s="1"/>
  <c r="CB265" i="1"/>
  <c r="BZ265" i="1"/>
  <c r="BY265" i="1"/>
  <c r="BX265" i="1"/>
  <c r="AZ265" i="1"/>
  <c r="AY265" i="1"/>
  <c r="AX265" i="1"/>
  <c r="M265" i="1"/>
  <c r="W265" i="1" s="1"/>
  <c r="X265" i="1" s="1"/>
  <c r="K265" i="1"/>
  <c r="AI265" i="1" s="1"/>
  <c r="AJ265" i="1" s="1"/>
  <c r="J265" i="1"/>
  <c r="AH265" i="1" s="1"/>
  <c r="H265" i="1"/>
  <c r="BG265" i="1" s="1"/>
  <c r="G265" i="1"/>
  <c r="BF265" i="1" s="1"/>
  <c r="BH265" i="1" s="1"/>
  <c r="DL265" i="1" s="1"/>
  <c r="E265" i="1"/>
  <c r="BL265" i="1" s="1"/>
  <c r="D265" i="1"/>
  <c r="BK265" i="1" s="1"/>
  <c r="B265" i="1"/>
  <c r="O265" i="1" s="1"/>
  <c r="Q265" i="1" s="1"/>
  <c r="CG265" i="1" s="1"/>
  <c r="CB264" i="1"/>
  <c r="BZ264" i="1"/>
  <c r="BY264" i="1"/>
  <c r="BX264" i="1"/>
  <c r="AZ264" i="1"/>
  <c r="AY264" i="1"/>
  <c r="AX264" i="1"/>
  <c r="M264" i="1"/>
  <c r="W264" i="1" s="1"/>
  <c r="X264" i="1" s="1"/>
  <c r="Y264" i="1" s="1"/>
  <c r="K264" i="1"/>
  <c r="AI264" i="1" s="1"/>
  <c r="J264" i="1"/>
  <c r="AH264" i="1" s="1"/>
  <c r="H264" i="1"/>
  <c r="BG264" i="1" s="1"/>
  <c r="G264" i="1"/>
  <c r="BF264" i="1" s="1"/>
  <c r="BH264" i="1" s="1"/>
  <c r="DL264" i="1" s="1"/>
  <c r="E264" i="1"/>
  <c r="BL264" i="1" s="1"/>
  <c r="D264" i="1"/>
  <c r="BK264" i="1" s="1"/>
  <c r="B264" i="1"/>
  <c r="O264" i="1" s="1"/>
  <c r="CB263" i="1"/>
  <c r="BZ263" i="1"/>
  <c r="BY263" i="1"/>
  <c r="BX263" i="1"/>
  <c r="AZ263" i="1"/>
  <c r="AY263" i="1"/>
  <c r="AX263" i="1"/>
  <c r="M263" i="1"/>
  <c r="W263" i="1" s="1"/>
  <c r="X263" i="1" s="1"/>
  <c r="K263" i="1"/>
  <c r="AI263" i="1" s="1"/>
  <c r="AJ263" i="1" s="1"/>
  <c r="J263" i="1"/>
  <c r="AH263" i="1" s="1"/>
  <c r="H263" i="1"/>
  <c r="BG263" i="1" s="1"/>
  <c r="G263" i="1"/>
  <c r="BF263" i="1" s="1"/>
  <c r="BH263" i="1" s="1"/>
  <c r="DL263" i="1" s="1"/>
  <c r="E263" i="1"/>
  <c r="BL263" i="1" s="1"/>
  <c r="D263" i="1"/>
  <c r="BK263" i="1" s="1"/>
  <c r="B263" i="1"/>
  <c r="O263" i="1" s="1"/>
  <c r="Q263" i="1" s="1"/>
  <c r="CB262" i="1"/>
  <c r="BZ262" i="1"/>
  <c r="BY262" i="1"/>
  <c r="BX262" i="1"/>
  <c r="AZ262" i="1"/>
  <c r="AY262" i="1"/>
  <c r="AX262" i="1"/>
  <c r="M262" i="1"/>
  <c r="W262" i="1" s="1"/>
  <c r="X262" i="1" s="1"/>
  <c r="Y262" i="1" s="1"/>
  <c r="K262" i="1"/>
  <c r="AI262" i="1" s="1"/>
  <c r="AJ262" i="1" s="1"/>
  <c r="AK262" i="1" s="1" a="1"/>
  <c r="AK262" i="1" s="1"/>
  <c r="J262" i="1"/>
  <c r="AH262" i="1" s="1"/>
  <c r="H262" i="1"/>
  <c r="BG262" i="1" s="1"/>
  <c r="G262" i="1"/>
  <c r="BF262" i="1" s="1"/>
  <c r="BH262" i="1" s="1"/>
  <c r="DL262" i="1" s="1"/>
  <c r="E262" i="1"/>
  <c r="BL262" i="1" s="1"/>
  <c r="D262" i="1"/>
  <c r="BK262" i="1" s="1"/>
  <c r="B262" i="1"/>
  <c r="O262" i="1" s="1"/>
  <c r="CB261" i="1"/>
  <c r="BZ261" i="1"/>
  <c r="BY261" i="1"/>
  <c r="BX261" i="1"/>
  <c r="AZ261" i="1"/>
  <c r="AY261" i="1"/>
  <c r="AX261" i="1"/>
  <c r="M261" i="1"/>
  <c r="W261" i="1" s="1"/>
  <c r="X261" i="1" s="1"/>
  <c r="K261" i="1"/>
  <c r="AI261" i="1" s="1"/>
  <c r="AJ261" i="1" s="1"/>
  <c r="J261" i="1"/>
  <c r="AH261" i="1" s="1"/>
  <c r="H261" i="1"/>
  <c r="BG261" i="1" s="1"/>
  <c r="G261" i="1"/>
  <c r="BF261" i="1" s="1"/>
  <c r="BH261" i="1" s="1"/>
  <c r="DL261" i="1" s="1"/>
  <c r="E261" i="1"/>
  <c r="BL261" i="1" s="1"/>
  <c r="D261" i="1"/>
  <c r="BK261" i="1" s="1"/>
  <c r="B261" i="1"/>
  <c r="O261" i="1" s="1"/>
  <c r="CB260" i="1"/>
  <c r="BZ260" i="1"/>
  <c r="BY260" i="1"/>
  <c r="BX260" i="1"/>
  <c r="AZ260" i="1"/>
  <c r="AY260" i="1"/>
  <c r="AX260" i="1"/>
  <c r="M260" i="1"/>
  <c r="W260" i="1" s="1"/>
  <c r="X260" i="1" s="1"/>
  <c r="AF260" i="1" s="1"/>
  <c r="K260" i="1"/>
  <c r="AI260" i="1" s="1"/>
  <c r="AJ260" i="1" s="1"/>
  <c r="J260" i="1"/>
  <c r="AH260" i="1" s="1"/>
  <c r="H260" i="1"/>
  <c r="BG260" i="1" s="1"/>
  <c r="G260" i="1"/>
  <c r="BF260" i="1" s="1"/>
  <c r="BH260" i="1" s="1"/>
  <c r="DL260" i="1" s="1"/>
  <c r="E260" i="1"/>
  <c r="BL260" i="1" s="1"/>
  <c r="DD260" i="1" s="1"/>
  <c r="D260" i="1"/>
  <c r="BK260" i="1" s="1"/>
  <c r="B260" i="1"/>
  <c r="O260" i="1" s="1"/>
  <c r="Q260" i="1" s="1"/>
  <c r="CG260" i="1" s="1"/>
  <c r="CB259" i="1"/>
  <c r="BZ259" i="1"/>
  <c r="BY259" i="1"/>
  <c r="BX259" i="1"/>
  <c r="AZ259" i="1"/>
  <c r="AY259" i="1"/>
  <c r="AX259" i="1"/>
  <c r="M259" i="1"/>
  <c r="W259" i="1" s="1"/>
  <c r="X259" i="1" s="1"/>
  <c r="K259" i="1"/>
  <c r="AI259" i="1" s="1"/>
  <c r="J259" i="1"/>
  <c r="AH259" i="1" s="1"/>
  <c r="H259" i="1"/>
  <c r="BG259" i="1" s="1"/>
  <c r="G259" i="1"/>
  <c r="BF259" i="1" s="1"/>
  <c r="BH259" i="1" s="1"/>
  <c r="DL259" i="1" s="1"/>
  <c r="E259" i="1"/>
  <c r="BL259" i="1" s="1"/>
  <c r="D259" i="1"/>
  <c r="BK259" i="1" s="1"/>
  <c r="B259" i="1"/>
  <c r="O259" i="1" s="1"/>
  <c r="CB258" i="1"/>
  <c r="BZ258" i="1"/>
  <c r="BY258" i="1"/>
  <c r="BX258" i="1"/>
  <c r="AZ258" i="1"/>
  <c r="AY258" i="1"/>
  <c r="AX258" i="1"/>
  <c r="M258" i="1"/>
  <c r="W258" i="1" s="1"/>
  <c r="X258" i="1" s="1"/>
  <c r="K258" i="1"/>
  <c r="AI258" i="1" s="1"/>
  <c r="J258" i="1"/>
  <c r="AH258" i="1" s="1"/>
  <c r="H258" i="1"/>
  <c r="BG258" i="1" s="1"/>
  <c r="G258" i="1"/>
  <c r="BF258" i="1" s="1"/>
  <c r="BH258" i="1" s="1"/>
  <c r="DL258" i="1" s="1"/>
  <c r="E258" i="1"/>
  <c r="BL258" i="1" s="1"/>
  <c r="D258" i="1"/>
  <c r="BK258" i="1" s="1"/>
  <c r="B258" i="1"/>
  <c r="O258" i="1" s="1"/>
  <c r="CB257" i="1"/>
  <c r="BZ257" i="1"/>
  <c r="BY257" i="1"/>
  <c r="BX257" i="1"/>
  <c r="AZ257" i="1"/>
  <c r="AY257" i="1"/>
  <c r="AX257" i="1"/>
  <c r="M257" i="1"/>
  <c r="W257" i="1" s="1"/>
  <c r="X257" i="1" s="1"/>
  <c r="K257" i="1"/>
  <c r="AI257" i="1" s="1"/>
  <c r="AJ257" i="1" s="1"/>
  <c r="J257" i="1"/>
  <c r="AH257" i="1" s="1"/>
  <c r="H257" i="1"/>
  <c r="BG257" i="1" s="1"/>
  <c r="G257" i="1"/>
  <c r="BF257" i="1" s="1"/>
  <c r="BH257" i="1" s="1"/>
  <c r="DL257" i="1" s="1"/>
  <c r="E257" i="1"/>
  <c r="BL257" i="1" s="1"/>
  <c r="D257" i="1"/>
  <c r="BK257" i="1" s="1"/>
  <c r="B257" i="1"/>
  <c r="O257" i="1" s="1"/>
  <c r="CB256" i="1"/>
  <c r="BZ256" i="1"/>
  <c r="BY256" i="1"/>
  <c r="BX256" i="1"/>
  <c r="AZ256" i="1"/>
  <c r="AY256" i="1"/>
  <c r="AX256" i="1"/>
  <c r="M256" i="1"/>
  <c r="W256" i="1" s="1"/>
  <c r="X256" i="1" s="1"/>
  <c r="K256" i="1"/>
  <c r="AI256" i="1" s="1"/>
  <c r="J256" i="1"/>
  <c r="AH256" i="1" s="1"/>
  <c r="H256" i="1"/>
  <c r="BG256" i="1" s="1"/>
  <c r="G256" i="1"/>
  <c r="BF256" i="1" s="1"/>
  <c r="BH256" i="1" s="1"/>
  <c r="DL256" i="1" s="1"/>
  <c r="E256" i="1"/>
  <c r="BL256" i="1" s="1"/>
  <c r="D256" i="1"/>
  <c r="BK256" i="1" s="1"/>
  <c r="B256" i="1"/>
  <c r="O256" i="1" s="1"/>
  <c r="Q256" i="1" s="1"/>
  <c r="CB255" i="1"/>
  <c r="BZ255" i="1"/>
  <c r="BY255" i="1"/>
  <c r="BX255" i="1"/>
  <c r="AZ255" i="1"/>
  <c r="AY255" i="1"/>
  <c r="AX255" i="1"/>
  <c r="M255" i="1"/>
  <c r="W255" i="1" s="1"/>
  <c r="X255" i="1" s="1"/>
  <c r="K255" i="1"/>
  <c r="AI255" i="1" s="1"/>
  <c r="AJ255" i="1" s="1"/>
  <c r="AP255" i="1" s="1"/>
  <c r="AT255" i="1" s="1"/>
  <c r="J255" i="1"/>
  <c r="AH255" i="1" s="1"/>
  <c r="H255" i="1"/>
  <c r="BG255" i="1" s="1"/>
  <c r="G255" i="1"/>
  <c r="BF255" i="1" s="1"/>
  <c r="BH255" i="1" s="1"/>
  <c r="DL255" i="1" s="1"/>
  <c r="E255" i="1"/>
  <c r="BL255" i="1" s="1"/>
  <c r="D255" i="1"/>
  <c r="BK255" i="1" s="1"/>
  <c r="B255" i="1"/>
  <c r="O255" i="1" s="1"/>
  <c r="CB254" i="1"/>
  <c r="BZ254" i="1"/>
  <c r="BY254" i="1"/>
  <c r="BX254" i="1"/>
  <c r="AZ254" i="1"/>
  <c r="AY254" i="1"/>
  <c r="AX254" i="1"/>
  <c r="M254" i="1"/>
  <c r="W254" i="1" s="1"/>
  <c r="X254" i="1" s="1"/>
  <c r="K254" i="1"/>
  <c r="AI254" i="1" s="1"/>
  <c r="AJ254" i="1" s="1"/>
  <c r="J254" i="1"/>
  <c r="AH254" i="1" s="1"/>
  <c r="H254" i="1"/>
  <c r="BG254" i="1" s="1"/>
  <c r="G254" i="1"/>
  <c r="BF254" i="1" s="1"/>
  <c r="BH254" i="1" s="1"/>
  <c r="DL254" i="1" s="1"/>
  <c r="E254" i="1"/>
  <c r="BL254" i="1" s="1"/>
  <c r="D254" i="1"/>
  <c r="BK254" i="1" s="1"/>
  <c r="B254" i="1"/>
  <c r="O254" i="1" s="1"/>
  <c r="CB253" i="1"/>
  <c r="BZ253" i="1"/>
  <c r="BY253" i="1"/>
  <c r="BX253" i="1"/>
  <c r="AZ253" i="1"/>
  <c r="AY253" i="1"/>
  <c r="AX253" i="1"/>
  <c r="M253" i="1"/>
  <c r="W253" i="1" s="1"/>
  <c r="X253" i="1" s="1"/>
  <c r="K253" i="1"/>
  <c r="AI253" i="1" s="1"/>
  <c r="J253" i="1"/>
  <c r="AH253" i="1" s="1"/>
  <c r="H253" i="1"/>
  <c r="BG253" i="1" s="1"/>
  <c r="G253" i="1"/>
  <c r="BF253" i="1" s="1"/>
  <c r="BH253" i="1" s="1"/>
  <c r="DL253" i="1" s="1"/>
  <c r="E253" i="1"/>
  <c r="BL253" i="1" s="1"/>
  <c r="D253" i="1"/>
  <c r="BK253" i="1" s="1"/>
  <c r="B253" i="1"/>
  <c r="O253" i="1" s="1"/>
  <c r="CB252" i="1"/>
  <c r="BZ252" i="1"/>
  <c r="BY252" i="1"/>
  <c r="BX252" i="1"/>
  <c r="AZ252" i="1"/>
  <c r="AY252" i="1"/>
  <c r="AX252" i="1"/>
  <c r="M252" i="1"/>
  <c r="W252" i="1" s="1"/>
  <c r="X252" i="1" s="1"/>
  <c r="AF252" i="1" s="1"/>
  <c r="K252" i="1"/>
  <c r="AI252" i="1" s="1"/>
  <c r="J252" i="1"/>
  <c r="AH252" i="1" s="1"/>
  <c r="H252" i="1"/>
  <c r="BG252" i="1" s="1"/>
  <c r="G252" i="1"/>
  <c r="BF252" i="1" s="1"/>
  <c r="BH252" i="1" s="1"/>
  <c r="DL252" i="1" s="1"/>
  <c r="E252" i="1"/>
  <c r="BL252" i="1" s="1"/>
  <c r="D252" i="1"/>
  <c r="BK252" i="1" s="1"/>
  <c r="B252" i="1"/>
  <c r="O252" i="1" s="1"/>
  <c r="Q252" i="1" s="1"/>
  <c r="CB251" i="1"/>
  <c r="BZ251" i="1"/>
  <c r="BY251" i="1"/>
  <c r="BX251" i="1"/>
  <c r="AZ251" i="1"/>
  <c r="AY251" i="1"/>
  <c r="AX251" i="1"/>
  <c r="M251" i="1"/>
  <c r="W251" i="1" s="1"/>
  <c r="X251" i="1" s="1"/>
  <c r="Y251" i="1" s="1"/>
  <c r="K251" i="1"/>
  <c r="AI251" i="1" s="1"/>
  <c r="AJ251" i="1" s="1"/>
  <c r="AP251" i="1" s="1"/>
  <c r="AT251" i="1" s="1"/>
  <c r="J251" i="1"/>
  <c r="AH251" i="1" s="1"/>
  <c r="H251" i="1"/>
  <c r="BG251" i="1" s="1"/>
  <c r="G251" i="1"/>
  <c r="BF251" i="1" s="1"/>
  <c r="BH251" i="1" s="1"/>
  <c r="DL251" i="1" s="1"/>
  <c r="E251" i="1"/>
  <c r="BL251" i="1" s="1"/>
  <c r="D251" i="1"/>
  <c r="BK251" i="1" s="1"/>
  <c r="B251" i="1"/>
  <c r="O251" i="1" s="1"/>
  <c r="Q251" i="1" s="1"/>
  <c r="CB250" i="1"/>
  <c r="BZ250" i="1"/>
  <c r="BY250" i="1"/>
  <c r="BX250" i="1"/>
  <c r="AZ250" i="1"/>
  <c r="AY250" i="1"/>
  <c r="AX250" i="1"/>
  <c r="M250" i="1"/>
  <c r="W250" i="1" s="1"/>
  <c r="X250" i="1" s="1"/>
  <c r="AF250" i="1" s="1"/>
  <c r="K250" i="1"/>
  <c r="AI250" i="1" s="1"/>
  <c r="J250" i="1"/>
  <c r="AH250" i="1" s="1"/>
  <c r="H250" i="1"/>
  <c r="BG250" i="1" s="1"/>
  <c r="G250" i="1"/>
  <c r="BF250" i="1" s="1"/>
  <c r="BH250" i="1" s="1"/>
  <c r="DL250" i="1" s="1"/>
  <c r="E250" i="1"/>
  <c r="BL250" i="1" s="1"/>
  <c r="DD250" i="1" s="1"/>
  <c r="D250" i="1"/>
  <c r="BK250" i="1" s="1"/>
  <c r="B250" i="1"/>
  <c r="O250" i="1" s="1"/>
  <c r="CB249" i="1"/>
  <c r="BZ249" i="1"/>
  <c r="BY249" i="1"/>
  <c r="BX249" i="1"/>
  <c r="AZ249" i="1"/>
  <c r="AY249" i="1"/>
  <c r="AX249" i="1"/>
  <c r="M249" i="1"/>
  <c r="W249" i="1" s="1"/>
  <c r="X249" i="1" s="1"/>
  <c r="K249" i="1"/>
  <c r="AI249" i="1" s="1"/>
  <c r="J249" i="1"/>
  <c r="AH249" i="1" s="1"/>
  <c r="H249" i="1"/>
  <c r="BG249" i="1" s="1"/>
  <c r="G249" i="1"/>
  <c r="BF249" i="1" s="1"/>
  <c r="BH249" i="1" s="1"/>
  <c r="DL249" i="1" s="1"/>
  <c r="E249" i="1"/>
  <c r="BL249" i="1" s="1"/>
  <c r="CQ249" i="1" s="1"/>
  <c r="CR249" i="1" s="1"/>
  <c r="CZ249" i="1" s="1"/>
  <c r="D249" i="1"/>
  <c r="BK249" i="1" s="1"/>
  <c r="B249" i="1"/>
  <c r="O249" i="1" s="1"/>
  <c r="CB248" i="1"/>
  <c r="BZ248" i="1"/>
  <c r="BY248" i="1"/>
  <c r="BX248" i="1"/>
  <c r="AZ248" i="1"/>
  <c r="AY248" i="1"/>
  <c r="AX248" i="1"/>
  <c r="M248" i="1"/>
  <c r="W248" i="1" s="1"/>
  <c r="X248" i="1" s="1"/>
  <c r="K248" i="1"/>
  <c r="AI248" i="1" s="1"/>
  <c r="AJ248" i="1" s="1"/>
  <c r="AP248" i="1" s="1"/>
  <c r="AT248" i="1" s="1"/>
  <c r="J248" i="1"/>
  <c r="AH248" i="1" s="1"/>
  <c r="H248" i="1"/>
  <c r="BG248" i="1" s="1"/>
  <c r="G248" i="1"/>
  <c r="BF248" i="1" s="1"/>
  <c r="BH248" i="1" s="1"/>
  <c r="DL248" i="1" s="1"/>
  <c r="E248" i="1"/>
  <c r="BL248" i="1" s="1"/>
  <c r="D248" i="1"/>
  <c r="BK248" i="1" s="1"/>
  <c r="B248" i="1"/>
  <c r="O248" i="1" s="1"/>
  <c r="CB247" i="1"/>
  <c r="BZ247" i="1"/>
  <c r="BY247" i="1"/>
  <c r="BX247" i="1"/>
  <c r="AZ247" i="1"/>
  <c r="AY247" i="1"/>
  <c r="AX247" i="1"/>
  <c r="M247" i="1"/>
  <c r="W247" i="1" s="1"/>
  <c r="X247" i="1" s="1"/>
  <c r="Y247" i="1" s="1"/>
  <c r="K247" i="1"/>
  <c r="AI247" i="1" s="1"/>
  <c r="J247" i="1"/>
  <c r="AH247" i="1" s="1"/>
  <c r="H247" i="1"/>
  <c r="BG247" i="1" s="1"/>
  <c r="G247" i="1"/>
  <c r="BF247" i="1" s="1"/>
  <c r="BH247" i="1" s="1"/>
  <c r="DL247" i="1" s="1"/>
  <c r="E247" i="1"/>
  <c r="BL247" i="1" s="1"/>
  <c r="D247" i="1"/>
  <c r="BK247" i="1" s="1"/>
  <c r="B247" i="1"/>
  <c r="O247" i="1" s="1"/>
  <c r="Q247" i="1" s="1"/>
  <c r="CG247" i="1" s="1"/>
  <c r="CB246" i="1"/>
  <c r="BZ246" i="1"/>
  <c r="BY246" i="1"/>
  <c r="BX246" i="1"/>
  <c r="AZ246" i="1"/>
  <c r="AY246" i="1"/>
  <c r="AX246" i="1"/>
  <c r="M246" i="1"/>
  <c r="W246" i="1" s="1"/>
  <c r="X246" i="1" s="1"/>
  <c r="Y246" i="1" s="1"/>
  <c r="AD246" i="1" s="1"/>
  <c r="K246" i="1"/>
  <c r="AI246" i="1" s="1"/>
  <c r="AJ246" i="1" s="1"/>
  <c r="J246" i="1"/>
  <c r="AH246" i="1" s="1"/>
  <c r="H246" i="1"/>
  <c r="BG246" i="1" s="1"/>
  <c r="G246" i="1"/>
  <c r="BF246" i="1" s="1"/>
  <c r="BH246" i="1" s="1"/>
  <c r="DL246" i="1" s="1"/>
  <c r="E246" i="1"/>
  <c r="BL246" i="1" s="1"/>
  <c r="DD246" i="1" s="1"/>
  <c r="D246" i="1"/>
  <c r="BK246" i="1" s="1"/>
  <c r="B246" i="1"/>
  <c r="O246" i="1" s="1"/>
  <c r="CB245" i="1"/>
  <c r="BZ245" i="1"/>
  <c r="BY245" i="1"/>
  <c r="BX245" i="1"/>
  <c r="AZ245" i="1"/>
  <c r="AY245" i="1"/>
  <c r="AX245" i="1"/>
  <c r="M245" i="1"/>
  <c r="W245" i="1" s="1"/>
  <c r="X245" i="1" s="1"/>
  <c r="AF245" i="1" s="1"/>
  <c r="K245" i="1"/>
  <c r="AI245" i="1" s="1"/>
  <c r="AJ245" i="1" s="1"/>
  <c r="J245" i="1"/>
  <c r="AH245" i="1" s="1"/>
  <c r="H245" i="1"/>
  <c r="BG245" i="1" s="1"/>
  <c r="G245" i="1"/>
  <c r="BF245" i="1" s="1"/>
  <c r="BH245" i="1" s="1"/>
  <c r="DL245" i="1" s="1"/>
  <c r="E245" i="1"/>
  <c r="BL245" i="1" s="1"/>
  <c r="D245" i="1"/>
  <c r="BK245" i="1" s="1"/>
  <c r="B245" i="1"/>
  <c r="O245" i="1" s="1"/>
  <c r="Q245" i="1" s="1"/>
  <c r="CB244" i="1"/>
  <c r="BZ244" i="1"/>
  <c r="BY244" i="1"/>
  <c r="BX244" i="1"/>
  <c r="AZ244" i="1"/>
  <c r="AY244" i="1"/>
  <c r="AX244" i="1"/>
  <c r="M244" i="1"/>
  <c r="W244" i="1" s="1"/>
  <c r="X244" i="1" s="1"/>
  <c r="K244" i="1"/>
  <c r="AI244" i="1" s="1"/>
  <c r="J244" i="1"/>
  <c r="AH244" i="1" s="1"/>
  <c r="H244" i="1"/>
  <c r="BG244" i="1" s="1"/>
  <c r="G244" i="1"/>
  <c r="BF244" i="1" s="1"/>
  <c r="BH244" i="1" s="1"/>
  <c r="DL244" i="1" s="1"/>
  <c r="E244" i="1"/>
  <c r="BL244" i="1" s="1"/>
  <c r="D244" i="1"/>
  <c r="BK244" i="1" s="1"/>
  <c r="B244" i="1"/>
  <c r="O244" i="1" s="1"/>
  <c r="CB243" i="1"/>
  <c r="BZ243" i="1"/>
  <c r="BY243" i="1"/>
  <c r="BX243" i="1"/>
  <c r="AZ243" i="1"/>
  <c r="AY243" i="1"/>
  <c r="AX243" i="1"/>
  <c r="W243" i="1"/>
  <c r="X243" i="1" s="1"/>
  <c r="M243" i="1"/>
  <c r="K243" i="1"/>
  <c r="AI243" i="1" s="1"/>
  <c r="AJ243" i="1" s="1"/>
  <c r="J243" i="1"/>
  <c r="AH243" i="1" s="1"/>
  <c r="H243" i="1"/>
  <c r="BG243" i="1" s="1"/>
  <c r="G243" i="1"/>
  <c r="BF243" i="1" s="1"/>
  <c r="BH243" i="1" s="1"/>
  <c r="DL243" i="1" s="1"/>
  <c r="E243" i="1"/>
  <c r="BL243" i="1" s="1"/>
  <c r="D243" i="1"/>
  <c r="BK243" i="1" s="1"/>
  <c r="B243" i="1"/>
  <c r="O243" i="1" s="1"/>
  <c r="CB242" i="1"/>
  <c r="BZ242" i="1"/>
  <c r="BY242" i="1"/>
  <c r="BX242" i="1"/>
  <c r="AZ242" i="1"/>
  <c r="AY242" i="1"/>
  <c r="AX242" i="1"/>
  <c r="M242" i="1"/>
  <c r="W242" i="1" s="1"/>
  <c r="X242" i="1" s="1"/>
  <c r="AF242" i="1" s="1"/>
  <c r="K242" i="1"/>
  <c r="AI242" i="1" s="1"/>
  <c r="J242" i="1"/>
  <c r="AH242" i="1" s="1"/>
  <c r="H242" i="1"/>
  <c r="BG242" i="1" s="1"/>
  <c r="G242" i="1"/>
  <c r="BF242" i="1" s="1"/>
  <c r="BH242" i="1" s="1"/>
  <c r="DL242" i="1" s="1"/>
  <c r="E242" i="1"/>
  <c r="BL242" i="1" s="1"/>
  <c r="D242" i="1"/>
  <c r="BK242" i="1" s="1"/>
  <c r="B242" i="1"/>
  <c r="O242" i="1" s="1"/>
  <c r="Q242" i="1" s="1"/>
  <c r="CB241" i="1"/>
  <c r="BZ241" i="1"/>
  <c r="BY241" i="1"/>
  <c r="BX241" i="1"/>
  <c r="AZ241" i="1"/>
  <c r="AY241" i="1"/>
  <c r="AX241" i="1"/>
  <c r="M241" i="1"/>
  <c r="W241" i="1" s="1"/>
  <c r="X241" i="1" s="1"/>
  <c r="Y241" i="1" s="1"/>
  <c r="AD241" i="1" s="1"/>
  <c r="K241" i="1"/>
  <c r="AI241" i="1" s="1"/>
  <c r="AJ241" i="1" s="1"/>
  <c r="AP241" i="1" s="1"/>
  <c r="AT241" i="1" s="1"/>
  <c r="AW241" i="1" s="1"/>
  <c r="J241" i="1"/>
  <c r="AH241" i="1" s="1"/>
  <c r="H241" i="1"/>
  <c r="BG241" i="1" s="1"/>
  <c r="G241" i="1"/>
  <c r="BF241" i="1" s="1"/>
  <c r="BH241" i="1" s="1"/>
  <c r="DL241" i="1" s="1"/>
  <c r="E241" i="1"/>
  <c r="BL241" i="1" s="1"/>
  <c r="D241" i="1"/>
  <c r="BK241" i="1" s="1"/>
  <c r="B241" i="1"/>
  <c r="O241" i="1" s="1"/>
  <c r="Q241" i="1" s="1"/>
  <c r="CG241" i="1" s="1"/>
  <c r="CB240" i="1"/>
  <c r="BZ240" i="1"/>
  <c r="BY240" i="1"/>
  <c r="BX240" i="1"/>
  <c r="AZ240" i="1"/>
  <c r="AY240" i="1"/>
  <c r="AX240" i="1"/>
  <c r="M240" i="1"/>
  <c r="W240" i="1" s="1"/>
  <c r="X240" i="1" s="1"/>
  <c r="AF240" i="1" s="1"/>
  <c r="K240" i="1"/>
  <c r="AI240" i="1" s="1"/>
  <c r="J240" i="1"/>
  <c r="AH240" i="1" s="1"/>
  <c r="H240" i="1"/>
  <c r="BG240" i="1" s="1"/>
  <c r="G240" i="1"/>
  <c r="BF240" i="1" s="1"/>
  <c r="BH240" i="1" s="1"/>
  <c r="DL240" i="1" s="1"/>
  <c r="E240" i="1"/>
  <c r="BL240" i="1" s="1"/>
  <c r="D240" i="1"/>
  <c r="BK240" i="1" s="1"/>
  <c r="B240" i="1"/>
  <c r="O240" i="1" s="1"/>
  <c r="Q240" i="1" s="1"/>
  <c r="CB239" i="1"/>
  <c r="BZ239" i="1"/>
  <c r="BY239" i="1"/>
  <c r="BX239" i="1"/>
  <c r="AZ239" i="1"/>
  <c r="AY239" i="1"/>
  <c r="AX239" i="1"/>
  <c r="M239" i="1"/>
  <c r="W239" i="1" s="1"/>
  <c r="X239" i="1" s="1"/>
  <c r="K239" i="1"/>
  <c r="AI239" i="1" s="1"/>
  <c r="AJ239" i="1" s="1"/>
  <c r="J239" i="1"/>
  <c r="AH239" i="1" s="1"/>
  <c r="H239" i="1"/>
  <c r="BG239" i="1" s="1"/>
  <c r="G239" i="1"/>
  <c r="BF239" i="1" s="1"/>
  <c r="BH239" i="1" s="1"/>
  <c r="DL239" i="1" s="1"/>
  <c r="E239" i="1"/>
  <c r="BL239" i="1" s="1"/>
  <c r="D239" i="1"/>
  <c r="BK239" i="1" s="1"/>
  <c r="B239" i="1"/>
  <c r="O239" i="1" s="1"/>
  <c r="CB238" i="1"/>
  <c r="BZ238" i="1"/>
  <c r="BY238" i="1"/>
  <c r="BX238" i="1"/>
  <c r="AZ238" i="1"/>
  <c r="AY238" i="1"/>
  <c r="AX238" i="1"/>
  <c r="M238" i="1"/>
  <c r="W238" i="1" s="1"/>
  <c r="X238" i="1" s="1"/>
  <c r="AF238" i="1" s="1"/>
  <c r="K238" i="1"/>
  <c r="AI238" i="1" s="1"/>
  <c r="J238" i="1"/>
  <c r="AH238" i="1" s="1"/>
  <c r="H238" i="1"/>
  <c r="BG238" i="1" s="1"/>
  <c r="G238" i="1"/>
  <c r="BF238" i="1" s="1"/>
  <c r="BH238" i="1" s="1"/>
  <c r="DL238" i="1" s="1"/>
  <c r="E238" i="1"/>
  <c r="BL238" i="1" s="1"/>
  <c r="D238" i="1"/>
  <c r="BK238" i="1" s="1"/>
  <c r="B238" i="1"/>
  <c r="O238" i="1" s="1"/>
  <c r="CB237" i="1"/>
  <c r="BZ237" i="1"/>
  <c r="BY237" i="1"/>
  <c r="BX237" i="1"/>
  <c r="AZ237" i="1"/>
  <c r="AY237" i="1"/>
  <c r="AX237" i="1"/>
  <c r="M237" i="1"/>
  <c r="W237" i="1" s="1"/>
  <c r="X237" i="1" s="1"/>
  <c r="Y237" i="1" s="1"/>
  <c r="Z237" i="1" s="1"/>
  <c r="K237" i="1"/>
  <c r="AI237" i="1" s="1"/>
  <c r="AJ237" i="1" s="1"/>
  <c r="J237" i="1"/>
  <c r="AH237" i="1" s="1"/>
  <c r="H237" i="1"/>
  <c r="BG237" i="1" s="1"/>
  <c r="G237" i="1"/>
  <c r="BF237" i="1" s="1"/>
  <c r="BH237" i="1" s="1"/>
  <c r="DL237" i="1" s="1"/>
  <c r="E237" i="1"/>
  <c r="BL237" i="1" s="1"/>
  <c r="D237" i="1"/>
  <c r="BK237" i="1" s="1"/>
  <c r="B237" i="1"/>
  <c r="O237" i="1" s="1"/>
  <c r="CB236" i="1"/>
  <c r="BZ236" i="1"/>
  <c r="BY236" i="1"/>
  <c r="BX236" i="1"/>
  <c r="AZ236" i="1"/>
  <c r="AY236" i="1"/>
  <c r="AX236" i="1"/>
  <c r="AH236" i="1"/>
  <c r="M236" i="1"/>
  <c r="W236" i="1" s="1"/>
  <c r="X236" i="1" s="1"/>
  <c r="K236" i="1"/>
  <c r="AI236" i="1" s="1"/>
  <c r="J236" i="1"/>
  <c r="H236" i="1"/>
  <c r="BG236" i="1" s="1"/>
  <c r="G236" i="1"/>
  <c r="BF236" i="1" s="1"/>
  <c r="BH236" i="1" s="1"/>
  <c r="DL236" i="1" s="1"/>
  <c r="E236" i="1"/>
  <c r="BL236" i="1" s="1"/>
  <c r="D236" i="1"/>
  <c r="BK236" i="1" s="1"/>
  <c r="B236" i="1"/>
  <c r="O236" i="1" s="1"/>
  <c r="Q236" i="1" s="1"/>
  <c r="CB235" i="1"/>
  <c r="BZ235" i="1"/>
  <c r="BY235" i="1"/>
  <c r="BX235" i="1"/>
  <c r="BK235" i="1"/>
  <c r="AZ235" i="1"/>
  <c r="AY235" i="1"/>
  <c r="AX235" i="1"/>
  <c r="M235" i="1"/>
  <c r="W235" i="1" s="1"/>
  <c r="X235" i="1" s="1"/>
  <c r="Y235" i="1" s="1"/>
  <c r="K235" i="1"/>
  <c r="AI235" i="1" s="1"/>
  <c r="AJ235" i="1" s="1"/>
  <c r="AK235" i="1" s="1" a="1"/>
  <c r="AK235" i="1" s="1"/>
  <c r="J235" i="1"/>
  <c r="AH235" i="1" s="1"/>
  <c r="H235" i="1"/>
  <c r="BG235" i="1" s="1"/>
  <c r="G235" i="1"/>
  <c r="BF235" i="1" s="1"/>
  <c r="BH235" i="1" s="1"/>
  <c r="DL235" i="1" s="1"/>
  <c r="E235" i="1"/>
  <c r="BL235" i="1" s="1"/>
  <c r="D235" i="1"/>
  <c r="B235" i="1"/>
  <c r="O235" i="1" s="1"/>
  <c r="Q235" i="1" s="1"/>
  <c r="CG235" i="1" s="1"/>
  <c r="CB234" i="1"/>
  <c r="BZ234" i="1"/>
  <c r="BY234" i="1"/>
  <c r="BX234" i="1"/>
  <c r="AZ234" i="1"/>
  <c r="AY234" i="1"/>
  <c r="AX234" i="1"/>
  <c r="M234" i="1"/>
  <c r="W234" i="1" s="1"/>
  <c r="X234" i="1" s="1"/>
  <c r="Y234" i="1" s="1"/>
  <c r="K234" i="1"/>
  <c r="AI234" i="1" s="1"/>
  <c r="J234" i="1"/>
  <c r="AH234" i="1" s="1"/>
  <c r="H234" i="1"/>
  <c r="BG234" i="1" s="1"/>
  <c r="G234" i="1"/>
  <c r="BF234" i="1" s="1"/>
  <c r="BH234" i="1" s="1"/>
  <c r="DL234" i="1" s="1"/>
  <c r="E234" i="1"/>
  <c r="BL234" i="1" s="1"/>
  <c r="D234" i="1"/>
  <c r="BK234" i="1" s="1"/>
  <c r="B234" i="1"/>
  <c r="O234" i="1" s="1"/>
  <c r="Q234" i="1" s="1"/>
  <c r="CB233" i="1"/>
  <c r="BZ233" i="1"/>
  <c r="BY233" i="1"/>
  <c r="BX233" i="1"/>
  <c r="AZ233" i="1"/>
  <c r="AY233" i="1"/>
  <c r="AX233" i="1"/>
  <c r="M233" i="1"/>
  <c r="W233" i="1" s="1"/>
  <c r="X233" i="1" s="1"/>
  <c r="Y233" i="1" s="1"/>
  <c r="K233" i="1"/>
  <c r="AI233" i="1" s="1"/>
  <c r="AJ233" i="1" s="1"/>
  <c r="AK233" i="1" s="1" a="1"/>
  <c r="AK233" i="1" s="1"/>
  <c r="J233" i="1"/>
  <c r="AH233" i="1" s="1"/>
  <c r="H233" i="1"/>
  <c r="BG233" i="1" s="1"/>
  <c r="G233" i="1"/>
  <c r="BF233" i="1" s="1"/>
  <c r="BH233" i="1" s="1"/>
  <c r="DL233" i="1" s="1"/>
  <c r="E233" i="1"/>
  <c r="BL233" i="1" s="1"/>
  <c r="D233" i="1"/>
  <c r="BK233" i="1" s="1"/>
  <c r="B233" i="1"/>
  <c r="O233" i="1" s="1"/>
  <c r="Q233" i="1" s="1"/>
  <c r="CB232" i="1"/>
  <c r="BZ232" i="1"/>
  <c r="BY232" i="1"/>
  <c r="BX232" i="1"/>
  <c r="AZ232" i="1"/>
  <c r="AY232" i="1"/>
  <c r="AX232" i="1"/>
  <c r="AI232" i="1"/>
  <c r="M232" i="1"/>
  <c r="W232" i="1" s="1"/>
  <c r="X232" i="1" s="1"/>
  <c r="AF232" i="1" s="1"/>
  <c r="K232" i="1"/>
  <c r="J232" i="1"/>
  <c r="AH232" i="1" s="1"/>
  <c r="H232" i="1"/>
  <c r="BG232" i="1" s="1"/>
  <c r="G232" i="1"/>
  <c r="BF232" i="1" s="1"/>
  <c r="BH232" i="1" s="1"/>
  <c r="DL232" i="1" s="1"/>
  <c r="E232" i="1"/>
  <c r="BL232" i="1" s="1"/>
  <c r="D232" i="1"/>
  <c r="BK232" i="1" s="1"/>
  <c r="B232" i="1"/>
  <c r="O232" i="1" s="1"/>
  <c r="Q232" i="1" s="1"/>
  <c r="CB231" i="1"/>
  <c r="BZ231" i="1"/>
  <c r="BY231" i="1"/>
  <c r="BX231" i="1"/>
  <c r="AZ231" i="1"/>
  <c r="AY231" i="1"/>
  <c r="AX231" i="1"/>
  <c r="M231" i="1"/>
  <c r="W231" i="1" s="1"/>
  <c r="X231" i="1" s="1"/>
  <c r="K231" i="1"/>
  <c r="AI231" i="1" s="1"/>
  <c r="J231" i="1"/>
  <c r="AH231" i="1" s="1"/>
  <c r="H231" i="1"/>
  <c r="BG231" i="1" s="1"/>
  <c r="G231" i="1"/>
  <c r="BF231" i="1" s="1"/>
  <c r="BH231" i="1" s="1"/>
  <c r="DL231" i="1" s="1"/>
  <c r="E231" i="1"/>
  <c r="BL231" i="1" s="1"/>
  <c r="D231" i="1"/>
  <c r="BK231" i="1" s="1"/>
  <c r="B231" i="1"/>
  <c r="O231" i="1" s="1"/>
  <c r="Q231" i="1" s="1"/>
  <c r="CB230" i="1"/>
  <c r="BZ230" i="1"/>
  <c r="BY230" i="1"/>
  <c r="BX230" i="1"/>
  <c r="AZ230" i="1"/>
  <c r="AY230" i="1"/>
  <c r="AX230" i="1"/>
  <c r="M230" i="1"/>
  <c r="W230" i="1" s="1"/>
  <c r="X230" i="1" s="1"/>
  <c r="K230" i="1"/>
  <c r="AI230" i="1" s="1"/>
  <c r="J230" i="1"/>
  <c r="AH230" i="1" s="1"/>
  <c r="H230" i="1"/>
  <c r="BG230" i="1" s="1"/>
  <c r="G230" i="1"/>
  <c r="BF230" i="1" s="1"/>
  <c r="BH230" i="1" s="1"/>
  <c r="DL230" i="1" s="1"/>
  <c r="E230" i="1"/>
  <c r="BL230" i="1" s="1"/>
  <c r="D230" i="1"/>
  <c r="BK230" i="1" s="1"/>
  <c r="B230" i="1"/>
  <c r="O230" i="1" s="1"/>
  <c r="Q230" i="1" s="1"/>
  <c r="CB229" i="1"/>
  <c r="BZ229" i="1"/>
  <c r="BY229" i="1"/>
  <c r="BX229" i="1"/>
  <c r="AZ229" i="1"/>
  <c r="AY229" i="1"/>
  <c r="AX229" i="1"/>
  <c r="M229" i="1"/>
  <c r="W229" i="1" s="1"/>
  <c r="X229" i="1" s="1"/>
  <c r="Y229" i="1" s="1"/>
  <c r="Z229" i="1" s="1"/>
  <c r="K229" i="1"/>
  <c r="AI229" i="1" s="1"/>
  <c r="AJ229" i="1" s="1"/>
  <c r="AP229" i="1" s="1"/>
  <c r="AT229" i="1" s="1"/>
  <c r="AU229" i="1" s="1"/>
  <c r="J229" i="1"/>
  <c r="AH229" i="1" s="1"/>
  <c r="H229" i="1"/>
  <c r="BG229" i="1" s="1"/>
  <c r="G229" i="1"/>
  <c r="BF229" i="1" s="1"/>
  <c r="BH229" i="1" s="1"/>
  <c r="DL229" i="1" s="1"/>
  <c r="E229" i="1"/>
  <c r="BL229" i="1" s="1"/>
  <c r="D229" i="1"/>
  <c r="BK229" i="1" s="1"/>
  <c r="B229" i="1"/>
  <c r="O229" i="1" s="1"/>
  <c r="Q229" i="1" s="1"/>
  <c r="CB228" i="1"/>
  <c r="BZ228" i="1"/>
  <c r="BY228" i="1"/>
  <c r="BX228" i="1"/>
  <c r="AZ228" i="1"/>
  <c r="AY228" i="1"/>
  <c r="AX228" i="1"/>
  <c r="M228" i="1"/>
  <c r="W228" i="1" s="1"/>
  <c r="X228" i="1" s="1"/>
  <c r="K228" i="1"/>
  <c r="AI228" i="1" s="1"/>
  <c r="J228" i="1"/>
  <c r="AH228" i="1" s="1"/>
  <c r="H228" i="1"/>
  <c r="BG228" i="1" s="1"/>
  <c r="G228" i="1"/>
  <c r="BF228" i="1" s="1"/>
  <c r="BH228" i="1" s="1"/>
  <c r="DL228" i="1" s="1"/>
  <c r="E228" i="1"/>
  <c r="BL228" i="1" s="1"/>
  <c r="D228" i="1"/>
  <c r="BK228" i="1" s="1"/>
  <c r="B228" i="1"/>
  <c r="O228" i="1" s="1"/>
  <c r="CB227" i="1"/>
  <c r="BZ227" i="1"/>
  <c r="BY227" i="1"/>
  <c r="BX227" i="1"/>
  <c r="AZ227" i="1"/>
  <c r="AY227" i="1"/>
  <c r="AX227" i="1"/>
  <c r="M227" i="1"/>
  <c r="W227" i="1" s="1"/>
  <c r="X227" i="1" s="1"/>
  <c r="K227" i="1"/>
  <c r="AI227" i="1" s="1"/>
  <c r="AJ227" i="1" s="1"/>
  <c r="J227" i="1"/>
  <c r="AH227" i="1" s="1"/>
  <c r="H227" i="1"/>
  <c r="BG227" i="1" s="1"/>
  <c r="G227" i="1"/>
  <c r="BF227" i="1" s="1"/>
  <c r="BH227" i="1" s="1"/>
  <c r="DL227" i="1" s="1"/>
  <c r="E227" i="1"/>
  <c r="BL227" i="1" s="1"/>
  <c r="D227" i="1"/>
  <c r="BK227" i="1" s="1"/>
  <c r="B227" i="1"/>
  <c r="O227" i="1" s="1"/>
  <c r="Q227" i="1" s="1"/>
  <c r="CB226" i="1"/>
  <c r="BZ226" i="1"/>
  <c r="BY226" i="1"/>
  <c r="BX226" i="1"/>
  <c r="AZ226" i="1"/>
  <c r="AY226" i="1"/>
  <c r="AX226" i="1"/>
  <c r="M226" i="1"/>
  <c r="W226" i="1" s="1"/>
  <c r="X226" i="1" s="1"/>
  <c r="AF226" i="1" s="1"/>
  <c r="K226" i="1"/>
  <c r="AI226" i="1" s="1"/>
  <c r="J226" i="1"/>
  <c r="AH226" i="1" s="1"/>
  <c r="H226" i="1"/>
  <c r="BG226" i="1" s="1"/>
  <c r="G226" i="1"/>
  <c r="BF226" i="1" s="1"/>
  <c r="BH226" i="1" s="1"/>
  <c r="DL226" i="1" s="1"/>
  <c r="E226" i="1"/>
  <c r="BL226" i="1" s="1"/>
  <c r="D226" i="1"/>
  <c r="BK226" i="1" s="1"/>
  <c r="B226" i="1"/>
  <c r="O226" i="1" s="1"/>
  <c r="Q226" i="1" s="1"/>
  <c r="CB225" i="1"/>
  <c r="BZ225" i="1"/>
  <c r="BY225" i="1"/>
  <c r="BX225" i="1"/>
  <c r="AZ225" i="1"/>
  <c r="AY225" i="1"/>
  <c r="AX225" i="1"/>
  <c r="M225" i="1"/>
  <c r="W225" i="1" s="1"/>
  <c r="X225" i="1" s="1"/>
  <c r="K225" i="1"/>
  <c r="AI225" i="1" s="1"/>
  <c r="AJ225" i="1" s="1"/>
  <c r="J225" i="1"/>
  <c r="AH225" i="1" s="1"/>
  <c r="H225" i="1"/>
  <c r="BG225" i="1" s="1"/>
  <c r="G225" i="1"/>
  <c r="BF225" i="1" s="1"/>
  <c r="BH225" i="1" s="1"/>
  <c r="DL225" i="1" s="1"/>
  <c r="E225" i="1"/>
  <c r="BL225" i="1" s="1"/>
  <c r="D225" i="1"/>
  <c r="BK225" i="1" s="1"/>
  <c r="B225" i="1"/>
  <c r="O225" i="1" s="1"/>
  <c r="CB224" i="1"/>
  <c r="BZ224" i="1"/>
  <c r="BY224" i="1"/>
  <c r="BX224" i="1"/>
  <c r="AZ224" i="1"/>
  <c r="AY224" i="1"/>
  <c r="AX224" i="1"/>
  <c r="M224" i="1"/>
  <c r="W224" i="1" s="1"/>
  <c r="X224" i="1" s="1"/>
  <c r="K224" i="1"/>
  <c r="AI224" i="1" s="1"/>
  <c r="J224" i="1"/>
  <c r="AH224" i="1" s="1"/>
  <c r="H224" i="1"/>
  <c r="BG224" i="1" s="1"/>
  <c r="G224" i="1"/>
  <c r="BF224" i="1" s="1"/>
  <c r="BH224" i="1" s="1"/>
  <c r="DL224" i="1" s="1"/>
  <c r="E224" i="1"/>
  <c r="BL224" i="1" s="1"/>
  <c r="D224" i="1"/>
  <c r="BK224" i="1" s="1"/>
  <c r="B224" i="1"/>
  <c r="O224" i="1" s="1"/>
  <c r="Q224" i="1" s="1"/>
  <c r="CB223" i="1"/>
  <c r="BZ223" i="1"/>
  <c r="BY223" i="1"/>
  <c r="BX223" i="1"/>
  <c r="AZ223" i="1"/>
  <c r="AY223" i="1"/>
  <c r="AX223" i="1"/>
  <c r="M223" i="1"/>
  <c r="W223" i="1" s="1"/>
  <c r="X223" i="1" s="1"/>
  <c r="K223" i="1"/>
  <c r="AI223" i="1" s="1"/>
  <c r="AJ223" i="1" s="1"/>
  <c r="AK223" i="1" s="1" a="1"/>
  <c r="AK223" i="1" s="1"/>
  <c r="J223" i="1"/>
  <c r="AH223" i="1" s="1"/>
  <c r="H223" i="1"/>
  <c r="BG223" i="1" s="1"/>
  <c r="G223" i="1"/>
  <c r="BF223" i="1" s="1"/>
  <c r="BH223" i="1" s="1"/>
  <c r="DL223" i="1" s="1"/>
  <c r="E223" i="1"/>
  <c r="BL223" i="1" s="1"/>
  <c r="DD223" i="1" s="1"/>
  <c r="D223" i="1"/>
  <c r="BK223" i="1" s="1"/>
  <c r="B223" i="1"/>
  <c r="O223" i="1" s="1"/>
  <c r="CB222" i="1"/>
  <c r="BZ222" i="1"/>
  <c r="BY222" i="1"/>
  <c r="BX222" i="1"/>
  <c r="AZ222" i="1"/>
  <c r="AY222" i="1"/>
  <c r="AX222" i="1"/>
  <c r="M222" i="1"/>
  <c r="W222" i="1" s="1"/>
  <c r="X222" i="1" s="1"/>
  <c r="K222" i="1"/>
  <c r="AI222" i="1" s="1"/>
  <c r="J222" i="1"/>
  <c r="AH222" i="1" s="1"/>
  <c r="H222" i="1"/>
  <c r="BG222" i="1" s="1"/>
  <c r="G222" i="1"/>
  <c r="BF222" i="1" s="1"/>
  <c r="BH222" i="1" s="1"/>
  <c r="DL222" i="1" s="1"/>
  <c r="E222" i="1"/>
  <c r="BL222" i="1" s="1"/>
  <c r="BO222" i="1" s="1"/>
  <c r="D222" i="1"/>
  <c r="BK222" i="1" s="1"/>
  <c r="B222" i="1"/>
  <c r="O222" i="1" s="1"/>
  <c r="CB221" i="1"/>
  <c r="BZ221" i="1"/>
  <c r="BY221" i="1"/>
  <c r="BX221" i="1"/>
  <c r="AZ221" i="1"/>
  <c r="AY221" i="1"/>
  <c r="AX221" i="1"/>
  <c r="M221" i="1"/>
  <c r="W221" i="1" s="1"/>
  <c r="X221" i="1" s="1"/>
  <c r="AF221" i="1" s="1"/>
  <c r="K221" i="1"/>
  <c r="AI221" i="1" s="1"/>
  <c r="AJ221" i="1" s="1"/>
  <c r="AK221" i="1" s="1" a="1"/>
  <c r="AK221" i="1" s="1"/>
  <c r="J221" i="1"/>
  <c r="AH221" i="1" s="1"/>
  <c r="H221" i="1"/>
  <c r="BG221" i="1" s="1"/>
  <c r="G221" i="1"/>
  <c r="BF221" i="1" s="1"/>
  <c r="BH221" i="1" s="1"/>
  <c r="DL221" i="1" s="1"/>
  <c r="E221" i="1"/>
  <c r="BL221" i="1" s="1"/>
  <c r="D221" i="1"/>
  <c r="BK221" i="1" s="1"/>
  <c r="B221" i="1"/>
  <c r="O221" i="1" s="1"/>
  <c r="CB220" i="1"/>
  <c r="BZ220" i="1"/>
  <c r="BY220" i="1"/>
  <c r="BX220" i="1"/>
  <c r="AZ220" i="1"/>
  <c r="AY220" i="1"/>
  <c r="AX220" i="1"/>
  <c r="M220" i="1"/>
  <c r="W220" i="1" s="1"/>
  <c r="X220" i="1" s="1"/>
  <c r="K220" i="1"/>
  <c r="AI220" i="1" s="1"/>
  <c r="J220" i="1"/>
  <c r="AH220" i="1" s="1"/>
  <c r="H220" i="1"/>
  <c r="BG220" i="1" s="1"/>
  <c r="G220" i="1"/>
  <c r="BF220" i="1" s="1"/>
  <c r="BH220" i="1" s="1"/>
  <c r="DL220" i="1" s="1"/>
  <c r="E220" i="1"/>
  <c r="BL220" i="1" s="1"/>
  <c r="D220" i="1"/>
  <c r="BK220" i="1" s="1"/>
  <c r="B220" i="1"/>
  <c r="O220" i="1" s="1"/>
  <c r="CB219" i="1"/>
  <c r="BZ219" i="1"/>
  <c r="BY219" i="1"/>
  <c r="BX219" i="1"/>
  <c r="AZ219" i="1"/>
  <c r="AY219" i="1"/>
  <c r="AX219" i="1"/>
  <c r="M219" i="1"/>
  <c r="W219" i="1" s="1"/>
  <c r="X219" i="1" s="1"/>
  <c r="K219" i="1"/>
  <c r="AI219" i="1" s="1"/>
  <c r="AJ219" i="1" s="1"/>
  <c r="AP219" i="1" s="1"/>
  <c r="AT219" i="1" s="1"/>
  <c r="J219" i="1"/>
  <c r="AH219" i="1" s="1"/>
  <c r="H219" i="1"/>
  <c r="BG219" i="1" s="1"/>
  <c r="G219" i="1"/>
  <c r="BF219" i="1" s="1"/>
  <c r="BH219" i="1" s="1"/>
  <c r="DL219" i="1" s="1"/>
  <c r="E219" i="1"/>
  <c r="BL219" i="1" s="1"/>
  <c r="D219" i="1"/>
  <c r="BK219" i="1" s="1"/>
  <c r="B219" i="1"/>
  <c r="O219" i="1" s="1"/>
  <c r="CB218" i="1"/>
  <c r="BZ218" i="1"/>
  <c r="BY218" i="1"/>
  <c r="BX218" i="1"/>
  <c r="AZ218" i="1"/>
  <c r="AY218" i="1"/>
  <c r="AX218" i="1"/>
  <c r="M218" i="1"/>
  <c r="W218" i="1" s="1"/>
  <c r="X218" i="1" s="1"/>
  <c r="K218" i="1"/>
  <c r="AI218" i="1" s="1"/>
  <c r="J218" i="1"/>
  <c r="AH218" i="1" s="1"/>
  <c r="H218" i="1"/>
  <c r="BG218" i="1" s="1"/>
  <c r="G218" i="1"/>
  <c r="BF218" i="1" s="1"/>
  <c r="BH218" i="1" s="1"/>
  <c r="DL218" i="1" s="1"/>
  <c r="E218" i="1"/>
  <c r="BL218" i="1" s="1"/>
  <c r="DE218" i="1" s="1"/>
  <c r="D218" i="1"/>
  <c r="BK218" i="1" s="1"/>
  <c r="B218" i="1"/>
  <c r="O218" i="1" s="1"/>
  <c r="CB217" i="1"/>
  <c r="BZ217" i="1"/>
  <c r="BY217" i="1"/>
  <c r="BX217" i="1"/>
  <c r="AZ217" i="1"/>
  <c r="AY217" i="1"/>
  <c r="AX217" i="1"/>
  <c r="M217" i="1"/>
  <c r="W217" i="1" s="1"/>
  <c r="X217" i="1" s="1"/>
  <c r="K217" i="1"/>
  <c r="AI217" i="1" s="1"/>
  <c r="AJ217" i="1" s="1"/>
  <c r="J217" i="1"/>
  <c r="AH217" i="1" s="1"/>
  <c r="H217" i="1"/>
  <c r="BG217" i="1" s="1"/>
  <c r="G217" i="1"/>
  <c r="BF217" i="1" s="1"/>
  <c r="BH217" i="1" s="1"/>
  <c r="DL217" i="1" s="1"/>
  <c r="E217" i="1"/>
  <c r="BL217" i="1" s="1"/>
  <c r="D217" i="1"/>
  <c r="BK217" i="1" s="1"/>
  <c r="B217" i="1"/>
  <c r="O217" i="1" s="1"/>
  <c r="CB216" i="1"/>
  <c r="BZ216" i="1"/>
  <c r="BY216" i="1"/>
  <c r="BX216" i="1"/>
  <c r="AZ216" i="1"/>
  <c r="AY216" i="1"/>
  <c r="AX216" i="1"/>
  <c r="M216" i="1"/>
  <c r="W216" i="1" s="1"/>
  <c r="X216" i="1" s="1"/>
  <c r="K216" i="1"/>
  <c r="AI216" i="1" s="1"/>
  <c r="J216" i="1"/>
  <c r="AH216" i="1" s="1"/>
  <c r="H216" i="1"/>
  <c r="BG216" i="1" s="1"/>
  <c r="G216" i="1"/>
  <c r="BF216" i="1" s="1"/>
  <c r="BH216" i="1" s="1"/>
  <c r="DL216" i="1" s="1"/>
  <c r="E216" i="1"/>
  <c r="BL216" i="1" s="1"/>
  <c r="D216" i="1"/>
  <c r="BK216" i="1" s="1"/>
  <c r="B216" i="1"/>
  <c r="O216" i="1" s="1"/>
  <c r="CB215" i="1"/>
  <c r="BZ215" i="1"/>
  <c r="BY215" i="1"/>
  <c r="BX215" i="1"/>
  <c r="AZ215" i="1"/>
  <c r="AY215" i="1"/>
  <c r="AX215" i="1"/>
  <c r="M215" i="1"/>
  <c r="W215" i="1" s="1"/>
  <c r="X215" i="1" s="1"/>
  <c r="K215" i="1"/>
  <c r="AI215" i="1" s="1"/>
  <c r="J215" i="1"/>
  <c r="AH215" i="1" s="1"/>
  <c r="H215" i="1"/>
  <c r="BG215" i="1" s="1"/>
  <c r="G215" i="1"/>
  <c r="BF215" i="1" s="1"/>
  <c r="BH215" i="1" s="1"/>
  <c r="DL215" i="1" s="1"/>
  <c r="E215" i="1"/>
  <c r="BL215" i="1" s="1"/>
  <c r="D215" i="1"/>
  <c r="BK215" i="1" s="1"/>
  <c r="B215" i="1"/>
  <c r="O215" i="1" s="1"/>
  <c r="CB214" i="1"/>
  <c r="BZ214" i="1"/>
  <c r="BY214" i="1"/>
  <c r="BX214" i="1"/>
  <c r="AZ214" i="1"/>
  <c r="AY214" i="1"/>
  <c r="AX214" i="1"/>
  <c r="M214" i="1"/>
  <c r="W214" i="1" s="1"/>
  <c r="X214" i="1" s="1"/>
  <c r="AF214" i="1" s="1"/>
  <c r="K214" i="1"/>
  <c r="AI214" i="1" s="1"/>
  <c r="AJ214" i="1" s="1"/>
  <c r="J214" i="1"/>
  <c r="AH214" i="1" s="1"/>
  <c r="H214" i="1"/>
  <c r="BG214" i="1" s="1"/>
  <c r="G214" i="1"/>
  <c r="BF214" i="1" s="1"/>
  <c r="BH214" i="1" s="1"/>
  <c r="DL214" i="1" s="1"/>
  <c r="E214" i="1"/>
  <c r="BL214" i="1" s="1"/>
  <c r="D214" i="1"/>
  <c r="BK214" i="1" s="1"/>
  <c r="B214" i="1"/>
  <c r="O214" i="1" s="1"/>
  <c r="CB213" i="1"/>
  <c r="BZ213" i="1"/>
  <c r="BY213" i="1"/>
  <c r="BX213" i="1"/>
  <c r="AZ213" i="1"/>
  <c r="AY213" i="1"/>
  <c r="AX213" i="1"/>
  <c r="M213" i="1"/>
  <c r="W213" i="1" s="1"/>
  <c r="X213" i="1" s="1"/>
  <c r="K213" i="1"/>
  <c r="AI213" i="1" s="1"/>
  <c r="J213" i="1"/>
  <c r="AH213" i="1" s="1"/>
  <c r="H213" i="1"/>
  <c r="BG213" i="1" s="1"/>
  <c r="G213" i="1"/>
  <c r="BF213" i="1" s="1"/>
  <c r="BH213" i="1" s="1"/>
  <c r="DL213" i="1" s="1"/>
  <c r="E213" i="1"/>
  <c r="BL213" i="1" s="1"/>
  <c r="D213" i="1"/>
  <c r="BK213" i="1" s="1"/>
  <c r="B213" i="1"/>
  <c r="O213" i="1" s="1"/>
  <c r="CB212" i="1"/>
  <c r="BZ212" i="1"/>
  <c r="BY212" i="1"/>
  <c r="BX212" i="1"/>
  <c r="AZ212" i="1"/>
  <c r="AY212" i="1"/>
  <c r="AX212" i="1"/>
  <c r="AI212" i="1"/>
  <c r="AJ212" i="1" s="1"/>
  <c r="M212" i="1"/>
  <c r="W212" i="1" s="1"/>
  <c r="X212" i="1" s="1"/>
  <c r="AF212" i="1" s="1"/>
  <c r="K212" i="1"/>
  <c r="J212" i="1"/>
  <c r="AH212" i="1" s="1"/>
  <c r="H212" i="1"/>
  <c r="BG212" i="1" s="1"/>
  <c r="G212" i="1"/>
  <c r="BF212" i="1" s="1"/>
  <c r="BH212" i="1" s="1"/>
  <c r="DL212" i="1" s="1"/>
  <c r="E212" i="1"/>
  <c r="BL212" i="1" s="1"/>
  <c r="D212" i="1"/>
  <c r="BK212" i="1" s="1"/>
  <c r="B212" i="1"/>
  <c r="O212" i="1" s="1"/>
  <c r="CB211" i="1"/>
  <c r="BZ211" i="1"/>
  <c r="BY211" i="1"/>
  <c r="BX211" i="1"/>
  <c r="AZ211" i="1"/>
  <c r="AY211" i="1"/>
  <c r="AX211" i="1"/>
  <c r="M211" i="1"/>
  <c r="W211" i="1" s="1"/>
  <c r="X211" i="1" s="1"/>
  <c r="Y211" i="1" s="1"/>
  <c r="Z211" i="1" s="1"/>
  <c r="K211" i="1"/>
  <c r="AI211" i="1" s="1"/>
  <c r="J211" i="1"/>
  <c r="AH211" i="1" s="1"/>
  <c r="H211" i="1"/>
  <c r="BG211" i="1" s="1"/>
  <c r="G211" i="1"/>
  <c r="BF211" i="1" s="1"/>
  <c r="BH211" i="1" s="1"/>
  <c r="DL211" i="1" s="1"/>
  <c r="E211" i="1"/>
  <c r="BL211" i="1" s="1"/>
  <c r="D211" i="1"/>
  <c r="BK211" i="1" s="1"/>
  <c r="B211" i="1"/>
  <c r="O211" i="1" s="1"/>
  <c r="CB210" i="1"/>
  <c r="BZ210" i="1"/>
  <c r="BY210" i="1"/>
  <c r="BX210" i="1"/>
  <c r="AZ210" i="1"/>
  <c r="AY210" i="1"/>
  <c r="AX210" i="1"/>
  <c r="M210" i="1"/>
  <c r="W210" i="1" s="1"/>
  <c r="X210" i="1" s="1"/>
  <c r="K210" i="1"/>
  <c r="AI210" i="1" s="1"/>
  <c r="AJ210" i="1" s="1"/>
  <c r="AP210" i="1" s="1"/>
  <c r="AT210" i="1" s="1"/>
  <c r="J210" i="1"/>
  <c r="AH210" i="1" s="1"/>
  <c r="H210" i="1"/>
  <c r="BG210" i="1" s="1"/>
  <c r="G210" i="1"/>
  <c r="BF210" i="1" s="1"/>
  <c r="BH210" i="1" s="1"/>
  <c r="DL210" i="1" s="1"/>
  <c r="E210" i="1"/>
  <c r="BL210" i="1" s="1"/>
  <c r="D210" i="1"/>
  <c r="BK210" i="1" s="1"/>
  <c r="B210" i="1"/>
  <c r="O210" i="1" s="1"/>
  <c r="Q210" i="1" s="1"/>
  <c r="CG210" i="1" s="1"/>
  <c r="CB209" i="1"/>
  <c r="BZ209" i="1"/>
  <c r="BY209" i="1"/>
  <c r="BX209" i="1"/>
  <c r="AZ209" i="1"/>
  <c r="AY209" i="1"/>
  <c r="AX209" i="1"/>
  <c r="M209" i="1"/>
  <c r="W209" i="1" s="1"/>
  <c r="X209" i="1" s="1"/>
  <c r="AF209" i="1" s="1"/>
  <c r="K209" i="1"/>
  <c r="AI209" i="1" s="1"/>
  <c r="AJ209" i="1" s="1"/>
  <c r="AK209" i="1" s="1" a="1"/>
  <c r="AK209" i="1" s="1"/>
  <c r="J209" i="1"/>
  <c r="AH209" i="1" s="1"/>
  <c r="H209" i="1"/>
  <c r="BG209" i="1" s="1"/>
  <c r="G209" i="1"/>
  <c r="BF209" i="1" s="1"/>
  <c r="BH209" i="1" s="1"/>
  <c r="DL209" i="1" s="1"/>
  <c r="E209" i="1"/>
  <c r="BL209" i="1" s="1"/>
  <c r="D209" i="1"/>
  <c r="BK209" i="1" s="1"/>
  <c r="B209" i="1"/>
  <c r="O209" i="1" s="1"/>
  <c r="Q209" i="1" s="1"/>
  <c r="U209" i="1" s="1"/>
  <c r="CB208" i="1"/>
  <c r="BZ208" i="1"/>
  <c r="BY208" i="1"/>
  <c r="BX208" i="1"/>
  <c r="AZ208" i="1"/>
  <c r="AY208" i="1"/>
  <c r="AX208" i="1"/>
  <c r="M208" i="1"/>
  <c r="W208" i="1" s="1"/>
  <c r="X208" i="1" s="1"/>
  <c r="K208" i="1"/>
  <c r="AI208" i="1" s="1"/>
  <c r="AJ208" i="1" s="1"/>
  <c r="DR208" i="1" s="1"/>
  <c r="J208" i="1"/>
  <c r="AH208" i="1" s="1"/>
  <c r="H208" i="1"/>
  <c r="BG208" i="1" s="1"/>
  <c r="G208" i="1"/>
  <c r="BF208" i="1" s="1"/>
  <c r="BH208" i="1" s="1"/>
  <c r="DL208" i="1" s="1"/>
  <c r="E208" i="1"/>
  <c r="BL208" i="1" s="1"/>
  <c r="D208" i="1"/>
  <c r="BK208" i="1" s="1"/>
  <c r="B208" i="1"/>
  <c r="O208" i="1" s="1"/>
  <c r="Q208" i="1" s="1"/>
  <c r="CB207" i="1"/>
  <c r="BZ207" i="1"/>
  <c r="BY207" i="1"/>
  <c r="BX207" i="1"/>
  <c r="AZ207" i="1"/>
  <c r="AY207" i="1"/>
  <c r="AX207" i="1"/>
  <c r="M207" i="1"/>
  <c r="W207" i="1" s="1"/>
  <c r="X207" i="1" s="1"/>
  <c r="K207" i="1"/>
  <c r="AI207" i="1" s="1"/>
  <c r="AJ207" i="1" s="1"/>
  <c r="AP207" i="1" s="1"/>
  <c r="AT207" i="1" s="1"/>
  <c r="J207" i="1"/>
  <c r="AH207" i="1" s="1"/>
  <c r="H207" i="1"/>
  <c r="BG207" i="1" s="1"/>
  <c r="G207" i="1"/>
  <c r="BF207" i="1" s="1"/>
  <c r="BH207" i="1" s="1"/>
  <c r="DL207" i="1" s="1"/>
  <c r="E207" i="1"/>
  <c r="BL207" i="1" s="1"/>
  <c r="D207" i="1"/>
  <c r="BK207" i="1" s="1"/>
  <c r="B207" i="1"/>
  <c r="O207" i="1" s="1"/>
  <c r="CB206" i="1"/>
  <c r="BZ206" i="1"/>
  <c r="BY206" i="1"/>
  <c r="BX206" i="1"/>
  <c r="AZ206" i="1"/>
  <c r="AY206" i="1"/>
  <c r="AX206" i="1"/>
  <c r="M206" i="1"/>
  <c r="W206" i="1" s="1"/>
  <c r="X206" i="1" s="1"/>
  <c r="K206" i="1"/>
  <c r="AI206" i="1" s="1"/>
  <c r="AJ206" i="1" s="1"/>
  <c r="J206" i="1"/>
  <c r="AH206" i="1" s="1"/>
  <c r="H206" i="1"/>
  <c r="BG206" i="1" s="1"/>
  <c r="G206" i="1"/>
  <c r="BF206" i="1" s="1"/>
  <c r="BH206" i="1" s="1"/>
  <c r="DL206" i="1" s="1"/>
  <c r="E206" i="1"/>
  <c r="BL206" i="1" s="1"/>
  <c r="D206" i="1"/>
  <c r="BK206" i="1" s="1"/>
  <c r="B206" i="1"/>
  <c r="O206" i="1" s="1"/>
  <c r="CB205" i="1"/>
  <c r="BZ205" i="1"/>
  <c r="BY205" i="1"/>
  <c r="BX205" i="1"/>
  <c r="AZ205" i="1"/>
  <c r="AY205" i="1"/>
  <c r="AX205" i="1"/>
  <c r="M205" i="1"/>
  <c r="W205" i="1" s="1"/>
  <c r="X205" i="1" s="1"/>
  <c r="K205" i="1"/>
  <c r="AI205" i="1" s="1"/>
  <c r="J205" i="1"/>
  <c r="AH205" i="1" s="1"/>
  <c r="H205" i="1"/>
  <c r="BG205" i="1" s="1"/>
  <c r="G205" i="1"/>
  <c r="BF205" i="1" s="1"/>
  <c r="BH205" i="1" s="1"/>
  <c r="DL205" i="1" s="1"/>
  <c r="E205" i="1"/>
  <c r="BL205" i="1" s="1"/>
  <c r="D205" i="1"/>
  <c r="BK205" i="1" s="1"/>
  <c r="B205" i="1"/>
  <c r="O205" i="1" s="1"/>
  <c r="CB204" i="1"/>
  <c r="BZ204" i="1"/>
  <c r="BY204" i="1"/>
  <c r="BX204" i="1"/>
  <c r="AZ204" i="1"/>
  <c r="AY204" i="1"/>
  <c r="AX204" i="1"/>
  <c r="M204" i="1"/>
  <c r="W204" i="1" s="1"/>
  <c r="X204" i="1" s="1"/>
  <c r="AF204" i="1" s="1"/>
  <c r="K204" i="1"/>
  <c r="AI204" i="1" s="1"/>
  <c r="J204" i="1"/>
  <c r="AH204" i="1" s="1"/>
  <c r="H204" i="1"/>
  <c r="BG204" i="1" s="1"/>
  <c r="G204" i="1"/>
  <c r="BF204" i="1" s="1"/>
  <c r="BH204" i="1" s="1"/>
  <c r="DL204" i="1" s="1"/>
  <c r="E204" i="1"/>
  <c r="BL204" i="1" s="1"/>
  <c r="D204" i="1"/>
  <c r="BK204" i="1" s="1"/>
  <c r="B204" i="1"/>
  <c r="O204" i="1" s="1"/>
  <c r="CB203" i="1"/>
  <c r="BZ203" i="1"/>
  <c r="BY203" i="1"/>
  <c r="BX203" i="1"/>
  <c r="BF203" i="1"/>
  <c r="BH203" i="1" s="1"/>
  <c r="DL203" i="1" s="1"/>
  <c r="AZ203" i="1"/>
  <c r="AY203" i="1"/>
  <c r="AX203" i="1"/>
  <c r="M203" i="1"/>
  <c r="W203" i="1" s="1"/>
  <c r="X203" i="1" s="1"/>
  <c r="AF203" i="1" s="1"/>
  <c r="K203" i="1"/>
  <c r="AI203" i="1" s="1"/>
  <c r="J203" i="1"/>
  <c r="AH203" i="1" s="1"/>
  <c r="H203" i="1"/>
  <c r="BG203" i="1" s="1"/>
  <c r="G203" i="1"/>
  <c r="E203" i="1"/>
  <c r="BL203" i="1" s="1"/>
  <c r="D203" i="1"/>
  <c r="BK203" i="1" s="1"/>
  <c r="B203" i="1"/>
  <c r="O203" i="1" s="1"/>
  <c r="CB202" i="1"/>
  <c r="BZ202" i="1"/>
  <c r="BY202" i="1"/>
  <c r="BX202" i="1"/>
  <c r="AZ202" i="1"/>
  <c r="AY202" i="1"/>
  <c r="AX202" i="1"/>
  <c r="M202" i="1"/>
  <c r="W202" i="1" s="1"/>
  <c r="X202" i="1" s="1"/>
  <c r="Y202" i="1" s="1"/>
  <c r="K202" i="1"/>
  <c r="AI202" i="1" s="1"/>
  <c r="AJ202" i="1" s="1"/>
  <c r="AK202" i="1" s="1" a="1"/>
  <c r="AK202" i="1" s="1"/>
  <c r="J202" i="1"/>
  <c r="AH202" i="1" s="1"/>
  <c r="H202" i="1"/>
  <c r="BG202" i="1" s="1"/>
  <c r="G202" i="1"/>
  <c r="BF202" i="1" s="1"/>
  <c r="BH202" i="1" s="1"/>
  <c r="DL202" i="1" s="1"/>
  <c r="E202" i="1"/>
  <c r="BL202" i="1" s="1"/>
  <c r="D202" i="1"/>
  <c r="BK202" i="1" s="1"/>
  <c r="B202" i="1"/>
  <c r="O202" i="1" s="1"/>
  <c r="CB201" i="1"/>
  <c r="BZ201" i="1"/>
  <c r="BY201" i="1"/>
  <c r="BX201" i="1"/>
  <c r="AZ201" i="1"/>
  <c r="AY201" i="1"/>
  <c r="AX201" i="1"/>
  <c r="M201" i="1"/>
  <c r="W201" i="1" s="1"/>
  <c r="X201" i="1" s="1"/>
  <c r="K201" i="1"/>
  <c r="AI201" i="1" s="1"/>
  <c r="AJ201" i="1" s="1"/>
  <c r="J201" i="1"/>
  <c r="AH201" i="1" s="1"/>
  <c r="H201" i="1"/>
  <c r="BG201" i="1" s="1"/>
  <c r="G201" i="1"/>
  <c r="BF201" i="1" s="1"/>
  <c r="BH201" i="1" s="1"/>
  <c r="DL201" i="1" s="1"/>
  <c r="E201" i="1"/>
  <c r="BL201" i="1" s="1"/>
  <c r="D201" i="1"/>
  <c r="BK201" i="1" s="1"/>
  <c r="B201" i="1"/>
  <c r="O201" i="1" s="1"/>
  <c r="CB200" i="1"/>
  <c r="BZ200" i="1"/>
  <c r="BY200" i="1"/>
  <c r="BX200" i="1"/>
  <c r="AZ200" i="1"/>
  <c r="AY200" i="1"/>
  <c r="AX200" i="1"/>
  <c r="M200" i="1"/>
  <c r="W200" i="1" s="1"/>
  <c r="X200" i="1" s="1"/>
  <c r="K200" i="1"/>
  <c r="AI200" i="1" s="1"/>
  <c r="AJ200" i="1" s="1"/>
  <c r="J200" i="1"/>
  <c r="AH200" i="1" s="1"/>
  <c r="H200" i="1"/>
  <c r="BG200" i="1" s="1"/>
  <c r="G200" i="1"/>
  <c r="BF200" i="1" s="1"/>
  <c r="BH200" i="1" s="1"/>
  <c r="DL200" i="1" s="1"/>
  <c r="E200" i="1"/>
  <c r="BL200" i="1" s="1"/>
  <c r="D200" i="1"/>
  <c r="BK200" i="1" s="1"/>
  <c r="B200" i="1"/>
  <c r="O200" i="1" s="1"/>
  <c r="CB199" i="1"/>
  <c r="BZ199" i="1"/>
  <c r="BY199" i="1"/>
  <c r="BX199" i="1"/>
  <c r="AZ199" i="1"/>
  <c r="AY199" i="1"/>
  <c r="AX199" i="1"/>
  <c r="M199" i="1"/>
  <c r="W199" i="1" s="1"/>
  <c r="X199" i="1" s="1"/>
  <c r="AF199" i="1" s="1"/>
  <c r="K199" i="1"/>
  <c r="AI199" i="1" s="1"/>
  <c r="J199" i="1"/>
  <c r="AH199" i="1" s="1"/>
  <c r="H199" i="1"/>
  <c r="BG199" i="1" s="1"/>
  <c r="G199" i="1"/>
  <c r="BF199" i="1" s="1"/>
  <c r="BH199" i="1" s="1"/>
  <c r="DL199" i="1" s="1"/>
  <c r="E199" i="1"/>
  <c r="BL199" i="1" s="1"/>
  <c r="D199" i="1"/>
  <c r="BK199" i="1" s="1"/>
  <c r="B199" i="1"/>
  <c r="O199" i="1" s="1"/>
  <c r="CB198" i="1"/>
  <c r="BZ198" i="1"/>
  <c r="BY198" i="1"/>
  <c r="BX198" i="1"/>
  <c r="AZ198" i="1"/>
  <c r="AY198" i="1"/>
  <c r="AX198" i="1"/>
  <c r="M198" i="1"/>
  <c r="W198" i="1" s="1"/>
  <c r="X198" i="1" s="1"/>
  <c r="K198" i="1"/>
  <c r="AI198" i="1" s="1"/>
  <c r="AJ198" i="1" s="1"/>
  <c r="J198" i="1"/>
  <c r="AH198" i="1" s="1"/>
  <c r="H198" i="1"/>
  <c r="BG198" i="1" s="1"/>
  <c r="G198" i="1"/>
  <c r="BF198" i="1" s="1"/>
  <c r="BH198" i="1" s="1"/>
  <c r="DL198" i="1" s="1"/>
  <c r="E198" i="1"/>
  <c r="BL198" i="1" s="1"/>
  <c r="D198" i="1"/>
  <c r="BK198" i="1" s="1"/>
  <c r="B198" i="1"/>
  <c r="O198" i="1" s="1"/>
  <c r="CB197" i="1"/>
  <c r="BZ197" i="1"/>
  <c r="BY197" i="1"/>
  <c r="BX197" i="1"/>
  <c r="AZ197" i="1"/>
  <c r="AY197" i="1"/>
  <c r="AX197" i="1"/>
  <c r="M197" i="1"/>
  <c r="W197" i="1" s="1"/>
  <c r="X197" i="1" s="1"/>
  <c r="K197" i="1"/>
  <c r="AI197" i="1" s="1"/>
  <c r="J197" i="1"/>
  <c r="AH197" i="1" s="1"/>
  <c r="H197" i="1"/>
  <c r="BG197" i="1" s="1"/>
  <c r="G197" i="1"/>
  <c r="BF197" i="1" s="1"/>
  <c r="BH197" i="1" s="1"/>
  <c r="DL197" i="1" s="1"/>
  <c r="E197" i="1"/>
  <c r="BL197" i="1" s="1"/>
  <c r="D197" i="1"/>
  <c r="BK197" i="1" s="1"/>
  <c r="B197" i="1"/>
  <c r="O197" i="1" s="1"/>
  <c r="Q197" i="1" s="1"/>
  <c r="CB196" i="1"/>
  <c r="BZ196" i="1"/>
  <c r="BY196" i="1"/>
  <c r="BX196" i="1"/>
  <c r="AZ196" i="1"/>
  <c r="AY196" i="1"/>
  <c r="AX196" i="1"/>
  <c r="M196" i="1"/>
  <c r="W196" i="1" s="1"/>
  <c r="X196" i="1" s="1"/>
  <c r="K196" i="1"/>
  <c r="AI196" i="1" s="1"/>
  <c r="AJ196" i="1" s="1"/>
  <c r="J196" i="1"/>
  <c r="AH196" i="1" s="1"/>
  <c r="H196" i="1"/>
  <c r="BG196" i="1" s="1"/>
  <c r="G196" i="1"/>
  <c r="BF196" i="1" s="1"/>
  <c r="BH196" i="1" s="1"/>
  <c r="DL196" i="1" s="1"/>
  <c r="E196" i="1"/>
  <c r="BL196" i="1" s="1"/>
  <c r="D196" i="1"/>
  <c r="BK196" i="1" s="1"/>
  <c r="B196" i="1"/>
  <c r="O196" i="1" s="1"/>
  <c r="CB195" i="1"/>
  <c r="BZ195" i="1"/>
  <c r="BY195" i="1"/>
  <c r="BX195" i="1"/>
  <c r="AZ195" i="1"/>
  <c r="AY195" i="1"/>
  <c r="AX195" i="1"/>
  <c r="M195" i="1"/>
  <c r="W195" i="1" s="1"/>
  <c r="X195" i="1" s="1"/>
  <c r="K195" i="1"/>
  <c r="AI195" i="1" s="1"/>
  <c r="J195" i="1"/>
  <c r="AH195" i="1" s="1"/>
  <c r="H195" i="1"/>
  <c r="BG195" i="1" s="1"/>
  <c r="G195" i="1"/>
  <c r="BF195" i="1" s="1"/>
  <c r="BH195" i="1" s="1"/>
  <c r="DL195" i="1" s="1"/>
  <c r="E195" i="1"/>
  <c r="BL195" i="1" s="1"/>
  <c r="D195" i="1"/>
  <c r="BK195" i="1" s="1"/>
  <c r="B195" i="1"/>
  <c r="O195" i="1" s="1"/>
  <c r="CB194" i="1"/>
  <c r="BZ194" i="1"/>
  <c r="BY194" i="1"/>
  <c r="BX194" i="1"/>
  <c r="AZ194" i="1"/>
  <c r="AY194" i="1"/>
  <c r="AX194" i="1"/>
  <c r="M194" i="1"/>
  <c r="W194" i="1" s="1"/>
  <c r="X194" i="1" s="1"/>
  <c r="K194" i="1"/>
  <c r="AI194" i="1" s="1"/>
  <c r="AJ194" i="1" s="1"/>
  <c r="J194" i="1"/>
  <c r="AH194" i="1" s="1"/>
  <c r="H194" i="1"/>
  <c r="BG194" i="1" s="1"/>
  <c r="G194" i="1"/>
  <c r="BF194" i="1" s="1"/>
  <c r="BH194" i="1" s="1"/>
  <c r="DL194" i="1" s="1"/>
  <c r="E194" i="1"/>
  <c r="BL194" i="1" s="1"/>
  <c r="D194" i="1"/>
  <c r="BK194" i="1" s="1"/>
  <c r="B194" i="1"/>
  <c r="O194" i="1" s="1"/>
  <c r="CB193" i="1"/>
  <c r="BZ193" i="1"/>
  <c r="BY193" i="1"/>
  <c r="BX193" i="1"/>
  <c r="AZ193" i="1"/>
  <c r="AY193" i="1"/>
  <c r="AX193" i="1"/>
  <c r="M193" i="1"/>
  <c r="W193" i="1" s="1"/>
  <c r="X193" i="1" s="1"/>
  <c r="AF193" i="1" s="1"/>
  <c r="K193" i="1"/>
  <c r="AI193" i="1" s="1"/>
  <c r="J193" i="1"/>
  <c r="AH193" i="1" s="1"/>
  <c r="H193" i="1"/>
  <c r="BG193" i="1" s="1"/>
  <c r="G193" i="1"/>
  <c r="BF193" i="1" s="1"/>
  <c r="BH193" i="1" s="1"/>
  <c r="DL193" i="1" s="1"/>
  <c r="E193" i="1"/>
  <c r="BL193" i="1" s="1"/>
  <c r="D193" i="1"/>
  <c r="BK193" i="1" s="1"/>
  <c r="B193" i="1"/>
  <c r="O193" i="1" s="1"/>
  <c r="CB192" i="1"/>
  <c r="BZ192" i="1"/>
  <c r="BY192" i="1"/>
  <c r="BX192" i="1"/>
  <c r="AZ192" i="1"/>
  <c r="AY192" i="1"/>
  <c r="AX192" i="1"/>
  <c r="M192" i="1"/>
  <c r="W192" i="1" s="1"/>
  <c r="X192" i="1" s="1"/>
  <c r="AF192" i="1" s="1"/>
  <c r="K192" i="1"/>
  <c r="AI192" i="1" s="1"/>
  <c r="AJ192" i="1" s="1"/>
  <c r="AK192" i="1" s="1" a="1"/>
  <c r="AK192" i="1" s="1"/>
  <c r="J192" i="1"/>
  <c r="AH192" i="1" s="1"/>
  <c r="H192" i="1"/>
  <c r="BG192" i="1" s="1"/>
  <c r="G192" i="1"/>
  <c r="BF192" i="1" s="1"/>
  <c r="BH192" i="1" s="1"/>
  <c r="DL192" i="1" s="1"/>
  <c r="E192" i="1"/>
  <c r="BL192" i="1" s="1"/>
  <c r="D192" i="1"/>
  <c r="BK192" i="1" s="1"/>
  <c r="B192" i="1"/>
  <c r="O192" i="1" s="1"/>
  <c r="CB191" i="1"/>
  <c r="BZ191" i="1"/>
  <c r="BY191" i="1"/>
  <c r="BX191" i="1"/>
  <c r="AZ191" i="1"/>
  <c r="AY191" i="1"/>
  <c r="AX191" i="1"/>
  <c r="M191" i="1"/>
  <c r="W191" i="1" s="1"/>
  <c r="X191" i="1" s="1"/>
  <c r="K191" i="1"/>
  <c r="AI191" i="1" s="1"/>
  <c r="J191" i="1"/>
  <c r="AH191" i="1" s="1"/>
  <c r="H191" i="1"/>
  <c r="BG191" i="1" s="1"/>
  <c r="G191" i="1"/>
  <c r="BF191" i="1" s="1"/>
  <c r="BH191" i="1" s="1"/>
  <c r="DL191" i="1" s="1"/>
  <c r="E191" i="1"/>
  <c r="BL191" i="1" s="1"/>
  <c r="D191" i="1"/>
  <c r="BK191" i="1" s="1"/>
  <c r="B191" i="1"/>
  <c r="O191" i="1" s="1"/>
  <c r="CB190" i="1"/>
  <c r="BZ190" i="1"/>
  <c r="BY190" i="1"/>
  <c r="BX190" i="1"/>
  <c r="AZ190" i="1"/>
  <c r="AY190" i="1"/>
  <c r="AX190" i="1"/>
  <c r="M190" i="1"/>
  <c r="W190" i="1" s="1"/>
  <c r="X190" i="1" s="1"/>
  <c r="AF190" i="1" s="1"/>
  <c r="K190" i="1"/>
  <c r="AI190" i="1" s="1"/>
  <c r="AJ190" i="1" s="1"/>
  <c r="AK190" i="1" s="1" a="1"/>
  <c r="AK190" i="1" s="1"/>
  <c r="J190" i="1"/>
  <c r="AH190" i="1" s="1"/>
  <c r="H190" i="1"/>
  <c r="BG190" i="1" s="1"/>
  <c r="G190" i="1"/>
  <c r="BF190" i="1" s="1"/>
  <c r="BH190" i="1" s="1"/>
  <c r="DL190" i="1" s="1"/>
  <c r="E190" i="1"/>
  <c r="BL190" i="1" s="1"/>
  <c r="D190" i="1"/>
  <c r="BK190" i="1" s="1"/>
  <c r="B190" i="1"/>
  <c r="O190" i="1" s="1"/>
  <c r="CB189" i="1"/>
  <c r="BZ189" i="1"/>
  <c r="BY189" i="1"/>
  <c r="BX189" i="1"/>
  <c r="AZ189" i="1"/>
  <c r="AY189" i="1"/>
  <c r="AX189" i="1"/>
  <c r="M189" i="1"/>
  <c r="W189" i="1" s="1"/>
  <c r="X189" i="1" s="1"/>
  <c r="AF189" i="1" s="1"/>
  <c r="K189" i="1"/>
  <c r="AI189" i="1" s="1"/>
  <c r="J189" i="1"/>
  <c r="AH189" i="1" s="1"/>
  <c r="H189" i="1"/>
  <c r="BG189" i="1" s="1"/>
  <c r="G189" i="1"/>
  <c r="BF189" i="1" s="1"/>
  <c r="BH189" i="1" s="1"/>
  <c r="DL189" i="1" s="1"/>
  <c r="E189" i="1"/>
  <c r="BL189" i="1" s="1"/>
  <c r="D189" i="1"/>
  <c r="BK189" i="1" s="1"/>
  <c r="B189" i="1"/>
  <c r="O189" i="1" s="1"/>
  <c r="CB188" i="1"/>
  <c r="BZ188" i="1"/>
  <c r="BY188" i="1"/>
  <c r="BX188" i="1"/>
  <c r="AZ188" i="1"/>
  <c r="AY188" i="1"/>
  <c r="AX188" i="1"/>
  <c r="M188" i="1"/>
  <c r="W188" i="1" s="1"/>
  <c r="X188" i="1" s="1"/>
  <c r="K188" i="1"/>
  <c r="AI188" i="1" s="1"/>
  <c r="AJ188" i="1" s="1"/>
  <c r="J188" i="1"/>
  <c r="AH188" i="1" s="1"/>
  <c r="H188" i="1"/>
  <c r="BG188" i="1" s="1"/>
  <c r="G188" i="1"/>
  <c r="BF188" i="1" s="1"/>
  <c r="BH188" i="1" s="1"/>
  <c r="DL188" i="1" s="1"/>
  <c r="E188" i="1"/>
  <c r="BL188" i="1" s="1"/>
  <c r="D188" i="1"/>
  <c r="BK188" i="1" s="1"/>
  <c r="B188" i="1"/>
  <c r="O188" i="1" s="1"/>
  <c r="CB187" i="1"/>
  <c r="BZ187" i="1"/>
  <c r="BY187" i="1"/>
  <c r="BX187" i="1"/>
  <c r="AZ187" i="1"/>
  <c r="AY187" i="1"/>
  <c r="AX187" i="1"/>
  <c r="M187" i="1"/>
  <c r="W187" i="1" s="1"/>
  <c r="X187" i="1" s="1"/>
  <c r="K187" i="1"/>
  <c r="AI187" i="1" s="1"/>
  <c r="J187" i="1"/>
  <c r="AH187" i="1" s="1"/>
  <c r="H187" i="1"/>
  <c r="BG187" i="1" s="1"/>
  <c r="G187" i="1"/>
  <c r="BF187" i="1" s="1"/>
  <c r="BH187" i="1" s="1"/>
  <c r="DL187" i="1" s="1"/>
  <c r="E187" i="1"/>
  <c r="BL187" i="1" s="1"/>
  <c r="D187" i="1"/>
  <c r="BK187" i="1" s="1"/>
  <c r="B187" i="1"/>
  <c r="O187" i="1" s="1"/>
  <c r="CB186" i="1"/>
  <c r="BZ186" i="1"/>
  <c r="BY186" i="1"/>
  <c r="BX186" i="1"/>
  <c r="AZ186" i="1"/>
  <c r="AY186" i="1"/>
  <c r="AX186" i="1"/>
  <c r="M186" i="1"/>
  <c r="W186" i="1" s="1"/>
  <c r="X186" i="1" s="1"/>
  <c r="K186" i="1"/>
  <c r="AI186" i="1" s="1"/>
  <c r="AJ186" i="1" s="1"/>
  <c r="J186" i="1"/>
  <c r="AH186" i="1" s="1"/>
  <c r="H186" i="1"/>
  <c r="BG186" i="1" s="1"/>
  <c r="G186" i="1"/>
  <c r="BF186" i="1" s="1"/>
  <c r="BH186" i="1" s="1"/>
  <c r="DL186" i="1" s="1"/>
  <c r="E186" i="1"/>
  <c r="BL186" i="1" s="1"/>
  <c r="D186" i="1"/>
  <c r="BK186" i="1" s="1"/>
  <c r="B186" i="1"/>
  <c r="O186" i="1" s="1"/>
  <c r="CB185" i="1"/>
  <c r="BZ185" i="1"/>
  <c r="BY185" i="1"/>
  <c r="BX185" i="1"/>
  <c r="AZ185" i="1"/>
  <c r="AY185" i="1"/>
  <c r="AX185" i="1"/>
  <c r="M185" i="1"/>
  <c r="W185" i="1" s="1"/>
  <c r="X185" i="1" s="1"/>
  <c r="K185" i="1"/>
  <c r="AI185" i="1" s="1"/>
  <c r="J185" i="1"/>
  <c r="AH185" i="1" s="1"/>
  <c r="H185" i="1"/>
  <c r="BG185" i="1" s="1"/>
  <c r="G185" i="1"/>
  <c r="BF185" i="1" s="1"/>
  <c r="BH185" i="1" s="1"/>
  <c r="DL185" i="1" s="1"/>
  <c r="E185" i="1"/>
  <c r="BL185" i="1" s="1"/>
  <c r="D185" i="1"/>
  <c r="BK185" i="1" s="1"/>
  <c r="B185" i="1"/>
  <c r="O185" i="1" s="1"/>
  <c r="CB184" i="1"/>
  <c r="BZ184" i="1"/>
  <c r="BY184" i="1"/>
  <c r="BX184" i="1"/>
  <c r="AZ184" i="1"/>
  <c r="AY184" i="1"/>
  <c r="AX184" i="1"/>
  <c r="M184" i="1"/>
  <c r="W184" i="1" s="1"/>
  <c r="X184" i="1" s="1"/>
  <c r="K184" i="1"/>
  <c r="AI184" i="1" s="1"/>
  <c r="J184" i="1"/>
  <c r="AH184" i="1" s="1"/>
  <c r="H184" i="1"/>
  <c r="BG184" i="1" s="1"/>
  <c r="G184" i="1"/>
  <c r="BF184" i="1" s="1"/>
  <c r="BH184" i="1" s="1"/>
  <c r="DL184" i="1" s="1"/>
  <c r="E184" i="1"/>
  <c r="BL184" i="1" s="1"/>
  <c r="D184" i="1"/>
  <c r="BK184" i="1" s="1"/>
  <c r="B184" i="1"/>
  <c r="O184" i="1" s="1"/>
  <c r="CB183" i="1"/>
  <c r="BZ183" i="1"/>
  <c r="BY183" i="1"/>
  <c r="BX183" i="1"/>
  <c r="AZ183" i="1"/>
  <c r="AY183" i="1"/>
  <c r="AX183" i="1"/>
  <c r="M183" i="1"/>
  <c r="W183" i="1" s="1"/>
  <c r="X183" i="1" s="1"/>
  <c r="K183" i="1"/>
  <c r="AI183" i="1" s="1"/>
  <c r="J183" i="1"/>
  <c r="AH183" i="1" s="1"/>
  <c r="H183" i="1"/>
  <c r="BG183" i="1" s="1"/>
  <c r="G183" i="1"/>
  <c r="BF183" i="1" s="1"/>
  <c r="BH183" i="1" s="1"/>
  <c r="DL183" i="1" s="1"/>
  <c r="E183" i="1"/>
  <c r="BL183" i="1" s="1"/>
  <c r="D183" i="1"/>
  <c r="BK183" i="1" s="1"/>
  <c r="B183" i="1"/>
  <c r="O183" i="1" s="1"/>
  <c r="CB182" i="1"/>
  <c r="BZ182" i="1"/>
  <c r="BY182" i="1"/>
  <c r="BX182" i="1"/>
  <c r="AZ182" i="1"/>
  <c r="AY182" i="1"/>
  <c r="AX182" i="1"/>
  <c r="M182" i="1"/>
  <c r="W182" i="1" s="1"/>
  <c r="X182" i="1" s="1"/>
  <c r="K182" i="1"/>
  <c r="AI182" i="1" s="1"/>
  <c r="J182" i="1"/>
  <c r="AH182" i="1" s="1"/>
  <c r="H182" i="1"/>
  <c r="BG182" i="1" s="1"/>
  <c r="G182" i="1"/>
  <c r="BF182" i="1" s="1"/>
  <c r="BH182" i="1" s="1"/>
  <c r="DL182" i="1" s="1"/>
  <c r="E182" i="1"/>
  <c r="BL182" i="1" s="1"/>
  <c r="D182" i="1"/>
  <c r="BK182" i="1" s="1"/>
  <c r="B182" i="1"/>
  <c r="O182" i="1" s="1"/>
  <c r="CB181" i="1"/>
  <c r="BZ181" i="1"/>
  <c r="BY181" i="1"/>
  <c r="BX181" i="1"/>
  <c r="AZ181" i="1"/>
  <c r="AY181" i="1"/>
  <c r="AX181" i="1"/>
  <c r="M181" i="1"/>
  <c r="W181" i="1" s="1"/>
  <c r="X181" i="1" s="1"/>
  <c r="K181" i="1"/>
  <c r="AI181" i="1" s="1"/>
  <c r="AJ181" i="1" s="1"/>
  <c r="AP181" i="1" s="1"/>
  <c r="AT181" i="1" s="1"/>
  <c r="J181" i="1"/>
  <c r="AH181" i="1" s="1"/>
  <c r="H181" i="1"/>
  <c r="BG181" i="1" s="1"/>
  <c r="G181" i="1"/>
  <c r="BF181" i="1" s="1"/>
  <c r="BH181" i="1" s="1"/>
  <c r="DL181" i="1" s="1"/>
  <c r="E181" i="1"/>
  <c r="BL181" i="1" s="1"/>
  <c r="BP181" i="1" s="1"/>
  <c r="D181" i="1"/>
  <c r="BK181" i="1" s="1"/>
  <c r="B181" i="1"/>
  <c r="O181" i="1" s="1"/>
  <c r="Q181" i="1" s="1"/>
  <c r="U181" i="1" s="1"/>
  <c r="CB180" i="1"/>
  <c r="BZ180" i="1"/>
  <c r="BY180" i="1"/>
  <c r="BX180" i="1"/>
  <c r="AZ180" i="1"/>
  <c r="AY180" i="1"/>
  <c r="AX180" i="1"/>
  <c r="M180" i="1"/>
  <c r="W180" i="1" s="1"/>
  <c r="X180" i="1" s="1"/>
  <c r="K180" i="1"/>
  <c r="AI180" i="1" s="1"/>
  <c r="AJ180" i="1" s="1"/>
  <c r="DR180" i="1" s="1"/>
  <c r="J180" i="1"/>
  <c r="AH180" i="1" s="1"/>
  <c r="H180" i="1"/>
  <c r="BG180" i="1" s="1"/>
  <c r="G180" i="1"/>
  <c r="BF180" i="1" s="1"/>
  <c r="BH180" i="1" s="1"/>
  <c r="DL180" i="1" s="1"/>
  <c r="E180" i="1"/>
  <c r="BL180" i="1" s="1"/>
  <c r="DD180" i="1" s="1"/>
  <c r="D180" i="1"/>
  <c r="BK180" i="1" s="1"/>
  <c r="B180" i="1"/>
  <c r="O180" i="1" s="1"/>
  <c r="Q180" i="1" s="1"/>
  <c r="CG180" i="1" s="1"/>
  <c r="CB179" i="1"/>
  <c r="BZ179" i="1"/>
  <c r="BY179" i="1"/>
  <c r="BX179" i="1"/>
  <c r="AZ179" i="1"/>
  <c r="AY179" i="1"/>
  <c r="AX179" i="1"/>
  <c r="M179" i="1"/>
  <c r="W179" i="1" s="1"/>
  <c r="X179" i="1" s="1"/>
  <c r="K179" i="1"/>
  <c r="AI179" i="1" s="1"/>
  <c r="J179" i="1"/>
  <c r="AH179" i="1" s="1"/>
  <c r="H179" i="1"/>
  <c r="BG179" i="1" s="1"/>
  <c r="G179" i="1"/>
  <c r="BF179" i="1" s="1"/>
  <c r="BH179" i="1" s="1"/>
  <c r="DL179" i="1" s="1"/>
  <c r="E179" i="1"/>
  <c r="BL179" i="1" s="1"/>
  <c r="D179" i="1"/>
  <c r="BK179" i="1" s="1"/>
  <c r="B179" i="1"/>
  <c r="O179" i="1" s="1"/>
  <c r="Q179" i="1" s="1"/>
  <c r="CB178" i="1"/>
  <c r="BZ178" i="1"/>
  <c r="BY178" i="1"/>
  <c r="BX178" i="1"/>
  <c r="AZ178" i="1"/>
  <c r="AY178" i="1"/>
  <c r="AX178" i="1"/>
  <c r="M178" i="1"/>
  <c r="W178" i="1" s="1"/>
  <c r="X178" i="1" s="1"/>
  <c r="K178" i="1"/>
  <c r="AI178" i="1" s="1"/>
  <c r="AJ178" i="1" s="1"/>
  <c r="AP178" i="1" s="1"/>
  <c r="AT178" i="1" s="1"/>
  <c r="J178" i="1"/>
  <c r="AH178" i="1" s="1"/>
  <c r="H178" i="1"/>
  <c r="BG178" i="1" s="1"/>
  <c r="G178" i="1"/>
  <c r="BF178" i="1" s="1"/>
  <c r="BH178" i="1" s="1"/>
  <c r="DL178" i="1" s="1"/>
  <c r="E178" i="1"/>
  <c r="BL178" i="1" s="1"/>
  <c r="D178" i="1"/>
  <c r="BK178" i="1" s="1"/>
  <c r="B178" i="1"/>
  <c r="O178" i="1" s="1"/>
  <c r="CB177" i="1"/>
  <c r="BZ177" i="1"/>
  <c r="BY177" i="1"/>
  <c r="BX177" i="1"/>
  <c r="AZ177" i="1"/>
  <c r="AY177" i="1"/>
  <c r="AX177" i="1"/>
  <c r="M177" i="1"/>
  <c r="W177" i="1" s="1"/>
  <c r="X177" i="1" s="1"/>
  <c r="K177" i="1"/>
  <c r="AI177" i="1" s="1"/>
  <c r="AJ177" i="1" s="1"/>
  <c r="J177" i="1"/>
  <c r="AH177" i="1" s="1"/>
  <c r="H177" i="1"/>
  <c r="BG177" i="1" s="1"/>
  <c r="G177" i="1"/>
  <c r="BF177" i="1" s="1"/>
  <c r="BH177" i="1" s="1"/>
  <c r="DL177" i="1" s="1"/>
  <c r="E177" i="1"/>
  <c r="BL177" i="1" s="1"/>
  <c r="DD177" i="1" s="1"/>
  <c r="D177" i="1"/>
  <c r="BK177" i="1" s="1"/>
  <c r="B177" i="1"/>
  <c r="O177" i="1" s="1"/>
  <c r="Q177" i="1" s="1"/>
  <c r="CB176" i="1"/>
  <c r="BZ176" i="1"/>
  <c r="BY176" i="1"/>
  <c r="BX176" i="1"/>
  <c r="BG176" i="1"/>
  <c r="AZ176" i="1"/>
  <c r="AY176" i="1"/>
  <c r="AX176" i="1"/>
  <c r="M176" i="1"/>
  <c r="W176" i="1" s="1"/>
  <c r="X176" i="1" s="1"/>
  <c r="K176" i="1"/>
  <c r="AI176" i="1" s="1"/>
  <c r="J176" i="1"/>
  <c r="AH176" i="1" s="1"/>
  <c r="H176" i="1"/>
  <c r="G176" i="1"/>
  <c r="BF176" i="1" s="1"/>
  <c r="BH176" i="1" s="1"/>
  <c r="DL176" i="1" s="1"/>
  <c r="E176" i="1"/>
  <c r="BL176" i="1" s="1"/>
  <c r="D176" i="1"/>
  <c r="BK176" i="1" s="1"/>
  <c r="B176" i="1"/>
  <c r="O176" i="1" s="1"/>
  <c r="CB175" i="1"/>
  <c r="BZ175" i="1"/>
  <c r="BY175" i="1"/>
  <c r="BX175" i="1"/>
  <c r="AZ175" i="1"/>
  <c r="AY175" i="1"/>
  <c r="AX175" i="1"/>
  <c r="M175" i="1"/>
  <c r="W175" i="1" s="1"/>
  <c r="X175" i="1" s="1"/>
  <c r="K175" i="1"/>
  <c r="AI175" i="1" s="1"/>
  <c r="J175" i="1"/>
  <c r="AH175" i="1" s="1"/>
  <c r="H175" i="1"/>
  <c r="BG175" i="1" s="1"/>
  <c r="G175" i="1"/>
  <c r="BF175" i="1" s="1"/>
  <c r="BH175" i="1" s="1"/>
  <c r="DL175" i="1" s="1"/>
  <c r="E175" i="1"/>
  <c r="BL175" i="1" s="1"/>
  <c r="D175" i="1"/>
  <c r="BK175" i="1" s="1"/>
  <c r="B175" i="1"/>
  <c r="O175" i="1" s="1"/>
  <c r="CB174" i="1"/>
  <c r="BZ174" i="1"/>
  <c r="BY174" i="1"/>
  <c r="BX174" i="1"/>
  <c r="AZ174" i="1"/>
  <c r="AY174" i="1"/>
  <c r="AX174" i="1"/>
  <c r="M174" i="1"/>
  <c r="W174" i="1" s="1"/>
  <c r="X174" i="1" s="1"/>
  <c r="K174" i="1"/>
  <c r="AI174" i="1" s="1"/>
  <c r="AJ174" i="1" s="1"/>
  <c r="AK174" i="1" s="1" a="1"/>
  <c r="AK174" i="1" s="1"/>
  <c r="J174" i="1"/>
  <c r="AH174" i="1" s="1"/>
  <c r="H174" i="1"/>
  <c r="BG174" i="1" s="1"/>
  <c r="G174" i="1"/>
  <c r="BF174" i="1" s="1"/>
  <c r="BH174" i="1" s="1"/>
  <c r="DL174" i="1" s="1"/>
  <c r="E174" i="1"/>
  <c r="BL174" i="1" s="1"/>
  <c r="D174" i="1"/>
  <c r="BK174" i="1" s="1"/>
  <c r="B174" i="1"/>
  <c r="O174" i="1" s="1"/>
  <c r="CB173" i="1"/>
  <c r="BZ173" i="1"/>
  <c r="BY173" i="1"/>
  <c r="BX173" i="1"/>
  <c r="AZ173" i="1"/>
  <c r="AY173" i="1"/>
  <c r="AX173" i="1"/>
  <c r="M173" i="1"/>
  <c r="W173" i="1" s="1"/>
  <c r="X173" i="1" s="1"/>
  <c r="K173" i="1"/>
  <c r="AI173" i="1" s="1"/>
  <c r="J173" i="1"/>
  <c r="AH173" i="1" s="1"/>
  <c r="H173" i="1"/>
  <c r="BG173" i="1" s="1"/>
  <c r="G173" i="1"/>
  <c r="BF173" i="1" s="1"/>
  <c r="BH173" i="1" s="1"/>
  <c r="DL173" i="1" s="1"/>
  <c r="E173" i="1"/>
  <c r="BL173" i="1" s="1"/>
  <c r="D173" i="1"/>
  <c r="BK173" i="1" s="1"/>
  <c r="B173" i="1"/>
  <c r="O173" i="1" s="1"/>
  <c r="CB172" i="1"/>
  <c r="BZ172" i="1"/>
  <c r="BY172" i="1"/>
  <c r="BX172" i="1"/>
  <c r="AZ172" i="1"/>
  <c r="AY172" i="1"/>
  <c r="AX172" i="1"/>
  <c r="M172" i="1"/>
  <c r="W172" i="1" s="1"/>
  <c r="X172" i="1" s="1"/>
  <c r="K172" i="1"/>
  <c r="AI172" i="1" s="1"/>
  <c r="J172" i="1"/>
  <c r="AH172" i="1" s="1"/>
  <c r="H172" i="1"/>
  <c r="BG172" i="1" s="1"/>
  <c r="G172" i="1"/>
  <c r="BF172" i="1" s="1"/>
  <c r="BH172" i="1" s="1"/>
  <c r="DL172" i="1" s="1"/>
  <c r="E172" i="1"/>
  <c r="BL172" i="1" s="1"/>
  <c r="D172" i="1"/>
  <c r="BK172" i="1" s="1"/>
  <c r="B172" i="1"/>
  <c r="O172" i="1" s="1"/>
  <c r="CB171" i="1"/>
  <c r="BZ171" i="1"/>
  <c r="BY171" i="1"/>
  <c r="BX171" i="1"/>
  <c r="AZ171" i="1"/>
  <c r="AY171" i="1"/>
  <c r="AX171" i="1"/>
  <c r="M171" i="1"/>
  <c r="W171" i="1" s="1"/>
  <c r="X171" i="1" s="1"/>
  <c r="Y171" i="1" s="1"/>
  <c r="AD171" i="1" s="1"/>
  <c r="K171" i="1"/>
  <c r="AI171" i="1" s="1"/>
  <c r="J171" i="1"/>
  <c r="AH171" i="1" s="1"/>
  <c r="H171" i="1"/>
  <c r="BG171" i="1" s="1"/>
  <c r="G171" i="1"/>
  <c r="BF171" i="1" s="1"/>
  <c r="BH171" i="1" s="1"/>
  <c r="DL171" i="1" s="1"/>
  <c r="E171" i="1"/>
  <c r="BL171" i="1" s="1"/>
  <c r="DD171" i="1" s="1"/>
  <c r="D171" i="1"/>
  <c r="BK171" i="1" s="1"/>
  <c r="B171" i="1"/>
  <c r="O171" i="1" s="1"/>
  <c r="CB170" i="1"/>
  <c r="BZ170" i="1"/>
  <c r="BY170" i="1"/>
  <c r="BX170" i="1"/>
  <c r="AZ170" i="1"/>
  <c r="AY170" i="1"/>
  <c r="AX170" i="1"/>
  <c r="M170" i="1"/>
  <c r="W170" i="1" s="1"/>
  <c r="X170" i="1" s="1"/>
  <c r="K170" i="1"/>
  <c r="AI170" i="1" s="1"/>
  <c r="J170" i="1"/>
  <c r="AH170" i="1" s="1"/>
  <c r="H170" i="1"/>
  <c r="BG170" i="1" s="1"/>
  <c r="G170" i="1"/>
  <c r="BF170" i="1" s="1"/>
  <c r="BH170" i="1" s="1"/>
  <c r="DL170" i="1" s="1"/>
  <c r="E170" i="1"/>
  <c r="BL170" i="1" s="1"/>
  <c r="D170" i="1"/>
  <c r="BK170" i="1" s="1"/>
  <c r="B170" i="1"/>
  <c r="O170" i="1" s="1"/>
  <c r="Q170" i="1" s="1"/>
  <c r="CB169" i="1"/>
  <c r="BZ169" i="1"/>
  <c r="BY169" i="1"/>
  <c r="BX169" i="1"/>
  <c r="AZ169" i="1"/>
  <c r="AY169" i="1"/>
  <c r="AX169" i="1"/>
  <c r="M169" i="1"/>
  <c r="W169" i="1" s="1"/>
  <c r="X169" i="1" s="1"/>
  <c r="K169" i="1"/>
  <c r="AI169" i="1" s="1"/>
  <c r="AJ169" i="1" s="1"/>
  <c r="J169" i="1"/>
  <c r="AH169" i="1" s="1"/>
  <c r="H169" i="1"/>
  <c r="BG169" i="1" s="1"/>
  <c r="G169" i="1"/>
  <c r="BF169" i="1" s="1"/>
  <c r="BH169" i="1" s="1"/>
  <c r="DL169" i="1" s="1"/>
  <c r="E169" i="1"/>
  <c r="BL169" i="1" s="1"/>
  <c r="D169" i="1"/>
  <c r="BK169" i="1" s="1"/>
  <c r="B169" i="1"/>
  <c r="O169" i="1" s="1"/>
  <c r="Q169" i="1" s="1"/>
  <c r="U169" i="1" s="1"/>
  <c r="CB168" i="1"/>
  <c r="BZ168" i="1"/>
  <c r="BY168" i="1"/>
  <c r="BX168" i="1"/>
  <c r="BH168" i="1"/>
  <c r="DL168" i="1" s="1"/>
  <c r="AZ168" i="1"/>
  <c r="AY168" i="1"/>
  <c r="AX168" i="1"/>
  <c r="M168" i="1"/>
  <c r="W168" i="1" s="1"/>
  <c r="X168" i="1" s="1"/>
  <c r="K168" i="1"/>
  <c r="AI168" i="1" s="1"/>
  <c r="J168" i="1"/>
  <c r="AH168" i="1" s="1"/>
  <c r="H168" i="1"/>
  <c r="BG168" i="1" s="1"/>
  <c r="G168" i="1"/>
  <c r="BF168" i="1" s="1"/>
  <c r="E168" i="1"/>
  <c r="BL168" i="1" s="1"/>
  <c r="D168" i="1"/>
  <c r="BK168" i="1" s="1"/>
  <c r="B168" i="1"/>
  <c r="O168" i="1" s="1"/>
  <c r="CB167" i="1"/>
  <c r="BZ167" i="1"/>
  <c r="BY167" i="1"/>
  <c r="BX167" i="1"/>
  <c r="BG167" i="1"/>
  <c r="AZ167" i="1"/>
  <c r="AY167" i="1"/>
  <c r="AX167" i="1"/>
  <c r="M167" i="1"/>
  <c r="W167" i="1" s="1"/>
  <c r="X167" i="1" s="1"/>
  <c r="K167" i="1"/>
  <c r="AI167" i="1" s="1"/>
  <c r="AJ167" i="1" s="1"/>
  <c r="J167" i="1"/>
  <c r="AH167" i="1" s="1"/>
  <c r="H167" i="1"/>
  <c r="G167" i="1"/>
  <c r="BF167" i="1" s="1"/>
  <c r="BH167" i="1" s="1"/>
  <c r="DL167" i="1" s="1"/>
  <c r="E167" i="1"/>
  <c r="BL167" i="1" s="1"/>
  <c r="D167" i="1"/>
  <c r="BK167" i="1" s="1"/>
  <c r="B167" i="1"/>
  <c r="O167" i="1" s="1"/>
  <c r="Q167" i="1" s="1"/>
  <c r="CB166" i="1"/>
  <c r="BZ166" i="1"/>
  <c r="BY166" i="1"/>
  <c r="BX166" i="1"/>
  <c r="AZ166" i="1"/>
  <c r="AY166" i="1"/>
  <c r="AX166" i="1"/>
  <c r="AH166" i="1"/>
  <c r="M166" i="1"/>
  <c r="W166" i="1" s="1"/>
  <c r="X166" i="1" s="1"/>
  <c r="Y166" i="1" s="1"/>
  <c r="AD166" i="1" s="1"/>
  <c r="K166" i="1"/>
  <c r="AI166" i="1" s="1"/>
  <c r="J166" i="1"/>
  <c r="H166" i="1"/>
  <c r="BG166" i="1" s="1"/>
  <c r="G166" i="1"/>
  <c r="BF166" i="1" s="1"/>
  <c r="BH166" i="1" s="1"/>
  <c r="DL166" i="1" s="1"/>
  <c r="E166" i="1"/>
  <c r="BL166" i="1" s="1"/>
  <c r="D166" i="1"/>
  <c r="BK166" i="1" s="1"/>
  <c r="B166" i="1"/>
  <c r="O166" i="1" s="1"/>
  <c r="CB165" i="1"/>
  <c r="BZ165" i="1"/>
  <c r="BY165" i="1"/>
  <c r="BX165" i="1"/>
  <c r="AZ165" i="1"/>
  <c r="AY165" i="1"/>
  <c r="AX165" i="1"/>
  <c r="M165" i="1"/>
  <c r="W165" i="1" s="1"/>
  <c r="X165" i="1" s="1"/>
  <c r="K165" i="1"/>
  <c r="AI165" i="1" s="1"/>
  <c r="AJ165" i="1" s="1"/>
  <c r="J165" i="1"/>
  <c r="AH165" i="1" s="1"/>
  <c r="H165" i="1"/>
  <c r="BG165" i="1" s="1"/>
  <c r="G165" i="1"/>
  <c r="BF165" i="1" s="1"/>
  <c r="BH165" i="1" s="1"/>
  <c r="DL165" i="1" s="1"/>
  <c r="E165" i="1"/>
  <c r="BL165" i="1" s="1"/>
  <c r="D165" i="1"/>
  <c r="BK165" i="1" s="1"/>
  <c r="B165" i="1"/>
  <c r="O165" i="1" s="1"/>
  <c r="CB164" i="1"/>
  <c r="BZ164" i="1"/>
  <c r="BY164" i="1"/>
  <c r="BX164" i="1"/>
  <c r="AZ164" i="1"/>
  <c r="AY164" i="1"/>
  <c r="AX164" i="1"/>
  <c r="M164" i="1"/>
  <c r="W164" i="1" s="1"/>
  <c r="X164" i="1" s="1"/>
  <c r="K164" i="1"/>
  <c r="AI164" i="1" s="1"/>
  <c r="AJ164" i="1" s="1"/>
  <c r="J164" i="1"/>
  <c r="AH164" i="1" s="1"/>
  <c r="H164" i="1"/>
  <c r="BG164" i="1" s="1"/>
  <c r="G164" i="1"/>
  <c r="BF164" i="1" s="1"/>
  <c r="BH164" i="1" s="1"/>
  <c r="DL164" i="1" s="1"/>
  <c r="E164" i="1"/>
  <c r="BL164" i="1" s="1"/>
  <c r="D164" i="1"/>
  <c r="BK164" i="1" s="1"/>
  <c r="B164" i="1"/>
  <c r="O164" i="1" s="1"/>
  <c r="Q164" i="1" s="1"/>
  <c r="CB163" i="1"/>
  <c r="BZ163" i="1"/>
  <c r="BY163" i="1"/>
  <c r="BX163" i="1"/>
  <c r="AZ163" i="1"/>
  <c r="AY163" i="1"/>
  <c r="AX163" i="1"/>
  <c r="M163" i="1"/>
  <c r="W163" i="1" s="1"/>
  <c r="X163" i="1" s="1"/>
  <c r="Y163" i="1" s="1"/>
  <c r="K163" i="1"/>
  <c r="AI163" i="1" s="1"/>
  <c r="J163" i="1"/>
  <c r="AH163" i="1" s="1"/>
  <c r="H163" i="1"/>
  <c r="BG163" i="1" s="1"/>
  <c r="G163" i="1"/>
  <c r="BF163" i="1" s="1"/>
  <c r="BH163" i="1" s="1"/>
  <c r="DL163" i="1" s="1"/>
  <c r="E163" i="1"/>
  <c r="BL163" i="1" s="1"/>
  <c r="D163" i="1"/>
  <c r="BK163" i="1" s="1"/>
  <c r="B163" i="1"/>
  <c r="O163" i="1" s="1"/>
  <c r="CB162" i="1"/>
  <c r="BZ162" i="1"/>
  <c r="BY162" i="1"/>
  <c r="BX162" i="1"/>
  <c r="AZ162" i="1"/>
  <c r="AY162" i="1"/>
  <c r="AX162" i="1"/>
  <c r="M162" i="1"/>
  <c r="W162" i="1" s="1"/>
  <c r="X162" i="1" s="1"/>
  <c r="AF162" i="1" s="1"/>
  <c r="K162" i="1"/>
  <c r="AI162" i="1" s="1"/>
  <c r="J162" i="1"/>
  <c r="AH162" i="1" s="1"/>
  <c r="H162" i="1"/>
  <c r="BG162" i="1" s="1"/>
  <c r="G162" i="1"/>
  <c r="BF162" i="1" s="1"/>
  <c r="BH162" i="1" s="1"/>
  <c r="DL162" i="1" s="1"/>
  <c r="E162" i="1"/>
  <c r="BL162" i="1" s="1"/>
  <c r="D162" i="1"/>
  <c r="BK162" i="1" s="1"/>
  <c r="B162" i="1"/>
  <c r="O162" i="1" s="1"/>
  <c r="CB161" i="1"/>
  <c r="BZ161" i="1"/>
  <c r="BY161" i="1"/>
  <c r="BX161" i="1"/>
  <c r="AZ161" i="1"/>
  <c r="AY161" i="1"/>
  <c r="AX161" i="1"/>
  <c r="M161" i="1"/>
  <c r="W161" i="1" s="1"/>
  <c r="X161" i="1" s="1"/>
  <c r="Y161" i="1" s="1"/>
  <c r="Z161" i="1" s="1"/>
  <c r="K161" i="1"/>
  <c r="AI161" i="1" s="1"/>
  <c r="AJ161" i="1" s="1"/>
  <c r="AK161" i="1" s="1" a="1"/>
  <c r="AK161" i="1" s="1"/>
  <c r="J161" i="1"/>
  <c r="AH161" i="1" s="1"/>
  <c r="H161" i="1"/>
  <c r="BG161" i="1" s="1"/>
  <c r="G161" i="1"/>
  <c r="BF161" i="1" s="1"/>
  <c r="BH161" i="1" s="1"/>
  <c r="DL161" i="1" s="1"/>
  <c r="E161" i="1"/>
  <c r="BL161" i="1" s="1"/>
  <c r="D161" i="1"/>
  <c r="BK161" i="1" s="1"/>
  <c r="B161" i="1"/>
  <c r="O161" i="1" s="1"/>
  <c r="CB160" i="1"/>
  <c r="BZ160" i="1"/>
  <c r="BY160" i="1"/>
  <c r="BX160" i="1"/>
  <c r="AZ160" i="1"/>
  <c r="AY160" i="1"/>
  <c r="AX160" i="1"/>
  <c r="M160" i="1"/>
  <c r="W160" i="1" s="1"/>
  <c r="X160" i="1" s="1"/>
  <c r="K160" i="1"/>
  <c r="AI160" i="1" s="1"/>
  <c r="J160" i="1"/>
  <c r="AH160" i="1" s="1"/>
  <c r="H160" i="1"/>
  <c r="BG160" i="1" s="1"/>
  <c r="G160" i="1"/>
  <c r="BF160" i="1" s="1"/>
  <c r="BH160" i="1" s="1"/>
  <c r="DL160" i="1" s="1"/>
  <c r="E160" i="1"/>
  <c r="BL160" i="1" s="1"/>
  <c r="D160" i="1"/>
  <c r="BK160" i="1" s="1"/>
  <c r="B160" i="1"/>
  <c r="O160" i="1" s="1"/>
  <c r="Q160" i="1" s="1"/>
  <c r="CB159" i="1"/>
  <c r="BZ159" i="1"/>
  <c r="BY159" i="1"/>
  <c r="BX159" i="1"/>
  <c r="AZ159" i="1"/>
  <c r="AY159" i="1"/>
  <c r="AX159" i="1"/>
  <c r="M159" i="1"/>
  <c r="W159" i="1" s="1"/>
  <c r="X159" i="1" s="1"/>
  <c r="K159" i="1"/>
  <c r="AI159" i="1" s="1"/>
  <c r="AJ159" i="1" s="1"/>
  <c r="J159" i="1"/>
  <c r="AH159" i="1" s="1"/>
  <c r="H159" i="1"/>
  <c r="BG159" i="1" s="1"/>
  <c r="G159" i="1"/>
  <c r="BF159" i="1" s="1"/>
  <c r="BH159" i="1" s="1"/>
  <c r="DL159" i="1" s="1"/>
  <c r="E159" i="1"/>
  <c r="BL159" i="1" s="1"/>
  <c r="D159" i="1"/>
  <c r="BK159" i="1" s="1"/>
  <c r="B159" i="1"/>
  <c r="O159" i="1" s="1"/>
  <c r="CB158" i="1"/>
  <c r="BZ158" i="1"/>
  <c r="BY158" i="1"/>
  <c r="BX158" i="1"/>
  <c r="AZ158" i="1"/>
  <c r="AY158" i="1"/>
  <c r="AX158" i="1"/>
  <c r="M158" i="1"/>
  <c r="W158" i="1" s="1"/>
  <c r="X158" i="1" s="1"/>
  <c r="K158" i="1"/>
  <c r="AI158" i="1" s="1"/>
  <c r="AJ158" i="1" s="1"/>
  <c r="J158" i="1"/>
  <c r="AH158" i="1" s="1"/>
  <c r="H158" i="1"/>
  <c r="BG158" i="1" s="1"/>
  <c r="G158" i="1"/>
  <c r="BF158" i="1" s="1"/>
  <c r="BH158" i="1" s="1"/>
  <c r="DL158" i="1" s="1"/>
  <c r="E158" i="1"/>
  <c r="BL158" i="1" s="1"/>
  <c r="D158" i="1"/>
  <c r="BK158" i="1" s="1"/>
  <c r="B158" i="1"/>
  <c r="O158" i="1" s="1"/>
  <c r="Q158" i="1" s="1"/>
  <c r="CB157" i="1"/>
  <c r="BZ157" i="1"/>
  <c r="BY157" i="1"/>
  <c r="BX157" i="1"/>
  <c r="AZ157" i="1"/>
  <c r="AY157" i="1"/>
  <c r="AX157" i="1"/>
  <c r="M157" i="1"/>
  <c r="W157" i="1" s="1"/>
  <c r="X157" i="1" s="1"/>
  <c r="K157" i="1"/>
  <c r="AI157" i="1" s="1"/>
  <c r="AJ157" i="1" s="1"/>
  <c r="AP157" i="1" s="1"/>
  <c r="AT157" i="1" s="1"/>
  <c r="J157" i="1"/>
  <c r="AH157" i="1" s="1"/>
  <c r="H157" i="1"/>
  <c r="BG157" i="1" s="1"/>
  <c r="G157" i="1"/>
  <c r="BF157" i="1" s="1"/>
  <c r="BH157" i="1" s="1"/>
  <c r="DL157" i="1" s="1"/>
  <c r="E157" i="1"/>
  <c r="BL157" i="1" s="1"/>
  <c r="D157" i="1"/>
  <c r="BK157" i="1" s="1"/>
  <c r="B157" i="1"/>
  <c r="O157" i="1" s="1"/>
  <c r="CB156" i="1"/>
  <c r="BZ156" i="1"/>
  <c r="BY156" i="1"/>
  <c r="BX156" i="1"/>
  <c r="AZ156" i="1"/>
  <c r="AY156" i="1"/>
  <c r="AX156" i="1"/>
  <c r="M156" i="1"/>
  <c r="W156" i="1" s="1"/>
  <c r="X156" i="1" s="1"/>
  <c r="Y156" i="1" s="1"/>
  <c r="AD156" i="1" s="1"/>
  <c r="K156" i="1"/>
  <c r="AI156" i="1" s="1"/>
  <c r="J156" i="1"/>
  <c r="AH156" i="1" s="1"/>
  <c r="H156" i="1"/>
  <c r="BG156" i="1" s="1"/>
  <c r="G156" i="1"/>
  <c r="BF156" i="1" s="1"/>
  <c r="BH156" i="1" s="1"/>
  <c r="DL156" i="1" s="1"/>
  <c r="E156" i="1"/>
  <c r="BL156" i="1" s="1"/>
  <c r="D156" i="1"/>
  <c r="BK156" i="1" s="1"/>
  <c r="B156" i="1"/>
  <c r="O156" i="1" s="1"/>
  <c r="CB155" i="1"/>
  <c r="BZ155" i="1"/>
  <c r="BY155" i="1"/>
  <c r="BX155" i="1"/>
  <c r="AZ155" i="1"/>
  <c r="AY155" i="1"/>
  <c r="AX155" i="1"/>
  <c r="M155" i="1"/>
  <c r="W155" i="1" s="1"/>
  <c r="X155" i="1" s="1"/>
  <c r="K155" i="1"/>
  <c r="AI155" i="1" s="1"/>
  <c r="J155" i="1"/>
  <c r="AH155" i="1" s="1"/>
  <c r="H155" i="1"/>
  <c r="BG155" i="1" s="1"/>
  <c r="G155" i="1"/>
  <c r="BF155" i="1" s="1"/>
  <c r="BH155" i="1" s="1"/>
  <c r="DL155" i="1" s="1"/>
  <c r="E155" i="1"/>
  <c r="BL155" i="1" s="1"/>
  <c r="D155" i="1"/>
  <c r="BK155" i="1" s="1"/>
  <c r="B155" i="1"/>
  <c r="O155" i="1" s="1"/>
  <c r="Q155" i="1" s="1"/>
  <c r="CB154" i="1"/>
  <c r="BZ154" i="1"/>
  <c r="BY154" i="1"/>
  <c r="BX154" i="1"/>
  <c r="AZ154" i="1"/>
  <c r="AY154" i="1"/>
  <c r="AX154" i="1"/>
  <c r="M154" i="1"/>
  <c r="W154" i="1" s="1"/>
  <c r="X154" i="1" s="1"/>
  <c r="AF154" i="1" s="1"/>
  <c r="K154" i="1"/>
  <c r="AI154" i="1" s="1"/>
  <c r="J154" i="1"/>
  <c r="AH154" i="1" s="1"/>
  <c r="H154" i="1"/>
  <c r="BG154" i="1" s="1"/>
  <c r="G154" i="1"/>
  <c r="BF154" i="1" s="1"/>
  <c r="BH154" i="1" s="1"/>
  <c r="DL154" i="1" s="1"/>
  <c r="E154" i="1"/>
  <c r="BL154" i="1" s="1"/>
  <c r="DD154" i="1" s="1"/>
  <c r="D154" i="1"/>
  <c r="BK154" i="1" s="1"/>
  <c r="B154" i="1"/>
  <c r="O154" i="1" s="1"/>
  <c r="CB153" i="1"/>
  <c r="BZ153" i="1"/>
  <c r="BY153" i="1"/>
  <c r="BX153" i="1"/>
  <c r="AZ153" i="1"/>
  <c r="AY153" i="1"/>
  <c r="AX153" i="1"/>
  <c r="M153" i="1"/>
  <c r="W153" i="1" s="1"/>
  <c r="X153" i="1" s="1"/>
  <c r="Y153" i="1" s="1"/>
  <c r="AD153" i="1" s="1"/>
  <c r="K153" i="1"/>
  <c r="AI153" i="1" s="1"/>
  <c r="AJ153" i="1" s="1"/>
  <c r="J153" i="1"/>
  <c r="AH153" i="1" s="1"/>
  <c r="H153" i="1"/>
  <c r="BG153" i="1" s="1"/>
  <c r="G153" i="1"/>
  <c r="BF153" i="1" s="1"/>
  <c r="BH153" i="1" s="1"/>
  <c r="DL153" i="1" s="1"/>
  <c r="E153" i="1"/>
  <c r="BL153" i="1" s="1"/>
  <c r="D153" i="1"/>
  <c r="BK153" i="1" s="1"/>
  <c r="B153" i="1"/>
  <c r="O153" i="1" s="1"/>
  <c r="CB152" i="1"/>
  <c r="BZ152" i="1"/>
  <c r="BY152" i="1"/>
  <c r="BX152" i="1"/>
  <c r="AZ152" i="1"/>
  <c r="AY152" i="1"/>
  <c r="AX152" i="1"/>
  <c r="M152" i="1"/>
  <c r="W152" i="1" s="1"/>
  <c r="X152" i="1" s="1"/>
  <c r="AF152" i="1" s="1"/>
  <c r="K152" i="1"/>
  <c r="AI152" i="1" s="1"/>
  <c r="J152" i="1"/>
  <c r="AH152" i="1" s="1"/>
  <c r="H152" i="1"/>
  <c r="BG152" i="1" s="1"/>
  <c r="G152" i="1"/>
  <c r="BF152" i="1" s="1"/>
  <c r="BH152" i="1" s="1"/>
  <c r="DL152" i="1" s="1"/>
  <c r="E152" i="1"/>
  <c r="BL152" i="1" s="1"/>
  <c r="D152" i="1"/>
  <c r="BK152" i="1" s="1"/>
  <c r="B152" i="1"/>
  <c r="O152" i="1" s="1"/>
  <c r="CB151" i="1"/>
  <c r="BZ151" i="1"/>
  <c r="BY151" i="1"/>
  <c r="BX151" i="1"/>
  <c r="AZ151" i="1"/>
  <c r="AY151" i="1"/>
  <c r="AX151" i="1"/>
  <c r="M151" i="1"/>
  <c r="W151" i="1" s="1"/>
  <c r="X151" i="1" s="1"/>
  <c r="K151" i="1"/>
  <c r="AI151" i="1" s="1"/>
  <c r="AJ151" i="1" s="1"/>
  <c r="AK151" i="1" s="1" a="1"/>
  <c r="AK151" i="1" s="1"/>
  <c r="J151" i="1"/>
  <c r="AH151" i="1" s="1"/>
  <c r="H151" i="1"/>
  <c r="BG151" i="1" s="1"/>
  <c r="G151" i="1"/>
  <c r="BF151" i="1" s="1"/>
  <c r="BH151" i="1" s="1"/>
  <c r="DL151" i="1" s="1"/>
  <c r="E151" i="1"/>
  <c r="BL151" i="1" s="1"/>
  <c r="D151" i="1"/>
  <c r="BK151" i="1" s="1"/>
  <c r="B151" i="1"/>
  <c r="O151" i="1" s="1"/>
  <c r="Q151" i="1" s="1"/>
  <c r="CG151" i="1" s="1"/>
  <c r="CB150" i="1"/>
  <c r="BZ150" i="1"/>
  <c r="BY150" i="1"/>
  <c r="BX150" i="1"/>
  <c r="AZ150" i="1"/>
  <c r="AY150" i="1"/>
  <c r="AX150" i="1"/>
  <c r="M150" i="1"/>
  <c r="W150" i="1" s="1"/>
  <c r="X150" i="1" s="1"/>
  <c r="Y150" i="1" s="1"/>
  <c r="K150" i="1"/>
  <c r="AI150" i="1" s="1"/>
  <c r="J150" i="1"/>
  <c r="AH150" i="1" s="1"/>
  <c r="H150" i="1"/>
  <c r="BG150" i="1" s="1"/>
  <c r="G150" i="1"/>
  <c r="BF150" i="1" s="1"/>
  <c r="BH150" i="1" s="1"/>
  <c r="DL150" i="1" s="1"/>
  <c r="E150" i="1"/>
  <c r="BL150" i="1" s="1"/>
  <c r="D150" i="1"/>
  <c r="BK150" i="1" s="1"/>
  <c r="B150" i="1"/>
  <c r="O150" i="1" s="1"/>
  <c r="CB149" i="1"/>
  <c r="BZ149" i="1"/>
  <c r="BY149" i="1"/>
  <c r="BX149" i="1"/>
  <c r="AZ149" i="1"/>
  <c r="AY149" i="1"/>
  <c r="AX149" i="1"/>
  <c r="M149" i="1"/>
  <c r="W149" i="1" s="1"/>
  <c r="X149" i="1" s="1"/>
  <c r="K149" i="1"/>
  <c r="AI149" i="1" s="1"/>
  <c r="J149" i="1"/>
  <c r="AH149" i="1" s="1"/>
  <c r="H149" i="1"/>
  <c r="BG149" i="1" s="1"/>
  <c r="G149" i="1"/>
  <c r="BF149" i="1" s="1"/>
  <c r="BH149" i="1" s="1"/>
  <c r="DL149" i="1" s="1"/>
  <c r="E149" i="1"/>
  <c r="BL149" i="1" s="1"/>
  <c r="D149" i="1"/>
  <c r="BK149" i="1" s="1"/>
  <c r="B149" i="1"/>
  <c r="O149" i="1" s="1"/>
  <c r="CB148" i="1"/>
  <c r="BZ148" i="1"/>
  <c r="BY148" i="1"/>
  <c r="BX148" i="1"/>
  <c r="AZ148" i="1"/>
  <c r="AY148" i="1"/>
  <c r="AX148" i="1"/>
  <c r="M148" i="1"/>
  <c r="W148" i="1" s="1"/>
  <c r="X148" i="1" s="1"/>
  <c r="K148" i="1"/>
  <c r="AI148" i="1" s="1"/>
  <c r="J148" i="1"/>
  <c r="AH148" i="1" s="1"/>
  <c r="H148" i="1"/>
  <c r="BG148" i="1" s="1"/>
  <c r="G148" i="1"/>
  <c r="BF148" i="1" s="1"/>
  <c r="BH148" i="1" s="1"/>
  <c r="DL148" i="1" s="1"/>
  <c r="E148" i="1"/>
  <c r="BL148" i="1" s="1"/>
  <c r="D148" i="1"/>
  <c r="BK148" i="1" s="1"/>
  <c r="B148" i="1"/>
  <c r="O148" i="1" s="1"/>
  <c r="Q148" i="1" s="1"/>
  <c r="CB147" i="1"/>
  <c r="BZ147" i="1"/>
  <c r="BY147" i="1"/>
  <c r="BX147" i="1"/>
  <c r="BG147" i="1"/>
  <c r="AZ147" i="1"/>
  <c r="AY147" i="1"/>
  <c r="AX147" i="1"/>
  <c r="M147" i="1"/>
  <c r="W147" i="1" s="1"/>
  <c r="X147" i="1" s="1"/>
  <c r="K147" i="1"/>
  <c r="AI147" i="1" s="1"/>
  <c r="AJ147" i="1" s="1"/>
  <c r="J147" i="1"/>
  <c r="AH147" i="1" s="1"/>
  <c r="H147" i="1"/>
  <c r="G147" i="1"/>
  <c r="BF147" i="1" s="1"/>
  <c r="BH147" i="1" s="1"/>
  <c r="DL147" i="1" s="1"/>
  <c r="E147" i="1"/>
  <c r="BL147" i="1" s="1"/>
  <c r="D147" i="1"/>
  <c r="BK147" i="1" s="1"/>
  <c r="B147" i="1"/>
  <c r="O147" i="1" s="1"/>
  <c r="CB146" i="1"/>
  <c r="BZ146" i="1"/>
  <c r="BY146" i="1"/>
  <c r="BX146" i="1"/>
  <c r="BL146" i="1"/>
  <c r="AZ146" i="1"/>
  <c r="AY146" i="1"/>
  <c r="AX146" i="1"/>
  <c r="M146" i="1"/>
  <c r="W146" i="1" s="1"/>
  <c r="X146" i="1" s="1"/>
  <c r="K146" i="1"/>
  <c r="AI146" i="1" s="1"/>
  <c r="J146" i="1"/>
  <c r="AH146" i="1" s="1"/>
  <c r="H146" i="1"/>
  <c r="BG146" i="1" s="1"/>
  <c r="G146" i="1"/>
  <c r="BF146" i="1" s="1"/>
  <c r="BH146" i="1" s="1"/>
  <c r="DL146" i="1" s="1"/>
  <c r="E146" i="1"/>
  <c r="D146" i="1"/>
  <c r="BK146" i="1" s="1"/>
  <c r="B146" i="1"/>
  <c r="O146" i="1" s="1"/>
  <c r="CB145" i="1"/>
  <c r="BZ145" i="1"/>
  <c r="BY145" i="1"/>
  <c r="BX145" i="1"/>
  <c r="AZ145" i="1"/>
  <c r="AY145" i="1"/>
  <c r="AX145" i="1"/>
  <c r="M145" i="1"/>
  <c r="W145" i="1" s="1"/>
  <c r="X145" i="1" s="1"/>
  <c r="K145" i="1"/>
  <c r="AI145" i="1" s="1"/>
  <c r="AJ145" i="1" s="1"/>
  <c r="J145" i="1"/>
  <c r="AH145" i="1" s="1"/>
  <c r="H145" i="1"/>
  <c r="BG145" i="1" s="1"/>
  <c r="G145" i="1"/>
  <c r="BF145" i="1" s="1"/>
  <c r="BH145" i="1" s="1"/>
  <c r="DL145" i="1" s="1"/>
  <c r="E145" i="1"/>
  <c r="BL145" i="1" s="1"/>
  <c r="D145" i="1"/>
  <c r="BK145" i="1" s="1"/>
  <c r="B145" i="1"/>
  <c r="O145" i="1" s="1"/>
  <c r="Q145" i="1" s="1"/>
  <c r="CB144" i="1"/>
  <c r="BZ144" i="1"/>
  <c r="BY144" i="1"/>
  <c r="BX144" i="1"/>
  <c r="BF144" i="1"/>
  <c r="BH144" i="1" s="1"/>
  <c r="DL144" i="1" s="1"/>
  <c r="AZ144" i="1"/>
  <c r="AY144" i="1"/>
  <c r="AX144" i="1"/>
  <c r="M144" i="1"/>
  <c r="W144" i="1" s="1"/>
  <c r="X144" i="1" s="1"/>
  <c r="K144" i="1"/>
  <c r="AI144" i="1" s="1"/>
  <c r="AJ144" i="1" s="1"/>
  <c r="J144" i="1"/>
  <c r="AH144" i="1" s="1"/>
  <c r="H144" i="1"/>
  <c r="BG144" i="1" s="1"/>
  <c r="G144" i="1"/>
  <c r="E144" i="1"/>
  <c r="BL144" i="1" s="1"/>
  <c r="D144" i="1"/>
  <c r="BK144" i="1" s="1"/>
  <c r="B144" i="1"/>
  <c r="O144" i="1" s="1"/>
  <c r="CB143" i="1"/>
  <c r="BZ143" i="1"/>
  <c r="BY143" i="1"/>
  <c r="BX143" i="1"/>
  <c r="AZ143" i="1"/>
  <c r="AY143" i="1"/>
  <c r="AX143" i="1"/>
  <c r="M143" i="1"/>
  <c r="W143" i="1" s="1"/>
  <c r="X143" i="1" s="1"/>
  <c r="K143" i="1"/>
  <c r="AI143" i="1" s="1"/>
  <c r="AJ143" i="1" s="1"/>
  <c r="AK143" i="1" s="1" a="1"/>
  <c r="AK143" i="1" s="1"/>
  <c r="J143" i="1"/>
  <c r="AH143" i="1" s="1"/>
  <c r="H143" i="1"/>
  <c r="BG143" i="1" s="1"/>
  <c r="G143" i="1"/>
  <c r="BF143" i="1" s="1"/>
  <c r="BH143" i="1" s="1"/>
  <c r="DL143" i="1" s="1"/>
  <c r="E143" i="1"/>
  <c r="BL143" i="1" s="1"/>
  <c r="D143" i="1"/>
  <c r="BK143" i="1" s="1"/>
  <c r="B143" i="1"/>
  <c r="O143" i="1" s="1"/>
  <c r="Q143" i="1" s="1"/>
  <c r="CB142" i="1"/>
  <c r="BZ142" i="1"/>
  <c r="BY142" i="1"/>
  <c r="BX142" i="1"/>
  <c r="AZ142" i="1"/>
  <c r="AY142" i="1"/>
  <c r="AX142" i="1"/>
  <c r="M142" i="1"/>
  <c r="W142" i="1" s="1"/>
  <c r="X142" i="1" s="1"/>
  <c r="K142" i="1"/>
  <c r="AI142" i="1" s="1"/>
  <c r="J142" i="1"/>
  <c r="AH142" i="1" s="1"/>
  <c r="H142" i="1"/>
  <c r="BG142" i="1" s="1"/>
  <c r="G142" i="1"/>
  <c r="BF142" i="1" s="1"/>
  <c r="BH142" i="1" s="1"/>
  <c r="DL142" i="1" s="1"/>
  <c r="E142" i="1"/>
  <c r="BL142" i="1" s="1"/>
  <c r="D142" i="1"/>
  <c r="BK142" i="1" s="1"/>
  <c r="B142" i="1"/>
  <c r="O142" i="1" s="1"/>
  <c r="CB141" i="1"/>
  <c r="BZ141" i="1"/>
  <c r="BY141" i="1"/>
  <c r="BX141" i="1"/>
  <c r="AZ141" i="1"/>
  <c r="AY141" i="1"/>
  <c r="AX141" i="1"/>
  <c r="M141" i="1"/>
  <c r="W141" i="1" s="1"/>
  <c r="X141" i="1" s="1"/>
  <c r="Y141" i="1" s="1"/>
  <c r="AD141" i="1" s="1"/>
  <c r="K141" i="1"/>
  <c r="AI141" i="1" s="1"/>
  <c r="AJ141" i="1" s="1"/>
  <c r="AP141" i="1" s="1"/>
  <c r="AT141" i="1" s="1"/>
  <c r="J141" i="1"/>
  <c r="AH141" i="1" s="1"/>
  <c r="H141" i="1"/>
  <c r="BG141" i="1" s="1"/>
  <c r="G141" i="1"/>
  <c r="BF141" i="1" s="1"/>
  <c r="BH141" i="1" s="1"/>
  <c r="DL141" i="1" s="1"/>
  <c r="E141" i="1"/>
  <c r="BL141" i="1" s="1"/>
  <c r="D141" i="1"/>
  <c r="BK141" i="1" s="1"/>
  <c r="B141" i="1"/>
  <c r="O141" i="1" s="1"/>
  <c r="Q141" i="1" s="1"/>
  <c r="CB140" i="1"/>
  <c r="BZ140" i="1"/>
  <c r="BY140" i="1"/>
  <c r="BX140" i="1"/>
  <c r="AZ140" i="1"/>
  <c r="AY140" i="1"/>
  <c r="AX140" i="1"/>
  <c r="M140" i="1"/>
  <c r="W140" i="1" s="1"/>
  <c r="X140" i="1" s="1"/>
  <c r="K140" i="1"/>
  <c r="AI140" i="1" s="1"/>
  <c r="J140" i="1"/>
  <c r="AH140" i="1" s="1"/>
  <c r="H140" i="1"/>
  <c r="BG140" i="1" s="1"/>
  <c r="G140" i="1"/>
  <c r="BF140" i="1" s="1"/>
  <c r="BH140" i="1" s="1"/>
  <c r="DL140" i="1" s="1"/>
  <c r="E140" i="1"/>
  <c r="BL140" i="1" s="1"/>
  <c r="D140" i="1"/>
  <c r="BK140" i="1" s="1"/>
  <c r="B140" i="1"/>
  <c r="O140" i="1" s="1"/>
  <c r="CB139" i="1"/>
  <c r="BZ139" i="1"/>
  <c r="BY139" i="1"/>
  <c r="BX139" i="1"/>
  <c r="AZ139" i="1"/>
  <c r="AY139" i="1"/>
  <c r="AX139" i="1"/>
  <c r="M139" i="1"/>
  <c r="W139" i="1" s="1"/>
  <c r="X139" i="1" s="1"/>
  <c r="K139" i="1"/>
  <c r="AI139" i="1" s="1"/>
  <c r="AJ139" i="1" s="1"/>
  <c r="J139" i="1"/>
  <c r="AH139" i="1" s="1"/>
  <c r="H139" i="1"/>
  <c r="BG139" i="1" s="1"/>
  <c r="G139" i="1"/>
  <c r="BF139" i="1" s="1"/>
  <c r="BH139" i="1" s="1"/>
  <c r="DL139" i="1" s="1"/>
  <c r="E139" i="1"/>
  <c r="BL139" i="1" s="1"/>
  <c r="D139" i="1"/>
  <c r="BK139" i="1" s="1"/>
  <c r="B139" i="1"/>
  <c r="O139" i="1" s="1"/>
  <c r="CB138" i="1"/>
  <c r="BZ138" i="1"/>
  <c r="BY138" i="1"/>
  <c r="BX138" i="1"/>
  <c r="AZ138" i="1"/>
  <c r="AY138" i="1"/>
  <c r="AX138" i="1"/>
  <c r="M138" i="1"/>
  <c r="W138" i="1" s="1"/>
  <c r="X138" i="1" s="1"/>
  <c r="K138" i="1"/>
  <c r="AI138" i="1" s="1"/>
  <c r="AJ138" i="1" s="1"/>
  <c r="J138" i="1"/>
  <c r="AH138" i="1" s="1"/>
  <c r="H138" i="1"/>
  <c r="BG138" i="1" s="1"/>
  <c r="G138" i="1"/>
  <c r="BF138" i="1" s="1"/>
  <c r="BH138" i="1" s="1"/>
  <c r="DL138" i="1" s="1"/>
  <c r="E138" i="1"/>
  <c r="BL138" i="1" s="1"/>
  <c r="D138" i="1"/>
  <c r="BK138" i="1" s="1"/>
  <c r="B138" i="1"/>
  <c r="O138" i="1" s="1"/>
  <c r="Q138" i="1" s="1"/>
  <c r="CB137" i="1"/>
  <c r="BZ137" i="1"/>
  <c r="BY137" i="1"/>
  <c r="BX137" i="1"/>
  <c r="AZ137" i="1"/>
  <c r="AY137" i="1"/>
  <c r="AX137" i="1"/>
  <c r="M137" i="1"/>
  <c r="W137" i="1" s="1"/>
  <c r="X137" i="1" s="1"/>
  <c r="K137" i="1"/>
  <c r="AI137" i="1" s="1"/>
  <c r="J137" i="1"/>
  <c r="AH137" i="1" s="1"/>
  <c r="H137" i="1"/>
  <c r="BG137" i="1" s="1"/>
  <c r="G137" i="1"/>
  <c r="BF137" i="1" s="1"/>
  <c r="BH137" i="1" s="1"/>
  <c r="DL137" i="1" s="1"/>
  <c r="E137" i="1"/>
  <c r="BL137" i="1" s="1"/>
  <c r="D137" i="1"/>
  <c r="BK137" i="1" s="1"/>
  <c r="B137" i="1"/>
  <c r="O137" i="1" s="1"/>
  <c r="CB136" i="1"/>
  <c r="BZ136" i="1"/>
  <c r="BY136" i="1"/>
  <c r="BX136" i="1"/>
  <c r="AZ136" i="1"/>
  <c r="AY136" i="1"/>
  <c r="AX136" i="1"/>
  <c r="M136" i="1"/>
  <c r="W136" i="1" s="1"/>
  <c r="X136" i="1" s="1"/>
  <c r="K136" i="1"/>
  <c r="AI136" i="1" s="1"/>
  <c r="J136" i="1"/>
  <c r="AH136" i="1" s="1"/>
  <c r="H136" i="1"/>
  <c r="BG136" i="1" s="1"/>
  <c r="G136" i="1"/>
  <c r="BF136" i="1" s="1"/>
  <c r="BH136" i="1" s="1"/>
  <c r="DL136" i="1" s="1"/>
  <c r="E136" i="1"/>
  <c r="BL136" i="1" s="1"/>
  <c r="D136" i="1"/>
  <c r="BK136" i="1" s="1"/>
  <c r="B136" i="1"/>
  <c r="O136" i="1" s="1"/>
  <c r="CB135" i="1"/>
  <c r="BZ135" i="1"/>
  <c r="BY135" i="1"/>
  <c r="BX135" i="1"/>
  <c r="AZ135" i="1"/>
  <c r="AY135" i="1"/>
  <c r="AX135" i="1"/>
  <c r="M135" i="1"/>
  <c r="W135" i="1" s="1"/>
  <c r="X135" i="1" s="1"/>
  <c r="K135" i="1"/>
  <c r="AI135" i="1" s="1"/>
  <c r="J135" i="1"/>
  <c r="AH135" i="1" s="1"/>
  <c r="H135" i="1"/>
  <c r="BG135" i="1" s="1"/>
  <c r="G135" i="1"/>
  <c r="BF135" i="1" s="1"/>
  <c r="BH135" i="1" s="1"/>
  <c r="DL135" i="1" s="1"/>
  <c r="E135" i="1"/>
  <c r="BL135" i="1" s="1"/>
  <c r="D135" i="1"/>
  <c r="BK135" i="1" s="1"/>
  <c r="B135" i="1"/>
  <c r="O135" i="1" s="1"/>
  <c r="CB134" i="1"/>
  <c r="BZ134" i="1"/>
  <c r="BY134" i="1"/>
  <c r="BX134" i="1"/>
  <c r="AZ134" i="1"/>
  <c r="AY134" i="1"/>
  <c r="AX134" i="1"/>
  <c r="M134" i="1"/>
  <c r="W134" i="1" s="1"/>
  <c r="X134" i="1" s="1"/>
  <c r="Y134" i="1" s="1"/>
  <c r="AD134" i="1" s="1"/>
  <c r="K134" i="1"/>
  <c r="AI134" i="1" s="1"/>
  <c r="J134" i="1"/>
  <c r="AH134" i="1" s="1"/>
  <c r="H134" i="1"/>
  <c r="BG134" i="1" s="1"/>
  <c r="G134" i="1"/>
  <c r="BF134" i="1" s="1"/>
  <c r="BH134" i="1" s="1"/>
  <c r="DL134" i="1" s="1"/>
  <c r="E134" i="1"/>
  <c r="BL134" i="1" s="1"/>
  <c r="D134" i="1"/>
  <c r="BK134" i="1" s="1"/>
  <c r="B134" i="1"/>
  <c r="O134" i="1" s="1"/>
  <c r="CB133" i="1"/>
  <c r="BZ133" i="1"/>
  <c r="BY133" i="1"/>
  <c r="BX133" i="1"/>
  <c r="AZ133" i="1"/>
  <c r="AY133" i="1"/>
  <c r="AX133" i="1"/>
  <c r="M133" i="1"/>
  <c r="W133" i="1" s="1"/>
  <c r="X133" i="1" s="1"/>
  <c r="K133" i="1"/>
  <c r="AI133" i="1" s="1"/>
  <c r="AJ133" i="1" s="1"/>
  <c r="J133" i="1"/>
  <c r="AH133" i="1" s="1"/>
  <c r="H133" i="1"/>
  <c r="BG133" i="1" s="1"/>
  <c r="G133" i="1"/>
  <c r="BF133" i="1" s="1"/>
  <c r="BH133" i="1" s="1"/>
  <c r="DL133" i="1" s="1"/>
  <c r="E133" i="1"/>
  <c r="BL133" i="1" s="1"/>
  <c r="D133" i="1"/>
  <c r="BK133" i="1" s="1"/>
  <c r="B133" i="1"/>
  <c r="O133" i="1" s="1"/>
  <c r="Q133" i="1" s="1"/>
  <c r="CB132" i="1"/>
  <c r="BZ132" i="1"/>
  <c r="BY132" i="1"/>
  <c r="BX132" i="1"/>
  <c r="AZ132" i="1"/>
  <c r="AY132" i="1"/>
  <c r="AX132" i="1"/>
  <c r="M132" i="1"/>
  <c r="W132" i="1" s="1"/>
  <c r="X132" i="1" s="1"/>
  <c r="K132" i="1"/>
  <c r="AI132" i="1" s="1"/>
  <c r="AJ132" i="1" s="1"/>
  <c r="J132" i="1"/>
  <c r="AH132" i="1" s="1"/>
  <c r="H132" i="1"/>
  <c r="BG132" i="1" s="1"/>
  <c r="G132" i="1"/>
  <c r="BF132" i="1" s="1"/>
  <c r="BH132" i="1" s="1"/>
  <c r="DL132" i="1" s="1"/>
  <c r="E132" i="1"/>
  <c r="BL132" i="1" s="1"/>
  <c r="D132" i="1"/>
  <c r="BK132" i="1" s="1"/>
  <c r="B132" i="1"/>
  <c r="O132" i="1" s="1"/>
  <c r="CB131" i="1"/>
  <c r="BZ131" i="1"/>
  <c r="BY131" i="1"/>
  <c r="BX131" i="1"/>
  <c r="AZ131" i="1"/>
  <c r="AY131" i="1"/>
  <c r="AX131" i="1"/>
  <c r="M131" i="1"/>
  <c r="W131" i="1" s="1"/>
  <c r="X131" i="1" s="1"/>
  <c r="AF131" i="1" s="1"/>
  <c r="K131" i="1"/>
  <c r="AI131" i="1" s="1"/>
  <c r="AJ131" i="1" s="1"/>
  <c r="AK131" i="1" s="1" a="1"/>
  <c r="AK131" i="1" s="1"/>
  <c r="J131" i="1"/>
  <c r="AH131" i="1" s="1"/>
  <c r="H131" i="1"/>
  <c r="BG131" i="1" s="1"/>
  <c r="G131" i="1"/>
  <c r="BF131" i="1" s="1"/>
  <c r="BH131" i="1" s="1"/>
  <c r="DL131" i="1" s="1"/>
  <c r="E131" i="1"/>
  <c r="BL131" i="1" s="1"/>
  <c r="D131" i="1"/>
  <c r="BK131" i="1" s="1"/>
  <c r="B131" i="1"/>
  <c r="O131" i="1" s="1"/>
  <c r="CB130" i="1"/>
  <c r="BZ130" i="1"/>
  <c r="BY130" i="1"/>
  <c r="BX130" i="1"/>
  <c r="AZ130" i="1"/>
  <c r="AY130" i="1"/>
  <c r="AX130" i="1"/>
  <c r="M130" i="1"/>
  <c r="W130" i="1" s="1"/>
  <c r="X130" i="1" s="1"/>
  <c r="AF130" i="1" s="1"/>
  <c r="K130" i="1"/>
  <c r="AI130" i="1" s="1"/>
  <c r="J130" i="1"/>
  <c r="AH130" i="1" s="1"/>
  <c r="H130" i="1"/>
  <c r="BG130" i="1" s="1"/>
  <c r="G130" i="1"/>
  <c r="BF130" i="1" s="1"/>
  <c r="BH130" i="1" s="1"/>
  <c r="DL130" i="1" s="1"/>
  <c r="E130" i="1"/>
  <c r="BL130" i="1" s="1"/>
  <c r="D130" i="1"/>
  <c r="BK130" i="1" s="1"/>
  <c r="B130" i="1"/>
  <c r="O130" i="1" s="1"/>
  <c r="Q130" i="1" s="1"/>
  <c r="CB129" i="1"/>
  <c r="BZ129" i="1"/>
  <c r="BY129" i="1"/>
  <c r="BX129" i="1"/>
  <c r="AZ129" i="1"/>
  <c r="AY129" i="1"/>
  <c r="AX129" i="1"/>
  <c r="M129" i="1"/>
  <c r="W129" i="1" s="1"/>
  <c r="X129" i="1" s="1"/>
  <c r="AF129" i="1" s="1"/>
  <c r="K129" i="1"/>
  <c r="AI129" i="1" s="1"/>
  <c r="AJ129" i="1" s="1"/>
  <c r="J129" i="1"/>
  <c r="AH129" i="1" s="1"/>
  <c r="H129" i="1"/>
  <c r="BG129" i="1" s="1"/>
  <c r="G129" i="1"/>
  <c r="BF129" i="1" s="1"/>
  <c r="BH129" i="1" s="1"/>
  <c r="DL129" i="1" s="1"/>
  <c r="E129" i="1"/>
  <c r="BL129" i="1" s="1"/>
  <c r="D129" i="1"/>
  <c r="BK129" i="1" s="1"/>
  <c r="B129" i="1"/>
  <c r="O129" i="1" s="1"/>
  <c r="Q129" i="1" s="1"/>
  <c r="CB128" i="1"/>
  <c r="BZ128" i="1"/>
  <c r="BY128" i="1"/>
  <c r="BX128" i="1"/>
  <c r="AZ128" i="1"/>
  <c r="AY128" i="1"/>
  <c r="AX128" i="1"/>
  <c r="M128" i="1"/>
  <c r="W128" i="1" s="1"/>
  <c r="X128" i="1" s="1"/>
  <c r="K128" i="1"/>
  <c r="AI128" i="1" s="1"/>
  <c r="J128" i="1"/>
  <c r="AH128" i="1" s="1"/>
  <c r="H128" i="1"/>
  <c r="BG128" i="1" s="1"/>
  <c r="G128" i="1"/>
  <c r="BF128" i="1" s="1"/>
  <c r="BH128" i="1" s="1"/>
  <c r="DL128" i="1" s="1"/>
  <c r="E128" i="1"/>
  <c r="BL128" i="1" s="1"/>
  <c r="D128" i="1"/>
  <c r="BK128" i="1" s="1"/>
  <c r="B128" i="1"/>
  <c r="O128" i="1" s="1"/>
  <c r="CB127" i="1"/>
  <c r="BZ127" i="1"/>
  <c r="BY127" i="1"/>
  <c r="BX127" i="1"/>
  <c r="AZ127" i="1"/>
  <c r="AY127" i="1"/>
  <c r="AX127" i="1"/>
  <c r="M127" i="1"/>
  <c r="W127" i="1" s="1"/>
  <c r="X127" i="1" s="1"/>
  <c r="AF127" i="1" s="1"/>
  <c r="K127" i="1"/>
  <c r="AI127" i="1" s="1"/>
  <c r="J127" i="1"/>
  <c r="AH127" i="1" s="1"/>
  <c r="H127" i="1"/>
  <c r="BG127" i="1" s="1"/>
  <c r="G127" i="1"/>
  <c r="BF127" i="1" s="1"/>
  <c r="BH127" i="1" s="1"/>
  <c r="DL127" i="1" s="1"/>
  <c r="E127" i="1"/>
  <c r="BL127" i="1" s="1"/>
  <c r="D127" i="1"/>
  <c r="BK127" i="1" s="1"/>
  <c r="B127" i="1"/>
  <c r="O127" i="1" s="1"/>
  <c r="CB126" i="1"/>
  <c r="BZ126" i="1"/>
  <c r="BY126" i="1"/>
  <c r="BX126" i="1"/>
  <c r="AZ126" i="1"/>
  <c r="AY126" i="1"/>
  <c r="AX126" i="1"/>
  <c r="M126" i="1"/>
  <c r="W126" i="1" s="1"/>
  <c r="X126" i="1" s="1"/>
  <c r="K126" i="1"/>
  <c r="AI126" i="1" s="1"/>
  <c r="J126" i="1"/>
  <c r="AH126" i="1" s="1"/>
  <c r="H126" i="1"/>
  <c r="BG126" i="1" s="1"/>
  <c r="G126" i="1"/>
  <c r="BF126" i="1" s="1"/>
  <c r="BH126" i="1" s="1"/>
  <c r="DL126" i="1" s="1"/>
  <c r="E126" i="1"/>
  <c r="BL126" i="1" s="1"/>
  <c r="DD126" i="1" s="1"/>
  <c r="D126" i="1"/>
  <c r="BK126" i="1" s="1"/>
  <c r="B126" i="1"/>
  <c r="O126" i="1" s="1"/>
  <c r="CB125" i="1"/>
  <c r="BZ125" i="1"/>
  <c r="BY125" i="1"/>
  <c r="BX125" i="1"/>
  <c r="AZ125" i="1"/>
  <c r="AY125" i="1"/>
  <c r="AX125" i="1"/>
  <c r="M125" i="1"/>
  <c r="W125" i="1" s="1"/>
  <c r="X125" i="1" s="1"/>
  <c r="AF125" i="1" s="1"/>
  <c r="K125" i="1"/>
  <c r="AI125" i="1" s="1"/>
  <c r="AJ125" i="1" s="1"/>
  <c r="J125" i="1"/>
  <c r="AH125" i="1" s="1"/>
  <c r="H125" i="1"/>
  <c r="BG125" i="1" s="1"/>
  <c r="G125" i="1"/>
  <c r="BF125" i="1" s="1"/>
  <c r="BH125" i="1" s="1"/>
  <c r="DL125" i="1" s="1"/>
  <c r="E125" i="1"/>
  <c r="BL125" i="1" s="1"/>
  <c r="D125" i="1"/>
  <c r="BK125" i="1" s="1"/>
  <c r="B125" i="1"/>
  <c r="O125" i="1" s="1"/>
  <c r="CB124" i="1"/>
  <c r="BZ124" i="1"/>
  <c r="BY124" i="1"/>
  <c r="BX124" i="1"/>
  <c r="AZ124" i="1"/>
  <c r="AY124" i="1"/>
  <c r="AX124" i="1"/>
  <c r="M124" i="1"/>
  <c r="W124" i="1" s="1"/>
  <c r="X124" i="1" s="1"/>
  <c r="Y124" i="1" s="1"/>
  <c r="K124" i="1"/>
  <c r="AI124" i="1" s="1"/>
  <c r="AJ124" i="1" s="1"/>
  <c r="AP124" i="1" s="1"/>
  <c r="AT124" i="1" s="1"/>
  <c r="J124" i="1"/>
  <c r="AH124" i="1" s="1"/>
  <c r="H124" i="1"/>
  <c r="BG124" i="1" s="1"/>
  <c r="G124" i="1"/>
  <c r="BF124" i="1" s="1"/>
  <c r="BH124" i="1" s="1"/>
  <c r="DL124" i="1" s="1"/>
  <c r="E124" i="1"/>
  <c r="BL124" i="1" s="1"/>
  <c r="D124" i="1"/>
  <c r="BK124" i="1" s="1"/>
  <c r="B124" i="1"/>
  <c r="O124" i="1" s="1"/>
  <c r="CB123" i="1"/>
  <c r="BZ123" i="1"/>
  <c r="BY123" i="1"/>
  <c r="BX123" i="1"/>
  <c r="AZ123" i="1"/>
  <c r="AY123" i="1"/>
  <c r="AX123" i="1"/>
  <c r="M123" i="1"/>
  <c r="W123" i="1" s="1"/>
  <c r="X123" i="1" s="1"/>
  <c r="K123" i="1"/>
  <c r="AI123" i="1" s="1"/>
  <c r="J123" i="1"/>
  <c r="AH123" i="1" s="1"/>
  <c r="H123" i="1"/>
  <c r="BG123" i="1" s="1"/>
  <c r="G123" i="1"/>
  <c r="BF123" i="1" s="1"/>
  <c r="BH123" i="1" s="1"/>
  <c r="DL123" i="1" s="1"/>
  <c r="E123" i="1"/>
  <c r="BL123" i="1" s="1"/>
  <c r="D123" i="1"/>
  <c r="BK123" i="1" s="1"/>
  <c r="B123" i="1"/>
  <c r="O123" i="1" s="1"/>
  <c r="Q123" i="1" s="1"/>
  <c r="U123" i="1" s="1"/>
  <c r="CB122" i="1"/>
  <c r="BZ122" i="1"/>
  <c r="BY122" i="1"/>
  <c r="BX122" i="1"/>
  <c r="AZ122" i="1"/>
  <c r="AY122" i="1"/>
  <c r="AX122" i="1"/>
  <c r="M122" i="1"/>
  <c r="W122" i="1" s="1"/>
  <c r="X122" i="1" s="1"/>
  <c r="K122" i="1"/>
  <c r="AI122" i="1" s="1"/>
  <c r="AJ122" i="1" s="1"/>
  <c r="J122" i="1"/>
  <c r="AH122" i="1" s="1"/>
  <c r="H122" i="1"/>
  <c r="BG122" i="1" s="1"/>
  <c r="G122" i="1"/>
  <c r="BF122" i="1" s="1"/>
  <c r="BH122" i="1" s="1"/>
  <c r="DL122" i="1" s="1"/>
  <c r="E122" i="1"/>
  <c r="BL122" i="1" s="1"/>
  <c r="D122" i="1"/>
  <c r="BK122" i="1" s="1"/>
  <c r="B122" i="1"/>
  <c r="O122" i="1" s="1"/>
  <c r="CB121" i="1"/>
  <c r="BZ121" i="1"/>
  <c r="BY121" i="1"/>
  <c r="BX121" i="1"/>
  <c r="AZ121" i="1"/>
  <c r="AY121" i="1"/>
  <c r="AX121" i="1"/>
  <c r="M121" i="1"/>
  <c r="W121" i="1" s="1"/>
  <c r="X121" i="1" s="1"/>
  <c r="K121" i="1"/>
  <c r="AI121" i="1" s="1"/>
  <c r="AJ121" i="1" s="1"/>
  <c r="J121" i="1"/>
  <c r="AH121" i="1" s="1"/>
  <c r="H121" i="1"/>
  <c r="BG121" i="1" s="1"/>
  <c r="G121" i="1"/>
  <c r="BF121" i="1" s="1"/>
  <c r="BH121" i="1" s="1"/>
  <c r="DL121" i="1" s="1"/>
  <c r="E121" i="1"/>
  <c r="BL121" i="1" s="1"/>
  <c r="D121" i="1"/>
  <c r="BK121" i="1" s="1"/>
  <c r="B121" i="1"/>
  <c r="O121" i="1" s="1"/>
  <c r="CB120" i="1"/>
  <c r="BZ120" i="1"/>
  <c r="BY120" i="1"/>
  <c r="BX120" i="1"/>
  <c r="AZ120" i="1"/>
  <c r="AY120" i="1"/>
  <c r="AX120" i="1"/>
  <c r="M120" i="1"/>
  <c r="W120" i="1" s="1"/>
  <c r="X120" i="1" s="1"/>
  <c r="AF120" i="1" s="1"/>
  <c r="K120" i="1"/>
  <c r="AI120" i="1" s="1"/>
  <c r="J120" i="1"/>
  <c r="AH120" i="1" s="1"/>
  <c r="H120" i="1"/>
  <c r="BG120" i="1" s="1"/>
  <c r="G120" i="1"/>
  <c r="BF120" i="1" s="1"/>
  <c r="BH120" i="1" s="1"/>
  <c r="DL120" i="1" s="1"/>
  <c r="E120" i="1"/>
  <c r="BL120" i="1" s="1"/>
  <c r="D120" i="1"/>
  <c r="BK120" i="1" s="1"/>
  <c r="B120" i="1"/>
  <c r="O120" i="1" s="1"/>
  <c r="CB119" i="1"/>
  <c r="BZ119" i="1"/>
  <c r="BY119" i="1"/>
  <c r="BX119" i="1"/>
  <c r="AZ119" i="1"/>
  <c r="AY119" i="1"/>
  <c r="AX119" i="1"/>
  <c r="M119" i="1"/>
  <c r="W119" i="1" s="1"/>
  <c r="X119" i="1" s="1"/>
  <c r="AF119" i="1" s="1"/>
  <c r="K119" i="1"/>
  <c r="AI119" i="1" s="1"/>
  <c r="AJ119" i="1" s="1"/>
  <c r="J119" i="1"/>
  <c r="AH119" i="1" s="1"/>
  <c r="H119" i="1"/>
  <c r="BG119" i="1" s="1"/>
  <c r="G119" i="1"/>
  <c r="BF119" i="1" s="1"/>
  <c r="BH119" i="1" s="1"/>
  <c r="DL119" i="1" s="1"/>
  <c r="E119" i="1"/>
  <c r="BL119" i="1" s="1"/>
  <c r="D119" i="1"/>
  <c r="BK119" i="1" s="1"/>
  <c r="B119" i="1"/>
  <c r="O119" i="1" s="1"/>
  <c r="CB118" i="1"/>
  <c r="BZ118" i="1"/>
  <c r="BY118" i="1"/>
  <c r="BX118" i="1"/>
  <c r="AZ118" i="1"/>
  <c r="AY118" i="1"/>
  <c r="AX118" i="1"/>
  <c r="M118" i="1"/>
  <c r="W118" i="1" s="1"/>
  <c r="X118" i="1" s="1"/>
  <c r="K118" i="1"/>
  <c r="AI118" i="1" s="1"/>
  <c r="AJ118" i="1" s="1"/>
  <c r="J118" i="1"/>
  <c r="AH118" i="1" s="1"/>
  <c r="H118" i="1"/>
  <c r="BG118" i="1" s="1"/>
  <c r="G118" i="1"/>
  <c r="BF118" i="1" s="1"/>
  <c r="BH118" i="1" s="1"/>
  <c r="DL118" i="1" s="1"/>
  <c r="E118" i="1"/>
  <c r="BL118" i="1" s="1"/>
  <c r="D118" i="1"/>
  <c r="BK118" i="1" s="1"/>
  <c r="B118" i="1"/>
  <c r="O118" i="1" s="1"/>
  <c r="CB117" i="1"/>
  <c r="BZ117" i="1"/>
  <c r="BY117" i="1"/>
  <c r="BX117" i="1"/>
  <c r="AZ117" i="1"/>
  <c r="AY117" i="1"/>
  <c r="AX117" i="1"/>
  <c r="M117" i="1"/>
  <c r="W117" i="1" s="1"/>
  <c r="X117" i="1" s="1"/>
  <c r="Y117" i="1" s="1"/>
  <c r="K117" i="1"/>
  <c r="AI117" i="1" s="1"/>
  <c r="J117" i="1"/>
  <c r="AH117" i="1" s="1"/>
  <c r="H117" i="1"/>
  <c r="BG117" i="1" s="1"/>
  <c r="G117" i="1"/>
  <c r="BF117" i="1" s="1"/>
  <c r="BH117" i="1" s="1"/>
  <c r="DL117" i="1" s="1"/>
  <c r="E117" i="1"/>
  <c r="BL117" i="1" s="1"/>
  <c r="D117" i="1"/>
  <c r="BK117" i="1" s="1"/>
  <c r="B117" i="1"/>
  <c r="O117" i="1" s="1"/>
  <c r="Q117" i="1" s="1"/>
  <c r="CB116" i="1"/>
  <c r="BZ116" i="1"/>
  <c r="BY116" i="1"/>
  <c r="BX116" i="1"/>
  <c r="AZ116" i="1"/>
  <c r="AY116" i="1"/>
  <c r="AX116" i="1"/>
  <c r="M116" i="1"/>
  <c r="W116" i="1" s="1"/>
  <c r="X116" i="1" s="1"/>
  <c r="K116" i="1"/>
  <c r="AI116" i="1" s="1"/>
  <c r="J116" i="1"/>
  <c r="AH116" i="1" s="1"/>
  <c r="H116" i="1"/>
  <c r="BG116" i="1" s="1"/>
  <c r="G116" i="1"/>
  <c r="BF116" i="1" s="1"/>
  <c r="BH116" i="1" s="1"/>
  <c r="DL116" i="1" s="1"/>
  <c r="E116" i="1"/>
  <c r="BL116" i="1" s="1"/>
  <c r="D116" i="1"/>
  <c r="BK116" i="1" s="1"/>
  <c r="B116" i="1"/>
  <c r="O116" i="1" s="1"/>
  <c r="Q116" i="1" s="1"/>
  <c r="CB115" i="1"/>
  <c r="BZ115" i="1"/>
  <c r="BY115" i="1"/>
  <c r="BX115" i="1"/>
  <c r="AZ115" i="1"/>
  <c r="AY115" i="1"/>
  <c r="AX115" i="1"/>
  <c r="M115" i="1"/>
  <c r="W115" i="1" s="1"/>
  <c r="X115" i="1" s="1"/>
  <c r="Y115" i="1" s="1"/>
  <c r="AD115" i="1" s="1"/>
  <c r="K115" i="1"/>
  <c r="AI115" i="1" s="1"/>
  <c r="J115" i="1"/>
  <c r="AH115" i="1" s="1"/>
  <c r="H115" i="1"/>
  <c r="BG115" i="1" s="1"/>
  <c r="G115" i="1"/>
  <c r="BF115" i="1" s="1"/>
  <c r="BH115" i="1" s="1"/>
  <c r="DL115" i="1" s="1"/>
  <c r="E115" i="1"/>
  <c r="BL115" i="1" s="1"/>
  <c r="D115" i="1"/>
  <c r="BK115" i="1" s="1"/>
  <c r="B115" i="1"/>
  <c r="O115" i="1" s="1"/>
  <c r="CB114" i="1"/>
  <c r="BZ114" i="1"/>
  <c r="BY114" i="1"/>
  <c r="BX114" i="1"/>
  <c r="AZ114" i="1"/>
  <c r="AY114" i="1"/>
  <c r="AX114" i="1"/>
  <c r="M114" i="1"/>
  <c r="W114" i="1" s="1"/>
  <c r="X114" i="1" s="1"/>
  <c r="K114" i="1"/>
  <c r="AI114" i="1" s="1"/>
  <c r="J114" i="1"/>
  <c r="AH114" i="1" s="1"/>
  <c r="H114" i="1"/>
  <c r="BG114" i="1" s="1"/>
  <c r="G114" i="1"/>
  <c r="BF114" i="1" s="1"/>
  <c r="BH114" i="1" s="1"/>
  <c r="DL114" i="1" s="1"/>
  <c r="E114" i="1"/>
  <c r="BL114" i="1" s="1"/>
  <c r="D114" i="1"/>
  <c r="BK114" i="1" s="1"/>
  <c r="B114" i="1"/>
  <c r="O114" i="1" s="1"/>
  <c r="CB113" i="1"/>
  <c r="BZ113" i="1"/>
  <c r="BY113" i="1"/>
  <c r="BX113" i="1"/>
  <c r="AZ113" i="1"/>
  <c r="AY113" i="1"/>
  <c r="AX113" i="1"/>
  <c r="M113" i="1"/>
  <c r="W113" i="1" s="1"/>
  <c r="X113" i="1" s="1"/>
  <c r="K113" i="1"/>
  <c r="AI113" i="1" s="1"/>
  <c r="J113" i="1"/>
  <c r="AH113" i="1" s="1"/>
  <c r="H113" i="1"/>
  <c r="BG113" i="1" s="1"/>
  <c r="G113" i="1"/>
  <c r="BF113" i="1" s="1"/>
  <c r="BH113" i="1" s="1"/>
  <c r="DL113" i="1" s="1"/>
  <c r="E113" i="1"/>
  <c r="BL113" i="1" s="1"/>
  <c r="D113" i="1"/>
  <c r="BK113" i="1" s="1"/>
  <c r="B113" i="1"/>
  <c r="O113" i="1" s="1"/>
  <c r="CB112" i="1"/>
  <c r="BZ112" i="1"/>
  <c r="BY112" i="1"/>
  <c r="BX112" i="1"/>
  <c r="AZ112" i="1"/>
  <c r="AY112" i="1"/>
  <c r="AX112" i="1"/>
  <c r="M112" i="1"/>
  <c r="W112" i="1" s="1"/>
  <c r="X112" i="1" s="1"/>
  <c r="AF112" i="1" s="1"/>
  <c r="K112" i="1"/>
  <c r="AI112" i="1" s="1"/>
  <c r="J112" i="1"/>
  <c r="AH112" i="1" s="1"/>
  <c r="H112" i="1"/>
  <c r="BG112" i="1" s="1"/>
  <c r="G112" i="1"/>
  <c r="BF112" i="1" s="1"/>
  <c r="BH112" i="1" s="1"/>
  <c r="DL112" i="1" s="1"/>
  <c r="E112" i="1"/>
  <c r="BL112" i="1" s="1"/>
  <c r="D112" i="1"/>
  <c r="BK112" i="1" s="1"/>
  <c r="B112" i="1"/>
  <c r="O112" i="1" s="1"/>
  <c r="CB111" i="1"/>
  <c r="BZ111" i="1"/>
  <c r="BY111" i="1"/>
  <c r="BX111" i="1"/>
  <c r="AZ111" i="1"/>
  <c r="AY111" i="1"/>
  <c r="AX111" i="1"/>
  <c r="M111" i="1"/>
  <c r="W111" i="1" s="1"/>
  <c r="X111" i="1" s="1"/>
  <c r="K111" i="1"/>
  <c r="AI111" i="1" s="1"/>
  <c r="J111" i="1"/>
  <c r="AH111" i="1" s="1"/>
  <c r="H111" i="1"/>
  <c r="BG111" i="1" s="1"/>
  <c r="G111" i="1"/>
  <c r="BF111" i="1" s="1"/>
  <c r="BH111" i="1" s="1"/>
  <c r="DL111" i="1" s="1"/>
  <c r="E111" i="1"/>
  <c r="BL111" i="1" s="1"/>
  <c r="D111" i="1"/>
  <c r="BK111" i="1" s="1"/>
  <c r="B111" i="1"/>
  <c r="O111" i="1" s="1"/>
  <c r="Q111" i="1" s="1"/>
  <c r="CB110" i="1"/>
  <c r="BZ110" i="1"/>
  <c r="BY110" i="1"/>
  <c r="BX110" i="1"/>
  <c r="AZ110" i="1"/>
  <c r="AY110" i="1"/>
  <c r="AX110" i="1"/>
  <c r="M110" i="1"/>
  <c r="W110" i="1" s="1"/>
  <c r="X110" i="1" s="1"/>
  <c r="K110" i="1"/>
  <c r="AI110" i="1" s="1"/>
  <c r="J110" i="1"/>
  <c r="AH110" i="1" s="1"/>
  <c r="H110" i="1"/>
  <c r="BG110" i="1" s="1"/>
  <c r="G110" i="1"/>
  <c r="BF110" i="1" s="1"/>
  <c r="BH110" i="1" s="1"/>
  <c r="DL110" i="1" s="1"/>
  <c r="E110" i="1"/>
  <c r="BL110" i="1" s="1"/>
  <c r="D110" i="1"/>
  <c r="BK110" i="1" s="1"/>
  <c r="B110" i="1"/>
  <c r="O110" i="1" s="1"/>
  <c r="Q110" i="1" s="1"/>
  <c r="CB109" i="1"/>
  <c r="BZ109" i="1"/>
  <c r="BY109" i="1"/>
  <c r="BX109" i="1"/>
  <c r="AZ109" i="1"/>
  <c r="AY109" i="1"/>
  <c r="AX109" i="1"/>
  <c r="AI109" i="1"/>
  <c r="AJ109" i="1" s="1"/>
  <c r="DR109" i="1" s="1"/>
  <c r="M109" i="1"/>
  <c r="W109" i="1" s="1"/>
  <c r="X109" i="1" s="1"/>
  <c r="K109" i="1"/>
  <c r="J109" i="1"/>
  <c r="AH109" i="1" s="1"/>
  <c r="H109" i="1"/>
  <c r="BG109" i="1" s="1"/>
  <c r="G109" i="1"/>
  <c r="BF109" i="1" s="1"/>
  <c r="BH109" i="1" s="1"/>
  <c r="DL109" i="1" s="1"/>
  <c r="E109" i="1"/>
  <c r="BL109" i="1" s="1"/>
  <c r="D109" i="1"/>
  <c r="BK109" i="1" s="1"/>
  <c r="B109" i="1"/>
  <c r="O109" i="1" s="1"/>
  <c r="CB108" i="1"/>
  <c r="BZ108" i="1"/>
  <c r="BY108" i="1"/>
  <c r="BX108" i="1"/>
  <c r="AZ108" i="1"/>
  <c r="AY108" i="1"/>
  <c r="AX108" i="1"/>
  <c r="M108" i="1"/>
  <c r="W108" i="1" s="1"/>
  <c r="X108" i="1" s="1"/>
  <c r="AF108" i="1" s="1"/>
  <c r="K108" i="1"/>
  <c r="AI108" i="1" s="1"/>
  <c r="J108" i="1"/>
  <c r="AH108" i="1" s="1"/>
  <c r="H108" i="1"/>
  <c r="BG108" i="1" s="1"/>
  <c r="G108" i="1"/>
  <c r="BF108" i="1" s="1"/>
  <c r="BH108" i="1" s="1"/>
  <c r="DL108" i="1" s="1"/>
  <c r="E108" i="1"/>
  <c r="BL108" i="1" s="1"/>
  <c r="D108" i="1"/>
  <c r="BK108" i="1" s="1"/>
  <c r="B108" i="1"/>
  <c r="O108" i="1" s="1"/>
  <c r="CB107" i="1"/>
  <c r="BZ107" i="1"/>
  <c r="BY107" i="1"/>
  <c r="BX107" i="1"/>
  <c r="AZ107" i="1"/>
  <c r="AY107" i="1"/>
  <c r="AX107" i="1"/>
  <c r="M107" i="1"/>
  <c r="W107" i="1" s="1"/>
  <c r="X107" i="1" s="1"/>
  <c r="Y107" i="1" s="1"/>
  <c r="K107" i="1"/>
  <c r="AI107" i="1" s="1"/>
  <c r="AJ107" i="1" s="1"/>
  <c r="J107" i="1"/>
  <c r="AH107" i="1" s="1"/>
  <c r="H107" i="1"/>
  <c r="BG107" i="1" s="1"/>
  <c r="G107" i="1"/>
  <c r="BF107" i="1" s="1"/>
  <c r="BH107" i="1" s="1"/>
  <c r="DL107" i="1" s="1"/>
  <c r="E107" i="1"/>
  <c r="BL107" i="1" s="1"/>
  <c r="D107" i="1"/>
  <c r="BK107" i="1" s="1"/>
  <c r="B107" i="1"/>
  <c r="O107" i="1" s="1"/>
  <c r="CB106" i="1"/>
  <c r="BZ106" i="1"/>
  <c r="BY106" i="1"/>
  <c r="BX106" i="1"/>
  <c r="AZ106" i="1"/>
  <c r="AY106" i="1"/>
  <c r="AX106" i="1"/>
  <c r="M106" i="1"/>
  <c r="W106" i="1" s="1"/>
  <c r="X106" i="1" s="1"/>
  <c r="K106" i="1"/>
  <c r="AI106" i="1" s="1"/>
  <c r="AJ106" i="1" s="1"/>
  <c r="J106" i="1"/>
  <c r="AH106" i="1" s="1"/>
  <c r="H106" i="1"/>
  <c r="BG106" i="1" s="1"/>
  <c r="G106" i="1"/>
  <c r="BF106" i="1" s="1"/>
  <c r="BH106" i="1" s="1"/>
  <c r="DL106" i="1" s="1"/>
  <c r="E106" i="1"/>
  <c r="BL106" i="1" s="1"/>
  <c r="D106" i="1"/>
  <c r="BK106" i="1" s="1"/>
  <c r="B106" i="1"/>
  <c r="O106" i="1" s="1"/>
  <c r="CB105" i="1"/>
  <c r="BZ105" i="1"/>
  <c r="BY105" i="1"/>
  <c r="BX105" i="1"/>
  <c r="AZ105" i="1"/>
  <c r="AY105" i="1"/>
  <c r="AX105" i="1"/>
  <c r="M105" i="1"/>
  <c r="W105" i="1" s="1"/>
  <c r="X105" i="1" s="1"/>
  <c r="K105" i="1"/>
  <c r="AI105" i="1" s="1"/>
  <c r="J105" i="1"/>
  <c r="AH105" i="1" s="1"/>
  <c r="H105" i="1"/>
  <c r="BG105" i="1" s="1"/>
  <c r="G105" i="1"/>
  <c r="BF105" i="1" s="1"/>
  <c r="BH105" i="1" s="1"/>
  <c r="DL105" i="1" s="1"/>
  <c r="E105" i="1"/>
  <c r="BL105" i="1" s="1"/>
  <c r="D105" i="1"/>
  <c r="BK105" i="1" s="1"/>
  <c r="B105" i="1"/>
  <c r="O105" i="1" s="1"/>
  <c r="CB104" i="1"/>
  <c r="BZ104" i="1"/>
  <c r="BY104" i="1"/>
  <c r="BX104" i="1"/>
  <c r="AZ104" i="1"/>
  <c r="AY104" i="1"/>
  <c r="AX104" i="1"/>
  <c r="M104" i="1"/>
  <c r="W104" i="1" s="1"/>
  <c r="X104" i="1" s="1"/>
  <c r="K104" i="1"/>
  <c r="AI104" i="1" s="1"/>
  <c r="J104" i="1"/>
  <c r="AH104" i="1" s="1"/>
  <c r="H104" i="1"/>
  <c r="BG104" i="1" s="1"/>
  <c r="G104" i="1"/>
  <c r="BF104" i="1" s="1"/>
  <c r="BH104" i="1" s="1"/>
  <c r="DL104" i="1" s="1"/>
  <c r="E104" i="1"/>
  <c r="BL104" i="1" s="1"/>
  <c r="DD104" i="1" s="1"/>
  <c r="D104" i="1"/>
  <c r="BK104" i="1" s="1"/>
  <c r="B104" i="1"/>
  <c r="O104" i="1" s="1"/>
  <c r="CB103" i="1"/>
  <c r="BZ103" i="1"/>
  <c r="BY103" i="1"/>
  <c r="BX103" i="1"/>
  <c r="AZ103" i="1"/>
  <c r="AY103" i="1"/>
  <c r="AX103" i="1"/>
  <c r="M103" i="1"/>
  <c r="W103" i="1" s="1"/>
  <c r="X103" i="1" s="1"/>
  <c r="K103" i="1"/>
  <c r="AI103" i="1" s="1"/>
  <c r="J103" i="1"/>
  <c r="AH103" i="1" s="1"/>
  <c r="H103" i="1"/>
  <c r="BG103" i="1" s="1"/>
  <c r="G103" i="1"/>
  <c r="BF103" i="1" s="1"/>
  <c r="BH103" i="1" s="1"/>
  <c r="DL103" i="1" s="1"/>
  <c r="E103" i="1"/>
  <c r="BL103" i="1" s="1"/>
  <c r="D103" i="1"/>
  <c r="BK103" i="1" s="1"/>
  <c r="B103" i="1"/>
  <c r="O103" i="1" s="1"/>
  <c r="CB102" i="1"/>
  <c r="BZ102" i="1"/>
  <c r="BY102" i="1"/>
  <c r="BX102" i="1"/>
  <c r="AZ102" i="1"/>
  <c r="AY102" i="1"/>
  <c r="AX102" i="1"/>
  <c r="M102" i="1"/>
  <c r="W102" i="1" s="1"/>
  <c r="X102" i="1" s="1"/>
  <c r="K102" i="1"/>
  <c r="AI102" i="1" s="1"/>
  <c r="J102" i="1"/>
  <c r="AH102" i="1" s="1"/>
  <c r="H102" i="1"/>
  <c r="BG102" i="1" s="1"/>
  <c r="G102" i="1"/>
  <c r="BF102" i="1" s="1"/>
  <c r="BH102" i="1" s="1"/>
  <c r="DL102" i="1" s="1"/>
  <c r="E102" i="1"/>
  <c r="BL102" i="1" s="1"/>
  <c r="D102" i="1"/>
  <c r="BK102" i="1" s="1"/>
  <c r="B102" i="1"/>
  <c r="O102" i="1" s="1"/>
  <c r="CB101" i="1"/>
  <c r="BZ101" i="1"/>
  <c r="BY101" i="1"/>
  <c r="BX101" i="1"/>
  <c r="AZ101" i="1"/>
  <c r="AY101" i="1"/>
  <c r="AX101" i="1"/>
  <c r="M101" i="1"/>
  <c r="W101" i="1" s="1"/>
  <c r="X101" i="1" s="1"/>
  <c r="Y101" i="1" s="1"/>
  <c r="K101" i="1"/>
  <c r="AI101" i="1" s="1"/>
  <c r="J101" i="1"/>
  <c r="AH101" i="1" s="1"/>
  <c r="H101" i="1"/>
  <c r="BG101" i="1" s="1"/>
  <c r="G101" i="1"/>
  <c r="BF101" i="1" s="1"/>
  <c r="BH101" i="1" s="1"/>
  <c r="DL101" i="1" s="1"/>
  <c r="E101" i="1"/>
  <c r="BL101" i="1" s="1"/>
  <c r="D101" i="1"/>
  <c r="BK101" i="1" s="1"/>
  <c r="B101" i="1"/>
  <c r="O101" i="1" s="1"/>
  <c r="Q101" i="1" s="1"/>
  <c r="CG101" i="1" s="1"/>
  <c r="CB100" i="1"/>
  <c r="BZ100" i="1"/>
  <c r="BY100" i="1"/>
  <c r="BX100" i="1"/>
  <c r="AZ100" i="1"/>
  <c r="AY100" i="1"/>
  <c r="AX100" i="1"/>
  <c r="M100" i="1"/>
  <c r="W100" i="1" s="1"/>
  <c r="X100" i="1" s="1"/>
  <c r="K100" i="1"/>
  <c r="AI100" i="1" s="1"/>
  <c r="J100" i="1"/>
  <c r="AH100" i="1" s="1"/>
  <c r="H100" i="1"/>
  <c r="BG100" i="1" s="1"/>
  <c r="G100" i="1"/>
  <c r="BF100" i="1" s="1"/>
  <c r="BH100" i="1" s="1"/>
  <c r="DL100" i="1" s="1"/>
  <c r="E100" i="1"/>
  <c r="BL100" i="1" s="1"/>
  <c r="D100" i="1"/>
  <c r="BK100" i="1" s="1"/>
  <c r="B100" i="1"/>
  <c r="O100" i="1" s="1"/>
  <c r="CB99" i="1"/>
  <c r="BZ99" i="1"/>
  <c r="BY99" i="1"/>
  <c r="BX99" i="1"/>
  <c r="AZ99" i="1"/>
  <c r="AY99" i="1"/>
  <c r="AX99" i="1"/>
  <c r="M99" i="1"/>
  <c r="W99" i="1" s="1"/>
  <c r="X99" i="1" s="1"/>
  <c r="Y99" i="1" s="1"/>
  <c r="AD99" i="1" s="1"/>
  <c r="K99" i="1"/>
  <c r="AI99" i="1" s="1"/>
  <c r="AJ99" i="1" s="1"/>
  <c r="J99" i="1"/>
  <c r="AH99" i="1" s="1"/>
  <c r="H99" i="1"/>
  <c r="BG99" i="1" s="1"/>
  <c r="G99" i="1"/>
  <c r="BF99" i="1" s="1"/>
  <c r="BH99" i="1" s="1"/>
  <c r="DL99" i="1" s="1"/>
  <c r="E99" i="1"/>
  <c r="BL99" i="1" s="1"/>
  <c r="DD99" i="1" s="1"/>
  <c r="D99" i="1"/>
  <c r="BK99" i="1" s="1"/>
  <c r="B99" i="1"/>
  <c r="O99" i="1" s="1"/>
  <c r="CB98" i="1"/>
  <c r="BZ98" i="1"/>
  <c r="BY98" i="1"/>
  <c r="BX98" i="1"/>
  <c r="AZ98" i="1"/>
  <c r="AY98" i="1"/>
  <c r="AX98" i="1"/>
  <c r="M98" i="1"/>
  <c r="W98" i="1" s="1"/>
  <c r="X98" i="1" s="1"/>
  <c r="AF98" i="1" s="1"/>
  <c r="K98" i="1"/>
  <c r="AI98" i="1" s="1"/>
  <c r="AJ98" i="1" s="1"/>
  <c r="J98" i="1"/>
  <c r="AH98" i="1" s="1"/>
  <c r="H98" i="1"/>
  <c r="BG98" i="1" s="1"/>
  <c r="G98" i="1"/>
  <c r="BF98" i="1" s="1"/>
  <c r="BH98" i="1" s="1"/>
  <c r="DL98" i="1" s="1"/>
  <c r="E98" i="1"/>
  <c r="BL98" i="1" s="1"/>
  <c r="D98" i="1"/>
  <c r="BK98" i="1" s="1"/>
  <c r="B98" i="1"/>
  <c r="O98" i="1" s="1"/>
  <c r="CB97" i="1"/>
  <c r="BZ97" i="1"/>
  <c r="BY97" i="1"/>
  <c r="BX97" i="1"/>
  <c r="AZ97" i="1"/>
  <c r="AY97" i="1"/>
  <c r="AX97" i="1"/>
  <c r="M97" i="1"/>
  <c r="W97" i="1" s="1"/>
  <c r="X97" i="1" s="1"/>
  <c r="K97" i="1"/>
  <c r="AI97" i="1" s="1"/>
  <c r="J97" i="1"/>
  <c r="AH97" i="1" s="1"/>
  <c r="H97" i="1"/>
  <c r="BG97" i="1" s="1"/>
  <c r="G97" i="1"/>
  <c r="BF97" i="1" s="1"/>
  <c r="BH97" i="1" s="1"/>
  <c r="DL97" i="1" s="1"/>
  <c r="E97" i="1"/>
  <c r="BL97" i="1" s="1"/>
  <c r="D97" i="1"/>
  <c r="BK97" i="1" s="1"/>
  <c r="B97" i="1"/>
  <c r="O97" i="1" s="1"/>
  <c r="CB96" i="1"/>
  <c r="BZ96" i="1"/>
  <c r="BY96" i="1"/>
  <c r="BX96" i="1"/>
  <c r="AZ96" i="1"/>
  <c r="AY96" i="1"/>
  <c r="AX96" i="1"/>
  <c r="M96" i="1"/>
  <c r="W96" i="1" s="1"/>
  <c r="X96" i="1" s="1"/>
  <c r="K96" i="1"/>
  <c r="AI96" i="1" s="1"/>
  <c r="J96" i="1"/>
  <c r="AH96" i="1" s="1"/>
  <c r="H96" i="1"/>
  <c r="BG96" i="1" s="1"/>
  <c r="G96" i="1"/>
  <c r="BF96" i="1" s="1"/>
  <c r="BH96" i="1" s="1"/>
  <c r="DL96" i="1" s="1"/>
  <c r="E96" i="1"/>
  <c r="BL96" i="1" s="1"/>
  <c r="D96" i="1"/>
  <c r="BK96" i="1" s="1"/>
  <c r="B96" i="1"/>
  <c r="O96" i="1" s="1"/>
  <c r="CB95" i="1"/>
  <c r="BZ95" i="1"/>
  <c r="BY95" i="1"/>
  <c r="BX95" i="1"/>
  <c r="AZ95" i="1"/>
  <c r="AY95" i="1"/>
  <c r="AX95" i="1"/>
  <c r="M95" i="1"/>
  <c r="W95" i="1" s="1"/>
  <c r="X95" i="1" s="1"/>
  <c r="K95" i="1"/>
  <c r="AI95" i="1" s="1"/>
  <c r="AJ95" i="1" s="1"/>
  <c r="J95" i="1"/>
  <c r="AH95" i="1" s="1"/>
  <c r="H95" i="1"/>
  <c r="BG95" i="1" s="1"/>
  <c r="G95" i="1"/>
  <c r="BF95" i="1" s="1"/>
  <c r="BH95" i="1" s="1"/>
  <c r="DL95" i="1" s="1"/>
  <c r="E95" i="1"/>
  <c r="BL95" i="1" s="1"/>
  <c r="D95" i="1"/>
  <c r="BK95" i="1" s="1"/>
  <c r="B95" i="1"/>
  <c r="O95" i="1" s="1"/>
  <c r="CB94" i="1"/>
  <c r="BZ94" i="1"/>
  <c r="BY94" i="1"/>
  <c r="BX94" i="1"/>
  <c r="AZ94" i="1"/>
  <c r="AY94" i="1"/>
  <c r="AX94" i="1"/>
  <c r="M94" i="1"/>
  <c r="W94" i="1" s="1"/>
  <c r="X94" i="1" s="1"/>
  <c r="K94" i="1"/>
  <c r="AI94" i="1" s="1"/>
  <c r="J94" i="1"/>
  <c r="AH94" i="1" s="1"/>
  <c r="H94" i="1"/>
  <c r="BG94" i="1" s="1"/>
  <c r="G94" i="1"/>
  <c r="BF94" i="1" s="1"/>
  <c r="BH94" i="1" s="1"/>
  <c r="DL94" i="1" s="1"/>
  <c r="E94" i="1"/>
  <c r="BL94" i="1" s="1"/>
  <c r="D94" i="1"/>
  <c r="BK94" i="1" s="1"/>
  <c r="B94" i="1"/>
  <c r="O94" i="1" s="1"/>
  <c r="CB93" i="1"/>
  <c r="BZ93" i="1"/>
  <c r="BY93" i="1"/>
  <c r="BX93" i="1"/>
  <c r="AZ93" i="1"/>
  <c r="AY93" i="1"/>
  <c r="AX93" i="1"/>
  <c r="M93" i="1"/>
  <c r="W93" i="1" s="1"/>
  <c r="X93" i="1" s="1"/>
  <c r="Y93" i="1" s="1"/>
  <c r="K93" i="1"/>
  <c r="AI93" i="1" s="1"/>
  <c r="AJ93" i="1" s="1"/>
  <c r="J93" i="1"/>
  <c r="AH93" i="1" s="1"/>
  <c r="H93" i="1"/>
  <c r="BG93" i="1" s="1"/>
  <c r="G93" i="1"/>
  <c r="BF93" i="1" s="1"/>
  <c r="BH93" i="1" s="1"/>
  <c r="DL93" i="1" s="1"/>
  <c r="E93" i="1"/>
  <c r="BL93" i="1" s="1"/>
  <c r="D93" i="1"/>
  <c r="BK93" i="1" s="1"/>
  <c r="B93" i="1"/>
  <c r="O93" i="1" s="1"/>
  <c r="CB92" i="1"/>
  <c r="BZ92" i="1"/>
  <c r="BY92" i="1"/>
  <c r="BX92" i="1"/>
  <c r="AZ92" i="1"/>
  <c r="AY92" i="1"/>
  <c r="AX92" i="1"/>
  <c r="M92" i="1"/>
  <c r="W92" i="1" s="1"/>
  <c r="X92" i="1" s="1"/>
  <c r="AF92" i="1" s="1"/>
  <c r="K92" i="1"/>
  <c r="AI92" i="1" s="1"/>
  <c r="AJ92" i="1" s="1"/>
  <c r="AP92" i="1" s="1"/>
  <c r="AT92" i="1" s="1"/>
  <c r="J92" i="1"/>
  <c r="AH92" i="1" s="1"/>
  <c r="H92" i="1"/>
  <c r="BG92" i="1" s="1"/>
  <c r="G92" i="1"/>
  <c r="BF92" i="1" s="1"/>
  <c r="BH92" i="1" s="1"/>
  <c r="DL92" i="1" s="1"/>
  <c r="E92" i="1"/>
  <c r="BL92" i="1" s="1"/>
  <c r="D92" i="1"/>
  <c r="BK92" i="1" s="1"/>
  <c r="B92" i="1"/>
  <c r="O92" i="1" s="1"/>
  <c r="CB91" i="1"/>
  <c r="BZ91" i="1"/>
  <c r="BY91" i="1"/>
  <c r="BX91" i="1"/>
  <c r="AZ91" i="1"/>
  <c r="AY91" i="1"/>
  <c r="AX91" i="1"/>
  <c r="M91" i="1"/>
  <c r="W91" i="1" s="1"/>
  <c r="X91" i="1" s="1"/>
  <c r="K91" i="1"/>
  <c r="AI91" i="1" s="1"/>
  <c r="AJ91" i="1" s="1"/>
  <c r="J91" i="1"/>
  <c r="AH91" i="1" s="1"/>
  <c r="H91" i="1"/>
  <c r="BG91" i="1" s="1"/>
  <c r="G91" i="1"/>
  <c r="BF91" i="1" s="1"/>
  <c r="BH91" i="1" s="1"/>
  <c r="DL91" i="1" s="1"/>
  <c r="E91" i="1"/>
  <c r="BL91" i="1" s="1"/>
  <c r="D91" i="1"/>
  <c r="BK91" i="1" s="1"/>
  <c r="B91" i="1"/>
  <c r="O91" i="1" s="1"/>
  <c r="CB90" i="1"/>
  <c r="BZ90" i="1"/>
  <c r="BY90" i="1"/>
  <c r="BX90" i="1"/>
  <c r="AZ90" i="1"/>
  <c r="AY90" i="1"/>
  <c r="AX90" i="1"/>
  <c r="M90" i="1"/>
  <c r="W90" i="1" s="1"/>
  <c r="X90" i="1" s="1"/>
  <c r="AF90" i="1" s="1"/>
  <c r="K90" i="1"/>
  <c r="AI90" i="1" s="1"/>
  <c r="J90" i="1"/>
  <c r="AH90" i="1" s="1"/>
  <c r="H90" i="1"/>
  <c r="BG90" i="1" s="1"/>
  <c r="G90" i="1"/>
  <c r="BF90" i="1" s="1"/>
  <c r="BH90" i="1" s="1"/>
  <c r="DL90" i="1" s="1"/>
  <c r="E90" i="1"/>
  <c r="BL90" i="1" s="1"/>
  <c r="D90" i="1"/>
  <c r="BK90" i="1" s="1"/>
  <c r="B90" i="1"/>
  <c r="O90" i="1" s="1"/>
  <c r="Q90" i="1" s="1"/>
  <c r="CB89" i="1"/>
  <c r="BZ89" i="1"/>
  <c r="BY89" i="1"/>
  <c r="BX89" i="1"/>
  <c r="AZ89" i="1"/>
  <c r="AY89" i="1"/>
  <c r="AX89" i="1"/>
  <c r="M89" i="1"/>
  <c r="W89" i="1" s="1"/>
  <c r="X89" i="1" s="1"/>
  <c r="K89" i="1"/>
  <c r="AI89" i="1" s="1"/>
  <c r="AJ89" i="1" s="1"/>
  <c r="AP89" i="1" s="1"/>
  <c r="AT89" i="1" s="1"/>
  <c r="J89" i="1"/>
  <c r="AH89" i="1" s="1"/>
  <c r="H89" i="1"/>
  <c r="BG89" i="1" s="1"/>
  <c r="G89" i="1"/>
  <c r="BF89" i="1" s="1"/>
  <c r="BH89" i="1" s="1"/>
  <c r="DL89" i="1" s="1"/>
  <c r="E89" i="1"/>
  <c r="BL89" i="1" s="1"/>
  <c r="D89" i="1"/>
  <c r="BK89" i="1" s="1"/>
  <c r="B89" i="1"/>
  <c r="O89" i="1" s="1"/>
  <c r="CB88" i="1"/>
  <c r="BZ88" i="1"/>
  <c r="BY88" i="1"/>
  <c r="BX88" i="1"/>
  <c r="AZ88" i="1"/>
  <c r="AY88" i="1"/>
  <c r="AX88" i="1"/>
  <c r="M88" i="1"/>
  <c r="W88" i="1" s="1"/>
  <c r="X88" i="1" s="1"/>
  <c r="K88" i="1"/>
  <c r="AI88" i="1" s="1"/>
  <c r="J88" i="1"/>
  <c r="AH88" i="1" s="1"/>
  <c r="H88" i="1"/>
  <c r="BG88" i="1" s="1"/>
  <c r="G88" i="1"/>
  <c r="BF88" i="1" s="1"/>
  <c r="BH88" i="1" s="1"/>
  <c r="DL88" i="1" s="1"/>
  <c r="E88" i="1"/>
  <c r="BL88" i="1" s="1"/>
  <c r="D88" i="1"/>
  <c r="BK88" i="1" s="1"/>
  <c r="B88" i="1"/>
  <c r="O88" i="1" s="1"/>
  <c r="CB87" i="1"/>
  <c r="BZ87" i="1"/>
  <c r="BY87" i="1"/>
  <c r="BX87" i="1"/>
  <c r="AZ87" i="1"/>
  <c r="AY87" i="1"/>
  <c r="AX87" i="1"/>
  <c r="M87" i="1"/>
  <c r="W87" i="1" s="1"/>
  <c r="X87" i="1" s="1"/>
  <c r="K87" i="1"/>
  <c r="AI87" i="1" s="1"/>
  <c r="AJ87" i="1" s="1"/>
  <c r="J87" i="1"/>
  <c r="AH87" i="1" s="1"/>
  <c r="H87" i="1"/>
  <c r="BG87" i="1" s="1"/>
  <c r="G87" i="1"/>
  <c r="BF87" i="1" s="1"/>
  <c r="BH87" i="1" s="1"/>
  <c r="DL87" i="1" s="1"/>
  <c r="E87" i="1"/>
  <c r="BL87" i="1" s="1"/>
  <c r="D87" i="1"/>
  <c r="BK87" i="1" s="1"/>
  <c r="B87" i="1"/>
  <c r="O87" i="1" s="1"/>
  <c r="CB86" i="1"/>
  <c r="BZ86" i="1"/>
  <c r="BY86" i="1"/>
  <c r="BX86" i="1"/>
  <c r="AZ86" i="1"/>
  <c r="AY86" i="1"/>
  <c r="AX86" i="1"/>
  <c r="M86" i="1"/>
  <c r="W86" i="1" s="1"/>
  <c r="X86" i="1" s="1"/>
  <c r="K86" i="1"/>
  <c r="AI86" i="1" s="1"/>
  <c r="AJ86" i="1" s="1"/>
  <c r="J86" i="1"/>
  <c r="AH86" i="1" s="1"/>
  <c r="H86" i="1"/>
  <c r="BG86" i="1" s="1"/>
  <c r="G86" i="1"/>
  <c r="BF86" i="1" s="1"/>
  <c r="BH86" i="1" s="1"/>
  <c r="DL86" i="1" s="1"/>
  <c r="E86" i="1"/>
  <c r="BL86" i="1" s="1"/>
  <c r="D86" i="1"/>
  <c r="BK86" i="1" s="1"/>
  <c r="B86" i="1"/>
  <c r="O86" i="1" s="1"/>
  <c r="Q86" i="1" s="1"/>
  <c r="CB85" i="1"/>
  <c r="BZ85" i="1"/>
  <c r="BY85" i="1"/>
  <c r="BX85" i="1"/>
  <c r="AZ85" i="1"/>
  <c r="AY85" i="1"/>
  <c r="AX85" i="1"/>
  <c r="M85" i="1"/>
  <c r="W85" i="1" s="1"/>
  <c r="X85" i="1" s="1"/>
  <c r="K85" i="1"/>
  <c r="AI85" i="1" s="1"/>
  <c r="AJ85" i="1" s="1"/>
  <c r="J85" i="1"/>
  <c r="AH85" i="1" s="1"/>
  <c r="H85" i="1"/>
  <c r="BG85" i="1" s="1"/>
  <c r="G85" i="1"/>
  <c r="BF85" i="1" s="1"/>
  <c r="BH85" i="1" s="1"/>
  <c r="DL85" i="1" s="1"/>
  <c r="E85" i="1"/>
  <c r="BL85" i="1" s="1"/>
  <c r="D85" i="1"/>
  <c r="BK85" i="1" s="1"/>
  <c r="B85" i="1"/>
  <c r="O85" i="1" s="1"/>
  <c r="CB84" i="1"/>
  <c r="BZ84" i="1"/>
  <c r="BY84" i="1"/>
  <c r="BX84" i="1"/>
  <c r="AZ84" i="1"/>
  <c r="AY84" i="1"/>
  <c r="AX84" i="1"/>
  <c r="M84" i="1"/>
  <c r="W84" i="1" s="1"/>
  <c r="X84" i="1" s="1"/>
  <c r="AF84" i="1" s="1"/>
  <c r="K84" i="1"/>
  <c r="AI84" i="1" s="1"/>
  <c r="J84" i="1"/>
  <c r="AH84" i="1" s="1"/>
  <c r="H84" i="1"/>
  <c r="BG84" i="1" s="1"/>
  <c r="G84" i="1"/>
  <c r="BF84" i="1" s="1"/>
  <c r="BH84" i="1" s="1"/>
  <c r="DL84" i="1" s="1"/>
  <c r="E84" i="1"/>
  <c r="BL84" i="1" s="1"/>
  <c r="D84" i="1"/>
  <c r="BK84" i="1" s="1"/>
  <c r="B84" i="1"/>
  <c r="O84" i="1" s="1"/>
  <c r="Q84" i="1" s="1"/>
  <c r="CB83" i="1"/>
  <c r="BZ83" i="1"/>
  <c r="BY83" i="1"/>
  <c r="BX83" i="1"/>
  <c r="AZ83" i="1"/>
  <c r="AY83" i="1"/>
  <c r="AX83" i="1"/>
  <c r="M83" i="1"/>
  <c r="W83" i="1" s="1"/>
  <c r="X83" i="1" s="1"/>
  <c r="K83" i="1"/>
  <c r="AI83" i="1" s="1"/>
  <c r="AJ83" i="1" s="1"/>
  <c r="J83" i="1"/>
  <c r="AH83" i="1" s="1"/>
  <c r="H83" i="1"/>
  <c r="BG83" i="1" s="1"/>
  <c r="G83" i="1"/>
  <c r="BF83" i="1" s="1"/>
  <c r="BH83" i="1" s="1"/>
  <c r="DL83" i="1" s="1"/>
  <c r="E83" i="1"/>
  <c r="BL83" i="1" s="1"/>
  <c r="D83" i="1"/>
  <c r="BK83" i="1" s="1"/>
  <c r="B83" i="1"/>
  <c r="O83" i="1" s="1"/>
  <c r="CB82" i="1"/>
  <c r="BZ82" i="1"/>
  <c r="BY82" i="1"/>
  <c r="BX82" i="1"/>
  <c r="AZ82" i="1"/>
  <c r="AY82" i="1"/>
  <c r="AX82" i="1"/>
  <c r="M82" i="1"/>
  <c r="W82" i="1" s="1"/>
  <c r="X82" i="1" s="1"/>
  <c r="K82" i="1"/>
  <c r="AI82" i="1" s="1"/>
  <c r="J82" i="1"/>
  <c r="AH82" i="1" s="1"/>
  <c r="H82" i="1"/>
  <c r="BG82" i="1" s="1"/>
  <c r="G82" i="1"/>
  <c r="BF82" i="1" s="1"/>
  <c r="BH82" i="1" s="1"/>
  <c r="DL82" i="1" s="1"/>
  <c r="E82" i="1"/>
  <c r="BL82" i="1" s="1"/>
  <c r="D82" i="1"/>
  <c r="BK82" i="1" s="1"/>
  <c r="B82" i="1"/>
  <c r="O82" i="1" s="1"/>
  <c r="CB81" i="1"/>
  <c r="BZ81" i="1"/>
  <c r="BY81" i="1"/>
  <c r="BX81" i="1"/>
  <c r="AZ81" i="1"/>
  <c r="AY81" i="1"/>
  <c r="AX81" i="1"/>
  <c r="M81" i="1"/>
  <c r="W81" i="1" s="1"/>
  <c r="X81" i="1" s="1"/>
  <c r="Y81" i="1" s="1"/>
  <c r="AD81" i="1" s="1"/>
  <c r="K81" i="1"/>
  <c r="AI81" i="1" s="1"/>
  <c r="AJ81" i="1" s="1"/>
  <c r="J81" i="1"/>
  <c r="AH81" i="1" s="1"/>
  <c r="H81" i="1"/>
  <c r="BG81" i="1" s="1"/>
  <c r="G81" i="1"/>
  <c r="BF81" i="1" s="1"/>
  <c r="BH81" i="1" s="1"/>
  <c r="DL81" i="1" s="1"/>
  <c r="E81" i="1"/>
  <c r="BL81" i="1" s="1"/>
  <c r="D81" i="1"/>
  <c r="BK81" i="1" s="1"/>
  <c r="B81" i="1"/>
  <c r="O81" i="1" s="1"/>
  <c r="CB80" i="1"/>
  <c r="BZ80" i="1"/>
  <c r="BY80" i="1"/>
  <c r="BX80" i="1"/>
  <c r="AZ80" i="1"/>
  <c r="AY80" i="1"/>
  <c r="AX80" i="1"/>
  <c r="M80" i="1"/>
  <c r="W80" i="1" s="1"/>
  <c r="X80" i="1" s="1"/>
  <c r="K80" i="1"/>
  <c r="AI80" i="1" s="1"/>
  <c r="J80" i="1"/>
  <c r="AH80" i="1" s="1"/>
  <c r="H80" i="1"/>
  <c r="BG80" i="1" s="1"/>
  <c r="G80" i="1"/>
  <c r="BF80" i="1" s="1"/>
  <c r="BH80" i="1" s="1"/>
  <c r="DL80" i="1" s="1"/>
  <c r="E80" i="1"/>
  <c r="BL80" i="1" s="1"/>
  <c r="D80" i="1"/>
  <c r="BK80" i="1" s="1"/>
  <c r="B80" i="1"/>
  <c r="O80" i="1" s="1"/>
  <c r="CB79" i="1"/>
  <c r="BZ79" i="1"/>
  <c r="BY79" i="1"/>
  <c r="BX79" i="1"/>
  <c r="AZ79" i="1"/>
  <c r="AY79" i="1"/>
  <c r="AX79" i="1"/>
  <c r="M79" i="1"/>
  <c r="W79" i="1" s="1"/>
  <c r="X79" i="1" s="1"/>
  <c r="K79" i="1"/>
  <c r="AI79" i="1" s="1"/>
  <c r="J79" i="1"/>
  <c r="AH79" i="1" s="1"/>
  <c r="H79" i="1"/>
  <c r="BG79" i="1" s="1"/>
  <c r="G79" i="1"/>
  <c r="BF79" i="1" s="1"/>
  <c r="BH79" i="1" s="1"/>
  <c r="DL79" i="1" s="1"/>
  <c r="E79" i="1"/>
  <c r="BL79" i="1" s="1"/>
  <c r="D79" i="1"/>
  <c r="BK79" i="1" s="1"/>
  <c r="B79" i="1"/>
  <c r="O79" i="1" s="1"/>
  <c r="CB78" i="1"/>
  <c r="BZ78" i="1"/>
  <c r="BY78" i="1"/>
  <c r="BX78" i="1"/>
  <c r="AZ78" i="1"/>
  <c r="AY78" i="1"/>
  <c r="AX78" i="1"/>
  <c r="M78" i="1"/>
  <c r="W78" i="1" s="1"/>
  <c r="X78" i="1" s="1"/>
  <c r="K78" i="1"/>
  <c r="AI78" i="1" s="1"/>
  <c r="J78" i="1"/>
  <c r="AH78" i="1" s="1"/>
  <c r="H78" i="1"/>
  <c r="BG78" i="1" s="1"/>
  <c r="G78" i="1"/>
  <c r="BF78" i="1" s="1"/>
  <c r="BH78" i="1" s="1"/>
  <c r="DL78" i="1" s="1"/>
  <c r="E78" i="1"/>
  <c r="BL78" i="1" s="1"/>
  <c r="D78" i="1"/>
  <c r="BK78" i="1" s="1"/>
  <c r="B78" i="1"/>
  <c r="O78" i="1" s="1"/>
  <c r="CB77" i="1"/>
  <c r="BZ77" i="1"/>
  <c r="BY77" i="1"/>
  <c r="BX77" i="1"/>
  <c r="AZ77" i="1"/>
  <c r="AY77" i="1"/>
  <c r="AX77" i="1"/>
  <c r="M77" i="1"/>
  <c r="W77" i="1" s="1"/>
  <c r="X77" i="1" s="1"/>
  <c r="K77" i="1"/>
  <c r="AI77" i="1" s="1"/>
  <c r="AJ77" i="1" s="1"/>
  <c r="J77" i="1"/>
  <c r="AH77" i="1" s="1"/>
  <c r="H77" i="1"/>
  <c r="BG77" i="1" s="1"/>
  <c r="G77" i="1"/>
  <c r="BF77" i="1" s="1"/>
  <c r="BH77" i="1" s="1"/>
  <c r="DL77" i="1" s="1"/>
  <c r="E77" i="1"/>
  <c r="BL77" i="1" s="1"/>
  <c r="D77" i="1"/>
  <c r="BK77" i="1" s="1"/>
  <c r="B77" i="1"/>
  <c r="O77" i="1" s="1"/>
  <c r="CB76" i="1"/>
  <c r="BZ76" i="1"/>
  <c r="BY76" i="1"/>
  <c r="BX76" i="1"/>
  <c r="AZ76" i="1"/>
  <c r="AY76" i="1"/>
  <c r="AX76" i="1"/>
  <c r="M76" i="1"/>
  <c r="W76" i="1" s="1"/>
  <c r="X76" i="1" s="1"/>
  <c r="AF76" i="1" s="1"/>
  <c r="K76" i="1"/>
  <c r="AI76" i="1" s="1"/>
  <c r="AJ76" i="1" s="1"/>
  <c r="J76" i="1"/>
  <c r="AH76" i="1" s="1"/>
  <c r="H76" i="1"/>
  <c r="BG76" i="1" s="1"/>
  <c r="G76" i="1"/>
  <c r="BF76" i="1" s="1"/>
  <c r="BH76" i="1" s="1"/>
  <c r="DL76" i="1" s="1"/>
  <c r="E76" i="1"/>
  <c r="BL76" i="1" s="1"/>
  <c r="D76" i="1"/>
  <c r="BK76" i="1" s="1"/>
  <c r="B76" i="1"/>
  <c r="O76" i="1" s="1"/>
  <c r="CB75" i="1"/>
  <c r="BZ75" i="1"/>
  <c r="BY75" i="1"/>
  <c r="BX75" i="1"/>
  <c r="AZ75" i="1"/>
  <c r="AY75" i="1"/>
  <c r="AX75" i="1"/>
  <c r="M75" i="1"/>
  <c r="W75" i="1" s="1"/>
  <c r="X75" i="1" s="1"/>
  <c r="K75" i="1"/>
  <c r="AI75" i="1" s="1"/>
  <c r="J75" i="1"/>
  <c r="AH75" i="1" s="1"/>
  <c r="H75" i="1"/>
  <c r="BG75" i="1" s="1"/>
  <c r="G75" i="1"/>
  <c r="BF75" i="1" s="1"/>
  <c r="BH75" i="1" s="1"/>
  <c r="DL75" i="1" s="1"/>
  <c r="E75" i="1"/>
  <c r="BL75" i="1" s="1"/>
  <c r="D75" i="1"/>
  <c r="BK75" i="1" s="1"/>
  <c r="B75" i="1"/>
  <c r="O75" i="1" s="1"/>
  <c r="CB74" i="1"/>
  <c r="BZ74" i="1"/>
  <c r="BY74" i="1"/>
  <c r="BX74" i="1"/>
  <c r="AZ74" i="1"/>
  <c r="AY74" i="1"/>
  <c r="AX74" i="1"/>
  <c r="M74" i="1"/>
  <c r="W74" i="1" s="1"/>
  <c r="X74" i="1" s="1"/>
  <c r="K74" i="1"/>
  <c r="AI74" i="1" s="1"/>
  <c r="AJ74" i="1" s="1"/>
  <c r="J74" i="1"/>
  <c r="AH74" i="1" s="1"/>
  <c r="H74" i="1"/>
  <c r="BG74" i="1" s="1"/>
  <c r="G74" i="1"/>
  <c r="BF74" i="1" s="1"/>
  <c r="BH74" i="1" s="1"/>
  <c r="DL74" i="1" s="1"/>
  <c r="E74" i="1"/>
  <c r="BL74" i="1" s="1"/>
  <c r="D74" i="1"/>
  <c r="BK74" i="1" s="1"/>
  <c r="B74" i="1"/>
  <c r="O74" i="1" s="1"/>
  <c r="CB73" i="1"/>
  <c r="BZ73" i="1"/>
  <c r="BY73" i="1"/>
  <c r="BX73" i="1"/>
  <c r="AZ73" i="1"/>
  <c r="AY73" i="1"/>
  <c r="AX73" i="1"/>
  <c r="M73" i="1"/>
  <c r="W73" i="1" s="1"/>
  <c r="X73" i="1" s="1"/>
  <c r="K73" i="1"/>
  <c r="AI73" i="1" s="1"/>
  <c r="AJ73" i="1" s="1"/>
  <c r="AK73" i="1" s="1" a="1"/>
  <c r="AK73" i="1" s="1"/>
  <c r="J73" i="1"/>
  <c r="AH73" i="1" s="1"/>
  <c r="H73" i="1"/>
  <c r="BG73" i="1" s="1"/>
  <c r="G73" i="1"/>
  <c r="BF73" i="1" s="1"/>
  <c r="BH73" i="1" s="1"/>
  <c r="DL73" i="1" s="1"/>
  <c r="E73" i="1"/>
  <c r="BL73" i="1" s="1"/>
  <c r="D73" i="1"/>
  <c r="BK73" i="1" s="1"/>
  <c r="B73" i="1"/>
  <c r="O73" i="1" s="1"/>
  <c r="CB72" i="1"/>
  <c r="BZ72" i="1"/>
  <c r="BY72" i="1"/>
  <c r="BX72" i="1"/>
  <c r="AZ72" i="1"/>
  <c r="AY72" i="1"/>
  <c r="AX72" i="1"/>
  <c r="M72" i="1"/>
  <c r="W72" i="1" s="1"/>
  <c r="X72" i="1" s="1"/>
  <c r="K72" i="1"/>
  <c r="AI72" i="1" s="1"/>
  <c r="J72" i="1"/>
  <c r="AH72" i="1" s="1"/>
  <c r="H72" i="1"/>
  <c r="BG72" i="1" s="1"/>
  <c r="G72" i="1"/>
  <c r="BF72" i="1" s="1"/>
  <c r="BH72" i="1" s="1"/>
  <c r="DL72" i="1" s="1"/>
  <c r="E72" i="1"/>
  <c r="BL72" i="1" s="1"/>
  <c r="D72" i="1"/>
  <c r="BK72" i="1" s="1"/>
  <c r="B72" i="1"/>
  <c r="O72" i="1" s="1"/>
  <c r="CB71" i="1"/>
  <c r="BZ71" i="1"/>
  <c r="BY71" i="1"/>
  <c r="BX71" i="1"/>
  <c r="AZ71" i="1"/>
  <c r="AY71" i="1"/>
  <c r="AX71" i="1"/>
  <c r="M71" i="1"/>
  <c r="W71" i="1" s="1"/>
  <c r="X71" i="1" s="1"/>
  <c r="K71" i="1"/>
  <c r="AI71" i="1" s="1"/>
  <c r="J71" i="1"/>
  <c r="AH71" i="1" s="1"/>
  <c r="H71" i="1"/>
  <c r="BG71" i="1" s="1"/>
  <c r="G71" i="1"/>
  <c r="BF71" i="1" s="1"/>
  <c r="BH71" i="1" s="1"/>
  <c r="DL71" i="1" s="1"/>
  <c r="E71" i="1"/>
  <c r="BL71" i="1" s="1"/>
  <c r="D71" i="1"/>
  <c r="BK71" i="1" s="1"/>
  <c r="B71" i="1"/>
  <c r="O71" i="1" s="1"/>
  <c r="CB70" i="1"/>
  <c r="BZ70" i="1"/>
  <c r="BY70" i="1"/>
  <c r="BX70" i="1"/>
  <c r="AZ70" i="1"/>
  <c r="AY70" i="1"/>
  <c r="AX70" i="1"/>
  <c r="M70" i="1"/>
  <c r="W70" i="1" s="1"/>
  <c r="X70" i="1" s="1"/>
  <c r="K70" i="1"/>
  <c r="AI70" i="1" s="1"/>
  <c r="AJ70" i="1" s="1"/>
  <c r="J70" i="1"/>
  <c r="AH70" i="1" s="1"/>
  <c r="H70" i="1"/>
  <c r="BG70" i="1" s="1"/>
  <c r="G70" i="1"/>
  <c r="BF70" i="1" s="1"/>
  <c r="BH70" i="1" s="1"/>
  <c r="DL70" i="1" s="1"/>
  <c r="E70" i="1"/>
  <c r="BL70" i="1" s="1"/>
  <c r="D70" i="1"/>
  <c r="BK70" i="1" s="1"/>
  <c r="B70" i="1"/>
  <c r="O70" i="1" s="1"/>
  <c r="CB69" i="1"/>
  <c r="BZ69" i="1"/>
  <c r="BY69" i="1"/>
  <c r="BX69" i="1"/>
  <c r="AZ69" i="1"/>
  <c r="AY69" i="1"/>
  <c r="AX69" i="1"/>
  <c r="M69" i="1"/>
  <c r="W69" i="1" s="1"/>
  <c r="X69" i="1" s="1"/>
  <c r="K69" i="1"/>
  <c r="AI69" i="1" s="1"/>
  <c r="J69" i="1"/>
  <c r="AH69" i="1" s="1"/>
  <c r="H69" i="1"/>
  <c r="BG69" i="1" s="1"/>
  <c r="G69" i="1"/>
  <c r="BF69" i="1" s="1"/>
  <c r="BH69" i="1" s="1"/>
  <c r="DL69" i="1" s="1"/>
  <c r="E69" i="1"/>
  <c r="BL69" i="1" s="1"/>
  <c r="D69" i="1"/>
  <c r="BK69" i="1" s="1"/>
  <c r="B69" i="1"/>
  <c r="O69" i="1" s="1"/>
  <c r="CB68" i="1"/>
  <c r="BZ68" i="1"/>
  <c r="BY68" i="1"/>
  <c r="BX68" i="1"/>
  <c r="AZ68" i="1"/>
  <c r="AY68" i="1"/>
  <c r="AX68" i="1"/>
  <c r="M68" i="1"/>
  <c r="W68" i="1" s="1"/>
  <c r="X68" i="1" s="1"/>
  <c r="K68" i="1"/>
  <c r="AI68" i="1" s="1"/>
  <c r="AJ68" i="1" s="1"/>
  <c r="J68" i="1"/>
  <c r="AH68" i="1" s="1"/>
  <c r="H68" i="1"/>
  <c r="BG68" i="1" s="1"/>
  <c r="G68" i="1"/>
  <c r="BF68" i="1" s="1"/>
  <c r="BH68" i="1" s="1"/>
  <c r="DL68" i="1" s="1"/>
  <c r="E68" i="1"/>
  <c r="BL68" i="1" s="1"/>
  <c r="D68" i="1"/>
  <c r="BK68" i="1" s="1"/>
  <c r="B68" i="1"/>
  <c r="O68" i="1" s="1"/>
  <c r="CB67" i="1"/>
  <c r="BZ67" i="1"/>
  <c r="BY67" i="1"/>
  <c r="BX67" i="1"/>
  <c r="AZ67" i="1"/>
  <c r="AY67" i="1"/>
  <c r="AX67" i="1"/>
  <c r="M67" i="1"/>
  <c r="W67" i="1" s="1"/>
  <c r="X67" i="1" s="1"/>
  <c r="K67" i="1"/>
  <c r="AI67" i="1" s="1"/>
  <c r="J67" i="1"/>
  <c r="AH67" i="1" s="1"/>
  <c r="H67" i="1"/>
  <c r="BG67" i="1" s="1"/>
  <c r="G67" i="1"/>
  <c r="BF67" i="1" s="1"/>
  <c r="BH67" i="1" s="1"/>
  <c r="DL67" i="1" s="1"/>
  <c r="E67" i="1"/>
  <c r="BL67" i="1" s="1"/>
  <c r="DD67" i="1" s="1"/>
  <c r="D67" i="1"/>
  <c r="BK67" i="1" s="1"/>
  <c r="B67" i="1"/>
  <c r="O67" i="1" s="1"/>
  <c r="CB66" i="1"/>
  <c r="BZ66" i="1"/>
  <c r="BY66" i="1"/>
  <c r="BX66" i="1"/>
  <c r="AZ66" i="1"/>
  <c r="AY66" i="1"/>
  <c r="AX66" i="1"/>
  <c r="M66" i="1"/>
  <c r="W66" i="1" s="1"/>
  <c r="X66" i="1" s="1"/>
  <c r="AF66" i="1" s="1"/>
  <c r="K66" i="1"/>
  <c r="AI66" i="1" s="1"/>
  <c r="J66" i="1"/>
  <c r="AH66" i="1" s="1"/>
  <c r="H66" i="1"/>
  <c r="BG66" i="1" s="1"/>
  <c r="G66" i="1"/>
  <c r="BF66" i="1" s="1"/>
  <c r="BH66" i="1" s="1"/>
  <c r="DL66" i="1" s="1"/>
  <c r="E66" i="1"/>
  <c r="BL66" i="1" s="1"/>
  <c r="D66" i="1"/>
  <c r="BK66" i="1" s="1"/>
  <c r="B66" i="1"/>
  <c r="O66" i="1" s="1"/>
  <c r="Q66" i="1" s="1"/>
  <c r="CB65" i="1"/>
  <c r="BZ65" i="1"/>
  <c r="BY65" i="1"/>
  <c r="BX65" i="1"/>
  <c r="AZ65" i="1"/>
  <c r="AY65" i="1"/>
  <c r="AX65" i="1"/>
  <c r="M65" i="1"/>
  <c r="W65" i="1" s="1"/>
  <c r="X65" i="1" s="1"/>
  <c r="K65" i="1"/>
  <c r="AI65" i="1" s="1"/>
  <c r="J65" i="1"/>
  <c r="AH65" i="1" s="1"/>
  <c r="H65" i="1"/>
  <c r="BG65" i="1" s="1"/>
  <c r="G65" i="1"/>
  <c r="BF65" i="1" s="1"/>
  <c r="BH65" i="1" s="1"/>
  <c r="DL65" i="1" s="1"/>
  <c r="E65" i="1"/>
  <c r="BL65" i="1" s="1"/>
  <c r="D65" i="1"/>
  <c r="BK65" i="1" s="1"/>
  <c r="B65" i="1"/>
  <c r="O65" i="1" s="1"/>
  <c r="CB64" i="1"/>
  <c r="BZ64" i="1"/>
  <c r="BY64" i="1"/>
  <c r="BX64" i="1"/>
  <c r="AZ64" i="1"/>
  <c r="AY64" i="1"/>
  <c r="AX64" i="1"/>
  <c r="M64" i="1"/>
  <c r="W64" i="1" s="1"/>
  <c r="X64" i="1" s="1"/>
  <c r="K64" i="1"/>
  <c r="AI64" i="1" s="1"/>
  <c r="AJ64" i="1" s="1"/>
  <c r="J64" i="1"/>
  <c r="AH64" i="1" s="1"/>
  <c r="H64" i="1"/>
  <c r="BG64" i="1" s="1"/>
  <c r="G64" i="1"/>
  <c r="BF64" i="1" s="1"/>
  <c r="BH64" i="1" s="1"/>
  <c r="DL64" i="1" s="1"/>
  <c r="E64" i="1"/>
  <c r="BL64" i="1" s="1"/>
  <c r="D64" i="1"/>
  <c r="BK64" i="1" s="1"/>
  <c r="B64" i="1"/>
  <c r="O64" i="1" s="1"/>
  <c r="CB63" i="1"/>
  <c r="BZ63" i="1"/>
  <c r="BY63" i="1"/>
  <c r="BX63" i="1"/>
  <c r="AZ63" i="1"/>
  <c r="AY63" i="1"/>
  <c r="AX63" i="1"/>
  <c r="M63" i="1"/>
  <c r="W63" i="1" s="1"/>
  <c r="X63" i="1" s="1"/>
  <c r="K63" i="1"/>
  <c r="AI63" i="1" s="1"/>
  <c r="AJ63" i="1" s="1"/>
  <c r="AK63" i="1" s="1" a="1"/>
  <c r="AK63" i="1" s="1"/>
  <c r="J63" i="1"/>
  <c r="AH63" i="1" s="1"/>
  <c r="H63" i="1"/>
  <c r="BG63" i="1" s="1"/>
  <c r="G63" i="1"/>
  <c r="BF63" i="1" s="1"/>
  <c r="BH63" i="1" s="1"/>
  <c r="DL63" i="1" s="1"/>
  <c r="E63" i="1"/>
  <c r="BL63" i="1" s="1"/>
  <c r="D63" i="1"/>
  <c r="BK63" i="1" s="1"/>
  <c r="B63" i="1"/>
  <c r="O63" i="1" s="1"/>
  <c r="CB62" i="1"/>
  <c r="BZ62" i="1"/>
  <c r="BY62" i="1"/>
  <c r="BX62" i="1"/>
  <c r="AZ62" i="1"/>
  <c r="AY62" i="1"/>
  <c r="AX62" i="1"/>
  <c r="M62" i="1"/>
  <c r="W62" i="1" s="1"/>
  <c r="X62" i="1" s="1"/>
  <c r="K62" i="1"/>
  <c r="AI62" i="1" s="1"/>
  <c r="J62" i="1"/>
  <c r="AH62" i="1" s="1"/>
  <c r="H62" i="1"/>
  <c r="BG62" i="1" s="1"/>
  <c r="G62" i="1"/>
  <c r="BF62" i="1" s="1"/>
  <c r="BH62" i="1" s="1"/>
  <c r="DL62" i="1" s="1"/>
  <c r="E62" i="1"/>
  <c r="BL62" i="1" s="1"/>
  <c r="D62" i="1"/>
  <c r="BK62" i="1" s="1"/>
  <c r="B62" i="1"/>
  <c r="O62" i="1" s="1"/>
  <c r="CB61" i="1"/>
  <c r="BZ61" i="1"/>
  <c r="BY61" i="1"/>
  <c r="BX61" i="1"/>
  <c r="AZ61" i="1"/>
  <c r="AY61" i="1"/>
  <c r="AX61" i="1"/>
  <c r="M61" i="1"/>
  <c r="W61" i="1" s="1"/>
  <c r="X61" i="1" s="1"/>
  <c r="K61" i="1"/>
  <c r="AI61" i="1" s="1"/>
  <c r="J61" i="1"/>
  <c r="AH61" i="1" s="1"/>
  <c r="H61" i="1"/>
  <c r="BG61" i="1" s="1"/>
  <c r="G61" i="1"/>
  <c r="BF61" i="1" s="1"/>
  <c r="BH61" i="1" s="1"/>
  <c r="DL61" i="1" s="1"/>
  <c r="E61" i="1"/>
  <c r="BL61" i="1" s="1"/>
  <c r="D61" i="1"/>
  <c r="BK61" i="1" s="1"/>
  <c r="B61" i="1"/>
  <c r="O61" i="1" s="1"/>
  <c r="Q61" i="1" s="1"/>
  <c r="CB60" i="1"/>
  <c r="BZ60" i="1"/>
  <c r="BY60" i="1"/>
  <c r="BX60" i="1"/>
  <c r="AZ60" i="1"/>
  <c r="AY60" i="1"/>
  <c r="AX60" i="1"/>
  <c r="M60" i="1"/>
  <c r="W60" i="1" s="1"/>
  <c r="X60" i="1" s="1"/>
  <c r="K60" i="1"/>
  <c r="AI60" i="1" s="1"/>
  <c r="J60" i="1"/>
  <c r="AH60" i="1" s="1"/>
  <c r="H60" i="1"/>
  <c r="BG60" i="1" s="1"/>
  <c r="G60" i="1"/>
  <c r="BF60" i="1" s="1"/>
  <c r="BH60" i="1" s="1"/>
  <c r="DL60" i="1" s="1"/>
  <c r="E60" i="1"/>
  <c r="BL60" i="1" s="1"/>
  <c r="D60" i="1"/>
  <c r="BK60" i="1" s="1"/>
  <c r="B60" i="1"/>
  <c r="O60" i="1" s="1"/>
  <c r="CB59" i="1"/>
  <c r="BZ59" i="1"/>
  <c r="BY59" i="1"/>
  <c r="BX59" i="1"/>
  <c r="AZ59" i="1"/>
  <c r="AY59" i="1"/>
  <c r="AX59" i="1"/>
  <c r="M59" i="1"/>
  <c r="W59" i="1" s="1"/>
  <c r="X59" i="1" s="1"/>
  <c r="K59" i="1"/>
  <c r="AI59" i="1" s="1"/>
  <c r="J59" i="1"/>
  <c r="AH59" i="1" s="1"/>
  <c r="H59" i="1"/>
  <c r="BG59" i="1" s="1"/>
  <c r="G59" i="1"/>
  <c r="BF59" i="1" s="1"/>
  <c r="BH59" i="1" s="1"/>
  <c r="DL59" i="1" s="1"/>
  <c r="E59" i="1"/>
  <c r="BL59" i="1" s="1"/>
  <c r="D59" i="1"/>
  <c r="BK59" i="1" s="1"/>
  <c r="B59" i="1"/>
  <c r="O59" i="1" s="1"/>
  <c r="CB58" i="1"/>
  <c r="BZ58" i="1"/>
  <c r="BY58" i="1"/>
  <c r="BX58" i="1"/>
  <c r="AZ58" i="1"/>
  <c r="AY58" i="1"/>
  <c r="AX58" i="1"/>
  <c r="M58" i="1"/>
  <c r="W58" i="1" s="1"/>
  <c r="X58" i="1" s="1"/>
  <c r="K58" i="1"/>
  <c r="AI58" i="1" s="1"/>
  <c r="J58" i="1"/>
  <c r="AH58" i="1" s="1"/>
  <c r="H58" i="1"/>
  <c r="BG58" i="1" s="1"/>
  <c r="G58" i="1"/>
  <c r="BF58" i="1" s="1"/>
  <c r="BH58" i="1" s="1"/>
  <c r="DL58" i="1" s="1"/>
  <c r="E58" i="1"/>
  <c r="BL58" i="1" s="1"/>
  <c r="D58" i="1"/>
  <c r="BK58" i="1" s="1"/>
  <c r="B58" i="1"/>
  <c r="O58" i="1" s="1"/>
  <c r="CB57" i="1"/>
  <c r="BZ57" i="1"/>
  <c r="BY57" i="1"/>
  <c r="BX57" i="1"/>
  <c r="AZ57" i="1"/>
  <c r="AY57" i="1"/>
  <c r="AX57" i="1"/>
  <c r="AI57" i="1"/>
  <c r="M57" i="1"/>
  <c r="W57" i="1" s="1"/>
  <c r="X57" i="1" s="1"/>
  <c r="K57" i="1"/>
  <c r="J57" i="1"/>
  <c r="AH57" i="1" s="1"/>
  <c r="H57" i="1"/>
  <c r="BG57" i="1" s="1"/>
  <c r="G57" i="1"/>
  <c r="BF57" i="1" s="1"/>
  <c r="BH57" i="1" s="1"/>
  <c r="DL57" i="1" s="1"/>
  <c r="E57" i="1"/>
  <c r="BL57" i="1" s="1"/>
  <c r="D57" i="1"/>
  <c r="BK57" i="1" s="1"/>
  <c r="B57" i="1"/>
  <c r="O57" i="1" s="1"/>
  <c r="Q57" i="1" s="1"/>
  <c r="CG57" i="1" s="1"/>
  <c r="CB56" i="1"/>
  <c r="BZ56" i="1"/>
  <c r="BY56" i="1"/>
  <c r="BX56" i="1"/>
  <c r="AZ56" i="1"/>
  <c r="AY56" i="1"/>
  <c r="AX56" i="1"/>
  <c r="M56" i="1"/>
  <c r="W56" i="1" s="1"/>
  <c r="X56" i="1" s="1"/>
  <c r="K56" i="1"/>
  <c r="AI56" i="1" s="1"/>
  <c r="J56" i="1"/>
  <c r="AH56" i="1" s="1"/>
  <c r="H56" i="1"/>
  <c r="BG56" i="1" s="1"/>
  <c r="G56" i="1"/>
  <c r="BF56" i="1" s="1"/>
  <c r="BH56" i="1" s="1"/>
  <c r="DL56" i="1" s="1"/>
  <c r="E56" i="1"/>
  <c r="BL56" i="1" s="1"/>
  <c r="D56" i="1"/>
  <c r="BK56" i="1" s="1"/>
  <c r="B56" i="1"/>
  <c r="O56" i="1" s="1"/>
  <c r="CB55" i="1"/>
  <c r="BZ55" i="1"/>
  <c r="BY55" i="1"/>
  <c r="BX55" i="1"/>
  <c r="AZ55" i="1"/>
  <c r="AY55" i="1"/>
  <c r="AX55" i="1"/>
  <c r="W55" i="1"/>
  <c r="X55" i="1" s="1"/>
  <c r="M55" i="1"/>
  <c r="K55" i="1"/>
  <c r="AI55" i="1" s="1"/>
  <c r="AJ55" i="1" s="1"/>
  <c r="AK55" i="1" s="1" a="1"/>
  <c r="AK55" i="1" s="1"/>
  <c r="J55" i="1"/>
  <c r="AH55" i="1" s="1"/>
  <c r="H55" i="1"/>
  <c r="BG55" i="1" s="1"/>
  <c r="G55" i="1"/>
  <c r="BF55" i="1" s="1"/>
  <c r="BH55" i="1" s="1"/>
  <c r="DL55" i="1" s="1"/>
  <c r="E55" i="1"/>
  <c r="BL55" i="1" s="1"/>
  <c r="D55" i="1"/>
  <c r="BK55" i="1" s="1"/>
  <c r="B55" i="1"/>
  <c r="O55" i="1" s="1"/>
  <c r="CB54" i="1"/>
  <c r="BZ54" i="1"/>
  <c r="BY54" i="1"/>
  <c r="BX54" i="1"/>
  <c r="AZ54" i="1"/>
  <c r="AY54" i="1"/>
  <c r="AX54" i="1"/>
  <c r="M54" i="1"/>
  <c r="W54" i="1" s="1"/>
  <c r="X54" i="1" s="1"/>
  <c r="AF54" i="1" s="1"/>
  <c r="K54" i="1"/>
  <c r="AI54" i="1" s="1"/>
  <c r="J54" i="1"/>
  <c r="AH54" i="1" s="1"/>
  <c r="H54" i="1"/>
  <c r="BG54" i="1" s="1"/>
  <c r="G54" i="1"/>
  <c r="BF54" i="1" s="1"/>
  <c r="BH54" i="1" s="1"/>
  <c r="DL54" i="1" s="1"/>
  <c r="E54" i="1"/>
  <c r="BL54" i="1" s="1"/>
  <c r="D54" i="1"/>
  <c r="BK54" i="1" s="1"/>
  <c r="B54" i="1"/>
  <c r="O54" i="1" s="1"/>
  <c r="CB53" i="1"/>
  <c r="BZ53" i="1"/>
  <c r="BY53" i="1"/>
  <c r="BX53" i="1"/>
  <c r="AZ53" i="1"/>
  <c r="AY53" i="1"/>
  <c r="AX53" i="1"/>
  <c r="M53" i="1"/>
  <c r="W53" i="1" s="1"/>
  <c r="X53" i="1" s="1"/>
  <c r="K53" i="1"/>
  <c r="AI53" i="1" s="1"/>
  <c r="J53" i="1"/>
  <c r="AH53" i="1" s="1"/>
  <c r="H53" i="1"/>
  <c r="BG53" i="1" s="1"/>
  <c r="G53" i="1"/>
  <c r="BF53" i="1" s="1"/>
  <c r="BH53" i="1" s="1"/>
  <c r="DL53" i="1" s="1"/>
  <c r="E53" i="1"/>
  <c r="BL53" i="1" s="1"/>
  <c r="D53" i="1"/>
  <c r="BK53" i="1" s="1"/>
  <c r="B53" i="1"/>
  <c r="O53" i="1" s="1"/>
  <c r="CB52" i="1"/>
  <c r="BZ52" i="1"/>
  <c r="BY52" i="1"/>
  <c r="BX52" i="1"/>
  <c r="AZ52" i="1"/>
  <c r="AY52" i="1"/>
  <c r="AX52" i="1"/>
  <c r="M52" i="1"/>
  <c r="W52" i="1" s="1"/>
  <c r="X52" i="1" s="1"/>
  <c r="AF52" i="1" s="1"/>
  <c r="K52" i="1"/>
  <c r="AI52" i="1" s="1"/>
  <c r="J52" i="1"/>
  <c r="AH52" i="1" s="1"/>
  <c r="H52" i="1"/>
  <c r="BG52" i="1" s="1"/>
  <c r="G52" i="1"/>
  <c r="BF52" i="1" s="1"/>
  <c r="BH52" i="1" s="1"/>
  <c r="DL52" i="1" s="1"/>
  <c r="E52" i="1"/>
  <c r="BL52" i="1" s="1"/>
  <c r="DD52" i="1" s="1"/>
  <c r="D52" i="1"/>
  <c r="BK52" i="1" s="1"/>
  <c r="B52" i="1"/>
  <c r="O52" i="1" s="1"/>
  <c r="CB51" i="1"/>
  <c r="BZ51" i="1"/>
  <c r="BY51" i="1"/>
  <c r="BX51" i="1"/>
  <c r="AZ51" i="1"/>
  <c r="AY51" i="1"/>
  <c r="AX51" i="1"/>
  <c r="M51" i="1"/>
  <c r="W51" i="1" s="1"/>
  <c r="X51" i="1" s="1"/>
  <c r="K51" i="1"/>
  <c r="AI51" i="1" s="1"/>
  <c r="AJ51" i="1" s="1"/>
  <c r="J51" i="1"/>
  <c r="AH51" i="1" s="1"/>
  <c r="H51" i="1"/>
  <c r="BG51" i="1" s="1"/>
  <c r="G51" i="1"/>
  <c r="BF51" i="1" s="1"/>
  <c r="BH51" i="1" s="1"/>
  <c r="DL51" i="1" s="1"/>
  <c r="E51" i="1"/>
  <c r="BL51" i="1" s="1"/>
  <c r="D51" i="1"/>
  <c r="BK51" i="1" s="1"/>
  <c r="B51" i="1"/>
  <c r="O51" i="1" s="1"/>
  <c r="CB50" i="1"/>
  <c r="BZ50" i="1"/>
  <c r="BY50" i="1"/>
  <c r="BX50" i="1"/>
  <c r="AZ50" i="1"/>
  <c r="AY50" i="1"/>
  <c r="AX50" i="1"/>
  <c r="M50" i="1"/>
  <c r="W50" i="1" s="1"/>
  <c r="X50" i="1" s="1"/>
  <c r="K50" i="1"/>
  <c r="AI50" i="1" s="1"/>
  <c r="J50" i="1"/>
  <c r="AH50" i="1" s="1"/>
  <c r="H50" i="1"/>
  <c r="BG50" i="1" s="1"/>
  <c r="G50" i="1"/>
  <c r="BF50" i="1" s="1"/>
  <c r="BH50" i="1" s="1"/>
  <c r="DL50" i="1" s="1"/>
  <c r="E50" i="1"/>
  <c r="BL50" i="1" s="1"/>
  <c r="D50" i="1"/>
  <c r="BK50" i="1" s="1"/>
  <c r="B50" i="1"/>
  <c r="O50" i="1" s="1"/>
  <c r="CB49" i="1"/>
  <c r="BZ49" i="1"/>
  <c r="BY49" i="1"/>
  <c r="BX49" i="1"/>
  <c r="AZ49" i="1"/>
  <c r="AY49" i="1"/>
  <c r="AX49" i="1"/>
  <c r="M49" i="1"/>
  <c r="W49" i="1" s="1"/>
  <c r="X49" i="1" s="1"/>
  <c r="K49" i="1"/>
  <c r="AI49" i="1" s="1"/>
  <c r="AJ49" i="1" s="1"/>
  <c r="J49" i="1"/>
  <c r="AH49" i="1" s="1"/>
  <c r="H49" i="1"/>
  <c r="BG49" i="1" s="1"/>
  <c r="G49" i="1"/>
  <c r="BF49" i="1" s="1"/>
  <c r="BH49" i="1" s="1"/>
  <c r="DL49" i="1" s="1"/>
  <c r="E49" i="1"/>
  <c r="BL49" i="1" s="1"/>
  <c r="D49" i="1"/>
  <c r="BK49" i="1" s="1"/>
  <c r="B49" i="1"/>
  <c r="O49" i="1" s="1"/>
  <c r="CB48" i="1"/>
  <c r="BZ48" i="1"/>
  <c r="BY48" i="1"/>
  <c r="BX48" i="1"/>
  <c r="AZ48" i="1"/>
  <c r="AY48" i="1"/>
  <c r="AX48" i="1"/>
  <c r="AI48" i="1"/>
  <c r="M48" i="1"/>
  <c r="W48" i="1" s="1"/>
  <c r="X48" i="1" s="1"/>
  <c r="K48" i="1"/>
  <c r="J48" i="1"/>
  <c r="AH48" i="1" s="1"/>
  <c r="H48" i="1"/>
  <c r="BG48" i="1" s="1"/>
  <c r="G48" i="1"/>
  <c r="BF48" i="1" s="1"/>
  <c r="BH48" i="1" s="1"/>
  <c r="DL48" i="1" s="1"/>
  <c r="E48" i="1"/>
  <c r="BL48" i="1" s="1"/>
  <c r="D48" i="1"/>
  <c r="BK48" i="1" s="1"/>
  <c r="B48" i="1"/>
  <c r="O48" i="1" s="1"/>
  <c r="CB47" i="1"/>
  <c r="BZ47" i="1"/>
  <c r="BY47" i="1"/>
  <c r="BX47" i="1"/>
  <c r="AZ47" i="1"/>
  <c r="AY47" i="1"/>
  <c r="AX47" i="1"/>
  <c r="M47" i="1"/>
  <c r="W47" i="1" s="1"/>
  <c r="X47" i="1" s="1"/>
  <c r="K47" i="1"/>
  <c r="AI47" i="1" s="1"/>
  <c r="J47" i="1"/>
  <c r="AH47" i="1" s="1"/>
  <c r="H47" i="1"/>
  <c r="BG47" i="1" s="1"/>
  <c r="G47" i="1"/>
  <c r="BF47" i="1" s="1"/>
  <c r="BH47" i="1" s="1"/>
  <c r="DL47" i="1" s="1"/>
  <c r="E47" i="1"/>
  <c r="BL47" i="1" s="1"/>
  <c r="D47" i="1"/>
  <c r="BK47" i="1" s="1"/>
  <c r="B47" i="1"/>
  <c r="O47" i="1" s="1"/>
  <c r="CB46" i="1"/>
  <c r="BZ46" i="1"/>
  <c r="BY46" i="1"/>
  <c r="BX46" i="1"/>
  <c r="AZ46" i="1"/>
  <c r="AY46" i="1"/>
  <c r="AX46" i="1"/>
  <c r="M46" i="1"/>
  <c r="W46" i="1" s="1"/>
  <c r="X46" i="1" s="1"/>
  <c r="Y46" i="1" s="1"/>
  <c r="AD46" i="1" s="1"/>
  <c r="K46" i="1"/>
  <c r="AI46" i="1" s="1"/>
  <c r="J46" i="1"/>
  <c r="AH46" i="1" s="1"/>
  <c r="H46" i="1"/>
  <c r="BG46" i="1" s="1"/>
  <c r="G46" i="1"/>
  <c r="BF46" i="1" s="1"/>
  <c r="BH46" i="1" s="1"/>
  <c r="DL46" i="1" s="1"/>
  <c r="E46" i="1"/>
  <c r="BL46" i="1" s="1"/>
  <c r="D46" i="1"/>
  <c r="BK46" i="1" s="1"/>
  <c r="B46" i="1"/>
  <c r="O46" i="1" s="1"/>
  <c r="CB45" i="1"/>
  <c r="BZ45" i="1"/>
  <c r="BY45" i="1"/>
  <c r="BX45" i="1"/>
  <c r="AZ45" i="1"/>
  <c r="AY45" i="1"/>
  <c r="AX45" i="1"/>
  <c r="M45" i="1"/>
  <c r="W45" i="1" s="1"/>
  <c r="X45" i="1" s="1"/>
  <c r="K45" i="1"/>
  <c r="AI45" i="1" s="1"/>
  <c r="J45" i="1"/>
  <c r="AH45" i="1" s="1"/>
  <c r="H45" i="1"/>
  <c r="BG45" i="1" s="1"/>
  <c r="G45" i="1"/>
  <c r="BF45" i="1" s="1"/>
  <c r="BH45" i="1" s="1"/>
  <c r="DL45" i="1" s="1"/>
  <c r="E45" i="1"/>
  <c r="BL45" i="1" s="1"/>
  <c r="CN45" i="1" s="1"/>
  <c r="D45" i="1"/>
  <c r="BK45" i="1" s="1"/>
  <c r="B45" i="1"/>
  <c r="O45" i="1" s="1"/>
  <c r="CB44" i="1"/>
  <c r="BZ44" i="1"/>
  <c r="BY44" i="1"/>
  <c r="BX44" i="1"/>
  <c r="AZ44" i="1"/>
  <c r="AY44" i="1"/>
  <c r="AX44" i="1"/>
  <c r="M44" i="1"/>
  <c r="W44" i="1" s="1"/>
  <c r="X44" i="1" s="1"/>
  <c r="K44" i="1"/>
  <c r="AI44" i="1" s="1"/>
  <c r="AJ44" i="1" s="1"/>
  <c r="DR44" i="1" s="1"/>
  <c r="J44" i="1"/>
  <c r="AH44" i="1" s="1"/>
  <c r="H44" i="1"/>
  <c r="BG44" i="1" s="1"/>
  <c r="G44" i="1"/>
  <c r="BF44" i="1" s="1"/>
  <c r="BH44" i="1" s="1"/>
  <c r="DL44" i="1" s="1"/>
  <c r="E44" i="1"/>
  <c r="BL44" i="1" s="1"/>
  <c r="D44" i="1"/>
  <c r="BK44" i="1" s="1"/>
  <c r="B44" i="1"/>
  <c r="O44" i="1" s="1"/>
  <c r="CB43" i="1"/>
  <c r="BZ43" i="1"/>
  <c r="BY43" i="1"/>
  <c r="BX43" i="1"/>
  <c r="AZ43" i="1"/>
  <c r="AY43" i="1"/>
  <c r="AX43" i="1"/>
  <c r="M43" i="1"/>
  <c r="W43" i="1" s="1"/>
  <c r="X43" i="1" s="1"/>
  <c r="AF43" i="1" s="1"/>
  <c r="K43" i="1"/>
  <c r="AI43" i="1" s="1"/>
  <c r="AJ43" i="1" s="1"/>
  <c r="J43" i="1"/>
  <c r="AH43" i="1" s="1"/>
  <c r="H43" i="1"/>
  <c r="BG43" i="1" s="1"/>
  <c r="G43" i="1"/>
  <c r="BF43" i="1" s="1"/>
  <c r="BH43" i="1" s="1"/>
  <c r="DL43" i="1" s="1"/>
  <c r="E43" i="1"/>
  <c r="BL43" i="1" s="1"/>
  <c r="D43" i="1"/>
  <c r="BK43" i="1" s="1"/>
  <c r="B43" i="1"/>
  <c r="O43" i="1" s="1"/>
  <c r="Q43" i="1" s="1"/>
  <c r="CB42" i="1"/>
  <c r="BZ42" i="1"/>
  <c r="BY42" i="1"/>
  <c r="BX42" i="1"/>
  <c r="AZ42" i="1"/>
  <c r="AY42" i="1"/>
  <c r="AX42" i="1"/>
  <c r="M42" i="1"/>
  <c r="W42" i="1" s="1"/>
  <c r="X42" i="1" s="1"/>
  <c r="K42" i="1"/>
  <c r="AI42" i="1" s="1"/>
  <c r="AJ42" i="1" s="1"/>
  <c r="J42" i="1"/>
  <c r="AH42" i="1" s="1"/>
  <c r="H42" i="1"/>
  <c r="BG42" i="1" s="1"/>
  <c r="G42" i="1"/>
  <c r="BF42" i="1" s="1"/>
  <c r="BH42" i="1" s="1"/>
  <c r="DL42" i="1" s="1"/>
  <c r="E42" i="1"/>
  <c r="BL42" i="1" s="1"/>
  <c r="DD42" i="1" s="1"/>
  <c r="D42" i="1"/>
  <c r="BK42" i="1" s="1"/>
  <c r="B42" i="1"/>
  <c r="O42" i="1" s="1"/>
  <c r="Q42" i="1" s="1"/>
  <c r="CB41" i="1"/>
  <c r="BZ41" i="1"/>
  <c r="BY41" i="1"/>
  <c r="BX41" i="1"/>
  <c r="AZ41" i="1"/>
  <c r="AY41" i="1"/>
  <c r="AX41" i="1"/>
  <c r="M41" i="1"/>
  <c r="W41" i="1" s="1"/>
  <c r="X41" i="1" s="1"/>
  <c r="AF41" i="1" s="1"/>
  <c r="K41" i="1"/>
  <c r="AI41" i="1" s="1"/>
  <c r="AJ41" i="1" s="1"/>
  <c r="J41" i="1"/>
  <c r="AH41" i="1" s="1"/>
  <c r="H41" i="1"/>
  <c r="BG41" i="1" s="1"/>
  <c r="G41" i="1"/>
  <c r="BF41" i="1" s="1"/>
  <c r="BH41" i="1" s="1"/>
  <c r="DL41" i="1" s="1"/>
  <c r="E41" i="1"/>
  <c r="BL41" i="1" s="1"/>
  <c r="D41" i="1"/>
  <c r="BK41" i="1" s="1"/>
  <c r="B41" i="1"/>
  <c r="O41" i="1" s="1"/>
  <c r="Q41" i="1" s="1"/>
  <c r="CB40" i="1"/>
  <c r="BZ40" i="1"/>
  <c r="BY40" i="1"/>
  <c r="BX40" i="1"/>
  <c r="AZ40" i="1"/>
  <c r="AY40" i="1"/>
  <c r="AX40" i="1"/>
  <c r="M40" i="1"/>
  <c r="W40" i="1" s="1"/>
  <c r="X40" i="1" s="1"/>
  <c r="K40" i="1"/>
  <c r="AI40" i="1" s="1"/>
  <c r="AJ40" i="1" s="1"/>
  <c r="J40" i="1"/>
  <c r="AH40" i="1" s="1"/>
  <c r="H40" i="1"/>
  <c r="BG40" i="1" s="1"/>
  <c r="G40" i="1"/>
  <c r="BF40" i="1" s="1"/>
  <c r="BH40" i="1" s="1"/>
  <c r="DL40" i="1" s="1"/>
  <c r="E40" i="1"/>
  <c r="BL40" i="1" s="1"/>
  <c r="D40" i="1"/>
  <c r="BK40" i="1" s="1"/>
  <c r="B40" i="1"/>
  <c r="O40" i="1" s="1"/>
  <c r="Q40" i="1" s="1"/>
  <c r="CB39" i="1"/>
  <c r="BZ39" i="1"/>
  <c r="BY39" i="1"/>
  <c r="BX39" i="1"/>
  <c r="AZ39" i="1"/>
  <c r="AY39" i="1"/>
  <c r="AX39" i="1"/>
  <c r="M39" i="1"/>
  <c r="W39" i="1" s="1"/>
  <c r="X39" i="1" s="1"/>
  <c r="AF39" i="1" s="1"/>
  <c r="K39" i="1"/>
  <c r="AI39" i="1" s="1"/>
  <c r="J39" i="1"/>
  <c r="AH39" i="1" s="1"/>
  <c r="H39" i="1"/>
  <c r="BG39" i="1" s="1"/>
  <c r="G39" i="1"/>
  <c r="BF39" i="1" s="1"/>
  <c r="BH39" i="1" s="1"/>
  <c r="DL39" i="1" s="1"/>
  <c r="E39" i="1"/>
  <c r="BL39" i="1" s="1"/>
  <c r="D39" i="1"/>
  <c r="BK39" i="1" s="1"/>
  <c r="B39" i="1"/>
  <c r="O39" i="1" s="1"/>
  <c r="CB38" i="1"/>
  <c r="BZ38" i="1"/>
  <c r="BY38" i="1"/>
  <c r="BX38" i="1"/>
  <c r="AZ38" i="1"/>
  <c r="AY38" i="1"/>
  <c r="AX38" i="1"/>
  <c r="M38" i="1"/>
  <c r="W38" i="1" s="1"/>
  <c r="X38" i="1" s="1"/>
  <c r="K38" i="1"/>
  <c r="AI38" i="1" s="1"/>
  <c r="AJ38" i="1" s="1"/>
  <c r="J38" i="1"/>
  <c r="AH38" i="1" s="1"/>
  <c r="H38" i="1"/>
  <c r="BG38" i="1" s="1"/>
  <c r="G38" i="1"/>
  <c r="BF38" i="1" s="1"/>
  <c r="BH38" i="1" s="1"/>
  <c r="DL38" i="1" s="1"/>
  <c r="E38" i="1"/>
  <c r="BL38" i="1" s="1"/>
  <c r="D38" i="1"/>
  <c r="BK38" i="1" s="1"/>
  <c r="B38" i="1"/>
  <c r="O38" i="1" s="1"/>
  <c r="CB37" i="1"/>
  <c r="BZ37" i="1"/>
  <c r="BY37" i="1"/>
  <c r="BX37" i="1"/>
  <c r="AZ37" i="1"/>
  <c r="AY37" i="1"/>
  <c r="AX37" i="1"/>
  <c r="M37" i="1"/>
  <c r="W37" i="1" s="1"/>
  <c r="X37" i="1" s="1"/>
  <c r="AF37" i="1" s="1"/>
  <c r="K37" i="1"/>
  <c r="AI37" i="1" s="1"/>
  <c r="AJ37" i="1" s="1"/>
  <c r="J37" i="1"/>
  <c r="AH37" i="1" s="1"/>
  <c r="H37" i="1"/>
  <c r="BG37" i="1" s="1"/>
  <c r="G37" i="1"/>
  <c r="BF37" i="1" s="1"/>
  <c r="BH37" i="1" s="1"/>
  <c r="DL37" i="1" s="1"/>
  <c r="E37" i="1"/>
  <c r="BL37" i="1" s="1"/>
  <c r="D37" i="1"/>
  <c r="BK37" i="1" s="1"/>
  <c r="B37" i="1"/>
  <c r="O37" i="1" s="1"/>
  <c r="CB36" i="1"/>
  <c r="BZ36" i="1"/>
  <c r="BY36" i="1"/>
  <c r="BX36" i="1"/>
  <c r="AZ36" i="1"/>
  <c r="AY36" i="1"/>
  <c r="AX36" i="1"/>
  <c r="M36" i="1"/>
  <c r="W36" i="1" s="1"/>
  <c r="X36" i="1" s="1"/>
  <c r="K36" i="1"/>
  <c r="AI36" i="1" s="1"/>
  <c r="J36" i="1"/>
  <c r="AH36" i="1" s="1"/>
  <c r="H36" i="1"/>
  <c r="BG36" i="1" s="1"/>
  <c r="G36" i="1"/>
  <c r="BF36" i="1" s="1"/>
  <c r="BH36" i="1" s="1"/>
  <c r="DL36" i="1" s="1"/>
  <c r="E36" i="1"/>
  <c r="BL36" i="1" s="1"/>
  <c r="D36" i="1"/>
  <c r="BK36" i="1" s="1"/>
  <c r="B36" i="1"/>
  <c r="O36" i="1" s="1"/>
  <c r="CB35" i="1"/>
  <c r="BZ35" i="1"/>
  <c r="BY35" i="1"/>
  <c r="BX35" i="1"/>
  <c r="AZ35" i="1"/>
  <c r="AY35" i="1"/>
  <c r="AX35" i="1"/>
  <c r="M35" i="1"/>
  <c r="W35" i="1" s="1"/>
  <c r="X35" i="1" s="1"/>
  <c r="AF35" i="1" s="1"/>
  <c r="K35" i="1"/>
  <c r="AI35" i="1" s="1"/>
  <c r="AJ35" i="1" s="1"/>
  <c r="DR35" i="1" s="1"/>
  <c r="J35" i="1"/>
  <c r="AH35" i="1" s="1"/>
  <c r="H35" i="1"/>
  <c r="BG35" i="1" s="1"/>
  <c r="G35" i="1"/>
  <c r="BF35" i="1" s="1"/>
  <c r="BH35" i="1" s="1"/>
  <c r="DL35" i="1" s="1"/>
  <c r="E35" i="1"/>
  <c r="BL35" i="1" s="1"/>
  <c r="D35" i="1"/>
  <c r="BK35" i="1" s="1"/>
  <c r="B35" i="1"/>
  <c r="O35" i="1" s="1"/>
  <c r="CB34" i="1"/>
  <c r="BZ34" i="1"/>
  <c r="BY34" i="1"/>
  <c r="BX34" i="1"/>
  <c r="AZ34" i="1"/>
  <c r="AY34" i="1"/>
  <c r="AX34" i="1"/>
  <c r="M34" i="1"/>
  <c r="W34" i="1" s="1"/>
  <c r="X34" i="1" s="1"/>
  <c r="K34" i="1"/>
  <c r="AI34" i="1" s="1"/>
  <c r="J34" i="1"/>
  <c r="AH34" i="1" s="1"/>
  <c r="H34" i="1"/>
  <c r="BG34" i="1" s="1"/>
  <c r="G34" i="1"/>
  <c r="BF34" i="1" s="1"/>
  <c r="BH34" i="1" s="1"/>
  <c r="DL34" i="1" s="1"/>
  <c r="E34" i="1"/>
  <c r="BL34" i="1" s="1"/>
  <c r="D34" i="1"/>
  <c r="BK34" i="1" s="1"/>
  <c r="B34" i="1"/>
  <c r="O34" i="1" s="1"/>
  <c r="Q34" i="1" s="1"/>
  <c r="CB33" i="1"/>
  <c r="BZ33" i="1"/>
  <c r="BY33" i="1"/>
  <c r="BX33" i="1"/>
  <c r="AZ33" i="1"/>
  <c r="AY33" i="1"/>
  <c r="AX33" i="1"/>
  <c r="M33" i="1"/>
  <c r="W33" i="1" s="1"/>
  <c r="X33" i="1" s="1"/>
  <c r="AF33" i="1" s="1"/>
  <c r="K33" i="1"/>
  <c r="AI33" i="1" s="1"/>
  <c r="J33" i="1"/>
  <c r="AH33" i="1" s="1"/>
  <c r="H33" i="1"/>
  <c r="BG33" i="1" s="1"/>
  <c r="G33" i="1"/>
  <c r="BF33" i="1" s="1"/>
  <c r="BH33" i="1" s="1"/>
  <c r="DL33" i="1" s="1"/>
  <c r="E33" i="1"/>
  <c r="BL33" i="1" s="1"/>
  <c r="DD33" i="1" s="1"/>
  <c r="D33" i="1"/>
  <c r="BK33" i="1" s="1"/>
  <c r="B33" i="1"/>
  <c r="O33" i="1" s="1"/>
  <c r="CB32" i="1"/>
  <c r="BZ32" i="1"/>
  <c r="BY32" i="1"/>
  <c r="BX32" i="1"/>
  <c r="AZ32" i="1"/>
  <c r="AY32" i="1"/>
  <c r="AX32" i="1"/>
  <c r="M32" i="1"/>
  <c r="W32" i="1" s="1"/>
  <c r="X32" i="1" s="1"/>
  <c r="AF32" i="1" s="1"/>
  <c r="K32" i="1"/>
  <c r="AI32" i="1" s="1"/>
  <c r="J32" i="1"/>
  <c r="AH32" i="1" s="1"/>
  <c r="H32" i="1"/>
  <c r="BG32" i="1" s="1"/>
  <c r="G32" i="1"/>
  <c r="BF32" i="1" s="1"/>
  <c r="BH32" i="1" s="1"/>
  <c r="DL32" i="1" s="1"/>
  <c r="E32" i="1"/>
  <c r="BL32" i="1" s="1"/>
  <c r="DD32" i="1" s="1"/>
  <c r="D32" i="1"/>
  <c r="BK32" i="1" s="1"/>
  <c r="B32" i="1"/>
  <c r="O32" i="1" s="1"/>
  <c r="CB31" i="1"/>
  <c r="BZ31" i="1"/>
  <c r="BY31" i="1"/>
  <c r="BX31" i="1"/>
  <c r="AZ31" i="1"/>
  <c r="AY31" i="1"/>
  <c r="AX31" i="1"/>
  <c r="M31" i="1"/>
  <c r="W31" i="1" s="1"/>
  <c r="X31" i="1" s="1"/>
  <c r="AF31" i="1" s="1"/>
  <c r="K31" i="1"/>
  <c r="AI31" i="1" s="1"/>
  <c r="J31" i="1"/>
  <c r="AH31" i="1" s="1"/>
  <c r="H31" i="1"/>
  <c r="BG31" i="1" s="1"/>
  <c r="G31" i="1"/>
  <c r="BF31" i="1" s="1"/>
  <c r="BH31" i="1" s="1"/>
  <c r="DL31" i="1" s="1"/>
  <c r="E31" i="1"/>
  <c r="BL31" i="1" s="1"/>
  <c r="D31" i="1"/>
  <c r="BK31" i="1" s="1"/>
  <c r="B31" i="1"/>
  <c r="O31" i="1" s="1"/>
  <c r="CB30" i="1"/>
  <c r="BZ30" i="1"/>
  <c r="BY30" i="1"/>
  <c r="BX30" i="1"/>
  <c r="AZ30" i="1"/>
  <c r="AY30" i="1"/>
  <c r="AX30" i="1"/>
  <c r="M30" i="1"/>
  <c r="W30" i="1" s="1"/>
  <c r="X30" i="1" s="1"/>
  <c r="K30" i="1"/>
  <c r="AI30" i="1" s="1"/>
  <c r="AJ30" i="1" s="1"/>
  <c r="J30" i="1"/>
  <c r="AH30" i="1" s="1"/>
  <c r="H30" i="1"/>
  <c r="BG30" i="1" s="1"/>
  <c r="G30" i="1"/>
  <c r="BF30" i="1" s="1"/>
  <c r="BH30" i="1" s="1"/>
  <c r="DL30" i="1" s="1"/>
  <c r="E30" i="1"/>
  <c r="BL30" i="1" s="1"/>
  <c r="D30" i="1"/>
  <c r="BK30" i="1" s="1"/>
  <c r="B30" i="1"/>
  <c r="O30" i="1" s="1"/>
  <c r="CB29" i="1"/>
  <c r="BZ29" i="1"/>
  <c r="BY29" i="1"/>
  <c r="BX29" i="1"/>
  <c r="AZ29" i="1"/>
  <c r="AY29" i="1"/>
  <c r="AX29" i="1"/>
  <c r="M29" i="1"/>
  <c r="W29" i="1" s="1"/>
  <c r="X29" i="1" s="1"/>
  <c r="AF29" i="1" s="1"/>
  <c r="K29" i="1"/>
  <c r="AI29" i="1" s="1"/>
  <c r="J29" i="1"/>
  <c r="AH29" i="1" s="1"/>
  <c r="H29" i="1"/>
  <c r="BG29" i="1" s="1"/>
  <c r="G29" i="1"/>
  <c r="BF29" i="1" s="1"/>
  <c r="BH29" i="1" s="1"/>
  <c r="DL29" i="1" s="1"/>
  <c r="E29" i="1"/>
  <c r="BL29" i="1" s="1"/>
  <c r="D29" i="1"/>
  <c r="BK29" i="1" s="1"/>
  <c r="B29" i="1"/>
  <c r="O29" i="1" s="1"/>
  <c r="CB28" i="1"/>
  <c r="BZ28" i="1"/>
  <c r="BY28" i="1"/>
  <c r="BX28" i="1"/>
  <c r="AZ28" i="1"/>
  <c r="AY28" i="1"/>
  <c r="AX28" i="1"/>
  <c r="AH28" i="1"/>
  <c r="M28" i="1"/>
  <c r="W28" i="1" s="1"/>
  <c r="X28" i="1" s="1"/>
  <c r="K28" i="1"/>
  <c r="AI28" i="1" s="1"/>
  <c r="J28" i="1"/>
  <c r="H28" i="1"/>
  <c r="BG28" i="1" s="1"/>
  <c r="G28" i="1"/>
  <c r="BF28" i="1" s="1"/>
  <c r="BH28" i="1" s="1"/>
  <c r="DL28" i="1" s="1"/>
  <c r="E28" i="1"/>
  <c r="BL28" i="1" s="1"/>
  <c r="D28" i="1"/>
  <c r="BK28" i="1" s="1"/>
  <c r="B28" i="1"/>
  <c r="O28" i="1" s="1"/>
  <c r="CB27" i="1"/>
  <c r="BZ27" i="1"/>
  <c r="BY27" i="1"/>
  <c r="BX27" i="1"/>
  <c r="AZ27" i="1"/>
  <c r="AY27" i="1"/>
  <c r="AX27" i="1"/>
  <c r="M27" i="1"/>
  <c r="W27" i="1" s="1"/>
  <c r="X27" i="1" s="1"/>
  <c r="K27" i="1"/>
  <c r="AI27" i="1" s="1"/>
  <c r="AJ27" i="1" s="1"/>
  <c r="J27" i="1"/>
  <c r="AH27" i="1" s="1"/>
  <c r="H27" i="1"/>
  <c r="BG27" i="1" s="1"/>
  <c r="G27" i="1"/>
  <c r="BF27" i="1" s="1"/>
  <c r="BH27" i="1" s="1"/>
  <c r="DL27" i="1" s="1"/>
  <c r="E27" i="1"/>
  <c r="BL27" i="1" s="1"/>
  <c r="D27" i="1"/>
  <c r="BK27" i="1" s="1"/>
  <c r="B27" i="1"/>
  <c r="O27" i="1" s="1"/>
  <c r="CB26" i="1"/>
  <c r="BZ26" i="1"/>
  <c r="BY26" i="1"/>
  <c r="BX26" i="1"/>
  <c r="AZ26" i="1"/>
  <c r="AY26" i="1"/>
  <c r="AX26" i="1"/>
  <c r="M26" i="1"/>
  <c r="W26" i="1" s="1"/>
  <c r="X26" i="1" s="1"/>
  <c r="K26" i="1"/>
  <c r="AI26" i="1" s="1"/>
  <c r="J26" i="1"/>
  <c r="AH26" i="1" s="1"/>
  <c r="H26" i="1"/>
  <c r="BG26" i="1" s="1"/>
  <c r="G26" i="1"/>
  <c r="BF26" i="1" s="1"/>
  <c r="BH26" i="1" s="1"/>
  <c r="DL26" i="1" s="1"/>
  <c r="E26" i="1"/>
  <c r="BL26" i="1" s="1"/>
  <c r="D26" i="1"/>
  <c r="BK26" i="1" s="1"/>
  <c r="B26" i="1"/>
  <c r="O26" i="1" s="1"/>
  <c r="Q26" i="1" s="1"/>
  <c r="CB25" i="1"/>
  <c r="BZ25" i="1"/>
  <c r="BY25" i="1"/>
  <c r="BX25" i="1"/>
  <c r="AZ25" i="1"/>
  <c r="AY25" i="1"/>
  <c r="AX25" i="1"/>
  <c r="M25" i="1"/>
  <c r="W25" i="1" s="1"/>
  <c r="X25" i="1" s="1"/>
  <c r="AF25" i="1" s="1"/>
  <c r="K25" i="1"/>
  <c r="AI25" i="1" s="1"/>
  <c r="J25" i="1"/>
  <c r="AH25" i="1" s="1"/>
  <c r="H25" i="1"/>
  <c r="BG25" i="1" s="1"/>
  <c r="G25" i="1"/>
  <c r="BF25" i="1" s="1"/>
  <c r="BH25" i="1" s="1"/>
  <c r="DL25" i="1" s="1"/>
  <c r="E25" i="1"/>
  <c r="BL25" i="1" s="1"/>
  <c r="D25" i="1"/>
  <c r="BK25" i="1" s="1"/>
  <c r="B25" i="1"/>
  <c r="O25" i="1" s="1"/>
  <c r="Q25" i="1" s="1"/>
  <c r="CB24" i="1"/>
  <c r="BZ24" i="1"/>
  <c r="BY24" i="1"/>
  <c r="BX24" i="1"/>
  <c r="AZ24" i="1"/>
  <c r="AY24" i="1"/>
  <c r="AX24" i="1"/>
  <c r="M24" i="1"/>
  <c r="W24" i="1" s="1"/>
  <c r="X24" i="1" s="1"/>
  <c r="K24" i="1"/>
  <c r="AI24" i="1" s="1"/>
  <c r="AJ24" i="1" s="1"/>
  <c r="AP24" i="1" s="1"/>
  <c r="AT24" i="1" s="1"/>
  <c r="J24" i="1"/>
  <c r="AH24" i="1" s="1"/>
  <c r="H24" i="1"/>
  <c r="BG24" i="1" s="1"/>
  <c r="G24" i="1"/>
  <c r="BF24" i="1" s="1"/>
  <c r="BH24" i="1" s="1"/>
  <c r="DL24" i="1" s="1"/>
  <c r="E24" i="1"/>
  <c r="BL24" i="1" s="1"/>
  <c r="D24" i="1"/>
  <c r="BK24" i="1" s="1"/>
  <c r="B24" i="1"/>
  <c r="O24" i="1" s="1"/>
  <c r="Q24" i="1" s="1"/>
  <c r="CB23" i="1"/>
  <c r="BZ23" i="1"/>
  <c r="BY23" i="1"/>
  <c r="BX23" i="1"/>
  <c r="AZ23" i="1"/>
  <c r="AY23" i="1"/>
  <c r="AX23" i="1"/>
  <c r="M23" i="1"/>
  <c r="W23" i="1" s="1"/>
  <c r="X23" i="1" s="1"/>
  <c r="K23" i="1"/>
  <c r="AI23" i="1" s="1"/>
  <c r="AJ23" i="1" s="1"/>
  <c r="AK23" i="1" s="1" a="1"/>
  <c r="AK23" i="1" s="1"/>
  <c r="J23" i="1"/>
  <c r="AH23" i="1" s="1"/>
  <c r="H23" i="1"/>
  <c r="BG23" i="1" s="1"/>
  <c r="G23" i="1"/>
  <c r="BF23" i="1" s="1"/>
  <c r="BH23" i="1" s="1"/>
  <c r="DL23" i="1" s="1"/>
  <c r="E23" i="1"/>
  <c r="BL23" i="1" s="1"/>
  <c r="D23" i="1"/>
  <c r="BK23" i="1" s="1"/>
  <c r="B23" i="1"/>
  <c r="O23" i="1" s="1"/>
  <c r="Q23" i="1" s="1"/>
  <c r="CG23" i="1" s="1"/>
  <c r="CB22" i="1"/>
  <c r="BZ22" i="1"/>
  <c r="BY22" i="1"/>
  <c r="BX22" i="1"/>
  <c r="BL22" i="1"/>
  <c r="AZ22" i="1"/>
  <c r="AY22" i="1"/>
  <c r="AX22" i="1"/>
  <c r="M22" i="1"/>
  <c r="W22" i="1" s="1"/>
  <c r="X22" i="1" s="1"/>
  <c r="K22" i="1"/>
  <c r="AI22" i="1" s="1"/>
  <c r="J22" i="1"/>
  <c r="AH22" i="1" s="1"/>
  <c r="H22" i="1"/>
  <c r="BG22" i="1" s="1"/>
  <c r="G22" i="1"/>
  <c r="BF22" i="1" s="1"/>
  <c r="BH22" i="1" s="1"/>
  <c r="DL22" i="1" s="1"/>
  <c r="E22" i="1"/>
  <c r="D22" i="1"/>
  <c r="BK22" i="1" s="1"/>
  <c r="B22" i="1"/>
  <c r="O22" i="1" s="1"/>
  <c r="CB21" i="1"/>
  <c r="BZ21" i="1"/>
  <c r="BY21" i="1"/>
  <c r="BX21" i="1"/>
  <c r="AZ21" i="1"/>
  <c r="AY21" i="1"/>
  <c r="AX21" i="1"/>
  <c r="M21" i="1"/>
  <c r="W21" i="1" s="1"/>
  <c r="X21" i="1" s="1"/>
  <c r="K21" i="1"/>
  <c r="AI21" i="1" s="1"/>
  <c r="AJ21" i="1" s="1"/>
  <c r="J21" i="1"/>
  <c r="AH21" i="1" s="1"/>
  <c r="H21" i="1"/>
  <c r="BG21" i="1" s="1"/>
  <c r="G21" i="1"/>
  <c r="BF21" i="1" s="1"/>
  <c r="BH21" i="1" s="1"/>
  <c r="DL21" i="1" s="1"/>
  <c r="E21" i="1"/>
  <c r="BL21" i="1" s="1"/>
  <c r="D21" i="1"/>
  <c r="BK21" i="1" s="1"/>
  <c r="B21" i="1"/>
  <c r="O21" i="1" s="1"/>
  <c r="CB20" i="1"/>
  <c r="BZ20" i="1"/>
  <c r="BY20" i="1"/>
  <c r="BX20" i="1"/>
  <c r="AZ20" i="1"/>
  <c r="AY20" i="1"/>
  <c r="AX20" i="1"/>
  <c r="M20" i="1"/>
  <c r="W20" i="1" s="1"/>
  <c r="X20" i="1" s="1"/>
  <c r="K20" i="1"/>
  <c r="AI20" i="1" s="1"/>
  <c r="AJ20" i="1" s="1"/>
  <c r="AK20" i="1" s="1" a="1"/>
  <c r="AK20" i="1" s="1"/>
  <c r="J20" i="1"/>
  <c r="AH20" i="1" s="1"/>
  <c r="H20" i="1"/>
  <c r="BG20" i="1" s="1"/>
  <c r="G20" i="1"/>
  <c r="BF20" i="1" s="1"/>
  <c r="BH20" i="1" s="1"/>
  <c r="DL20" i="1" s="1"/>
  <c r="E20" i="1"/>
  <c r="BL20" i="1" s="1"/>
  <c r="D20" i="1"/>
  <c r="BK20" i="1" s="1"/>
  <c r="B20" i="1"/>
  <c r="O20" i="1" s="1"/>
  <c r="CB19" i="1"/>
  <c r="BZ19" i="1"/>
  <c r="BY19" i="1"/>
  <c r="BX19" i="1"/>
  <c r="AZ19" i="1"/>
  <c r="AY19" i="1"/>
  <c r="AX19" i="1"/>
  <c r="M19" i="1"/>
  <c r="W19" i="1" s="1"/>
  <c r="X19" i="1" s="1"/>
  <c r="K19" i="1"/>
  <c r="AI19" i="1" s="1"/>
  <c r="J19" i="1"/>
  <c r="AH19" i="1" s="1"/>
  <c r="H19" i="1"/>
  <c r="BG19" i="1" s="1"/>
  <c r="G19" i="1"/>
  <c r="BF19" i="1" s="1"/>
  <c r="BH19" i="1" s="1"/>
  <c r="DL19" i="1" s="1"/>
  <c r="E19" i="1"/>
  <c r="BL19" i="1" s="1"/>
  <c r="DD19" i="1" s="1"/>
  <c r="D19" i="1"/>
  <c r="BK19" i="1" s="1"/>
  <c r="B19" i="1"/>
  <c r="O19" i="1" s="1"/>
  <c r="CB18" i="1"/>
  <c r="BZ18" i="1"/>
  <c r="BY18" i="1"/>
  <c r="BX18" i="1"/>
  <c r="AZ18" i="1"/>
  <c r="AY18" i="1"/>
  <c r="AX18" i="1"/>
  <c r="M18" i="1"/>
  <c r="W18" i="1" s="1"/>
  <c r="X18" i="1" s="1"/>
  <c r="AF18" i="1" s="1"/>
  <c r="K18" i="1"/>
  <c r="AI18" i="1" s="1"/>
  <c r="AJ18" i="1" s="1"/>
  <c r="J18" i="1"/>
  <c r="AH18" i="1" s="1"/>
  <c r="H18" i="1"/>
  <c r="BG18" i="1" s="1"/>
  <c r="G18" i="1"/>
  <c r="BF18" i="1" s="1"/>
  <c r="BH18" i="1" s="1"/>
  <c r="DL18" i="1" s="1"/>
  <c r="E18" i="1"/>
  <c r="BL18" i="1" s="1"/>
  <c r="D18" i="1"/>
  <c r="BK18" i="1" s="1"/>
  <c r="B18" i="1"/>
  <c r="O18" i="1" s="1"/>
  <c r="CB17" i="1"/>
  <c r="BZ17" i="1"/>
  <c r="BY17" i="1"/>
  <c r="BX17" i="1"/>
  <c r="AZ17" i="1"/>
  <c r="AY17" i="1"/>
  <c r="AX17" i="1"/>
  <c r="M17" i="1"/>
  <c r="W17" i="1" s="1"/>
  <c r="X17" i="1" s="1"/>
  <c r="K17" i="1"/>
  <c r="AI17" i="1" s="1"/>
  <c r="AJ17" i="1" s="1"/>
  <c r="J17" i="1"/>
  <c r="AH17" i="1" s="1"/>
  <c r="H17" i="1"/>
  <c r="BG17" i="1" s="1"/>
  <c r="G17" i="1"/>
  <c r="BF17" i="1" s="1"/>
  <c r="BH17" i="1" s="1"/>
  <c r="DL17" i="1" s="1"/>
  <c r="E17" i="1"/>
  <c r="BL17" i="1" s="1"/>
  <c r="D17" i="1"/>
  <c r="BK17" i="1" s="1"/>
  <c r="B17" i="1"/>
  <c r="O17" i="1" s="1"/>
  <c r="CB16" i="1"/>
  <c r="BZ16" i="1"/>
  <c r="BY16" i="1"/>
  <c r="BX16" i="1"/>
  <c r="AZ16" i="1"/>
  <c r="AY16" i="1"/>
  <c r="AX16" i="1"/>
  <c r="M16" i="1"/>
  <c r="W16" i="1" s="1"/>
  <c r="X16" i="1" s="1"/>
  <c r="K16" i="1"/>
  <c r="AI16" i="1" s="1"/>
  <c r="J16" i="1"/>
  <c r="AH16" i="1" s="1"/>
  <c r="H16" i="1"/>
  <c r="BG16" i="1" s="1"/>
  <c r="G16" i="1"/>
  <c r="BF16" i="1" s="1"/>
  <c r="BH16" i="1" s="1"/>
  <c r="DL16" i="1" s="1"/>
  <c r="E16" i="1"/>
  <c r="BL16" i="1" s="1"/>
  <c r="D16" i="1"/>
  <c r="BK16" i="1" s="1"/>
  <c r="B16" i="1"/>
  <c r="O16" i="1" s="1"/>
  <c r="CB15" i="1"/>
  <c r="BZ15" i="1"/>
  <c r="BY15" i="1"/>
  <c r="BX15" i="1"/>
  <c r="AZ15" i="1"/>
  <c r="AY15" i="1"/>
  <c r="AX15" i="1"/>
  <c r="M15" i="1"/>
  <c r="W15" i="1" s="1"/>
  <c r="X15" i="1" s="1"/>
  <c r="K15" i="1"/>
  <c r="AI15" i="1" s="1"/>
  <c r="J15" i="1"/>
  <c r="AH15" i="1" s="1"/>
  <c r="H15" i="1"/>
  <c r="BG15" i="1" s="1"/>
  <c r="G15" i="1"/>
  <c r="BF15" i="1" s="1"/>
  <c r="BH15" i="1" s="1"/>
  <c r="DL15" i="1" s="1"/>
  <c r="E15" i="1"/>
  <c r="BL15" i="1" s="1"/>
  <c r="D15" i="1"/>
  <c r="BK15" i="1" s="1"/>
  <c r="B15" i="1"/>
  <c r="O15" i="1" s="1"/>
  <c r="CB14" i="1"/>
  <c r="BZ14" i="1"/>
  <c r="BY14" i="1"/>
  <c r="BX14" i="1"/>
  <c r="AZ14" i="1"/>
  <c r="AY14" i="1"/>
  <c r="AX14" i="1"/>
  <c r="M14" i="1"/>
  <c r="W14" i="1" s="1"/>
  <c r="X14" i="1" s="1"/>
  <c r="K14" i="1"/>
  <c r="AI14" i="1" s="1"/>
  <c r="AJ14" i="1" s="1"/>
  <c r="AK14" i="1" s="1" a="1"/>
  <c r="AK14" i="1" s="1"/>
  <c r="J14" i="1"/>
  <c r="AH14" i="1" s="1"/>
  <c r="H14" i="1"/>
  <c r="BG14" i="1" s="1"/>
  <c r="G14" i="1"/>
  <c r="BF14" i="1" s="1"/>
  <c r="BH14" i="1" s="1"/>
  <c r="DL14" i="1" s="1"/>
  <c r="E14" i="1"/>
  <c r="BL14" i="1" s="1"/>
  <c r="D14" i="1"/>
  <c r="BK14" i="1" s="1"/>
  <c r="B14" i="1"/>
  <c r="O14" i="1" s="1"/>
  <c r="CB13" i="1"/>
  <c r="BZ13" i="1"/>
  <c r="BY13" i="1"/>
  <c r="BX13" i="1"/>
  <c r="AZ13" i="1"/>
  <c r="AY13" i="1"/>
  <c r="AX13" i="1"/>
  <c r="M13" i="1"/>
  <c r="W13" i="1" s="1"/>
  <c r="X13" i="1" s="1"/>
  <c r="K13" i="1"/>
  <c r="AI13" i="1" s="1"/>
  <c r="J13" i="1"/>
  <c r="AH13" i="1" s="1"/>
  <c r="H13" i="1"/>
  <c r="BG13" i="1" s="1"/>
  <c r="G13" i="1"/>
  <c r="BF13" i="1" s="1"/>
  <c r="BH13" i="1" s="1"/>
  <c r="DL13" i="1" s="1"/>
  <c r="E13" i="1"/>
  <c r="BL13" i="1" s="1"/>
  <c r="D13" i="1"/>
  <c r="BK13" i="1" s="1"/>
  <c r="B13" i="1"/>
  <c r="O13" i="1" s="1"/>
  <c r="CB12" i="1"/>
  <c r="BZ12" i="1"/>
  <c r="BY12" i="1"/>
  <c r="BX12" i="1"/>
  <c r="AZ12" i="1"/>
  <c r="AY12" i="1"/>
  <c r="AX12" i="1"/>
  <c r="M12" i="1"/>
  <c r="W12" i="1" s="1"/>
  <c r="X12" i="1" s="1"/>
  <c r="AF12" i="1" s="1"/>
  <c r="K12" i="1"/>
  <c r="AI12" i="1" s="1"/>
  <c r="AJ12" i="1" s="1"/>
  <c r="J12" i="1"/>
  <c r="AH12" i="1" s="1"/>
  <c r="H12" i="1"/>
  <c r="BG12" i="1" s="1"/>
  <c r="G12" i="1"/>
  <c r="BF12" i="1" s="1"/>
  <c r="BH12" i="1" s="1"/>
  <c r="DL12" i="1" s="1"/>
  <c r="E12" i="1"/>
  <c r="BL12" i="1" s="1"/>
  <c r="D12" i="1"/>
  <c r="BK12" i="1" s="1"/>
  <c r="B12" i="1"/>
  <c r="O12" i="1" s="1"/>
  <c r="AF295" i="1" l="1"/>
  <c r="AK284" i="1" a="1"/>
  <c r="AK284" i="1" s="1"/>
  <c r="Y33" i="1"/>
  <c r="AD33" i="1" s="1"/>
  <c r="AP63" i="1"/>
  <c r="AT63" i="1" s="1"/>
  <c r="DR177" i="1"/>
  <c r="DR12" i="1"/>
  <c r="DR125" i="1"/>
  <c r="AF153" i="1"/>
  <c r="AD229" i="1"/>
  <c r="Y204" i="1"/>
  <c r="AF293" i="1"/>
  <c r="AF303" i="1"/>
  <c r="DI341" i="1"/>
  <c r="DO341" i="1" s="1"/>
  <c r="S341" i="1"/>
  <c r="R341" i="1" s="1" a="1"/>
  <c r="R341" i="1" s="1"/>
  <c r="U384" i="1"/>
  <c r="Q384" i="1"/>
  <c r="DD66" i="1"/>
  <c r="DI66" i="1"/>
  <c r="DO66" i="1" s="1"/>
  <c r="AD267" i="1"/>
  <c r="Z267" i="1"/>
  <c r="AW284" i="1"/>
  <c r="AU284" i="1"/>
  <c r="Y35" i="1"/>
  <c r="AD35" i="1" s="1"/>
  <c r="Z153" i="1"/>
  <c r="DR124" i="1"/>
  <c r="U227" i="1"/>
  <c r="CT249" i="1"/>
  <c r="CU249" i="1" s="1"/>
  <c r="Y302" i="1"/>
  <c r="DD315" i="1"/>
  <c r="DD332" i="1"/>
  <c r="AK229" i="1" a="1"/>
  <c r="AK229" i="1" s="1"/>
  <c r="DD251" i="1"/>
  <c r="BM355" i="1"/>
  <c r="BN355" i="1" s="1"/>
  <c r="BO365" i="1"/>
  <c r="BP368" i="1"/>
  <c r="DD328" i="1"/>
  <c r="DD37" i="1"/>
  <c r="CT67" i="1"/>
  <c r="CU67" i="1" s="1"/>
  <c r="BO371" i="1"/>
  <c r="DD366" i="1"/>
  <c r="DD109" i="1"/>
  <c r="AK334" i="1" a="1"/>
  <c r="AK334" i="1" s="1"/>
  <c r="CN360" i="1"/>
  <c r="DG361" i="1"/>
  <c r="DD367" i="1"/>
  <c r="DR30" i="1"/>
  <c r="DD299" i="1"/>
  <c r="DC381" i="1"/>
  <c r="DD383" i="1"/>
  <c r="DC369" i="1"/>
  <c r="DJ373" i="1"/>
  <c r="AF168" i="1"/>
  <c r="Y168" i="1"/>
  <c r="Z168" i="1" s="1"/>
  <c r="Q239" i="1"/>
  <c r="CG239" i="1" s="1"/>
  <c r="Z280" i="1"/>
  <c r="AD280" i="1"/>
  <c r="AD93" i="1"/>
  <c r="Z93" i="1"/>
  <c r="Y283" i="1"/>
  <c r="AF283" i="1"/>
  <c r="AD303" i="1"/>
  <c r="Z303" i="1"/>
  <c r="Y236" i="1"/>
  <c r="AD236" i="1" s="1"/>
  <c r="AF236" i="1"/>
  <c r="DD17" i="1"/>
  <c r="Y194" i="1"/>
  <c r="Z194" i="1" s="1"/>
  <c r="AF194" i="1"/>
  <c r="S152" i="1"/>
  <c r="R152" i="1" s="1" a="1"/>
  <c r="R152" i="1" s="1"/>
  <c r="DD152" i="1"/>
  <c r="DE152" i="1"/>
  <c r="DC152" i="1"/>
  <c r="Q176" i="1"/>
  <c r="CG176" i="1" s="1"/>
  <c r="AK18" i="1" a="1"/>
  <c r="AK18" i="1" s="1"/>
  <c r="AP18" i="1"/>
  <c r="AT18" i="1" s="1"/>
  <c r="AD163" i="1"/>
  <c r="Z163" i="1"/>
  <c r="U133" i="1"/>
  <c r="DE133" i="1" s="1"/>
  <c r="AF171" i="1"/>
  <c r="BM241" i="1"/>
  <c r="BN241" i="1" s="1"/>
  <c r="CD241" i="1" s="1"/>
  <c r="CE241" i="1" s="1"/>
  <c r="DD241" i="1"/>
  <c r="Y209" i="1"/>
  <c r="CQ278" i="1"/>
  <c r="CR278" i="1" s="1"/>
  <c r="CZ278" i="1" s="1"/>
  <c r="DD278" i="1"/>
  <c r="AF290" i="1"/>
  <c r="DI176" i="1"/>
  <c r="DO176" i="1" s="1"/>
  <c r="DD176" i="1"/>
  <c r="Y238" i="1"/>
  <c r="AF264" i="1"/>
  <c r="BM278" i="1"/>
  <c r="BN278" i="1" s="1"/>
  <c r="DR164" i="1"/>
  <c r="BO249" i="1"/>
  <c r="BP278" i="1"/>
  <c r="DR292" i="1"/>
  <c r="AK292" i="1" a="1"/>
  <c r="AK292" i="1" s="1"/>
  <c r="Q354" i="1"/>
  <c r="CG354" i="1"/>
  <c r="U151" i="1"/>
  <c r="BP249" i="1"/>
  <c r="DI45" i="1"/>
  <c r="DO45" i="1" s="1"/>
  <c r="DD45" i="1"/>
  <c r="CG169" i="1"/>
  <c r="CG227" i="1"/>
  <c r="Y252" i="1"/>
  <c r="AD252" i="1" s="1"/>
  <c r="DC361" i="1"/>
  <c r="DD361" i="1"/>
  <c r="BM361" i="1"/>
  <c r="CQ361" i="1"/>
  <c r="CR361" i="1" s="1"/>
  <c r="CZ361" i="1" s="1"/>
  <c r="CN392" i="1"/>
  <c r="DD392" i="1"/>
  <c r="CQ392" i="1"/>
  <c r="CR392" i="1" s="1"/>
  <c r="CZ392" i="1" s="1"/>
  <c r="CN177" i="1"/>
  <c r="BO181" i="1"/>
  <c r="DG218" i="1"/>
  <c r="DD218" i="1"/>
  <c r="CQ259" i="1"/>
  <c r="CR259" i="1" s="1"/>
  <c r="CZ259" i="1" s="1"/>
  <c r="DD259" i="1"/>
  <c r="DC307" i="1"/>
  <c r="DD307" i="1"/>
  <c r="Q317" i="1"/>
  <c r="U317" i="1" s="1"/>
  <c r="DE317" i="1" s="1"/>
  <c r="CQ351" i="1"/>
  <c r="CR351" i="1" s="1"/>
  <c r="CZ351" i="1" s="1"/>
  <c r="BO351" i="1"/>
  <c r="U402" i="1"/>
  <c r="P402" i="1"/>
  <c r="CG402" i="1"/>
  <c r="DD35" i="1"/>
  <c r="DR83" i="1"/>
  <c r="DJ104" i="1"/>
  <c r="CQ378" i="1"/>
  <c r="CR378" i="1" s="1"/>
  <c r="CZ378" i="1" s="1"/>
  <c r="DD378" i="1"/>
  <c r="BO378" i="1"/>
  <c r="DR42" i="1"/>
  <c r="CN52" i="1"/>
  <c r="AF101" i="1"/>
  <c r="AP233" i="1"/>
  <c r="AT233" i="1" s="1"/>
  <c r="DD245" i="1"/>
  <c r="CO278" i="1"/>
  <c r="CW278" i="1" s="1"/>
  <c r="DN278" i="1" s="1"/>
  <c r="CO239" i="1"/>
  <c r="CW239" i="1" s="1"/>
  <c r="DN239" i="1" s="1"/>
  <c r="DD239" i="1"/>
  <c r="CG40" i="1"/>
  <c r="DC278" i="1"/>
  <c r="AD309" i="1"/>
  <c r="Z309" i="1"/>
  <c r="DD316" i="1"/>
  <c r="Q327" i="1"/>
  <c r="CG327" i="1" s="1"/>
  <c r="DI337" i="1"/>
  <c r="DO337" i="1" s="1"/>
  <c r="BP337" i="1"/>
  <c r="DD337" i="1"/>
  <c r="S337" i="1"/>
  <c r="R337" i="1" s="1" a="1"/>
  <c r="R337" i="1" s="1"/>
  <c r="DG337" i="1"/>
  <c r="DC337" i="1"/>
  <c r="CT337" i="1"/>
  <c r="CU337" i="1" s="1"/>
  <c r="CQ348" i="1"/>
  <c r="CR348" i="1" s="1"/>
  <c r="CZ348" i="1" s="1"/>
  <c r="DD348" i="1"/>
  <c r="CQ401" i="1"/>
  <c r="CR401" i="1" s="1"/>
  <c r="CZ401" i="1" s="1"/>
  <c r="BP401" i="1"/>
  <c r="BO401" i="1"/>
  <c r="S401" i="1"/>
  <c r="R401" i="1" s="1" a="1"/>
  <c r="R401" i="1" s="1"/>
  <c r="DD401" i="1"/>
  <c r="DD249" i="1"/>
  <c r="DD63" i="1"/>
  <c r="DJ249" i="1"/>
  <c r="S181" i="1"/>
  <c r="R181" i="1" s="1" a="1"/>
  <c r="R181" i="1" s="1"/>
  <c r="DD181" i="1"/>
  <c r="U388" i="1"/>
  <c r="Q388" i="1"/>
  <c r="CG388" i="1"/>
  <c r="BO42" i="1"/>
  <c r="AF46" i="1"/>
  <c r="DD121" i="1"/>
  <c r="CN181" i="1"/>
  <c r="BP222" i="1"/>
  <c r="DD222" i="1"/>
  <c r="Y260" i="1"/>
  <c r="AD260" i="1" s="1"/>
  <c r="AV277" i="1"/>
  <c r="DD350" i="1"/>
  <c r="DJ54" i="1"/>
  <c r="DD54" i="1"/>
  <c r="DD107" i="1"/>
  <c r="CT181" i="1"/>
  <c r="CU181" i="1" s="1"/>
  <c r="CQ387" i="1"/>
  <c r="CR387" i="1" s="1"/>
  <c r="CZ387" i="1" s="1"/>
  <c r="DD387" i="1"/>
  <c r="DG388" i="1"/>
  <c r="DD388" i="1"/>
  <c r="DD351" i="1"/>
  <c r="DD41" i="1"/>
  <c r="AP73" i="1"/>
  <c r="AT73" i="1" s="1"/>
  <c r="AF229" i="1"/>
  <c r="AF262" i="1"/>
  <c r="CO396" i="1"/>
  <c r="CW396" i="1" s="1"/>
  <c r="BI396" i="1" s="1"/>
  <c r="DD396" i="1"/>
  <c r="DJ396" i="1"/>
  <c r="BM396" i="1"/>
  <c r="U404" i="1"/>
  <c r="P404" i="1"/>
  <c r="BM329" i="1"/>
  <c r="CT369" i="1"/>
  <c r="CU369" i="1" s="1"/>
  <c r="DJ377" i="1"/>
  <c r="DD349" i="1"/>
  <c r="DD365" i="1"/>
  <c r="DD381" i="1"/>
  <c r="BP355" i="1"/>
  <c r="CT370" i="1"/>
  <c r="CU370" i="1" s="1"/>
  <c r="DD329" i="1"/>
  <c r="DD352" i="1"/>
  <c r="DD368" i="1"/>
  <c r="Y305" i="1"/>
  <c r="DC370" i="1"/>
  <c r="DD353" i="1"/>
  <c r="DD369" i="1"/>
  <c r="DD385" i="1"/>
  <c r="CT329" i="1"/>
  <c r="CU329" i="1" s="1"/>
  <c r="U359" i="1"/>
  <c r="BO368" i="1"/>
  <c r="Y377" i="1"/>
  <c r="DG380" i="1"/>
  <c r="BO403" i="1"/>
  <c r="DD354" i="1"/>
  <c r="DD370" i="1"/>
  <c r="DE329" i="1"/>
  <c r="CT365" i="1"/>
  <c r="CU365" i="1" s="1"/>
  <c r="DD355" i="1"/>
  <c r="DD371" i="1"/>
  <c r="DD403" i="1"/>
  <c r="DR294" i="1"/>
  <c r="AF314" i="1"/>
  <c r="DD372" i="1"/>
  <c r="CO355" i="1"/>
  <c r="CW355" i="1" s="1"/>
  <c r="DG366" i="1"/>
  <c r="CQ373" i="1"/>
  <c r="CR373" i="1" s="1"/>
  <c r="CZ373" i="1" s="1"/>
  <c r="BO374" i="1"/>
  <c r="BM395" i="1"/>
  <c r="DD341" i="1"/>
  <c r="DD357" i="1"/>
  <c r="DD373" i="1"/>
  <c r="DR298" i="1"/>
  <c r="CT373" i="1"/>
  <c r="CU373" i="1" s="1"/>
  <c r="AF398" i="1"/>
  <c r="DD358" i="1"/>
  <c r="DD374" i="1"/>
  <c r="DG341" i="1"/>
  <c r="DG355" i="1"/>
  <c r="BM369" i="1"/>
  <c r="BN369" i="1" s="1"/>
  <c r="BR369" i="1" s="1"/>
  <c r="BM377" i="1"/>
  <c r="BN377" i="1" s="1"/>
  <c r="DD375" i="1"/>
  <c r="S329" i="1"/>
  <c r="R329" i="1" s="1" a="1"/>
  <c r="R329" i="1" s="1"/>
  <c r="CQ368" i="1"/>
  <c r="CR368" i="1" s="1"/>
  <c r="CZ368" i="1" s="1"/>
  <c r="BO369" i="1"/>
  <c r="DD344" i="1"/>
  <c r="DD360" i="1"/>
  <c r="DD376" i="1"/>
  <c r="AF300" i="1"/>
  <c r="DR321" i="1"/>
  <c r="DG368" i="1"/>
  <c r="CT375" i="1"/>
  <c r="CU375" i="1" s="1"/>
  <c r="DD345" i="1"/>
  <c r="DD377" i="1"/>
  <c r="DD393" i="1"/>
  <c r="DR303" i="1"/>
  <c r="AF323" i="1"/>
  <c r="CT395" i="1"/>
  <c r="CU395" i="1" s="1"/>
  <c r="DD346" i="1"/>
  <c r="DD394" i="1"/>
  <c r="DG395" i="1"/>
  <c r="DD347" i="1"/>
  <c r="DD363" i="1"/>
  <c r="DD379" i="1"/>
  <c r="DD395" i="1"/>
  <c r="DC377" i="1"/>
  <c r="DU5" i="1"/>
  <c r="DY5" i="1"/>
  <c r="CD355" i="1"/>
  <c r="CE355" i="1" s="1"/>
  <c r="CD278" i="1"/>
  <c r="CE278" i="1" s="1"/>
  <c r="AF13" i="1"/>
  <c r="Y13" i="1"/>
  <c r="AD13" i="1" s="1"/>
  <c r="AF14" i="1"/>
  <c r="Y14" i="1"/>
  <c r="AD14" i="1" s="1"/>
  <c r="Q21" i="1"/>
  <c r="CG21" i="1" s="1"/>
  <c r="Y26" i="1"/>
  <c r="AF26" i="1"/>
  <c r="Y195" i="1"/>
  <c r="AF195" i="1"/>
  <c r="Q22" i="1"/>
  <c r="U22" i="1" s="1"/>
  <c r="DE22" i="1" s="1"/>
  <c r="AK133" i="1" a="1"/>
  <c r="AK133" i="1" s="1"/>
  <c r="AP133" i="1"/>
  <c r="AT133" i="1" s="1"/>
  <c r="DR133" i="1"/>
  <c r="Y149" i="1"/>
  <c r="AD149" i="1" s="1"/>
  <c r="AF149" i="1"/>
  <c r="AF106" i="1"/>
  <c r="Y106" i="1"/>
  <c r="AF57" i="1"/>
  <c r="Y57" i="1"/>
  <c r="Z57" i="1" s="1"/>
  <c r="AP49" i="1"/>
  <c r="AT49" i="1" s="1"/>
  <c r="DR49" i="1"/>
  <c r="Y173" i="1"/>
  <c r="AF173" i="1"/>
  <c r="CQ405" i="1"/>
  <c r="CR405" i="1" s="1"/>
  <c r="CZ405" i="1" s="1"/>
  <c r="BP405" i="1"/>
  <c r="BO405" i="1"/>
  <c r="S405" i="1"/>
  <c r="R405" i="1" s="1" a="1"/>
  <c r="R405" i="1" s="1"/>
  <c r="CT405" i="1"/>
  <c r="CU405" i="1" s="1"/>
  <c r="AP121" i="1"/>
  <c r="AT121" i="1" s="1"/>
  <c r="AW121" i="1" s="1"/>
  <c r="BB121" i="1" s="1"/>
  <c r="AK121" i="1" a="1"/>
  <c r="AK121" i="1" s="1"/>
  <c r="DR121" i="1"/>
  <c r="Y79" i="1"/>
  <c r="Z79" i="1" s="1"/>
  <c r="AF79" i="1"/>
  <c r="Y138" i="1"/>
  <c r="AF138" i="1"/>
  <c r="AF175" i="1"/>
  <c r="Y175" i="1"/>
  <c r="AK49" i="1" a="1"/>
  <c r="AK49" i="1" s="1"/>
  <c r="AJ54" i="1"/>
  <c r="CQ67" i="1"/>
  <c r="CR67" i="1" s="1"/>
  <c r="CZ67" i="1" s="1"/>
  <c r="CO67" i="1"/>
  <c r="CW67" i="1" s="1"/>
  <c r="DN67" i="1" s="1"/>
  <c r="S67" i="1"/>
  <c r="R67" i="1" s="1" a="1"/>
  <c r="R67" i="1" s="1"/>
  <c r="CN67" i="1"/>
  <c r="AF156" i="1"/>
  <c r="Y158" i="1"/>
  <c r="AF158" i="1"/>
  <c r="Y225" i="1"/>
  <c r="AF225" i="1"/>
  <c r="DE126" i="1"/>
  <c r="CT126" i="1"/>
  <c r="CU126" i="1" s="1"/>
  <c r="CO126" i="1"/>
  <c r="CW126" i="1" s="1"/>
  <c r="DN126" i="1" s="1"/>
  <c r="Q127" i="1"/>
  <c r="CG127" i="1"/>
  <c r="DI364" i="1"/>
  <c r="DO364" i="1" s="1"/>
  <c r="S364" i="1"/>
  <c r="R364" i="1" s="1" a="1"/>
  <c r="R364" i="1" s="1"/>
  <c r="DE52" i="1"/>
  <c r="DJ52" i="1"/>
  <c r="AU181" i="1"/>
  <c r="AW181" i="1"/>
  <c r="BB181" i="1" s="1"/>
  <c r="Q188" i="1"/>
  <c r="CG188" i="1" s="1"/>
  <c r="Y197" i="1"/>
  <c r="Z197" i="1" s="1"/>
  <c r="AF197" i="1"/>
  <c r="AF205" i="1"/>
  <c r="Y205" i="1"/>
  <c r="AF216" i="1"/>
  <c r="Y216" i="1"/>
  <c r="Y66" i="1"/>
  <c r="AF81" i="1"/>
  <c r="DC104" i="1"/>
  <c r="DI104" i="1"/>
  <c r="DO104" i="1" s="1"/>
  <c r="CT104" i="1"/>
  <c r="CU104" i="1" s="1"/>
  <c r="CN104" i="1"/>
  <c r="S104" i="1"/>
  <c r="R104" i="1" s="1" a="1"/>
  <c r="R104" i="1" s="1"/>
  <c r="BP104" i="1"/>
  <c r="BO104" i="1"/>
  <c r="DR118" i="1"/>
  <c r="AP118" i="1"/>
  <c r="AT118" i="1" s="1"/>
  <c r="AV118" i="1" s="1"/>
  <c r="Y159" i="1"/>
  <c r="AF159" i="1"/>
  <c r="Q161" i="1"/>
  <c r="CG161" i="1" s="1"/>
  <c r="DE177" i="1"/>
  <c r="CT177" i="1"/>
  <c r="CU177" i="1" s="1"/>
  <c r="CQ177" i="1"/>
  <c r="CR177" i="1" s="1"/>
  <c r="CZ177" i="1" s="1"/>
  <c r="CO177" i="1"/>
  <c r="CW177" i="1" s="1"/>
  <c r="BO177" i="1"/>
  <c r="AV181" i="1"/>
  <c r="BP171" i="1"/>
  <c r="BM171" i="1"/>
  <c r="S171" i="1"/>
  <c r="R171" i="1" s="1" a="1"/>
  <c r="R171" i="1" s="1"/>
  <c r="DJ171" i="1"/>
  <c r="DE171" i="1"/>
  <c r="DC171" i="1"/>
  <c r="AF198" i="1"/>
  <c r="Y198" i="1"/>
  <c r="Z252" i="1"/>
  <c r="DR63" i="1"/>
  <c r="AF191" i="1"/>
  <c r="Y191" i="1"/>
  <c r="DR43" i="1"/>
  <c r="Y118" i="1"/>
  <c r="Z118" i="1" s="1"/>
  <c r="AF118" i="1"/>
  <c r="AJ126" i="1"/>
  <c r="AF132" i="1"/>
  <c r="Y132" i="1"/>
  <c r="AJ67" i="1"/>
  <c r="AD107" i="1"/>
  <c r="Z107" i="1"/>
  <c r="AF126" i="1"/>
  <c r="Y126" i="1"/>
  <c r="AD126" i="1" s="1"/>
  <c r="Y143" i="1"/>
  <c r="AF143" i="1"/>
  <c r="Z235" i="1"/>
  <c r="AD235" i="1"/>
  <c r="Y43" i="1"/>
  <c r="Q56" i="1"/>
  <c r="U56" i="1" s="1"/>
  <c r="DR89" i="1"/>
  <c r="AF93" i="1"/>
  <c r="CG123" i="1"/>
  <c r="Y142" i="1"/>
  <c r="Z142" i="1" s="1"/>
  <c r="AF142" i="1"/>
  <c r="Q163" i="1"/>
  <c r="U163" i="1" s="1"/>
  <c r="DE163" i="1" s="1"/>
  <c r="CO180" i="1"/>
  <c r="CW180" i="1" s="1"/>
  <c r="DN180" i="1" s="1"/>
  <c r="S180" i="1"/>
  <c r="R180" i="1" s="1" a="1"/>
  <c r="R180" i="1" s="1"/>
  <c r="CO223" i="1"/>
  <c r="CW223" i="1" s="1"/>
  <c r="DN223" i="1" s="1"/>
  <c r="DJ223" i="1"/>
  <c r="DG223" i="1"/>
  <c r="DE223" i="1"/>
  <c r="CN223" i="1"/>
  <c r="BO223" i="1"/>
  <c r="BM223" i="1"/>
  <c r="AD234" i="1"/>
  <c r="Z234" i="1"/>
  <c r="CO66" i="1"/>
  <c r="CW66" i="1" s="1"/>
  <c r="DN66" i="1" s="1"/>
  <c r="BP66" i="1"/>
  <c r="AK93" i="1" a="1"/>
  <c r="AK93" i="1" s="1"/>
  <c r="AP93" i="1"/>
  <c r="AT93" i="1" s="1"/>
  <c r="CN152" i="1"/>
  <c r="BO152" i="1"/>
  <c r="DI152" i="1"/>
  <c r="DO152" i="1" s="1"/>
  <c r="DG152" i="1"/>
  <c r="CQ152" i="1"/>
  <c r="CR152" i="1" s="1"/>
  <c r="CZ152" i="1" s="1"/>
  <c r="Z209" i="1"/>
  <c r="AD209" i="1"/>
  <c r="AF210" i="1"/>
  <c r="Y210" i="1"/>
  <c r="Z210" i="1" s="1"/>
  <c r="Y221" i="1"/>
  <c r="AJ33" i="1"/>
  <c r="Y109" i="1"/>
  <c r="AD109" i="1" s="1"/>
  <c r="AF109" i="1"/>
  <c r="Y228" i="1"/>
  <c r="AD228" i="1" s="1"/>
  <c r="AF228" i="1"/>
  <c r="Y243" i="1"/>
  <c r="AF243" i="1"/>
  <c r="AJ45" i="1"/>
  <c r="Y53" i="1"/>
  <c r="Z53" i="1" s="1"/>
  <c r="AF53" i="1"/>
  <c r="Y127" i="1"/>
  <c r="AD127" i="1" s="1"/>
  <c r="DG176" i="1"/>
  <c r="CO176" i="1"/>
  <c r="CW176" i="1" s="1"/>
  <c r="DN176" i="1" s="1"/>
  <c r="Y193" i="1"/>
  <c r="AF222" i="1"/>
  <c r="Y222" i="1"/>
  <c r="AD222" i="1" s="1"/>
  <c r="CN42" i="1"/>
  <c r="CQ42" i="1"/>
  <c r="CR42" i="1" s="1"/>
  <c r="CZ42" i="1" s="1"/>
  <c r="DE42" i="1"/>
  <c r="S42" i="1"/>
  <c r="R42" i="1" s="1" a="1"/>
  <c r="R42" i="1" s="1"/>
  <c r="AF45" i="1"/>
  <c r="Y45" i="1"/>
  <c r="BM52" i="1"/>
  <c r="DR64" i="1"/>
  <c r="AP64" i="1"/>
  <c r="AT64" i="1" s="1"/>
  <c r="AU64" i="1" s="1"/>
  <c r="Y120" i="1"/>
  <c r="AF121" i="1"/>
  <c r="Y121" i="1"/>
  <c r="Q124" i="1"/>
  <c r="U124" i="1" s="1"/>
  <c r="DE124" i="1" s="1"/>
  <c r="AF164" i="1"/>
  <c r="Y164" i="1"/>
  <c r="Q165" i="1"/>
  <c r="CG165" i="1" s="1"/>
  <c r="Q189" i="1"/>
  <c r="CG189" i="1" s="1"/>
  <c r="DR201" i="1"/>
  <c r="AP201" i="1"/>
  <c r="AT201" i="1" s="1"/>
  <c r="Q217" i="1"/>
  <c r="CG217" i="1" s="1"/>
  <c r="BP52" i="1"/>
  <c r="BO126" i="1"/>
  <c r="U235" i="1"/>
  <c r="AF253" i="1"/>
  <c r="Y253" i="1"/>
  <c r="AD253" i="1" s="1"/>
  <c r="AF279" i="1"/>
  <c r="Y279" i="1"/>
  <c r="AD279" i="1" s="1"/>
  <c r="AF403" i="1"/>
  <c r="Y403" i="1"/>
  <c r="Z403" i="1" s="1"/>
  <c r="U410" i="1"/>
  <c r="CG410" i="1"/>
  <c r="P410" i="1"/>
  <c r="AP209" i="1"/>
  <c r="AT209" i="1" s="1"/>
  <c r="Q249" i="1"/>
  <c r="CG249" i="1" s="1"/>
  <c r="Q304" i="1"/>
  <c r="CG304" i="1" s="1"/>
  <c r="BP397" i="1"/>
  <c r="BO397" i="1"/>
  <c r="DG397" i="1"/>
  <c r="DE397" i="1"/>
  <c r="CT397" i="1"/>
  <c r="CU397" i="1" s="1"/>
  <c r="CQ397" i="1"/>
  <c r="CR397" i="1" s="1"/>
  <c r="CZ397" i="1" s="1"/>
  <c r="CN397" i="1"/>
  <c r="S397" i="1"/>
  <c r="R397" i="1" s="1" a="1"/>
  <c r="R397" i="1" s="1"/>
  <c r="P400" i="1"/>
  <c r="CG400" i="1"/>
  <c r="Y240" i="1"/>
  <c r="Q261" i="1"/>
  <c r="CG261" i="1" s="1"/>
  <c r="Q262" i="1"/>
  <c r="CG262" i="1" s="1"/>
  <c r="CQ409" i="1"/>
  <c r="CR409" i="1" s="1"/>
  <c r="CZ409" i="1" s="1"/>
  <c r="S409" i="1"/>
  <c r="R409" i="1" s="1" a="1"/>
  <c r="R409" i="1" s="1"/>
  <c r="CT409" i="1"/>
  <c r="CU409" i="1" s="1"/>
  <c r="BP409" i="1"/>
  <c r="BO409" i="1"/>
  <c r="AF269" i="1"/>
  <c r="Y269" i="1"/>
  <c r="AF322" i="1"/>
  <c r="Y322" i="1"/>
  <c r="AD322" i="1" s="1"/>
  <c r="DR138" i="1"/>
  <c r="Z320" i="1"/>
  <c r="AD320" i="1"/>
  <c r="Y364" i="1"/>
  <c r="AD364" i="1" s="1"/>
  <c r="AF364" i="1"/>
  <c r="BP389" i="1"/>
  <c r="BO389" i="1"/>
  <c r="DI389" i="1"/>
  <c r="DO389" i="1" s="1"/>
  <c r="DG389" i="1"/>
  <c r="DC389" i="1"/>
  <c r="CT389" i="1"/>
  <c r="CU389" i="1" s="1"/>
  <c r="CQ389" i="1"/>
  <c r="CR389" i="1" s="1"/>
  <c r="CZ389" i="1" s="1"/>
  <c r="S389" i="1"/>
  <c r="R389" i="1" s="1" a="1"/>
  <c r="R389" i="1" s="1"/>
  <c r="CN389" i="1"/>
  <c r="CQ399" i="1"/>
  <c r="CR399" i="1" s="1"/>
  <c r="CZ399" i="1" s="1"/>
  <c r="BP399" i="1"/>
  <c r="BO399" i="1"/>
  <c r="S399" i="1"/>
  <c r="R399" i="1" s="1" a="1"/>
  <c r="R399" i="1" s="1"/>
  <c r="CT399" i="1"/>
  <c r="CU399" i="1" s="1"/>
  <c r="DE45" i="1"/>
  <c r="CG129" i="1"/>
  <c r="BO218" i="1"/>
  <c r="Z247" i="1"/>
  <c r="AD247" i="1"/>
  <c r="AU248" i="1"/>
  <c r="AW248" i="1"/>
  <c r="BB248" i="1" s="1"/>
  <c r="AF258" i="1"/>
  <c r="Y258" i="1"/>
  <c r="Y259" i="1"/>
  <c r="AF259" i="1"/>
  <c r="AF270" i="1"/>
  <c r="Y270" i="1"/>
  <c r="AD270" i="1" s="1"/>
  <c r="AP332" i="1"/>
  <c r="AT332" i="1" s="1"/>
  <c r="DG342" i="1"/>
  <c r="CQ342" i="1"/>
  <c r="CR342" i="1" s="1"/>
  <c r="CZ342" i="1" s="1"/>
  <c r="CN391" i="1"/>
  <c r="CQ391" i="1"/>
  <c r="CR391" i="1" s="1"/>
  <c r="CZ391" i="1" s="1"/>
  <c r="BP391" i="1"/>
  <c r="BO391" i="1"/>
  <c r="DI391" i="1"/>
  <c r="DO391" i="1" s="1"/>
  <c r="S391" i="1"/>
  <c r="R391" i="1" s="1" a="1"/>
  <c r="R391" i="1" s="1"/>
  <c r="DG391" i="1"/>
  <c r="DC391" i="1"/>
  <c r="Y131" i="1"/>
  <c r="Y199" i="1"/>
  <c r="BP218" i="1"/>
  <c r="AF247" i="1"/>
  <c r="AP272" i="1"/>
  <c r="AT272" i="1" s="1"/>
  <c r="AW272" i="1" s="1"/>
  <c r="BB272" i="1" s="1"/>
  <c r="DR272" i="1"/>
  <c r="AF292" i="1"/>
  <c r="Y292" i="1"/>
  <c r="Y312" i="1"/>
  <c r="AD312" i="1" s="1"/>
  <c r="AF312" i="1"/>
  <c r="Y324" i="1"/>
  <c r="AD324" i="1" s="1"/>
  <c r="AF324" i="1"/>
  <c r="AJ371" i="1"/>
  <c r="DR371" i="1" s="1"/>
  <c r="DI382" i="1"/>
  <c r="DO382" i="1" s="1"/>
  <c r="S382" i="1"/>
  <c r="R382" i="1" s="1" a="1"/>
  <c r="R382" i="1" s="1"/>
  <c r="DC382" i="1"/>
  <c r="CN382" i="1"/>
  <c r="AF405" i="1"/>
  <c r="Y405" i="1"/>
  <c r="AD405" i="1" s="1"/>
  <c r="AF407" i="1"/>
  <c r="Y407" i="1"/>
  <c r="AP237" i="1"/>
  <c r="AT237" i="1" s="1"/>
  <c r="AK237" i="1" a="1"/>
  <c r="AK237" i="1" s="1"/>
  <c r="AF248" i="1"/>
  <c r="Y248" i="1"/>
  <c r="AD248" i="1" s="1"/>
  <c r="AU283" i="1"/>
  <c r="AV283" i="1"/>
  <c r="AW283" i="1"/>
  <c r="DR313" i="1"/>
  <c r="AP313" i="1"/>
  <c r="AT313" i="1" s="1"/>
  <c r="Y340" i="1"/>
  <c r="AF340" i="1"/>
  <c r="DI343" i="1"/>
  <c r="DO343" i="1" s="1"/>
  <c r="DG343" i="1"/>
  <c r="U408" i="1"/>
  <c r="P408" i="1"/>
  <c r="CG408" i="1"/>
  <c r="DR132" i="1"/>
  <c r="AD168" i="1"/>
  <c r="AD194" i="1"/>
  <c r="Y232" i="1"/>
  <c r="DJ359" i="1"/>
  <c r="DG359" i="1"/>
  <c r="DE359" i="1"/>
  <c r="DC359" i="1"/>
  <c r="CO359" i="1"/>
  <c r="CW359" i="1" s="1"/>
  <c r="BO359" i="1"/>
  <c r="BM359" i="1"/>
  <c r="AF409" i="1"/>
  <c r="Y409" i="1"/>
  <c r="AD283" i="1"/>
  <c r="Z283" i="1"/>
  <c r="U361" i="1"/>
  <c r="Q361" i="1"/>
  <c r="Y368" i="1"/>
  <c r="Z368" i="1" s="1"/>
  <c r="AF368" i="1"/>
  <c r="AF389" i="1"/>
  <c r="Y389" i="1"/>
  <c r="AF399" i="1"/>
  <c r="Y399" i="1"/>
  <c r="DR209" i="1"/>
  <c r="Q237" i="1"/>
  <c r="CG237" i="1" s="1"/>
  <c r="Y242" i="1"/>
  <c r="AD305" i="1"/>
  <c r="Z305" i="1"/>
  <c r="AP356" i="1"/>
  <c r="AT356" i="1" s="1"/>
  <c r="AU356" i="1" s="1"/>
  <c r="AK356" i="1" a="1"/>
  <c r="AK356" i="1" s="1"/>
  <c r="CQ407" i="1"/>
  <c r="CR407" i="1" s="1"/>
  <c r="CZ407" i="1" s="1"/>
  <c r="CT407" i="1"/>
  <c r="CU407" i="1" s="1"/>
  <c r="BP407" i="1"/>
  <c r="BO407" i="1"/>
  <c r="S407" i="1"/>
  <c r="R407" i="1" s="1" a="1"/>
  <c r="R407" i="1" s="1"/>
  <c r="AK124" i="1" a="1"/>
  <c r="AK124" i="1" s="1"/>
  <c r="AK177" i="1" a="1"/>
  <c r="AK177" i="1" s="1"/>
  <c r="Y192" i="1"/>
  <c r="Z192" i="1" s="1"/>
  <c r="Y214" i="1"/>
  <c r="CO218" i="1"/>
  <c r="CW218" i="1" s="1"/>
  <c r="AV233" i="1"/>
  <c r="AW233" i="1"/>
  <c r="BB233" i="1" s="1"/>
  <c r="AJ307" i="1"/>
  <c r="BR355" i="1"/>
  <c r="DQ355" i="1"/>
  <c r="AJ358" i="1"/>
  <c r="BP384" i="1"/>
  <c r="BO384" i="1"/>
  <c r="DI384" i="1"/>
  <c r="DO384" i="1" s="1"/>
  <c r="DG384" i="1"/>
  <c r="DE384" i="1"/>
  <c r="CQ384" i="1"/>
  <c r="CR384" i="1" s="1"/>
  <c r="CZ384" i="1" s="1"/>
  <c r="AP177" i="1"/>
  <c r="AT177" i="1" s="1"/>
  <c r="AW177" i="1" s="1"/>
  <c r="BB177" i="1" s="1"/>
  <c r="AJ218" i="1"/>
  <c r="AP218" i="1" s="1"/>
  <c r="AT218" i="1" s="1"/>
  <c r="AU233" i="1"/>
  <c r="CQ260" i="1"/>
  <c r="CR260" i="1" s="1"/>
  <c r="CZ260" i="1" s="1"/>
  <c r="DI260" i="1"/>
  <c r="DO260" i="1" s="1"/>
  <c r="DG260" i="1"/>
  <c r="S260" i="1"/>
  <c r="R260" i="1" s="1" a="1"/>
  <c r="R260" i="1" s="1"/>
  <c r="DE260" i="1"/>
  <c r="DC260" i="1"/>
  <c r="AF337" i="1"/>
  <c r="Y337" i="1"/>
  <c r="S380" i="1"/>
  <c r="R380" i="1" s="1" a="1"/>
  <c r="R380" i="1" s="1"/>
  <c r="BP380" i="1"/>
  <c r="BO380" i="1"/>
  <c r="DJ380" i="1"/>
  <c r="DI380" i="1"/>
  <c r="DO380" i="1" s="1"/>
  <c r="BM380" i="1"/>
  <c r="DE380" i="1"/>
  <c r="DC380" i="1"/>
  <c r="CT380" i="1"/>
  <c r="CU380" i="1" s="1"/>
  <c r="CQ380" i="1"/>
  <c r="CR380" i="1" s="1"/>
  <c r="CZ380" i="1" s="1"/>
  <c r="CN380" i="1"/>
  <c r="BP386" i="1"/>
  <c r="DI386" i="1"/>
  <c r="DO386" i="1" s="1"/>
  <c r="DE386" i="1"/>
  <c r="S386" i="1"/>
  <c r="R386" i="1" s="1" a="1"/>
  <c r="R386" i="1" s="1"/>
  <c r="CQ386" i="1"/>
  <c r="CR386" i="1" s="1"/>
  <c r="CZ386" i="1" s="1"/>
  <c r="CN386" i="1"/>
  <c r="CT386" i="1"/>
  <c r="CU386" i="1" s="1"/>
  <c r="Q243" i="1"/>
  <c r="CG243" i="1" s="1"/>
  <c r="AD251" i="1"/>
  <c r="Z251" i="1"/>
  <c r="Q270" i="1"/>
  <c r="CG270" i="1" s="1"/>
  <c r="AF286" i="1"/>
  <c r="Y286" i="1"/>
  <c r="Y344" i="1"/>
  <c r="AF344" i="1"/>
  <c r="Y125" i="1"/>
  <c r="AD125" i="1" s="1"/>
  <c r="AF163" i="1"/>
  <c r="DJ218" i="1"/>
  <c r="Q225" i="1"/>
  <c r="CG225" i="1" s="1"/>
  <c r="Y239" i="1"/>
  <c r="AF239" i="1"/>
  <c r="AF251" i="1"/>
  <c r="Y265" i="1"/>
  <c r="AD265" i="1" s="1"/>
  <c r="AF265" i="1"/>
  <c r="Y294" i="1"/>
  <c r="AF294" i="1"/>
  <c r="AD295" i="1"/>
  <c r="Z295" i="1"/>
  <c r="Y308" i="1"/>
  <c r="AF308" i="1"/>
  <c r="U406" i="1"/>
  <c r="P406" i="1"/>
  <c r="CG406" i="1"/>
  <c r="U302" i="1"/>
  <c r="DE302" i="1" s="1"/>
  <c r="Y304" i="1"/>
  <c r="Y329" i="1"/>
  <c r="DJ329" i="1"/>
  <c r="BO341" i="1"/>
  <c r="DE351" i="1"/>
  <c r="CN354" i="1"/>
  <c r="DC355" i="1"/>
  <c r="DE357" i="1"/>
  <c r="DJ367" i="1"/>
  <c r="AJ385" i="1"/>
  <c r="AK385" i="1" s="1" a="1"/>
  <c r="AK385" i="1" s="1"/>
  <c r="AJ249" i="1"/>
  <c r="AJ259" i="1"/>
  <c r="DR283" i="1"/>
  <c r="AF309" i="1"/>
  <c r="AF315" i="1"/>
  <c r="BO337" i="1"/>
  <c r="DE355" i="1"/>
  <c r="AJ366" i="1"/>
  <c r="CG381" i="1"/>
  <c r="P384" i="1"/>
  <c r="CG384" i="1"/>
  <c r="DR277" i="1"/>
  <c r="AJ373" i="1"/>
  <c r="CT379" i="1"/>
  <c r="CU379" i="1" s="1"/>
  <c r="AK277" i="1" a="1"/>
  <c r="AK277" i="1" s="1"/>
  <c r="CG317" i="1"/>
  <c r="U354" i="1"/>
  <c r="DJ355" i="1"/>
  <c r="DG373" i="1"/>
  <c r="BO377" i="1"/>
  <c r="DC379" i="1"/>
  <c r="DI381" i="1"/>
  <c r="DO381" i="1" s="1"/>
  <c r="BP403" i="1"/>
  <c r="CO375" i="1"/>
  <c r="CW375" i="1" s="1"/>
  <c r="DN375" i="1" s="1"/>
  <c r="BP377" i="1"/>
  <c r="DG379" i="1"/>
  <c r="BM249" i="1"/>
  <c r="AW277" i="1"/>
  <c r="BB277" i="1" s="1"/>
  <c r="Q282" i="1"/>
  <c r="CG282" i="1" s="1"/>
  <c r="Y291" i="1"/>
  <c r="AD293" i="1"/>
  <c r="DR334" i="1"/>
  <c r="CN341" i="1"/>
  <c r="BM351" i="1"/>
  <c r="AJ357" i="1"/>
  <c r="AP357" i="1" s="1"/>
  <c r="AT357" i="1" s="1"/>
  <c r="DC360" i="1"/>
  <c r="Y369" i="1"/>
  <c r="CQ375" i="1"/>
  <c r="CR375" i="1" s="1"/>
  <c r="CZ375" i="1" s="1"/>
  <c r="AK376" i="1" a="1"/>
  <c r="AK376" i="1" s="1"/>
  <c r="AJ379" i="1"/>
  <c r="DI379" i="1"/>
  <c r="DO379" i="1" s="1"/>
  <c r="DG383" i="1"/>
  <c r="AJ389" i="1"/>
  <c r="U327" i="1"/>
  <c r="DE327" i="1" s="1"/>
  <c r="AJ369" i="1"/>
  <c r="DI383" i="1"/>
  <c r="DO383" i="1" s="1"/>
  <c r="AF267" i="1"/>
  <c r="AV284" i="1"/>
  <c r="DR293" i="1"/>
  <c r="AF341" i="1"/>
  <c r="S360" i="1"/>
  <c r="R360" i="1" s="1" a="1"/>
  <c r="R360" i="1" s="1"/>
  <c r="BO361" i="1"/>
  <c r="BO373" i="1"/>
  <c r="DC378" i="1"/>
  <c r="CT403" i="1"/>
  <c r="CU403" i="1" s="1"/>
  <c r="CN348" i="1"/>
  <c r="CQ353" i="1"/>
  <c r="CR353" i="1" s="1"/>
  <c r="CZ353" i="1" s="1"/>
  <c r="CT368" i="1"/>
  <c r="CU368" i="1" s="1"/>
  <c r="DG369" i="1"/>
  <c r="BP370" i="1"/>
  <c r="BP373" i="1"/>
  <c r="DC375" i="1"/>
  <c r="CO377" i="1"/>
  <c r="CW377" i="1" s="1"/>
  <c r="DN377" i="1" s="1"/>
  <c r="DG378" i="1"/>
  <c r="DE392" i="1"/>
  <c r="CG398" i="1"/>
  <c r="AF310" i="1"/>
  <c r="DC348" i="1"/>
  <c r="Q352" i="1"/>
  <c r="DE375" i="1"/>
  <c r="CQ377" i="1"/>
  <c r="CR377" i="1" s="1"/>
  <c r="CZ377" i="1" s="1"/>
  <c r="S378" i="1"/>
  <c r="R378" i="1" s="1" a="1"/>
  <c r="R378" i="1" s="1"/>
  <c r="DI378" i="1"/>
  <c r="DO378" i="1" s="1"/>
  <c r="AJ383" i="1"/>
  <c r="P388" i="1"/>
  <c r="DI392" i="1"/>
  <c r="DO392" i="1" s="1"/>
  <c r="S403" i="1"/>
  <c r="R403" i="1" s="1" a="1"/>
  <c r="R403" i="1" s="1"/>
  <c r="AD237" i="1"/>
  <c r="DR271" i="1"/>
  <c r="Z301" i="1"/>
  <c r="DJ375" i="1"/>
  <c r="BM379" i="1"/>
  <c r="AF237" i="1"/>
  <c r="Y297" i="1"/>
  <c r="AD297" i="1" s="1"/>
  <c r="AF301" i="1"/>
  <c r="Q318" i="1"/>
  <c r="CG318" i="1" s="1"/>
  <c r="CN329" i="1"/>
  <c r="DE348" i="1"/>
  <c r="Y355" i="1"/>
  <c r="CQ355" i="1"/>
  <c r="CR355" i="1" s="1"/>
  <c r="CZ355" i="1" s="1"/>
  <c r="BM375" i="1"/>
  <c r="CQ395" i="1"/>
  <c r="CR395" i="1" s="1"/>
  <c r="CZ395" i="1" s="1"/>
  <c r="CT401" i="1"/>
  <c r="CU401" i="1" s="1"/>
  <c r="CG404" i="1"/>
  <c r="BO379" i="1"/>
  <c r="DC329" i="1"/>
  <c r="U353" i="1"/>
  <c r="CT355" i="1"/>
  <c r="CU355" i="1" s="1"/>
  <c r="CO373" i="1"/>
  <c r="CW373" i="1" s="1"/>
  <c r="DN373" i="1" s="1"/>
  <c r="DE395" i="1"/>
  <c r="AP292" i="1"/>
  <c r="AT292" i="1" s="1"/>
  <c r="AK294" i="1" a="1"/>
  <c r="AK294" i="1" s="1"/>
  <c r="DI307" i="1"/>
  <c r="DO307" i="1" s="1"/>
  <c r="Q13" i="1"/>
  <c r="CG13" i="1" s="1"/>
  <c r="AF15" i="1"/>
  <c r="Y15" i="1"/>
  <c r="AF22" i="1"/>
  <c r="Y22" i="1"/>
  <c r="AJ32" i="1"/>
  <c r="AJ16" i="1"/>
  <c r="AJ28" i="1"/>
  <c r="DD28" i="1" s="1"/>
  <c r="AF16" i="1"/>
  <c r="Y16" i="1"/>
  <c r="AF20" i="1"/>
  <c r="Y20" i="1"/>
  <c r="AF28" i="1"/>
  <c r="Y28" i="1"/>
  <c r="AF47" i="1"/>
  <c r="Y47" i="1"/>
  <c r="CG14" i="1"/>
  <c r="Q14" i="1"/>
  <c r="U14" i="1" s="1"/>
  <c r="DE14" i="1" s="1"/>
  <c r="AF17" i="1"/>
  <c r="Y17" i="1"/>
  <c r="AF23" i="1"/>
  <c r="Y23" i="1"/>
  <c r="AJ36" i="1"/>
  <c r="AF21" i="1"/>
  <c r="Y21" i="1"/>
  <c r="AJ26" i="1"/>
  <c r="AJ29" i="1"/>
  <c r="AJ13" i="1"/>
  <c r="AK17" i="1" a="1"/>
  <c r="AK17" i="1" s="1"/>
  <c r="DR17" i="1"/>
  <c r="AP17" i="1"/>
  <c r="AT17" i="1" s="1"/>
  <c r="Q27" i="1"/>
  <c r="CG27" i="1" s="1"/>
  <c r="Q31" i="1"/>
  <c r="CG31" i="1" s="1"/>
  <c r="DR37" i="1"/>
  <c r="AP37" i="1"/>
  <c r="AT37" i="1" s="1"/>
  <c r="AK37" i="1" a="1"/>
  <c r="AK37" i="1" s="1"/>
  <c r="AF40" i="1"/>
  <c r="Y40" i="1"/>
  <c r="AJ34" i="1"/>
  <c r="Q15" i="1"/>
  <c r="U15" i="1" s="1"/>
  <c r="DE15" i="1" s="1"/>
  <c r="CQ19" i="1"/>
  <c r="CR19" i="1" s="1"/>
  <c r="CZ19" i="1" s="1"/>
  <c r="CN19" i="1"/>
  <c r="DI19" i="1"/>
  <c r="DO19" i="1" s="1"/>
  <c r="DG19" i="1"/>
  <c r="DE19" i="1"/>
  <c r="DC19" i="1"/>
  <c r="BP19" i="1"/>
  <c r="S19" i="1"/>
  <c r="R19" i="1" s="1" a="1"/>
  <c r="R19" i="1" s="1"/>
  <c r="CT19" i="1"/>
  <c r="CU19" i="1" s="1"/>
  <c r="BO19" i="1"/>
  <c r="DJ19" i="1"/>
  <c r="BM19" i="1"/>
  <c r="CO19" i="1"/>
  <c r="CW19" i="1" s="1"/>
  <c r="DN19" i="1" s="1"/>
  <c r="DR41" i="1"/>
  <c r="AP41" i="1"/>
  <c r="AT41" i="1" s="1"/>
  <c r="AK41" i="1" a="1"/>
  <c r="AK41" i="1" s="1"/>
  <c r="AK21" i="1" a="1"/>
  <c r="AK21" i="1" s="1"/>
  <c r="DR21" i="1"/>
  <c r="AP21" i="1"/>
  <c r="AT21" i="1" s="1"/>
  <c r="AD26" i="1"/>
  <c r="Z26" i="1"/>
  <c r="Q32" i="1"/>
  <c r="U32" i="1" s="1"/>
  <c r="Q16" i="1"/>
  <c r="CG16" i="1" s="1"/>
  <c r="AJ22" i="1"/>
  <c r="DD22" i="1" s="1"/>
  <c r="Q28" i="1"/>
  <c r="U28" i="1" s="1"/>
  <c r="DE28" i="1" s="1"/>
  <c r="Y34" i="1"/>
  <c r="AF34" i="1"/>
  <c r="AF30" i="1"/>
  <c r="Y30" i="1"/>
  <c r="CT32" i="1"/>
  <c r="CU32" i="1" s="1"/>
  <c r="DG32" i="1"/>
  <c r="DC32" i="1"/>
  <c r="BP32" i="1"/>
  <c r="S32" i="1"/>
  <c r="R32" i="1" s="1" a="1"/>
  <c r="R32" i="1" s="1"/>
  <c r="BO32" i="1"/>
  <c r="BM32" i="1"/>
  <c r="CQ32" i="1"/>
  <c r="CR32" i="1" s="1"/>
  <c r="CZ32" i="1" s="1"/>
  <c r="CO32" i="1"/>
  <c r="CW32" i="1" s="1"/>
  <c r="DN32" i="1" s="1"/>
  <c r="CN32" i="1"/>
  <c r="DJ32" i="1"/>
  <c r="DI32" i="1"/>
  <c r="DO32" i="1" s="1"/>
  <c r="DE32" i="1"/>
  <c r="AJ19" i="1"/>
  <c r="AF27" i="1"/>
  <c r="Y27" i="1"/>
  <c r="AJ31" i="1"/>
  <c r="AW18" i="1"/>
  <c r="BB18" i="1" s="1"/>
  <c r="AV18" i="1"/>
  <c r="AU18" i="1"/>
  <c r="AF19" i="1"/>
  <c r="Y19" i="1"/>
  <c r="AF24" i="1"/>
  <c r="Y24" i="1"/>
  <c r="AP27" i="1"/>
  <c r="AT27" i="1" s="1"/>
  <c r="AK27" i="1" a="1"/>
  <c r="AK27" i="1" s="1"/>
  <c r="DR27" i="1"/>
  <c r="BO33" i="1"/>
  <c r="CQ33" i="1"/>
  <c r="CR33" i="1" s="1"/>
  <c r="CZ33" i="1" s="1"/>
  <c r="CO33" i="1"/>
  <c r="CW33" i="1" s="1"/>
  <c r="DN33" i="1" s="1"/>
  <c r="CN33" i="1"/>
  <c r="DJ33" i="1"/>
  <c r="DI33" i="1"/>
  <c r="DO33" i="1" s="1"/>
  <c r="DG33" i="1"/>
  <c r="S33" i="1"/>
  <c r="R33" i="1" s="1" a="1"/>
  <c r="R33" i="1" s="1"/>
  <c r="DE33" i="1"/>
  <c r="DC33" i="1"/>
  <c r="BP33" i="1"/>
  <c r="BM33" i="1"/>
  <c r="CT33" i="1"/>
  <c r="CU33" i="1" s="1"/>
  <c r="AJ15" i="1"/>
  <c r="DD15" i="1" s="1"/>
  <c r="AW24" i="1"/>
  <c r="BB24" i="1" s="1"/>
  <c r="AV24" i="1"/>
  <c r="AU24" i="1"/>
  <c r="AJ25" i="1"/>
  <c r="AF42" i="1"/>
  <c r="Y42" i="1"/>
  <c r="AK12" i="1" a="1"/>
  <c r="AK12" i="1" s="1"/>
  <c r="Q19" i="1"/>
  <c r="CG19" i="1" s="1"/>
  <c r="Q20" i="1"/>
  <c r="CG20" i="1" s="1"/>
  <c r="AP23" i="1"/>
  <c r="AT23" i="1" s="1"/>
  <c r="U26" i="1"/>
  <c r="DE26" i="1" s="1"/>
  <c r="Y31" i="1"/>
  <c r="Y32" i="1"/>
  <c r="U34" i="1"/>
  <c r="DE34" i="1" s="1"/>
  <c r="AK35" i="1" a="1"/>
  <c r="AK35" i="1" s="1"/>
  <c r="AK43" i="1" a="1"/>
  <c r="AK43" i="1" s="1"/>
  <c r="AF51" i="1"/>
  <c r="Y51" i="1"/>
  <c r="Y52" i="1"/>
  <c r="Q53" i="1"/>
  <c r="CG53" i="1" s="1"/>
  <c r="Q58" i="1"/>
  <c r="U58" i="1" s="1"/>
  <c r="DE58" i="1" s="1"/>
  <c r="Q59" i="1"/>
  <c r="AF63" i="1"/>
  <c r="Y63" i="1"/>
  <c r="Q17" i="1"/>
  <c r="CG17" i="1" s="1"/>
  <c r="Q18" i="1"/>
  <c r="U18" i="1" s="1"/>
  <c r="DE18" i="1" s="1"/>
  <c r="AP20" i="1"/>
  <c r="AT20" i="1" s="1"/>
  <c r="U24" i="1"/>
  <c r="DE24" i="1" s="1"/>
  <c r="U25" i="1"/>
  <c r="DE25" i="1" s="1"/>
  <c r="Y29" i="1"/>
  <c r="Q37" i="1"/>
  <c r="CG37" i="1" s="1"/>
  <c r="CG41" i="1"/>
  <c r="Z46" i="1"/>
  <c r="AF64" i="1"/>
  <c r="Y64" i="1"/>
  <c r="AD66" i="1"/>
  <c r="Z66" i="1"/>
  <c r="Q67" i="1"/>
  <c r="CG67" i="1" s="1"/>
  <c r="AP74" i="1"/>
  <c r="AT74" i="1" s="1"/>
  <c r="AK74" i="1" a="1"/>
  <c r="AK74" i="1" s="1"/>
  <c r="DR74" i="1"/>
  <c r="AP76" i="1"/>
  <c r="AT76" i="1" s="1"/>
  <c r="DR76" i="1"/>
  <c r="AK76" i="1" a="1"/>
  <c r="AK76" i="1" s="1"/>
  <c r="U23" i="1"/>
  <c r="DE23" i="1" s="1"/>
  <c r="DR23" i="1"/>
  <c r="DR24" i="1"/>
  <c r="AP38" i="1"/>
  <c r="AT38" i="1" s="1"/>
  <c r="AK38" i="1" a="1"/>
  <c r="AK38" i="1" s="1"/>
  <c r="AP51" i="1"/>
  <c r="AT51" i="1" s="1"/>
  <c r="AK51" i="1" a="1"/>
  <c r="AK51" i="1" s="1"/>
  <c r="DR51" i="1"/>
  <c r="BM54" i="1"/>
  <c r="Q64" i="1"/>
  <c r="U64" i="1" s="1"/>
  <c r="DE64" i="1" s="1"/>
  <c r="AF71" i="1"/>
  <c r="Y71" i="1"/>
  <c r="U20" i="1"/>
  <c r="DE20" i="1" s="1"/>
  <c r="U21" i="1"/>
  <c r="DE21" i="1" s="1"/>
  <c r="Y25" i="1"/>
  <c r="Q39" i="1"/>
  <c r="CG39" i="1" s="1"/>
  <c r="AP40" i="1"/>
  <c r="AT40" i="1" s="1"/>
  <c r="AK40" i="1" a="1"/>
  <c r="AK40" i="1" s="1"/>
  <c r="CG42" i="1"/>
  <c r="AP43" i="1"/>
  <c r="AT43" i="1" s="1"/>
  <c r="Q45" i="1"/>
  <c r="U45" i="1" s="1"/>
  <c r="AK77" i="1" a="1"/>
  <c r="AK77" i="1" s="1"/>
  <c r="DR77" i="1"/>
  <c r="AP77" i="1"/>
  <c r="AT77" i="1" s="1"/>
  <c r="Q12" i="1"/>
  <c r="AP14" i="1"/>
  <c r="AT14" i="1" s="1"/>
  <c r="DR20" i="1"/>
  <c r="Q33" i="1"/>
  <c r="CG33" i="1" s="1"/>
  <c r="AP33" i="1"/>
  <c r="AT33" i="1" s="1"/>
  <c r="AP35" i="1"/>
  <c r="AT35" i="1" s="1"/>
  <c r="U40" i="1"/>
  <c r="DE40" i="1" s="1"/>
  <c r="U41" i="1"/>
  <c r="DE41" i="1" s="1"/>
  <c r="DJ45" i="1"/>
  <c r="AJ46" i="1"/>
  <c r="Y74" i="1"/>
  <c r="AF74" i="1"/>
  <c r="AP12" i="1"/>
  <c r="AT12" i="1" s="1"/>
  <c r="DR18" i="1"/>
  <c r="Q36" i="1"/>
  <c r="CG36" i="1" s="1"/>
  <c r="Y37" i="1"/>
  <c r="Y41" i="1"/>
  <c r="Q47" i="1"/>
  <c r="CG47" i="1" s="1"/>
  <c r="Q54" i="1"/>
  <c r="U54" i="1" s="1"/>
  <c r="Q55" i="1"/>
  <c r="CG55" i="1" s="1"/>
  <c r="AF60" i="1"/>
  <c r="Y60" i="1"/>
  <c r="AU63" i="1"/>
  <c r="AW63" i="1"/>
  <c r="BB63" i="1" s="1"/>
  <c r="AV63" i="1"/>
  <c r="Q79" i="1"/>
  <c r="U79" i="1" s="1"/>
  <c r="DE79" i="1" s="1"/>
  <c r="AD45" i="1"/>
  <c r="Z45" i="1"/>
  <c r="AF55" i="1"/>
  <c r="Y55" i="1"/>
  <c r="AJ58" i="1"/>
  <c r="AJ59" i="1"/>
  <c r="Q60" i="1"/>
  <c r="CG60" i="1" s="1"/>
  <c r="AP68" i="1"/>
  <c r="AT68" i="1" s="1"/>
  <c r="DR68" i="1"/>
  <c r="AK68" i="1" a="1"/>
  <c r="AK68" i="1" s="1"/>
  <c r="DR14" i="1"/>
  <c r="Y18" i="1"/>
  <c r="CG26" i="1"/>
  <c r="AK30" i="1" a="1"/>
  <c r="AK30" i="1" s="1"/>
  <c r="Q35" i="1"/>
  <c r="U35" i="1" s="1"/>
  <c r="DE35" i="1" s="1"/>
  <c r="Y39" i="1"/>
  <c r="Q46" i="1"/>
  <c r="CG46" i="1" s="1"/>
  <c r="Q52" i="1"/>
  <c r="CG52" i="1" s="1"/>
  <c r="Y54" i="1"/>
  <c r="AP55" i="1"/>
  <c r="AT55" i="1" s="1"/>
  <c r="DR55" i="1"/>
  <c r="AF58" i="1"/>
  <c r="Y58" i="1"/>
  <c r="AF62" i="1"/>
  <c r="Y62" i="1"/>
  <c r="AV64" i="1"/>
  <c r="AW64" i="1"/>
  <c r="BB64" i="1" s="1"/>
  <c r="AF68" i="1"/>
  <c r="Y68" i="1"/>
  <c r="AJ72" i="1"/>
  <c r="CG24" i="1"/>
  <c r="CG25" i="1"/>
  <c r="DR40" i="1"/>
  <c r="AJ60" i="1"/>
  <c r="DD60" i="1" s="1"/>
  <c r="AF61" i="1"/>
  <c r="Y61" i="1"/>
  <c r="BI66" i="1"/>
  <c r="AF67" i="1"/>
  <c r="Y67" i="1"/>
  <c r="AF72" i="1"/>
  <c r="Y72" i="1"/>
  <c r="AF75" i="1"/>
  <c r="Y75" i="1"/>
  <c r="Q76" i="1"/>
  <c r="CG76" i="1" s="1"/>
  <c r="AF36" i="1"/>
  <c r="Y36" i="1"/>
  <c r="DR38" i="1"/>
  <c r="AF44" i="1"/>
  <c r="Y44" i="1"/>
  <c r="Y48" i="1"/>
  <c r="AF48" i="1"/>
  <c r="AF49" i="1"/>
  <c r="Y49" i="1"/>
  <c r="AF56" i="1"/>
  <c r="Y56" i="1"/>
  <c r="AF59" i="1"/>
  <c r="Y59" i="1"/>
  <c r="AJ62" i="1"/>
  <c r="Y12" i="1"/>
  <c r="Z13" i="1"/>
  <c r="Z14" i="1"/>
  <c r="AK24" i="1" a="1"/>
  <c r="AK24" i="1" s="1"/>
  <c r="Z33" i="1"/>
  <c r="CG34" i="1"/>
  <c r="AJ39" i="1"/>
  <c r="DD39" i="1" s="1"/>
  <c r="CT42" i="1"/>
  <c r="CU42" i="1" s="1"/>
  <c r="BP42" i="1"/>
  <c r="DJ42" i="1"/>
  <c r="CO42" i="1"/>
  <c r="CW42" i="1" s="1"/>
  <c r="DN42" i="1" s="1"/>
  <c r="BM42" i="1"/>
  <c r="DI42" i="1"/>
  <c r="DO42" i="1" s="1"/>
  <c r="DG42" i="1"/>
  <c r="DC42" i="1"/>
  <c r="CG43" i="1"/>
  <c r="AJ48" i="1"/>
  <c r="Q49" i="1"/>
  <c r="CG49" i="1" s="1"/>
  <c r="AJ56" i="1"/>
  <c r="AD57" i="1"/>
  <c r="AJ61" i="1"/>
  <c r="DD61" i="1" s="1"/>
  <c r="CX67" i="1"/>
  <c r="AL67" i="1" s="1" a="1"/>
  <c r="AL67" i="1" s="1"/>
  <c r="BI67" i="1"/>
  <c r="Y85" i="1"/>
  <c r="AF85" i="1"/>
  <c r="Q29" i="1"/>
  <c r="Q30" i="1"/>
  <c r="U30" i="1" s="1"/>
  <c r="DE30" i="1" s="1"/>
  <c r="Q38" i="1"/>
  <c r="CG38" i="1" s="1"/>
  <c r="AF50" i="1"/>
  <c r="Y50" i="1"/>
  <c r="BN52" i="1"/>
  <c r="DQ52" i="1" s="1"/>
  <c r="AP70" i="1"/>
  <c r="AT70" i="1" s="1"/>
  <c r="AK70" i="1" a="1"/>
  <c r="AK70" i="1" s="1"/>
  <c r="DR70" i="1"/>
  <c r="Q71" i="1"/>
  <c r="CG71" i="1" s="1"/>
  <c r="Y78" i="1"/>
  <c r="AF78" i="1"/>
  <c r="Q87" i="1"/>
  <c r="CG87" i="1" s="1"/>
  <c r="AP30" i="1"/>
  <c r="AT30" i="1" s="1"/>
  <c r="Z35" i="1"/>
  <c r="U36" i="1"/>
  <c r="DE36" i="1" s="1"/>
  <c r="AP44" i="1"/>
  <c r="AT44" i="1" s="1"/>
  <c r="AK44" i="1" a="1"/>
  <c r="AK44" i="1" s="1"/>
  <c r="CQ45" i="1"/>
  <c r="CR45" i="1" s="1"/>
  <c r="CZ45" i="1" s="1"/>
  <c r="BM45" i="1"/>
  <c r="S45" i="1"/>
  <c r="R45" i="1" s="1" a="1"/>
  <c r="R45" i="1" s="1"/>
  <c r="CO45" i="1"/>
  <c r="CW45" i="1" s="1"/>
  <c r="DN45" i="1" s="1"/>
  <c r="DG45" i="1"/>
  <c r="DC45" i="1"/>
  <c r="BP45" i="1"/>
  <c r="CT45" i="1"/>
  <c r="CU45" i="1" s="1"/>
  <c r="BO45" i="1"/>
  <c r="Q50" i="1"/>
  <c r="U50" i="1" s="1"/>
  <c r="DE50" i="1" s="1"/>
  <c r="AJ57" i="1"/>
  <c r="DD57" i="1" s="1"/>
  <c r="AV92" i="1"/>
  <c r="AW92" i="1"/>
  <c r="BB92" i="1" s="1"/>
  <c r="AU92" i="1"/>
  <c r="AP42" i="1"/>
  <c r="AT42" i="1" s="1"/>
  <c r="AK42" i="1" a="1"/>
  <c r="AK42" i="1" s="1"/>
  <c r="U43" i="1"/>
  <c r="DE43" i="1" s="1"/>
  <c r="AU49" i="1"/>
  <c r="AW49" i="1"/>
  <c r="BB49" i="1" s="1"/>
  <c r="AV49" i="1"/>
  <c r="AJ52" i="1"/>
  <c r="U66" i="1"/>
  <c r="CG66" i="1"/>
  <c r="AF73" i="1"/>
  <c r="Y73" i="1"/>
  <c r="AF38" i="1"/>
  <c r="Y38" i="1"/>
  <c r="U42" i="1"/>
  <c r="AD43" i="1"/>
  <c r="Z43" i="1"/>
  <c r="AJ53" i="1"/>
  <c r="CX66" i="1"/>
  <c r="AL66" i="1" s="1" a="1"/>
  <c r="AL66" i="1" s="1"/>
  <c r="Y70" i="1"/>
  <c r="AF70" i="1"/>
  <c r="Q44" i="1"/>
  <c r="CG44" i="1" s="1"/>
  <c r="Q48" i="1"/>
  <c r="U48" i="1" s="1"/>
  <c r="DE48" i="1" s="1"/>
  <c r="AJ50" i="1"/>
  <c r="Q51" i="1"/>
  <c r="CG51" i="1" s="1"/>
  <c r="DE54" i="1"/>
  <c r="CQ54" i="1"/>
  <c r="CR54" i="1" s="1"/>
  <c r="CZ54" i="1" s="1"/>
  <c r="CO54" i="1"/>
  <c r="CW54" i="1" s="1"/>
  <c r="DN54" i="1" s="1"/>
  <c r="CN54" i="1"/>
  <c r="DI54" i="1"/>
  <c r="DO54" i="1" s="1"/>
  <c r="DG54" i="1"/>
  <c r="DC54" i="1"/>
  <c r="S54" i="1"/>
  <c r="R54" i="1" s="1" a="1"/>
  <c r="R54" i="1" s="1"/>
  <c r="BP54" i="1"/>
  <c r="BO54" i="1"/>
  <c r="CT54" i="1"/>
  <c r="CU54" i="1" s="1"/>
  <c r="U57" i="1"/>
  <c r="DE57" i="1" s="1"/>
  <c r="AJ47" i="1"/>
  <c r="Q62" i="1"/>
  <c r="CG62" i="1" s="1"/>
  <c r="AJ66" i="1"/>
  <c r="DJ67" i="1"/>
  <c r="Q69" i="1"/>
  <c r="U69" i="1" s="1"/>
  <c r="DE69" i="1" s="1"/>
  <c r="Z81" i="1"/>
  <c r="Q82" i="1"/>
  <c r="U82" i="1" s="1"/>
  <c r="DE82" i="1" s="1"/>
  <c r="Y84" i="1"/>
  <c r="Q85" i="1"/>
  <c r="U85" i="1" s="1"/>
  <c r="DE85" i="1" s="1"/>
  <c r="Y91" i="1"/>
  <c r="AF91" i="1"/>
  <c r="AJ97" i="1"/>
  <c r="Q98" i="1"/>
  <c r="CG98" i="1" s="1"/>
  <c r="AF102" i="1"/>
  <c r="Y102" i="1"/>
  <c r="Q114" i="1"/>
  <c r="U114" i="1" s="1"/>
  <c r="DE114" i="1" s="1"/>
  <c r="CG61" i="1"/>
  <c r="BP67" i="1"/>
  <c r="Q74" i="1"/>
  <c r="CG74" i="1" s="1"/>
  <c r="AF77" i="1"/>
  <c r="Y77" i="1"/>
  <c r="AJ78" i="1"/>
  <c r="AF82" i="1"/>
  <c r="Y82" i="1"/>
  <c r="Q83" i="1"/>
  <c r="CG83" i="1" s="1"/>
  <c r="Q107" i="1"/>
  <c r="AW73" i="1"/>
  <c r="BB73" i="1" s="1"/>
  <c r="AV73" i="1"/>
  <c r="AU73" i="1"/>
  <c r="Q75" i="1"/>
  <c r="CG75" i="1" s="1"/>
  <c r="AP87" i="1"/>
  <c r="AT87" i="1" s="1"/>
  <c r="AK87" i="1" a="1"/>
  <c r="AK87" i="1" s="1"/>
  <c r="DR87" i="1"/>
  <c r="Y97" i="1"/>
  <c r="AF97" i="1"/>
  <c r="Q115" i="1"/>
  <c r="CG115" i="1" s="1"/>
  <c r="DC52" i="1"/>
  <c r="AF69" i="1"/>
  <c r="Y69" i="1"/>
  <c r="Q78" i="1"/>
  <c r="AJ82" i="1"/>
  <c r="Y83" i="1"/>
  <c r="AF83" i="1"/>
  <c r="AV89" i="1"/>
  <c r="AW89" i="1"/>
  <c r="BB89" i="1" s="1"/>
  <c r="AU89" i="1"/>
  <c r="AP95" i="1"/>
  <c r="AT95" i="1" s="1"/>
  <c r="DR95" i="1"/>
  <c r="AK95" i="1" a="1"/>
  <c r="AK95" i="1" s="1"/>
  <c r="AJ100" i="1"/>
  <c r="AF86" i="1"/>
  <c r="Y86" i="1"/>
  <c r="Q99" i="1"/>
  <c r="DE56" i="1"/>
  <c r="AK64" i="1" a="1"/>
  <c r="AK64" i="1" s="1"/>
  <c r="AD79" i="1"/>
  <c r="DG52" i="1"/>
  <c r="Q72" i="1"/>
  <c r="AF80" i="1"/>
  <c r="Y80" i="1"/>
  <c r="AP86" i="1"/>
  <c r="AT86" i="1" s="1"/>
  <c r="DR86" i="1"/>
  <c r="AK86" i="1" a="1"/>
  <c r="AK86" i="1" s="1"/>
  <c r="Y89" i="1"/>
  <c r="AF89" i="1"/>
  <c r="Y95" i="1"/>
  <c r="AF95" i="1"/>
  <c r="AP98" i="1"/>
  <c r="AT98" i="1" s="1"/>
  <c r="DR98" i="1"/>
  <c r="AK98" i="1" a="1"/>
  <c r="AK98" i="1" s="1"/>
  <c r="CT99" i="1"/>
  <c r="CU99" i="1" s="1"/>
  <c r="BP99" i="1"/>
  <c r="DG99" i="1"/>
  <c r="S99" i="1"/>
  <c r="R99" i="1" s="1" a="1"/>
  <c r="R99" i="1" s="1"/>
  <c r="BO99" i="1"/>
  <c r="DI99" i="1"/>
  <c r="DO99" i="1" s="1"/>
  <c r="CQ99" i="1"/>
  <c r="CR99" i="1" s="1"/>
  <c r="CZ99" i="1" s="1"/>
  <c r="CO99" i="1"/>
  <c r="CW99" i="1" s="1"/>
  <c r="DN99" i="1" s="1"/>
  <c r="CN99" i="1"/>
  <c r="DJ99" i="1"/>
  <c r="BM99" i="1"/>
  <c r="DE99" i="1"/>
  <c r="DC99" i="1"/>
  <c r="DI52" i="1"/>
  <c r="DO52" i="1" s="1"/>
  <c r="Q63" i="1"/>
  <c r="CG63" i="1" s="1"/>
  <c r="Q65" i="1"/>
  <c r="AJ69" i="1"/>
  <c r="DR73" i="1"/>
  <c r="Y76" i="1"/>
  <c r="AJ79" i="1"/>
  <c r="DD79" i="1" s="1"/>
  <c r="Q80" i="1"/>
  <c r="CG80" i="1" s="1"/>
  <c r="CG84" i="1"/>
  <c r="U84" i="1"/>
  <c r="DE84" i="1" s="1"/>
  <c r="AF114" i="1"/>
  <c r="Y114" i="1"/>
  <c r="AF88" i="1"/>
  <c r="Y88" i="1"/>
  <c r="CG90" i="1"/>
  <c r="U90" i="1"/>
  <c r="DE90" i="1" s="1"/>
  <c r="AJ71" i="1"/>
  <c r="Q73" i="1"/>
  <c r="U73" i="1" s="1"/>
  <c r="DE73" i="1" s="1"/>
  <c r="DR85" i="1"/>
  <c r="AP85" i="1"/>
  <c r="AT85" i="1" s="1"/>
  <c r="CO52" i="1"/>
  <c r="CW52" i="1" s="1"/>
  <c r="DN52" i="1" s="1"/>
  <c r="AK85" i="1" a="1"/>
  <c r="AK85" i="1" s="1"/>
  <c r="AV93" i="1"/>
  <c r="AW93" i="1"/>
  <c r="BB93" i="1" s="1"/>
  <c r="AU93" i="1"/>
  <c r="AJ96" i="1"/>
  <c r="Q97" i="1"/>
  <c r="U97" i="1" s="1"/>
  <c r="DE97" i="1" s="1"/>
  <c r="DR99" i="1"/>
  <c r="AP99" i="1"/>
  <c r="AT99" i="1" s="1"/>
  <c r="AK99" i="1" a="1"/>
  <c r="AK99" i="1" s="1"/>
  <c r="U110" i="1"/>
  <c r="DE110" i="1" s="1"/>
  <c r="CQ52" i="1"/>
  <c r="CR52" i="1" s="1"/>
  <c r="CZ52" i="1" s="1"/>
  <c r="AF65" i="1"/>
  <c r="Y65" i="1"/>
  <c r="DG66" i="1"/>
  <c r="DC66" i="1"/>
  <c r="CT66" i="1"/>
  <c r="CU66" i="1" s="1"/>
  <c r="BO66" i="1"/>
  <c r="S66" i="1"/>
  <c r="R66" i="1" s="1" a="1"/>
  <c r="R66" i="1" s="1"/>
  <c r="CQ66" i="1"/>
  <c r="CR66" i="1" s="1"/>
  <c r="CZ66" i="1" s="1"/>
  <c r="BM66" i="1"/>
  <c r="DJ66" i="1"/>
  <c r="CN66" i="1"/>
  <c r="DE66" i="1"/>
  <c r="Q70" i="1"/>
  <c r="AP81" i="1"/>
  <c r="AT81" i="1" s="1"/>
  <c r="DR81" i="1"/>
  <c r="AK81" i="1" a="1"/>
  <c r="AK81" i="1" s="1"/>
  <c r="AF96" i="1"/>
  <c r="Y96" i="1"/>
  <c r="Q96" i="1"/>
  <c r="U96" i="1" s="1"/>
  <c r="DE96" i="1" s="1"/>
  <c r="CT52" i="1"/>
  <c r="CU52" i="1" s="1"/>
  <c r="U61" i="1"/>
  <c r="DE61" i="1" s="1"/>
  <c r="Q68" i="1"/>
  <c r="AJ84" i="1"/>
  <c r="AJ94" i="1"/>
  <c r="S52" i="1"/>
  <c r="R52" i="1" s="1" a="1"/>
  <c r="R52" i="1" s="1"/>
  <c r="BO52" i="1"/>
  <c r="BO67" i="1"/>
  <c r="DG67" i="1"/>
  <c r="DE67" i="1"/>
  <c r="DC67" i="1"/>
  <c r="CG73" i="1"/>
  <c r="Q91" i="1"/>
  <c r="CG91" i="1" s="1"/>
  <c r="AF123" i="1"/>
  <c r="Y123" i="1"/>
  <c r="AJ65" i="1"/>
  <c r="BM67" i="1"/>
  <c r="DI67" i="1"/>
  <c r="DO67" i="1" s="1"/>
  <c r="AJ75" i="1"/>
  <c r="Q77" i="1"/>
  <c r="U77" i="1" s="1"/>
  <c r="DE77" i="1" s="1"/>
  <c r="AP83" i="1"/>
  <c r="AT83" i="1" s="1"/>
  <c r="AK83" i="1" a="1"/>
  <c r="AK83" i="1" s="1"/>
  <c r="Y87" i="1"/>
  <c r="AF87" i="1"/>
  <c r="CG86" i="1"/>
  <c r="DR91" i="1"/>
  <c r="AK91" i="1" a="1"/>
  <c r="AK91" i="1" s="1"/>
  <c r="AP91" i="1"/>
  <c r="AT91" i="1" s="1"/>
  <c r="Y113" i="1"/>
  <c r="AF113" i="1"/>
  <c r="Q118" i="1"/>
  <c r="CG118" i="1" s="1"/>
  <c r="AW124" i="1"/>
  <c r="BB124" i="1" s="1"/>
  <c r="AU124" i="1"/>
  <c r="Q126" i="1"/>
  <c r="CG126" i="1" s="1"/>
  <c r="Y92" i="1"/>
  <c r="AF100" i="1"/>
  <c r="Y100" i="1"/>
  <c r="Q105" i="1"/>
  <c r="CG105" i="1" s="1"/>
  <c r="AJ115" i="1"/>
  <c r="AV157" i="1"/>
  <c r="AU157" i="1"/>
  <c r="AW157" i="1"/>
  <c r="BB157" i="1" s="1"/>
  <c r="AF94" i="1"/>
  <c r="Y94" i="1"/>
  <c r="AJ112" i="1"/>
  <c r="AF128" i="1"/>
  <c r="Y128" i="1"/>
  <c r="Q92" i="1"/>
  <c r="Y98" i="1"/>
  <c r="Z99" i="1"/>
  <c r="Q100" i="1"/>
  <c r="AJ116" i="1"/>
  <c r="AJ120" i="1"/>
  <c r="AF104" i="1"/>
  <c r="Y104" i="1"/>
  <c r="Y105" i="1"/>
  <c r="AF105" i="1"/>
  <c r="Q106" i="1"/>
  <c r="CG106" i="1" s="1"/>
  <c r="Z115" i="1"/>
  <c r="AV141" i="1"/>
  <c r="AW141" i="1"/>
  <c r="BB141" i="1" s="1"/>
  <c r="AU141" i="1"/>
  <c r="AJ80" i="1"/>
  <c r="AJ90" i="1"/>
  <c r="Q93" i="1"/>
  <c r="CG93" i="1" s="1"/>
  <c r="DR93" i="1"/>
  <c r="AF99" i="1"/>
  <c r="AD101" i="1"/>
  <c r="Z101" i="1"/>
  <c r="Q102" i="1"/>
  <c r="U102" i="1" s="1"/>
  <c r="DE102" i="1" s="1"/>
  <c r="Y112" i="1"/>
  <c r="AF115" i="1"/>
  <c r="Q122" i="1"/>
  <c r="U122" i="1" s="1"/>
  <c r="DE122" i="1" s="1"/>
  <c r="AJ123" i="1"/>
  <c r="Q81" i="1"/>
  <c r="AK89" i="1" a="1"/>
  <c r="AK89" i="1" s="1"/>
  <c r="AK92" i="1" a="1"/>
  <c r="AK92" i="1" s="1"/>
  <c r="DR92" i="1"/>
  <c r="U101" i="1"/>
  <c r="DE101" i="1" s="1"/>
  <c r="AD124" i="1"/>
  <c r="Z124" i="1"/>
  <c r="CG155" i="1"/>
  <c r="Q94" i="1"/>
  <c r="CG94" i="1" s="1"/>
  <c r="Y103" i="1"/>
  <c r="AF103" i="1"/>
  <c r="AD120" i="1"/>
  <c r="Z120" i="1"/>
  <c r="Q121" i="1"/>
  <c r="CG121" i="1" s="1"/>
  <c r="AF124" i="1"/>
  <c r="DR129" i="1"/>
  <c r="AK129" i="1" a="1"/>
  <c r="AK129" i="1" s="1"/>
  <c r="AJ103" i="1"/>
  <c r="Q109" i="1"/>
  <c r="CG111" i="1"/>
  <c r="U111" i="1"/>
  <c r="DE111" i="1" s="1"/>
  <c r="Q113" i="1"/>
  <c r="AJ114" i="1"/>
  <c r="DJ154" i="1"/>
  <c r="CO154" i="1"/>
  <c r="CW154" i="1" s="1"/>
  <c r="DN154" i="1" s="1"/>
  <c r="BM154" i="1"/>
  <c r="DE154" i="1"/>
  <c r="DC154" i="1"/>
  <c r="S154" i="1"/>
  <c r="R154" i="1" s="1" a="1"/>
  <c r="R154" i="1" s="1"/>
  <c r="BP154" i="1"/>
  <c r="CT154" i="1"/>
  <c r="CU154" i="1" s="1"/>
  <c r="CN154" i="1"/>
  <c r="DG154" i="1"/>
  <c r="BO154" i="1"/>
  <c r="CQ154" i="1"/>
  <c r="CR154" i="1" s="1"/>
  <c r="CZ154" i="1" s="1"/>
  <c r="DI154" i="1"/>
  <c r="DO154" i="1" s="1"/>
  <c r="AJ102" i="1"/>
  <c r="Y111" i="1"/>
  <c r="AF111" i="1"/>
  <c r="AV124" i="1"/>
  <c r="BI126" i="1"/>
  <c r="CX126" i="1"/>
  <c r="AL126" i="1" s="1" a="1"/>
  <c r="AL126" i="1" s="1"/>
  <c r="AJ127" i="1"/>
  <c r="Q103" i="1"/>
  <c r="CG103" i="1" s="1"/>
  <c r="DR106" i="1"/>
  <c r="AP106" i="1"/>
  <c r="AT106" i="1" s="1"/>
  <c r="AK106" i="1" a="1"/>
  <c r="AK106" i="1" s="1"/>
  <c r="AF110" i="1"/>
  <c r="Y110" i="1"/>
  <c r="AJ111" i="1"/>
  <c r="DD111" i="1" s="1"/>
  <c r="AD117" i="1"/>
  <c r="Z117" i="1"/>
  <c r="DR119" i="1"/>
  <c r="AP119" i="1"/>
  <c r="AT119" i="1" s="1"/>
  <c r="AK119" i="1" a="1"/>
  <c r="AK119" i="1" s="1"/>
  <c r="AP122" i="1"/>
  <c r="AT122" i="1" s="1"/>
  <c r="AK122" i="1" a="1"/>
  <c r="AK122" i="1" s="1"/>
  <c r="DR122" i="1"/>
  <c r="U86" i="1"/>
  <c r="DE86" i="1" s="1"/>
  <c r="AJ88" i="1"/>
  <c r="AJ110" i="1"/>
  <c r="Q112" i="1"/>
  <c r="CG112" i="1" s="1"/>
  <c r="U117" i="1"/>
  <c r="DE117" i="1" s="1"/>
  <c r="AD118" i="1"/>
  <c r="AP129" i="1"/>
  <c r="AT129" i="1" s="1"/>
  <c r="DR147" i="1"/>
  <c r="AK147" i="1" a="1"/>
  <c r="AK147" i="1" s="1"/>
  <c r="AP147" i="1"/>
  <c r="AT147" i="1" s="1"/>
  <c r="Q89" i="1"/>
  <c r="CG89" i="1" s="1"/>
  <c r="Q95" i="1"/>
  <c r="AJ101" i="1"/>
  <c r="AJ104" i="1"/>
  <c r="DR107" i="1"/>
  <c r="AP107" i="1"/>
  <c r="AT107" i="1" s="1"/>
  <c r="AK107" i="1" a="1"/>
  <c r="AK107" i="1" s="1"/>
  <c r="AF116" i="1"/>
  <c r="Y116" i="1"/>
  <c r="CG117" i="1"/>
  <c r="Q120" i="1"/>
  <c r="CG120" i="1" s="1"/>
  <c r="AF122" i="1"/>
  <c r="Y122" i="1"/>
  <c r="Y90" i="1"/>
  <c r="AK109" i="1" a="1"/>
  <c r="AK109" i="1" s="1"/>
  <c r="AP109" i="1"/>
  <c r="AT109" i="1" s="1"/>
  <c r="AJ113" i="1"/>
  <c r="AF117" i="1"/>
  <c r="Q88" i="1"/>
  <c r="CG88" i="1" s="1"/>
  <c r="Q104" i="1"/>
  <c r="CG104" i="1" s="1"/>
  <c r="AJ105" i="1"/>
  <c r="Q108" i="1"/>
  <c r="U108" i="1" s="1"/>
  <c r="DE108" i="1" s="1"/>
  <c r="AJ117" i="1"/>
  <c r="AJ130" i="1"/>
  <c r="AD132" i="1"/>
  <c r="Z132" i="1"/>
  <c r="DE104" i="1"/>
  <c r="DR131" i="1"/>
  <c r="AP131" i="1"/>
  <c r="AT131" i="1" s="1"/>
  <c r="Q132" i="1"/>
  <c r="CG132" i="1" s="1"/>
  <c r="AP132" i="1"/>
  <c r="AT132" i="1" s="1"/>
  <c r="AF133" i="1"/>
  <c r="Y133" i="1"/>
  <c r="AF134" i="1"/>
  <c r="AF141" i="1"/>
  <c r="AD142" i="1"/>
  <c r="AF148" i="1"/>
  <c r="Y148" i="1"/>
  <c r="AJ136" i="1"/>
  <c r="Q139" i="1"/>
  <c r="U139" i="1" s="1"/>
  <c r="DE139" i="1" s="1"/>
  <c r="Q150" i="1"/>
  <c r="AJ160" i="1"/>
  <c r="DG104" i="1"/>
  <c r="DG126" i="1"/>
  <c r="CQ126" i="1"/>
  <c r="CR126" i="1" s="1"/>
  <c r="CZ126" i="1" s="1"/>
  <c r="BM126" i="1"/>
  <c r="CN126" i="1"/>
  <c r="DJ126" i="1"/>
  <c r="DI126" i="1"/>
  <c r="DO126" i="1" s="1"/>
  <c r="DC126" i="1"/>
  <c r="BP126" i="1"/>
  <c r="S126" i="1"/>
  <c r="R126" i="1" s="1" a="1"/>
  <c r="R126" i="1" s="1"/>
  <c r="Q128" i="1"/>
  <c r="U128" i="1" s="1"/>
  <c r="DE128" i="1" s="1"/>
  <c r="AJ128" i="1"/>
  <c r="U129" i="1"/>
  <c r="DE129" i="1" s="1"/>
  <c r="AJ137" i="1"/>
  <c r="Y147" i="1"/>
  <c r="AF147" i="1"/>
  <c r="AF136" i="1"/>
  <c r="Y136" i="1"/>
  <c r="Q144" i="1"/>
  <c r="CG144" i="1" s="1"/>
  <c r="Y157" i="1"/>
  <c r="AF157" i="1"/>
  <c r="BI180" i="1"/>
  <c r="Q146" i="1"/>
  <c r="CG146" i="1" s="1"/>
  <c r="Q156" i="1"/>
  <c r="AF160" i="1"/>
  <c r="Y160" i="1"/>
  <c r="CO104" i="1"/>
  <c r="CW104" i="1" s="1"/>
  <c r="DN104" i="1" s="1"/>
  <c r="DE123" i="1"/>
  <c r="Q125" i="1"/>
  <c r="Y151" i="1"/>
  <c r="AF151" i="1"/>
  <c r="BM104" i="1"/>
  <c r="CQ104" i="1"/>
  <c r="CR104" i="1" s="1"/>
  <c r="CZ104" i="1" s="1"/>
  <c r="U127" i="1"/>
  <c r="DE127" i="1" s="1"/>
  <c r="Y145" i="1"/>
  <c r="AF145" i="1"/>
  <c r="Q135" i="1"/>
  <c r="CG135" i="1" s="1"/>
  <c r="Y139" i="1"/>
  <c r="AF139" i="1"/>
  <c r="Y108" i="1"/>
  <c r="CG116" i="1"/>
  <c r="Q119" i="1"/>
  <c r="AW133" i="1"/>
  <c r="BB133" i="1" s="1"/>
  <c r="AU133" i="1"/>
  <c r="AJ134" i="1"/>
  <c r="Q147" i="1"/>
  <c r="U147" i="1" s="1"/>
  <c r="DE147" i="1" s="1"/>
  <c r="Q154" i="1"/>
  <c r="U154" i="1" s="1"/>
  <c r="DR159" i="1"/>
  <c r="AP159" i="1"/>
  <c r="AT159" i="1" s="1"/>
  <c r="AK159" i="1" a="1"/>
  <c r="AK159" i="1" s="1"/>
  <c r="Y130" i="1"/>
  <c r="Q131" i="1"/>
  <c r="U131" i="1" s="1"/>
  <c r="DE131" i="1" s="1"/>
  <c r="AV133" i="1"/>
  <c r="AD138" i="1"/>
  <c r="Z138" i="1"/>
  <c r="Z150" i="1"/>
  <c r="AD150" i="1"/>
  <c r="Q149" i="1"/>
  <c r="CG149" i="1" s="1"/>
  <c r="AF150" i="1"/>
  <c r="AJ156" i="1"/>
  <c r="AF170" i="1"/>
  <c r="Y170" i="1"/>
  <c r="Y144" i="1"/>
  <c r="AF144" i="1"/>
  <c r="AJ154" i="1"/>
  <c r="AF107" i="1"/>
  <c r="AK125" i="1" a="1"/>
  <c r="AK125" i="1" s="1"/>
  <c r="AP125" i="1"/>
  <c r="AT125" i="1" s="1"/>
  <c r="Y129" i="1"/>
  <c r="AF140" i="1"/>
  <c r="Y140" i="1"/>
  <c r="U141" i="1"/>
  <c r="DE141" i="1" s="1"/>
  <c r="DR153" i="1"/>
  <c r="AP153" i="1"/>
  <c r="AT153" i="1" s="1"/>
  <c r="AK153" i="1" a="1"/>
  <c r="AK153" i="1" s="1"/>
  <c r="AK158" i="1" a="1"/>
  <c r="AK158" i="1" s="1"/>
  <c r="AP158" i="1"/>
  <c r="AT158" i="1" s="1"/>
  <c r="DR158" i="1"/>
  <c r="Q162" i="1"/>
  <c r="AJ108" i="1"/>
  <c r="U116" i="1"/>
  <c r="DE116" i="1" s="1"/>
  <c r="Y119" i="1"/>
  <c r="U130" i="1"/>
  <c r="DE130" i="1" s="1"/>
  <c r="CG130" i="1"/>
  <c r="Z134" i="1"/>
  <c r="AJ135" i="1"/>
  <c r="CG110" i="1"/>
  <c r="AK118" i="1" a="1"/>
  <c r="AK118" i="1" s="1"/>
  <c r="AK132" i="1" a="1"/>
  <c r="AK132" i="1" s="1"/>
  <c r="AF135" i="1"/>
  <c r="Y135" i="1"/>
  <c r="Z141" i="1"/>
  <c r="CG143" i="1"/>
  <c r="AP144" i="1"/>
  <c r="AT144" i="1" s="1"/>
  <c r="AK144" i="1" a="1"/>
  <c r="AK144" i="1" s="1"/>
  <c r="DR144" i="1"/>
  <c r="DE151" i="1"/>
  <c r="AF178" i="1"/>
  <c r="Y178" i="1"/>
  <c r="Y152" i="1"/>
  <c r="AF161" i="1"/>
  <c r="AJ172" i="1"/>
  <c r="AD175" i="1"/>
  <c r="Z175" i="1"/>
  <c r="AF182" i="1"/>
  <c r="Y182" i="1"/>
  <c r="Z173" i="1"/>
  <c r="AD173" i="1"/>
  <c r="DR174" i="1"/>
  <c r="AP174" i="1"/>
  <c r="AT174" i="1" s="1"/>
  <c r="Q142" i="1"/>
  <c r="U142" i="1" s="1"/>
  <c r="DE142" i="1" s="1"/>
  <c r="AJ150" i="1"/>
  <c r="AF169" i="1"/>
  <c r="Y169" i="1"/>
  <c r="AJ175" i="1"/>
  <c r="Y181" i="1"/>
  <c r="AF181" i="1"/>
  <c r="AK188" i="1" a="1"/>
  <c r="AK188" i="1" s="1"/>
  <c r="DR188" i="1"/>
  <c r="AP188" i="1"/>
  <c r="AT188" i="1" s="1"/>
  <c r="AF172" i="1"/>
  <c r="Y172" i="1"/>
  <c r="DR139" i="1"/>
  <c r="AK139" i="1" a="1"/>
  <c r="AK139" i="1" s="1"/>
  <c r="DR141" i="1"/>
  <c r="AK141" i="1" a="1"/>
  <c r="AK141" i="1" s="1"/>
  <c r="DR143" i="1"/>
  <c r="AP143" i="1"/>
  <c r="AT143" i="1" s="1"/>
  <c r="Y154" i="1"/>
  <c r="AK165" i="1" a="1"/>
  <c r="AK165" i="1" s="1"/>
  <c r="DR165" i="1"/>
  <c r="AP165" i="1"/>
  <c r="AT165" i="1" s="1"/>
  <c r="Q168" i="1"/>
  <c r="AJ170" i="1"/>
  <c r="AJ173" i="1"/>
  <c r="DD173" i="1" s="1"/>
  <c r="CG133" i="1"/>
  <c r="AJ146" i="1"/>
  <c r="AJ149" i="1"/>
  <c r="DD149" i="1" s="1"/>
  <c r="AJ152" i="1"/>
  <c r="U155" i="1"/>
  <c r="DE155" i="1" s="1"/>
  <c r="Z166" i="1"/>
  <c r="AK167" i="1" a="1"/>
  <c r="AK167" i="1" s="1"/>
  <c r="DR167" i="1"/>
  <c r="AP167" i="1"/>
  <c r="AT167" i="1" s="1"/>
  <c r="Z171" i="1"/>
  <c r="Q183" i="1"/>
  <c r="CG183" i="1" s="1"/>
  <c r="Q185" i="1"/>
  <c r="U185" i="1" s="1"/>
  <c r="DE185" i="1" s="1"/>
  <c r="Q137" i="1"/>
  <c r="CG137" i="1" s="1"/>
  <c r="Q140" i="1"/>
  <c r="U140" i="1" s="1"/>
  <c r="DE140" i="1" s="1"/>
  <c r="U143" i="1"/>
  <c r="DE143" i="1" s="1"/>
  <c r="Q152" i="1"/>
  <c r="U152" i="1" s="1"/>
  <c r="Q153" i="1"/>
  <c r="U153" i="1" s="1"/>
  <c r="DE153" i="1" s="1"/>
  <c r="AF166" i="1"/>
  <c r="Q178" i="1"/>
  <c r="U178" i="1" s="1"/>
  <c r="DE178" i="1" s="1"/>
  <c r="U138" i="1"/>
  <c r="DE138" i="1" s="1"/>
  <c r="CG138" i="1"/>
  <c r="AP139" i="1"/>
  <c r="AT139" i="1" s="1"/>
  <c r="DR145" i="1"/>
  <c r="AP145" i="1"/>
  <c r="AT145" i="1" s="1"/>
  <c r="AJ166" i="1"/>
  <c r="Q136" i="1"/>
  <c r="U136" i="1" s="1"/>
  <c r="DE136" i="1" s="1"/>
  <c r="AK145" i="1" a="1"/>
  <c r="AK145" i="1" s="1"/>
  <c r="Y155" i="1"/>
  <c r="AF155" i="1"/>
  <c r="DR161" i="1"/>
  <c r="AP161" i="1"/>
  <c r="AT161" i="1" s="1"/>
  <c r="U167" i="1"/>
  <c r="DE167" i="1" s="1"/>
  <c r="Q134" i="1"/>
  <c r="U134" i="1" s="1"/>
  <c r="DE134" i="1" s="1"/>
  <c r="Y137" i="1"/>
  <c r="AF137" i="1"/>
  <c r="AP138" i="1"/>
  <c r="AT138" i="1" s="1"/>
  <c r="AK138" i="1" a="1"/>
  <c r="AK138" i="1" s="1"/>
  <c r="CG141" i="1"/>
  <c r="AJ142" i="1"/>
  <c r="CG145" i="1"/>
  <c r="U145" i="1"/>
  <c r="DE145" i="1" s="1"/>
  <c r="DR151" i="1"/>
  <c r="AP151" i="1"/>
  <c r="AT151" i="1" s="1"/>
  <c r="AK164" i="1" a="1"/>
  <c r="AK164" i="1" s="1"/>
  <c r="AP164" i="1"/>
  <c r="AT164" i="1" s="1"/>
  <c r="CG167" i="1"/>
  <c r="Q172" i="1"/>
  <c r="U172" i="1" s="1"/>
  <c r="DE172" i="1" s="1"/>
  <c r="AF146" i="1"/>
  <c r="Y146" i="1"/>
  <c r="AJ148" i="1"/>
  <c r="U161" i="1"/>
  <c r="DE161" i="1" s="1"/>
  <c r="U164" i="1"/>
  <c r="DE164" i="1" s="1"/>
  <c r="CG164" i="1"/>
  <c r="Q171" i="1"/>
  <c r="AF177" i="1"/>
  <c r="Y177" i="1"/>
  <c r="Q186" i="1"/>
  <c r="U186" i="1" s="1"/>
  <c r="DE186" i="1" s="1"/>
  <c r="AJ155" i="1"/>
  <c r="Y162" i="1"/>
  <c r="CG166" i="1"/>
  <c r="Q166" i="1"/>
  <c r="AJ176" i="1"/>
  <c r="AV178" i="1"/>
  <c r="AU178" i="1"/>
  <c r="AW178" i="1"/>
  <c r="BB178" i="1" s="1"/>
  <c r="CT180" i="1"/>
  <c r="CU180" i="1" s="1"/>
  <c r="BP180" i="1"/>
  <c r="DJ180" i="1"/>
  <c r="DI180" i="1"/>
  <c r="DO180" i="1" s="1"/>
  <c r="DG180" i="1"/>
  <c r="DE180" i="1"/>
  <c r="DC180" i="1"/>
  <c r="CQ180" i="1"/>
  <c r="CR180" i="1" s="1"/>
  <c r="CZ180" i="1" s="1"/>
  <c r="CN180" i="1"/>
  <c r="BO180" i="1"/>
  <c r="BM180" i="1"/>
  <c r="AF183" i="1"/>
  <c r="Y183" i="1"/>
  <c r="Z149" i="1"/>
  <c r="Z156" i="1"/>
  <c r="DR157" i="1"/>
  <c r="AK157" i="1" a="1"/>
  <c r="AK157" i="1" s="1"/>
  <c r="AJ163" i="1"/>
  <c r="AF165" i="1"/>
  <c r="Y165" i="1"/>
  <c r="DE169" i="1"/>
  <c r="AF187" i="1"/>
  <c r="Y187" i="1"/>
  <c r="Q159" i="1"/>
  <c r="CG159" i="1" s="1"/>
  <c r="AJ162" i="1"/>
  <c r="Q174" i="1"/>
  <c r="CG174" i="1" s="1"/>
  <c r="AF185" i="1"/>
  <c r="Y185" i="1"/>
  <c r="AJ140" i="1"/>
  <c r="Q157" i="1"/>
  <c r="U157" i="1" s="1"/>
  <c r="DE157" i="1" s="1"/>
  <c r="AD161" i="1"/>
  <c r="AF174" i="1"/>
  <c r="Y174" i="1"/>
  <c r="Q175" i="1"/>
  <c r="U175" i="1" s="1"/>
  <c r="DE175" i="1" s="1"/>
  <c r="CG179" i="1"/>
  <c r="U179" i="1"/>
  <c r="DE179" i="1" s="1"/>
  <c r="U158" i="1"/>
  <c r="DE158" i="1" s="1"/>
  <c r="CG158" i="1"/>
  <c r="AJ168" i="1"/>
  <c r="DI171" i="1"/>
  <c r="DO171" i="1" s="1"/>
  <c r="U180" i="1"/>
  <c r="AP190" i="1"/>
  <c r="AT190" i="1" s="1"/>
  <c r="Q200" i="1"/>
  <c r="U200" i="1" s="1"/>
  <c r="DE200" i="1" s="1"/>
  <c r="U208" i="1"/>
  <c r="DE208" i="1" s="1"/>
  <c r="BN171" i="1"/>
  <c r="DQ171" i="1" s="1"/>
  <c r="AJ199" i="1"/>
  <c r="AW201" i="1"/>
  <c r="BB201" i="1" s="1"/>
  <c r="AV201" i="1"/>
  <c r="AU201" i="1"/>
  <c r="DJ152" i="1"/>
  <c r="CO152" i="1"/>
  <c r="CW152" i="1" s="1"/>
  <c r="DN152" i="1" s="1"/>
  <c r="BM152" i="1"/>
  <c r="Q173" i="1"/>
  <c r="U173" i="1" s="1"/>
  <c r="DE173" i="1" s="1"/>
  <c r="AJ182" i="1"/>
  <c r="AP196" i="1"/>
  <c r="AT196" i="1" s="1"/>
  <c r="AK196" i="1" a="1"/>
  <c r="AK196" i="1" s="1"/>
  <c r="DR196" i="1"/>
  <c r="CT152" i="1"/>
  <c r="CU152" i="1" s="1"/>
  <c r="U160" i="1"/>
  <c r="DE160" i="1" s="1"/>
  <c r="CG160" i="1"/>
  <c r="CN176" i="1"/>
  <c r="AP180" i="1"/>
  <c r="AT180" i="1" s="1"/>
  <c r="AK180" i="1" a="1"/>
  <c r="AK180" i="1" s="1"/>
  <c r="AJ183" i="1"/>
  <c r="AF206" i="1"/>
  <c r="Y206" i="1"/>
  <c r="AJ184" i="1"/>
  <c r="AF186" i="1"/>
  <c r="Y186" i="1"/>
  <c r="Z199" i="1"/>
  <c r="AD199" i="1"/>
  <c r="AP202" i="1"/>
  <c r="AT202" i="1" s="1"/>
  <c r="DR202" i="1"/>
  <c r="BP152" i="1"/>
  <c r="DG177" i="1"/>
  <c r="BP177" i="1"/>
  <c r="S177" i="1"/>
  <c r="R177" i="1" s="1" a="1"/>
  <c r="R177" i="1" s="1"/>
  <c r="BM177" i="1"/>
  <c r="DJ177" i="1"/>
  <c r="DI177" i="1"/>
  <c r="DO177" i="1" s="1"/>
  <c r="DC177" i="1"/>
  <c r="DR181" i="1"/>
  <c r="AK181" i="1" a="1"/>
  <c r="AK181" i="1" s="1"/>
  <c r="Q182" i="1"/>
  <c r="U182" i="1" s="1"/>
  <c r="DE182" i="1" s="1"/>
  <c r="AF176" i="1"/>
  <c r="Y176" i="1"/>
  <c r="DG181" i="1"/>
  <c r="DC181" i="1"/>
  <c r="BM181" i="1"/>
  <c r="CQ181" i="1"/>
  <c r="CR181" i="1" s="1"/>
  <c r="CZ181" i="1" s="1"/>
  <c r="CO181" i="1"/>
  <c r="CW181" i="1" s="1"/>
  <c r="DN181" i="1" s="1"/>
  <c r="DJ181" i="1"/>
  <c r="DI181" i="1"/>
  <c r="DO181" i="1" s="1"/>
  <c r="DE181" i="1"/>
  <c r="AK186" i="1" a="1"/>
  <c r="AK186" i="1" s="1"/>
  <c r="DR186" i="1"/>
  <c r="AP186" i="1"/>
  <c r="AT186" i="1" s="1"/>
  <c r="AF200" i="1"/>
  <c r="Y200" i="1"/>
  <c r="U148" i="1"/>
  <c r="DE148" i="1" s="1"/>
  <c r="CG148" i="1"/>
  <c r="AJ171" i="1"/>
  <c r="AF184" i="1"/>
  <c r="Y184" i="1"/>
  <c r="Q187" i="1"/>
  <c r="U187" i="1" s="1"/>
  <c r="DE187" i="1" s="1"/>
  <c r="Q193" i="1"/>
  <c r="U193" i="1" s="1"/>
  <c r="DE193" i="1" s="1"/>
  <c r="AJ203" i="1"/>
  <c r="DG171" i="1"/>
  <c r="CO171" i="1"/>
  <c r="CW171" i="1" s="1"/>
  <c r="DN171" i="1" s="1"/>
  <c r="CN171" i="1"/>
  <c r="BO171" i="1"/>
  <c r="CT171" i="1"/>
  <c r="CU171" i="1" s="1"/>
  <c r="CQ171" i="1"/>
  <c r="CR171" i="1" s="1"/>
  <c r="CZ171" i="1" s="1"/>
  <c r="CT176" i="1"/>
  <c r="CU176" i="1" s="1"/>
  <c r="BP176" i="1"/>
  <c r="CQ176" i="1"/>
  <c r="CR176" i="1" s="1"/>
  <c r="CZ176" i="1" s="1"/>
  <c r="BM176" i="1"/>
  <c r="DJ176" i="1"/>
  <c r="DE176" i="1"/>
  <c r="DC176" i="1"/>
  <c r="BO176" i="1"/>
  <c r="S176" i="1"/>
  <c r="R176" i="1" s="1" a="1"/>
  <c r="R176" i="1" s="1"/>
  <c r="AF180" i="1"/>
  <c r="Y180" i="1"/>
  <c r="AF188" i="1"/>
  <c r="Y188" i="1"/>
  <c r="AJ191" i="1"/>
  <c r="Q206" i="1"/>
  <c r="U206" i="1" s="1"/>
  <c r="DE206" i="1" s="1"/>
  <c r="AF167" i="1"/>
  <c r="Y167" i="1"/>
  <c r="AK169" i="1" a="1"/>
  <c r="AK169" i="1" s="1"/>
  <c r="DR169" i="1"/>
  <c r="AP169" i="1"/>
  <c r="AT169" i="1" s="1"/>
  <c r="CG170" i="1"/>
  <c r="U170" i="1"/>
  <c r="DE170" i="1" s="1"/>
  <c r="AJ179" i="1"/>
  <c r="AJ185" i="1"/>
  <c r="CX177" i="1"/>
  <c r="AF179" i="1"/>
  <c r="Y179" i="1"/>
  <c r="DR190" i="1"/>
  <c r="AU177" i="1"/>
  <c r="AV177" i="1"/>
  <c r="DR178" i="1"/>
  <c r="AK178" i="1" a="1"/>
  <c r="AK178" i="1" s="1"/>
  <c r="Q184" i="1"/>
  <c r="CG184" i="1" s="1"/>
  <c r="AJ187" i="1"/>
  <c r="AJ189" i="1"/>
  <c r="Q191" i="1"/>
  <c r="U191" i="1" s="1"/>
  <c r="DE191" i="1" s="1"/>
  <c r="Z195" i="1"/>
  <c r="AD195" i="1"/>
  <c r="AF215" i="1"/>
  <c r="Y215" i="1"/>
  <c r="AF219" i="1"/>
  <c r="Y219" i="1"/>
  <c r="U188" i="1"/>
  <c r="DE188" i="1" s="1"/>
  <c r="AW209" i="1"/>
  <c r="BB209" i="1" s="1"/>
  <c r="AU209" i="1"/>
  <c r="AV209" i="1"/>
  <c r="U189" i="1"/>
  <c r="DE189" i="1" s="1"/>
  <c r="Y190" i="1"/>
  <c r="Q203" i="1"/>
  <c r="CG203" i="1" s="1"/>
  <c r="DR192" i="1"/>
  <c r="Q216" i="1"/>
  <c r="CG216" i="1" s="1"/>
  <c r="AF220" i="1"/>
  <c r="Y220" i="1"/>
  <c r="Y189" i="1"/>
  <c r="Q195" i="1"/>
  <c r="U195" i="1" s="1"/>
  <c r="DE195" i="1" s="1"/>
  <c r="CG197" i="1"/>
  <c r="Q202" i="1"/>
  <c r="CG202" i="1" s="1"/>
  <c r="Q192" i="1"/>
  <c r="U192" i="1" s="1"/>
  <c r="DE192" i="1" s="1"/>
  <c r="Q199" i="1"/>
  <c r="CG199" i="1" s="1"/>
  <c r="AK200" i="1" a="1"/>
  <c r="AK200" i="1" s="1"/>
  <c r="DR200" i="1"/>
  <c r="AP200" i="1"/>
  <c r="AT200" i="1" s="1"/>
  <c r="Q201" i="1"/>
  <c r="CG201" i="1" s="1"/>
  <c r="AJ204" i="1"/>
  <c r="CG181" i="1"/>
  <c r="Q196" i="1"/>
  <c r="CG196" i="1" s="1"/>
  <c r="Q198" i="1"/>
  <c r="CG198" i="1" s="1"/>
  <c r="Y203" i="1"/>
  <c r="Y207" i="1"/>
  <c r="AF207" i="1"/>
  <c r="Z193" i="1"/>
  <c r="AD193" i="1"/>
  <c r="Q204" i="1"/>
  <c r="U204" i="1" s="1"/>
  <c r="DE204" i="1" s="1"/>
  <c r="AK194" i="1" a="1"/>
  <c r="AK194" i="1" s="1"/>
  <c r="DR194" i="1"/>
  <c r="AF196" i="1"/>
  <c r="Y196" i="1"/>
  <c r="AD198" i="1"/>
  <c r="Z198" i="1"/>
  <c r="Y201" i="1"/>
  <c r="AF201" i="1"/>
  <c r="Q222" i="1"/>
  <c r="CG222" i="1" s="1"/>
  <c r="CG177" i="1"/>
  <c r="AJ193" i="1"/>
  <c r="Q194" i="1"/>
  <c r="AP194" i="1"/>
  <c r="AT194" i="1" s="1"/>
  <c r="AJ195" i="1"/>
  <c r="AJ197" i="1"/>
  <c r="AP198" i="1"/>
  <c r="AT198" i="1" s="1"/>
  <c r="DR198" i="1"/>
  <c r="AD204" i="1"/>
  <c r="Z204" i="1"/>
  <c r="DR206" i="1"/>
  <c r="AP206" i="1"/>
  <c r="AT206" i="1" s="1"/>
  <c r="AK206" i="1" a="1"/>
  <c r="AK206" i="1" s="1"/>
  <c r="AK198" i="1" a="1"/>
  <c r="AK198" i="1" s="1"/>
  <c r="AD202" i="1"/>
  <c r="Z202" i="1"/>
  <c r="Q190" i="1"/>
  <c r="CG190" i="1" s="1"/>
  <c r="Z205" i="1"/>
  <c r="AD205" i="1"/>
  <c r="AJ215" i="1"/>
  <c r="U197" i="1"/>
  <c r="DE197" i="1" s="1"/>
  <c r="AJ205" i="1"/>
  <c r="AV210" i="1"/>
  <c r="AU210" i="1"/>
  <c r="AW210" i="1"/>
  <c r="BB210" i="1" s="1"/>
  <c r="U177" i="1"/>
  <c r="AP192" i="1"/>
  <c r="AT192" i="1" s="1"/>
  <c r="AF202" i="1"/>
  <c r="CX223" i="1"/>
  <c r="BI223" i="1"/>
  <c r="AW207" i="1"/>
  <c r="BB207" i="1" s="1"/>
  <c r="AU207" i="1"/>
  <c r="DR210" i="1"/>
  <c r="AK210" i="1" a="1"/>
  <c r="AK210" i="1" s="1"/>
  <c r="CG229" i="1"/>
  <c r="AV207" i="1"/>
  <c r="AP208" i="1"/>
  <c r="AT208" i="1" s="1"/>
  <c r="CG209" i="1"/>
  <c r="CX218" i="1"/>
  <c r="AL218" i="1" s="1" a="1"/>
  <c r="AL218" i="1" s="1"/>
  <c r="Q223" i="1"/>
  <c r="CG223" i="1" s="1"/>
  <c r="AF249" i="1"/>
  <c r="Y249" i="1"/>
  <c r="DE209" i="1"/>
  <c r="Q214" i="1"/>
  <c r="CG214" i="1" s="1"/>
  <c r="Y231" i="1"/>
  <c r="AF231" i="1"/>
  <c r="CX239" i="1"/>
  <c r="AL239" i="1" s="1" a="1"/>
  <c r="AL239" i="1" s="1"/>
  <c r="BI239" i="1"/>
  <c r="AK201" i="1" a="1"/>
  <c r="AK201" i="1" s="1"/>
  <c r="AW219" i="1"/>
  <c r="BB219" i="1" s="1"/>
  <c r="AV219" i="1"/>
  <c r="AU219" i="1"/>
  <c r="Q221" i="1"/>
  <c r="CG221" i="1" s="1"/>
  <c r="DJ222" i="1"/>
  <c r="CO222" i="1"/>
  <c r="CW222" i="1" s="1"/>
  <c r="DN222" i="1" s="1"/>
  <c r="BM222" i="1"/>
  <c r="CQ222" i="1"/>
  <c r="CR222" i="1" s="1"/>
  <c r="CZ222" i="1" s="1"/>
  <c r="DE222" i="1"/>
  <c r="S222" i="1"/>
  <c r="R222" i="1" s="1" a="1"/>
  <c r="R222" i="1" s="1"/>
  <c r="CT222" i="1"/>
  <c r="CU222" i="1" s="1"/>
  <c r="CN222" i="1"/>
  <c r="DI222" i="1"/>
  <c r="DO222" i="1" s="1"/>
  <c r="DG222" i="1"/>
  <c r="DC222" i="1"/>
  <c r="Q211" i="1"/>
  <c r="U211" i="1" s="1"/>
  <c r="DE211" i="1" s="1"/>
  <c r="Q213" i="1"/>
  <c r="CG213" i="1" s="1"/>
  <c r="AF217" i="1"/>
  <c r="Y217" i="1"/>
  <c r="CG231" i="1"/>
  <c r="U231" i="1"/>
  <c r="DE231" i="1" s="1"/>
  <c r="Q207" i="1"/>
  <c r="AJ216" i="1"/>
  <c r="DD216" i="1" s="1"/>
  <c r="Q220" i="1"/>
  <c r="U220" i="1" s="1"/>
  <c r="DE220" i="1" s="1"/>
  <c r="CG208" i="1"/>
  <c r="Q212" i="1"/>
  <c r="CG212" i="1" s="1"/>
  <c r="Q218" i="1"/>
  <c r="DE227" i="1"/>
  <c r="Y223" i="1"/>
  <c r="AF223" i="1"/>
  <c r="AP214" i="1"/>
  <c r="AT214" i="1" s="1"/>
  <c r="DR214" i="1"/>
  <c r="Q219" i="1"/>
  <c r="U210" i="1"/>
  <c r="DE210" i="1" s="1"/>
  <c r="AD211" i="1"/>
  <c r="Y212" i="1"/>
  <c r="AF213" i="1"/>
  <c r="Y213" i="1"/>
  <c r="AK214" i="1" a="1"/>
  <c r="AK214" i="1" s="1"/>
  <c r="AF208" i="1"/>
  <c r="Y208" i="1"/>
  <c r="AF211" i="1"/>
  <c r="AK212" i="1" a="1"/>
  <c r="AK212" i="1" s="1"/>
  <c r="DR212" i="1"/>
  <c r="DR225" i="1"/>
  <c r="AK225" i="1" a="1"/>
  <c r="AK225" i="1" s="1"/>
  <c r="AP225" i="1"/>
  <c r="AT225" i="1" s="1"/>
  <c r="DR207" i="1"/>
  <c r="AK207" i="1" a="1"/>
  <c r="AK207" i="1" s="1"/>
  <c r="AJ211" i="1"/>
  <c r="AJ220" i="1"/>
  <c r="Y227" i="1"/>
  <c r="AF227" i="1"/>
  <c r="AJ213" i="1"/>
  <c r="Y224" i="1"/>
  <c r="AF224" i="1"/>
  <c r="AK208" i="1" a="1"/>
  <c r="AK208" i="1" s="1"/>
  <c r="AF218" i="1"/>
  <c r="Y218" i="1"/>
  <c r="AJ234" i="1"/>
  <c r="Q205" i="1"/>
  <c r="AP212" i="1"/>
  <c r="AT212" i="1" s="1"/>
  <c r="Q215" i="1"/>
  <c r="AP217" i="1"/>
  <c r="AT217" i="1" s="1"/>
  <c r="DR217" i="1"/>
  <c r="AK217" i="1" a="1"/>
  <c r="AK217" i="1" s="1"/>
  <c r="AJ222" i="1"/>
  <c r="Q228" i="1"/>
  <c r="U228" i="1" s="1"/>
  <c r="DE228" i="1" s="1"/>
  <c r="BM218" i="1"/>
  <c r="CT218" i="1"/>
  <c r="CU218" i="1" s="1"/>
  <c r="DR223" i="1"/>
  <c r="AP223" i="1"/>
  <c r="AT223" i="1" s="1"/>
  <c r="AJ228" i="1"/>
  <c r="DR221" i="1"/>
  <c r="AP221" i="1"/>
  <c r="AT221" i="1" s="1"/>
  <c r="DR227" i="1"/>
  <c r="AK227" i="1" a="1"/>
  <c r="AK227" i="1" s="1"/>
  <c r="AP227" i="1"/>
  <c r="AT227" i="1" s="1"/>
  <c r="DR229" i="1"/>
  <c r="AF233" i="1"/>
  <c r="Q238" i="1"/>
  <c r="CG238" i="1" s="1"/>
  <c r="DJ250" i="1"/>
  <c r="CO250" i="1"/>
  <c r="CW250" i="1" s="1"/>
  <c r="DN250" i="1" s="1"/>
  <c r="BM250" i="1"/>
  <c r="BO250" i="1"/>
  <c r="CN250" i="1"/>
  <c r="S250" i="1"/>
  <c r="R250" i="1" s="1" a="1"/>
  <c r="R250" i="1" s="1"/>
  <c r="DC250" i="1"/>
  <c r="CQ250" i="1"/>
  <c r="CR250" i="1" s="1"/>
  <c r="CZ250" i="1" s="1"/>
  <c r="CT250" i="1"/>
  <c r="CU250" i="1" s="1"/>
  <c r="BP250" i="1"/>
  <c r="DI250" i="1"/>
  <c r="DO250" i="1" s="1"/>
  <c r="DG250" i="1"/>
  <c r="DE250" i="1"/>
  <c r="AJ224" i="1"/>
  <c r="AU237" i="1"/>
  <c r="AV237" i="1"/>
  <c r="AW237" i="1"/>
  <c r="BB237" i="1" s="1"/>
  <c r="U251" i="1"/>
  <c r="DE251" i="1" s="1"/>
  <c r="DC218" i="1"/>
  <c r="AK219" i="1" a="1"/>
  <c r="AK219" i="1" s="1"/>
  <c r="U224" i="1"/>
  <c r="DE224" i="1" s="1"/>
  <c r="CG224" i="1"/>
  <c r="U229" i="1"/>
  <c r="DE229" i="1" s="1"/>
  <c r="AJ240" i="1"/>
  <c r="DR219" i="1"/>
  <c r="AF230" i="1"/>
  <c r="Y230" i="1"/>
  <c r="CG233" i="1"/>
  <c r="U233" i="1"/>
  <c r="DE233" i="1" s="1"/>
  <c r="Z228" i="1"/>
  <c r="AJ242" i="1"/>
  <c r="CQ223" i="1"/>
  <c r="CR223" i="1" s="1"/>
  <c r="CZ223" i="1" s="1"/>
  <c r="CT223" i="1"/>
  <c r="CU223" i="1" s="1"/>
  <c r="BP223" i="1"/>
  <c r="DI223" i="1"/>
  <c r="DO223" i="1" s="1"/>
  <c r="DC223" i="1"/>
  <c r="S223" i="1"/>
  <c r="R223" i="1" s="1" a="1"/>
  <c r="R223" i="1" s="1"/>
  <c r="AJ230" i="1"/>
  <c r="AJ232" i="1"/>
  <c r="BN223" i="1"/>
  <c r="BT223" i="1" s="1"/>
  <c r="AW251" i="1"/>
  <c r="BB251" i="1" s="1"/>
  <c r="AV251" i="1"/>
  <c r="AU251" i="1"/>
  <c r="Z222" i="1"/>
  <c r="U230" i="1"/>
  <c r="DE230" i="1" s="1"/>
  <c r="CG230" i="1"/>
  <c r="DE235" i="1"/>
  <c r="BO241" i="1"/>
  <c r="CQ241" i="1"/>
  <c r="CR241" i="1" s="1"/>
  <c r="CZ241" i="1" s="1"/>
  <c r="DC241" i="1"/>
  <c r="CT241" i="1"/>
  <c r="CU241" i="1" s="1"/>
  <c r="BP241" i="1"/>
  <c r="CO241" i="1"/>
  <c r="CW241" i="1" s="1"/>
  <c r="DN241" i="1" s="1"/>
  <c r="CN241" i="1"/>
  <c r="S241" i="1"/>
  <c r="R241" i="1" s="1" a="1"/>
  <c r="R241" i="1" s="1"/>
  <c r="DJ241" i="1"/>
  <c r="DI241" i="1"/>
  <c r="DO241" i="1" s="1"/>
  <c r="DG241" i="1"/>
  <c r="DE241" i="1"/>
  <c r="DI218" i="1"/>
  <c r="DO218" i="1" s="1"/>
  <c r="CN218" i="1"/>
  <c r="S218" i="1"/>
  <c r="R218" i="1" s="1" a="1"/>
  <c r="R218" i="1" s="1"/>
  <c r="CQ218" i="1"/>
  <c r="CR218" i="1" s="1"/>
  <c r="CZ218" i="1" s="1"/>
  <c r="Z236" i="1"/>
  <c r="AJ226" i="1"/>
  <c r="AF244" i="1"/>
  <c r="Y244" i="1"/>
  <c r="AJ231" i="1"/>
  <c r="DD231" i="1" s="1"/>
  <c r="Z233" i="1"/>
  <c r="AD233" i="1"/>
  <c r="U226" i="1"/>
  <c r="DE226" i="1" s="1"/>
  <c r="CG226" i="1"/>
  <c r="AV229" i="1"/>
  <c r="AW229" i="1"/>
  <c r="BB229" i="1" s="1"/>
  <c r="U232" i="1"/>
  <c r="DE232" i="1" s="1"/>
  <c r="CG232" i="1"/>
  <c r="AF234" i="1"/>
  <c r="AJ236" i="1"/>
  <c r="AJ252" i="1"/>
  <c r="Y226" i="1"/>
  <c r="AF241" i="1"/>
  <c r="AK245" i="1" a="1"/>
  <c r="AK245" i="1" s="1"/>
  <c r="DR245" i="1"/>
  <c r="AF246" i="1"/>
  <c r="AV248" i="1"/>
  <c r="Q250" i="1"/>
  <c r="U250" i="1" s="1"/>
  <c r="AV281" i="1"/>
  <c r="AW281" i="1"/>
  <c r="BB281" i="1" s="1"/>
  <c r="AU281" i="1"/>
  <c r="DR246" i="1"/>
  <c r="AK246" i="1" a="1"/>
  <c r="AK246" i="1" s="1"/>
  <c r="AP254" i="1"/>
  <c r="AT254" i="1" s="1"/>
  <c r="AK254" i="1" a="1"/>
  <c r="AK254" i="1" s="1"/>
  <c r="DR254" i="1"/>
  <c r="AW255" i="1"/>
  <c r="BB255" i="1" s="1"/>
  <c r="AV255" i="1"/>
  <c r="AJ258" i="1"/>
  <c r="CG263" i="1"/>
  <c r="S239" i="1"/>
  <c r="R239" i="1" s="1" a="1"/>
  <c r="R239" i="1" s="1"/>
  <c r="CN239" i="1"/>
  <c r="U240" i="1"/>
  <c r="DE240" i="1" s="1"/>
  <c r="CG240" i="1"/>
  <c r="BN249" i="1"/>
  <c r="Q253" i="1"/>
  <c r="AU255" i="1"/>
  <c r="AF261" i="1"/>
  <c r="Y261" i="1"/>
  <c r="Y263" i="1"/>
  <c r="AF263" i="1"/>
  <c r="Y250" i="1"/>
  <c r="Y266" i="1"/>
  <c r="AW282" i="1"/>
  <c r="BB282" i="1" s="1"/>
  <c r="AU282" i="1"/>
  <c r="AV282" i="1"/>
  <c r="U247" i="1"/>
  <c r="DE247" i="1" s="1"/>
  <c r="AD258" i="1"/>
  <c r="Z258" i="1"/>
  <c r="DR233" i="1"/>
  <c r="U234" i="1"/>
  <c r="DE234" i="1" s="1"/>
  <c r="CG234" i="1"/>
  <c r="AK241" i="1" a="1"/>
  <c r="AK241" i="1" s="1"/>
  <c r="DR241" i="1"/>
  <c r="Y273" i="1"/>
  <c r="AF273" i="1"/>
  <c r="U237" i="1"/>
  <c r="DE237" i="1" s="1"/>
  <c r="BO239" i="1"/>
  <c r="CQ239" i="1"/>
  <c r="CR239" i="1" s="1"/>
  <c r="CZ239" i="1" s="1"/>
  <c r="DC239" i="1"/>
  <c r="CT239" i="1"/>
  <c r="CU239" i="1" s="1"/>
  <c r="BP239" i="1"/>
  <c r="Y245" i="1"/>
  <c r="AP246" i="1"/>
  <c r="AT246" i="1" s="1"/>
  <c r="AJ264" i="1"/>
  <c r="AF235" i="1"/>
  <c r="U236" i="1"/>
  <c r="DE236" i="1" s="1"/>
  <c r="CG236" i="1"/>
  <c r="BM239" i="1"/>
  <c r="AU241" i="1"/>
  <c r="AV241" i="1"/>
  <c r="AJ250" i="1"/>
  <c r="CG251" i="1"/>
  <c r="AD262" i="1"/>
  <c r="Z262" i="1"/>
  <c r="BB241" i="1"/>
  <c r="DR249" i="1"/>
  <c r="AK249" i="1" a="1"/>
  <c r="AK249" i="1" s="1"/>
  <c r="Q264" i="1"/>
  <c r="Q275" i="1"/>
  <c r="CG275" i="1" s="1"/>
  <c r="DE239" i="1"/>
  <c r="AJ244" i="1"/>
  <c r="U245" i="1"/>
  <c r="DE245" i="1" s="1"/>
  <c r="Q246" i="1"/>
  <c r="U246" i="1" s="1"/>
  <c r="DE246" i="1" s="1"/>
  <c r="AF257" i="1"/>
  <c r="Y257" i="1"/>
  <c r="AP260" i="1"/>
  <c r="AT260" i="1" s="1"/>
  <c r="DR260" i="1"/>
  <c r="AK260" i="1" a="1"/>
  <c r="AK260" i="1" s="1"/>
  <c r="AJ238" i="1"/>
  <c r="AK239" i="1" a="1"/>
  <c r="AK239" i="1" s="1"/>
  <c r="DR239" i="1"/>
  <c r="DG239" i="1"/>
  <c r="AK243" i="1" a="1"/>
  <c r="AK243" i="1" s="1"/>
  <c r="DR243" i="1"/>
  <c r="CG244" i="1"/>
  <c r="DR248" i="1"/>
  <c r="Z253" i="1"/>
  <c r="DR235" i="1"/>
  <c r="DI239" i="1"/>
  <c r="DO239" i="1" s="1"/>
  <c r="U242" i="1"/>
  <c r="DE242" i="1" s="1"/>
  <c r="CG242" i="1"/>
  <c r="AP249" i="1"/>
  <c r="AT249" i="1" s="1"/>
  <c r="CG252" i="1"/>
  <c r="AP239" i="1"/>
  <c r="AT239" i="1" s="1"/>
  <c r="DJ239" i="1"/>
  <c r="U241" i="1"/>
  <c r="Q244" i="1"/>
  <c r="U244" i="1" s="1"/>
  <c r="DE244" i="1" s="1"/>
  <c r="AK248" i="1" a="1"/>
  <c r="AK248" i="1" s="1"/>
  <c r="DR251" i="1"/>
  <c r="AK251" i="1" a="1"/>
  <c r="AK251" i="1" s="1"/>
  <c r="Q254" i="1"/>
  <c r="AF256" i="1"/>
  <c r="Y256" i="1"/>
  <c r="DR237" i="1"/>
  <c r="Z241" i="1"/>
  <c r="AP245" i="1"/>
  <c r="AT245" i="1" s="1"/>
  <c r="Z246" i="1"/>
  <c r="AF255" i="1"/>
  <c r="Y255" i="1"/>
  <c r="AP235" i="1"/>
  <c r="AT235" i="1" s="1"/>
  <c r="AP243" i="1"/>
  <c r="AT243" i="1" s="1"/>
  <c r="CG245" i="1"/>
  <c r="AJ253" i="1"/>
  <c r="DR255" i="1"/>
  <c r="AK255" i="1" a="1"/>
  <c r="AK255" i="1" s="1"/>
  <c r="U249" i="1"/>
  <c r="Q257" i="1"/>
  <c r="U257" i="1" s="1"/>
  <c r="DE257" i="1" s="1"/>
  <c r="BO259" i="1"/>
  <c r="U263" i="1"/>
  <c r="DE263" i="1" s="1"/>
  <c r="Z265" i="1"/>
  <c r="Q276" i="1"/>
  <c r="U276" i="1" s="1"/>
  <c r="DE276" i="1" s="1"/>
  <c r="Q278" i="1"/>
  <c r="DQ278" i="1"/>
  <c r="BR278" i="1"/>
  <c r="AF284" i="1"/>
  <c r="Y284" i="1"/>
  <c r="Q289" i="1"/>
  <c r="U289" i="1" s="1"/>
  <c r="DE289" i="1" s="1"/>
  <c r="AJ273" i="1"/>
  <c r="Q274" i="1"/>
  <c r="CG274" i="1" s="1"/>
  <c r="DR269" i="1"/>
  <c r="AP269" i="1"/>
  <c r="AT269" i="1" s="1"/>
  <c r="AK269" i="1" a="1"/>
  <c r="AK269" i="1" s="1"/>
  <c r="AF275" i="1"/>
  <c r="Y275" i="1"/>
  <c r="BT278" i="1"/>
  <c r="DR259" i="1"/>
  <c r="AP259" i="1"/>
  <c r="AT259" i="1" s="1"/>
  <c r="AK259" i="1" a="1"/>
  <c r="AK259" i="1" s="1"/>
  <c r="DR261" i="1"/>
  <c r="AP261" i="1"/>
  <c r="AT261" i="1" s="1"/>
  <c r="AK261" i="1" a="1"/>
  <c r="AK261" i="1" s="1"/>
  <c r="Y272" i="1"/>
  <c r="AJ247" i="1"/>
  <c r="CO249" i="1"/>
  <c r="CW249" i="1" s="1"/>
  <c r="DN249" i="1" s="1"/>
  <c r="Q258" i="1"/>
  <c r="U258" i="1" s="1"/>
  <c r="DE258" i="1" s="1"/>
  <c r="AF268" i="1"/>
  <c r="Y268" i="1"/>
  <c r="Q277" i="1"/>
  <c r="U277" i="1" s="1"/>
  <c r="DE277" i="1" s="1"/>
  <c r="Q248" i="1"/>
  <c r="U248" i="1" s="1"/>
  <c r="DE248" i="1" s="1"/>
  <c r="AF254" i="1"/>
  <c r="Y254" i="1"/>
  <c r="DR257" i="1"/>
  <c r="AP257" i="1"/>
  <c r="AT257" i="1" s="1"/>
  <c r="AK257" i="1" a="1"/>
  <c r="AK257" i="1" s="1"/>
  <c r="DR276" i="1"/>
  <c r="AP276" i="1"/>
  <c r="AT276" i="1" s="1"/>
  <c r="AF281" i="1"/>
  <c r="Y281" i="1"/>
  <c r="DI249" i="1"/>
  <c r="DO249" i="1" s="1"/>
  <c r="CN249" i="1"/>
  <c r="S249" i="1"/>
  <c r="R249" i="1" s="1" a="1"/>
  <c r="R249" i="1" s="1"/>
  <c r="DG249" i="1"/>
  <c r="DC249" i="1"/>
  <c r="U256" i="1"/>
  <c r="DE256" i="1" s="1"/>
  <c r="CG256" i="1"/>
  <c r="AF276" i="1"/>
  <c r="Y276" i="1"/>
  <c r="DJ259" i="1"/>
  <c r="CO259" i="1"/>
  <c r="CW259" i="1" s="1"/>
  <c r="DN259" i="1" s="1"/>
  <c r="BM259" i="1"/>
  <c r="DI259" i="1"/>
  <c r="DO259" i="1" s="1"/>
  <c r="CN259" i="1"/>
  <c r="S259" i="1"/>
  <c r="R259" i="1" s="1" a="1"/>
  <c r="R259" i="1" s="1"/>
  <c r="DC259" i="1"/>
  <c r="BP259" i="1"/>
  <c r="DG259" i="1"/>
  <c r="DE259" i="1"/>
  <c r="CT259" i="1"/>
  <c r="CU259" i="1" s="1"/>
  <c r="AD264" i="1"/>
  <c r="Z264" i="1"/>
  <c r="AJ266" i="1"/>
  <c r="Y274" i="1"/>
  <c r="AF274" i="1"/>
  <c r="DR265" i="1"/>
  <c r="AP265" i="1"/>
  <c r="AT265" i="1" s="1"/>
  <c r="AK265" i="1" a="1"/>
  <c r="AK265" i="1" s="1"/>
  <c r="Q266" i="1"/>
  <c r="U266" i="1" s="1"/>
  <c r="DE266" i="1" s="1"/>
  <c r="AF271" i="1"/>
  <c r="Y271" i="1"/>
  <c r="AJ274" i="1"/>
  <c r="AF277" i="1"/>
  <c r="Y277" i="1"/>
  <c r="AK278" i="1" a="1"/>
  <c r="AK278" i="1" s="1"/>
  <c r="DR278" i="1"/>
  <c r="AP278" i="1"/>
  <c r="AT278" i="1" s="1"/>
  <c r="Q279" i="1"/>
  <c r="U279" i="1" s="1"/>
  <c r="DE279" i="1" s="1"/>
  <c r="AJ280" i="1"/>
  <c r="DR282" i="1"/>
  <c r="AK282" i="1" a="1"/>
  <c r="AK282" i="1" s="1"/>
  <c r="AJ256" i="1"/>
  <c r="CG269" i="1"/>
  <c r="DE249" i="1"/>
  <c r="U252" i="1"/>
  <c r="DE252" i="1" s="1"/>
  <c r="Q255" i="1"/>
  <c r="CG255" i="1" s="1"/>
  <c r="Q259" i="1"/>
  <c r="CG259" i="1" s="1"/>
  <c r="CN260" i="1"/>
  <c r="U262" i="1"/>
  <c r="DE262" i="1" s="1"/>
  <c r="Q267" i="1"/>
  <c r="CG267" i="1" s="1"/>
  <c r="AP268" i="1"/>
  <c r="AT268" i="1" s="1"/>
  <c r="DR268" i="1"/>
  <c r="AF280" i="1"/>
  <c r="AF282" i="1"/>
  <c r="Y282" i="1"/>
  <c r="AJ287" i="1"/>
  <c r="AF289" i="1"/>
  <c r="BI278" i="1"/>
  <c r="AJ289" i="1"/>
  <c r="DD289" i="1" s="1"/>
  <c r="DJ260" i="1"/>
  <c r="CO260" i="1"/>
  <c r="CW260" i="1" s="1"/>
  <c r="DN260" i="1" s="1"/>
  <c r="BM260" i="1"/>
  <c r="BO260" i="1"/>
  <c r="CT260" i="1"/>
  <c r="CU260" i="1" s="1"/>
  <c r="DR263" i="1"/>
  <c r="AP263" i="1"/>
  <c r="AT263" i="1" s="1"/>
  <c r="AK263" i="1" a="1"/>
  <c r="AK263" i="1" s="1"/>
  <c r="AP271" i="1"/>
  <c r="AT271" i="1" s="1"/>
  <c r="AK271" i="1" a="1"/>
  <c r="AK271" i="1" s="1"/>
  <c r="Q273" i="1"/>
  <c r="U273" i="1" s="1"/>
  <c r="DE273" i="1" s="1"/>
  <c r="CX278" i="1"/>
  <c r="Q283" i="1"/>
  <c r="U283" i="1" s="1"/>
  <c r="DE283" i="1" s="1"/>
  <c r="AP270" i="1"/>
  <c r="AT270" i="1" s="1"/>
  <c r="DR270" i="1"/>
  <c r="Q284" i="1"/>
  <c r="U284" i="1" s="1"/>
  <c r="DE284" i="1" s="1"/>
  <c r="U260" i="1"/>
  <c r="BP260" i="1"/>
  <c r="Q268" i="1"/>
  <c r="U268" i="1" s="1"/>
  <c r="DE268" i="1" s="1"/>
  <c r="AV272" i="1"/>
  <c r="AU272" i="1"/>
  <c r="BB283" i="1"/>
  <c r="U270" i="1"/>
  <c r="DE270" i="1" s="1"/>
  <c r="Y278" i="1"/>
  <c r="Q285" i="1"/>
  <c r="U285" i="1" s="1"/>
  <c r="DE285" i="1" s="1"/>
  <c r="CG281" i="1"/>
  <c r="DR281" i="1"/>
  <c r="AK281" i="1" a="1"/>
  <c r="AK281" i="1" s="1"/>
  <c r="DR267" i="1"/>
  <c r="AP267" i="1"/>
  <c r="AT267" i="1" s="1"/>
  <c r="AK267" i="1" a="1"/>
  <c r="AK267" i="1" s="1"/>
  <c r="AJ286" i="1"/>
  <c r="AJ288" i="1"/>
  <c r="AP262" i="1"/>
  <c r="AT262" i="1" s="1"/>
  <c r="DR262" i="1"/>
  <c r="U265" i="1"/>
  <c r="DE265" i="1" s="1"/>
  <c r="AP285" i="1"/>
  <c r="AT285" i="1" s="1"/>
  <c r="DR285" i="1"/>
  <c r="AF288" i="1"/>
  <c r="Y288" i="1"/>
  <c r="Q295" i="1"/>
  <c r="U295" i="1" s="1"/>
  <c r="DE295" i="1" s="1"/>
  <c r="CG271" i="1"/>
  <c r="U271" i="1"/>
  <c r="DE271" i="1" s="1"/>
  <c r="Q272" i="1"/>
  <c r="U272" i="1" s="1"/>
  <c r="DE272" i="1" s="1"/>
  <c r="DR275" i="1"/>
  <c r="AP275" i="1"/>
  <c r="AT275" i="1" s="1"/>
  <c r="AK275" i="1" a="1"/>
  <c r="AK275" i="1" s="1"/>
  <c r="Q280" i="1"/>
  <c r="U280" i="1" s="1"/>
  <c r="DE280" i="1" s="1"/>
  <c r="Y285" i="1"/>
  <c r="AF285" i="1"/>
  <c r="Q286" i="1"/>
  <c r="CG286" i="1" s="1"/>
  <c r="AD287" i="1"/>
  <c r="Z287" i="1"/>
  <c r="Q288" i="1"/>
  <c r="CG288" i="1" s="1"/>
  <c r="U269" i="1"/>
  <c r="DE269" i="1" s="1"/>
  <c r="AJ279" i="1"/>
  <c r="U281" i="1"/>
  <c r="DE281" i="1" s="1"/>
  <c r="Q287" i="1"/>
  <c r="CG287" i="1" s="1"/>
  <c r="AD289" i="1"/>
  <c r="Z289" i="1"/>
  <c r="AJ290" i="1"/>
  <c r="AF287" i="1"/>
  <c r="AD290" i="1"/>
  <c r="Z290" i="1"/>
  <c r="U292" i="1"/>
  <c r="DE292" i="1" s="1"/>
  <c r="AK285" i="1" a="1"/>
  <c r="AK285" i="1" s="1"/>
  <c r="AD286" i="1"/>
  <c r="Z286" i="1"/>
  <c r="U290" i="1"/>
  <c r="DE290" i="1" s="1"/>
  <c r="AK272" i="1" a="1"/>
  <c r="AK272" i="1" s="1"/>
  <c r="DI278" i="1"/>
  <c r="DO278" i="1" s="1"/>
  <c r="AD294" i="1"/>
  <c r="Z294" i="1"/>
  <c r="Q297" i="1"/>
  <c r="CG297" i="1" s="1"/>
  <c r="AF298" i="1"/>
  <c r="Y298" i="1"/>
  <c r="Q298" i="1"/>
  <c r="U298" i="1" s="1"/>
  <c r="DE298" i="1" s="1"/>
  <c r="Z297" i="1"/>
  <c r="AD300" i="1"/>
  <c r="Z300" i="1"/>
  <c r="AK283" i="1" a="1"/>
  <c r="AK283" i="1" s="1"/>
  <c r="DR297" i="1"/>
  <c r="U300" i="1"/>
  <c r="DE300" i="1" s="1"/>
  <c r="CG300" i="1"/>
  <c r="DG278" i="1"/>
  <c r="CT278" i="1"/>
  <c r="CU278" i="1" s="1"/>
  <c r="BO278" i="1"/>
  <c r="DJ278" i="1"/>
  <c r="CN278" i="1"/>
  <c r="AJ296" i="1"/>
  <c r="AD299" i="1"/>
  <c r="Z299" i="1"/>
  <c r="Q296" i="1"/>
  <c r="U296" i="1" s="1"/>
  <c r="DE296" i="1" s="1"/>
  <c r="AP293" i="1"/>
  <c r="AT293" i="1" s="1"/>
  <c r="AK293" i="1" a="1"/>
  <c r="AK293" i="1" s="1"/>
  <c r="Q293" i="1"/>
  <c r="CG293" i="1" s="1"/>
  <c r="AF299" i="1"/>
  <c r="Y296" i="1"/>
  <c r="AJ301" i="1"/>
  <c r="Q291" i="1"/>
  <c r="CG291" i="1" s="1"/>
  <c r="S278" i="1"/>
  <c r="R278" i="1" s="1" a="1"/>
  <c r="R278" i="1" s="1"/>
  <c r="DE278" i="1"/>
  <c r="AD292" i="1"/>
  <c r="Z292" i="1"/>
  <c r="Q294" i="1"/>
  <c r="U294" i="1" s="1"/>
  <c r="DE294" i="1" s="1"/>
  <c r="BB284" i="1"/>
  <c r="AP295" i="1"/>
  <c r="AT295" i="1" s="1"/>
  <c r="AK295" i="1" a="1"/>
  <c r="AK295" i="1" s="1"/>
  <c r="DR295" i="1"/>
  <c r="AK298" i="1" a="1"/>
  <c r="AK298" i="1" s="1"/>
  <c r="Q299" i="1"/>
  <c r="AJ302" i="1"/>
  <c r="AJ306" i="1"/>
  <c r="Q308" i="1"/>
  <c r="U308" i="1" s="1"/>
  <c r="DE308" i="1" s="1"/>
  <c r="Q309" i="1"/>
  <c r="AD304" i="1"/>
  <c r="Z304" i="1"/>
  <c r="AF306" i="1"/>
  <c r="Y306" i="1"/>
  <c r="AP298" i="1"/>
  <c r="AT298" i="1" s="1"/>
  <c r="AJ291" i="1"/>
  <c r="CG292" i="1"/>
  <c r="AP294" i="1"/>
  <c r="AT294" i="1" s="1"/>
  <c r="DR300" i="1"/>
  <c r="AP300" i="1"/>
  <c r="AT300" i="1" s="1"/>
  <c r="AK303" i="1" a="1"/>
  <c r="AK303" i="1" s="1"/>
  <c r="AP303" i="1"/>
  <c r="AT303" i="1" s="1"/>
  <c r="Q315" i="1"/>
  <c r="CG315" i="1" s="1"/>
  <c r="AP297" i="1"/>
  <c r="AT297" i="1" s="1"/>
  <c r="AK297" i="1" a="1"/>
  <c r="AK297" i="1" s="1"/>
  <c r="AD302" i="1"/>
  <c r="Z302" i="1"/>
  <c r="Q303" i="1"/>
  <c r="DR311" i="1"/>
  <c r="AP311" i="1"/>
  <c r="AT311" i="1" s="1"/>
  <c r="AK311" i="1" a="1"/>
  <c r="AK311" i="1" s="1"/>
  <c r="Q306" i="1"/>
  <c r="CG306" i="1" s="1"/>
  <c r="DE306" i="1"/>
  <c r="DC306" i="1"/>
  <c r="CT306" i="1"/>
  <c r="CU306" i="1" s="1"/>
  <c r="BO306" i="1"/>
  <c r="CQ306" i="1"/>
  <c r="CR306" i="1" s="1"/>
  <c r="CZ306" i="1" s="1"/>
  <c r="BM306" i="1"/>
  <c r="CN306" i="1"/>
  <c r="DJ306" i="1"/>
  <c r="DI306" i="1"/>
  <c r="DO306" i="1" s="1"/>
  <c r="DG306" i="1"/>
  <c r="CO306" i="1"/>
  <c r="CW306" i="1" s="1"/>
  <c r="DN306" i="1" s="1"/>
  <c r="S306" i="1"/>
  <c r="R306" i="1" s="1" a="1"/>
  <c r="R306" i="1" s="1"/>
  <c r="BP306" i="1"/>
  <c r="AF318" i="1"/>
  <c r="Y318" i="1"/>
  <c r="DR284" i="1"/>
  <c r="AK300" i="1" a="1"/>
  <c r="AK300" i="1" s="1"/>
  <c r="CG302" i="1"/>
  <c r="AK299" i="1" a="1"/>
  <c r="AK299" i="1" s="1"/>
  <c r="AP299" i="1"/>
  <c r="AT299" i="1" s="1"/>
  <c r="DR299" i="1"/>
  <c r="Y307" i="1"/>
  <c r="AF307" i="1"/>
  <c r="DR307" i="1"/>
  <c r="AP307" i="1"/>
  <c r="AT307" i="1" s="1"/>
  <c r="AK307" i="1" a="1"/>
  <c r="AK307" i="1" s="1"/>
  <c r="AP317" i="1"/>
  <c r="AT317" i="1" s="1"/>
  <c r="AK317" i="1" a="1"/>
  <c r="AK317" i="1" s="1"/>
  <c r="DR317" i="1"/>
  <c r="AJ319" i="1"/>
  <c r="Q301" i="1"/>
  <c r="Q307" i="1"/>
  <c r="CG307" i="1" s="1"/>
  <c r="AD310" i="1"/>
  <c r="Z310" i="1"/>
  <c r="Z315" i="1"/>
  <c r="AD315" i="1"/>
  <c r="AK304" i="1" a="1"/>
  <c r="AK304" i="1" s="1"/>
  <c r="DR304" i="1"/>
  <c r="Q311" i="1"/>
  <c r="CG311" i="1" s="1"/>
  <c r="Q323" i="1"/>
  <c r="U323" i="1" s="1"/>
  <c r="DE323" i="1" s="1"/>
  <c r="AP304" i="1"/>
  <c r="AT304" i="1" s="1"/>
  <c r="Y311" i="1"/>
  <c r="AF311" i="1"/>
  <c r="Y313" i="1"/>
  <c r="AF313" i="1"/>
  <c r="DR315" i="1"/>
  <c r="AP315" i="1"/>
  <c r="AT315" i="1" s="1"/>
  <c r="AK315" i="1" a="1"/>
  <c r="AK315" i="1" s="1"/>
  <c r="Q305" i="1"/>
  <c r="U305" i="1" s="1"/>
  <c r="DE305" i="1" s="1"/>
  <c r="AJ305" i="1"/>
  <c r="U313" i="1"/>
  <c r="DE313" i="1" s="1"/>
  <c r="CG313" i="1"/>
  <c r="AK318" i="1" a="1"/>
  <c r="AK318" i="1" s="1"/>
  <c r="AP318" i="1"/>
  <c r="AT318" i="1" s="1"/>
  <c r="DR318" i="1"/>
  <c r="CQ307" i="1"/>
  <c r="CR307" i="1" s="1"/>
  <c r="CZ307" i="1" s="1"/>
  <c r="CT307" i="1"/>
  <c r="CU307" i="1" s="1"/>
  <c r="BP307" i="1"/>
  <c r="DG307" i="1"/>
  <c r="DE307" i="1"/>
  <c r="BO307" i="1"/>
  <c r="BM307" i="1"/>
  <c r="CO307" i="1"/>
  <c r="CW307" i="1" s="1"/>
  <c r="DN307" i="1" s="1"/>
  <c r="CN307" i="1"/>
  <c r="DJ307" i="1"/>
  <c r="AJ312" i="1"/>
  <c r="Q314" i="1"/>
  <c r="U314" i="1" s="1"/>
  <c r="DE314" i="1" s="1"/>
  <c r="AD314" i="1"/>
  <c r="Z314" i="1"/>
  <c r="S307" i="1"/>
  <c r="R307" i="1" s="1" a="1"/>
  <c r="R307" i="1" s="1"/>
  <c r="AF316" i="1"/>
  <c r="Y316" i="1"/>
  <c r="DR309" i="1"/>
  <c r="AK309" i="1" a="1"/>
  <c r="AK309" i="1" s="1"/>
  <c r="AP309" i="1"/>
  <c r="AT309" i="1" s="1"/>
  <c r="AJ310" i="1"/>
  <c r="AJ314" i="1"/>
  <c r="Q312" i="1"/>
  <c r="U312" i="1" s="1"/>
  <c r="DE312" i="1" s="1"/>
  <c r="AK322" i="1" a="1"/>
  <c r="AK322" i="1" s="1"/>
  <c r="DR322" i="1"/>
  <c r="AP322" i="1"/>
  <c r="AT322" i="1" s="1"/>
  <c r="AJ308" i="1"/>
  <c r="U310" i="1"/>
  <c r="DE310" i="1" s="1"/>
  <c r="CG310" i="1"/>
  <c r="AV313" i="1"/>
  <c r="AW313" i="1"/>
  <c r="BB313" i="1" s="1"/>
  <c r="AU313" i="1"/>
  <c r="Q316" i="1"/>
  <c r="U316" i="1" s="1"/>
  <c r="DE316" i="1" s="1"/>
  <c r="U322" i="1"/>
  <c r="DE322" i="1" s="1"/>
  <c r="AJ320" i="1"/>
  <c r="DD320" i="1" s="1"/>
  <c r="Q332" i="1"/>
  <c r="U332" i="1" s="1"/>
  <c r="DE332" i="1" s="1"/>
  <c r="DR323" i="1"/>
  <c r="AP323" i="1"/>
  <c r="AT323" i="1" s="1"/>
  <c r="AK323" i="1" a="1"/>
  <c r="AK323" i="1" s="1"/>
  <c r="AK313" i="1" a="1"/>
  <c r="AK313" i="1" s="1"/>
  <c r="Z322" i="1"/>
  <c r="Y347" i="1"/>
  <c r="AF347" i="1"/>
  <c r="AF320" i="1"/>
  <c r="DJ328" i="1"/>
  <c r="CO328" i="1"/>
  <c r="CW328" i="1" s="1"/>
  <c r="DN328" i="1" s="1"/>
  <c r="BM328" i="1"/>
  <c r="DC328" i="1"/>
  <c r="CQ328" i="1"/>
  <c r="CR328" i="1" s="1"/>
  <c r="CZ328" i="1" s="1"/>
  <c r="DG328" i="1"/>
  <c r="DE328" i="1"/>
  <c r="S328" i="1"/>
  <c r="R328" i="1" s="1" a="1"/>
  <c r="R328" i="1" s="1"/>
  <c r="BP328" i="1"/>
  <c r="BO328" i="1"/>
  <c r="DI328" i="1"/>
  <c r="DO328" i="1" s="1"/>
  <c r="CN328" i="1"/>
  <c r="Q319" i="1"/>
  <c r="CG319" i="1" s="1"/>
  <c r="AJ325" i="1"/>
  <c r="DD325" i="1" s="1"/>
  <c r="AP316" i="1"/>
  <c r="AT316" i="1" s="1"/>
  <c r="Y317" i="1"/>
  <c r="Y319" i="1"/>
  <c r="Q320" i="1"/>
  <c r="CG320" i="1" s="1"/>
  <c r="AF326" i="1"/>
  <c r="Y326" i="1"/>
  <c r="Y321" i="1"/>
  <c r="AJ324" i="1"/>
  <c r="DR316" i="1"/>
  <c r="AD323" i="1"/>
  <c r="Z323" i="1"/>
  <c r="CG326" i="1"/>
  <c r="Y327" i="1"/>
  <c r="AJ333" i="1"/>
  <c r="AW334" i="1"/>
  <c r="BB334" i="1" s="1"/>
  <c r="AV334" i="1"/>
  <c r="AU334" i="1"/>
  <c r="AJ328" i="1"/>
  <c r="Q331" i="1"/>
  <c r="CG331" i="1" s="1"/>
  <c r="AF333" i="1"/>
  <c r="Y333" i="1"/>
  <c r="Q345" i="1"/>
  <c r="CG345" i="1"/>
  <c r="P345" i="1"/>
  <c r="U345" i="1"/>
  <c r="DR327" i="1"/>
  <c r="AP327" i="1"/>
  <c r="AT327" i="1" s="1"/>
  <c r="AK327" i="1" a="1"/>
  <c r="AK327" i="1" s="1"/>
  <c r="AF328" i="1"/>
  <c r="Y328" i="1"/>
  <c r="CT356" i="1"/>
  <c r="CU356" i="1" s="1"/>
  <c r="BP356" i="1"/>
  <c r="CN356" i="1"/>
  <c r="DE356" i="1"/>
  <c r="DG356" i="1"/>
  <c r="DC356" i="1"/>
  <c r="BO356" i="1"/>
  <c r="BM356" i="1"/>
  <c r="CQ356" i="1"/>
  <c r="CR356" i="1" s="1"/>
  <c r="CZ356" i="1" s="1"/>
  <c r="S356" i="1"/>
  <c r="R356" i="1" s="1" a="1"/>
  <c r="R356" i="1" s="1"/>
  <c r="DJ356" i="1"/>
  <c r="DI356" i="1"/>
  <c r="DO356" i="1" s="1"/>
  <c r="CO356" i="1"/>
  <c r="CW356" i="1" s="1"/>
  <c r="DN356" i="1" s="1"/>
  <c r="AJ329" i="1"/>
  <c r="AF338" i="1"/>
  <c r="Y338" i="1"/>
  <c r="AD340" i="1"/>
  <c r="Z340" i="1"/>
  <c r="CG328" i="1"/>
  <c r="Q330" i="1"/>
  <c r="CG330" i="1" s="1"/>
  <c r="Q334" i="1"/>
  <c r="U334" i="1" s="1"/>
  <c r="DE334" i="1" s="1"/>
  <c r="AF335" i="1"/>
  <c r="Y335" i="1"/>
  <c r="Q336" i="1"/>
  <c r="U336" i="1" s="1"/>
  <c r="AP321" i="1"/>
  <c r="AT321" i="1" s="1"/>
  <c r="AK321" i="1" a="1"/>
  <c r="AK321" i="1" s="1"/>
  <c r="U329" i="1"/>
  <c r="BN329" i="1"/>
  <c r="BT329" i="1" s="1"/>
  <c r="AD332" i="1"/>
  <c r="Z332" i="1"/>
  <c r="DJ336" i="1"/>
  <c r="CO336" i="1"/>
  <c r="CW336" i="1" s="1"/>
  <c r="DN336" i="1" s="1"/>
  <c r="BM336" i="1"/>
  <c r="DE336" i="1"/>
  <c r="BO336" i="1"/>
  <c r="DI336" i="1"/>
  <c r="DO336" i="1" s="1"/>
  <c r="DG336" i="1"/>
  <c r="BP336" i="1"/>
  <c r="DC336" i="1"/>
  <c r="CT336" i="1"/>
  <c r="CU336" i="1" s="1"/>
  <c r="CQ336" i="1"/>
  <c r="CR336" i="1" s="1"/>
  <c r="CZ336" i="1" s="1"/>
  <c r="CN336" i="1"/>
  <c r="S336" i="1"/>
  <c r="R336" i="1" s="1" a="1"/>
  <c r="R336" i="1" s="1"/>
  <c r="Z337" i="1"/>
  <c r="AD337" i="1"/>
  <c r="AJ331" i="1"/>
  <c r="AF332" i="1"/>
  <c r="AF331" i="1"/>
  <c r="Y331" i="1"/>
  <c r="DR339" i="1"/>
  <c r="AP339" i="1"/>
  <c r="AT339" i="1" s="1"/>
  <c r="AK339" i="1" a="1"/>
  <c r="AK339" i="1" s="1"/>
  <c r="AD329" i="1"/>
  <c r="Z329" i="1"/>
  <c r="AW332" i="1"/>
  <c r="BB332" i="1" s="1"/>
  <c r="AV332" i="1"/>
  <c r="AU332" i="1"/>
  <c r="AF339" i="1"/>
  <c r="Y339" i="1"/>
  <c r="Z341" i="1"/>
  <c r="AD341" i="1"/>
  <c r="Y359" i="1"/>
  <c r="AF359" i="1"/>
  <c r="AJ326" i="1"/>
  <c r="AD330" i="1"/>
  <c r="Z330" i="1"/>
  <c r="Q337" i="1"/>
  <c r="CG337" i="1" s="1"/>
  <c r="Q321" i="1"/>
  <c r="CG322" i="1"/>
  <c r="Q325" i="1"/>
  <c r="CG325" i="1" s="1"/>
  <c r="AF330" i="1"/>
  <c r="Y334" i="1"/>
  <c r="Q335" i="1"/>
  <c r="U335" i="1" s="1"/>
  <c r="DE335" i="1" s="1"/>
  <c r="AF336" i="1"/>
  <c r="Y336" i="1"/>
  <c r="Y360" i="1"/>
  <c r="AF360" i="1"/>
  <c r="U324" i="1"/>
  <c r="DE324" i="1" s="1"/>
  <c r="Q333" i="1"/>
  <c r="DJ337" i="1"/>
  <c r="CO337" i="1"/>
  <c r="CW337" i="1" s="1"/>
  <c r="DN337" i="1" s="1"/>
  <c r="BM337" i="1"/>
  <c r="CN337" i="1"/>
  <c r="DE337" i="1"/>
  <c r="U339" i="1"/>
  <c r="DE339" i="1" s="1"/>
  <c r="AK341" i="1" a="1"/>
  <c r="AK341" i="1" s="1"/>
  <c r="DR341" i="1"/>
  <c r="AP341" i="1"/>
  <c r="AT341" i="1" s="1"/>
  <c r="AJ344" i="1"/>
  <c r="DG345" i="1"/>
  <c r="DE345" i="1"/>
  <c r="DC345" i="1"/>
  <c r="CT345" i="1"/>
  <c r="CU345" i="1" s="1"/>
  <c r="BP345" i="1"/>
  <c r="BO345" i="1"/>
  <c r="CQ345" i="1"/>
  <c r="CR345" i="1" s="1"/>
  <c r="CZ345" i="1" s="1"/>
  <c r="DJ345" i="1"/>
  <c r="CO345" i="1"/>
  <c r="CW345" i="1" s="1"/>
  <c r="DN345" i="1" s="1"/>
  <c r="BM345" i="1"/>
  <c r="CN345" i="1"/>
  <c r="AJ351" i="1"/>
  <c r="U362" i="1"/>
  <c r="CG362" i="1"/>
  <c r="P362" i="1"/>
  <c r="Q362" i="1"/>
  <c r="AJ337" i="1"/>
  <c r="AD343" i="1"/>
  <c r="CT344" i="1"/>
  <c r="CU344" i="1" s="1"/>
  <c r="BP344" i="1"/>
  <c r="BO344" i="1"/>
  <c r="DJ344" i="1"/>
  <c r="CO344" i="1"/>
  <c r="CW344" i="1" s="1"/>
  <c r="DN344" i="1" s="1"/>
  <c r="BM344" i="1"/>
  <c r="DG344" i="1"/>
  <c r="DE344" i="1"/>
  <c r="DC344" i="1"/>
  <c r="CN344" i="1"/>
  <c r="DJ349" i="1"/>
  <c r="CO349" i="1"/>
  <c r="CW349" i="1" s="1"/>
  <c r="DN349" i="1" s="1"/>
  <c r="BM349" i="1"/>
  <c r="DE349" i="1"/>
  <c r="DC349" i="1"/>
  <c r="BP349" i="1"/>
  <c r="BO349" i="1"/>
  <c r="CT349" i="1"/>
  <c r="CU349" i="1" s="1"/>
  <c r="CQ349" i="1"/>
  <c r="CR349" i="1" s="1"/>
  <c r="CZ349" i="1" s="1"/>
  <c r="DI349" i="1"/>
  <c r="DO349" i="1" s="1"/>
  <c r="DG349" i="1"/>
  <c r="AJ350" i="1"/>
  <c r="DR359" i="1"/>
  <c r="AP359" i="1"/>
  <c r="AT359" i="1" s="1"/>
  <c r="AK359" i="1" a="1"/>
  <c r="AK359" i="1" s="1"/>
  <c r="AF343" i="1"/>
  <c r="DJ358" i="1"/>
  <c r="CO358" i="1"/>
  <c r="CW358" i="1" s="1"/>
  <c r="DN358" i="1" s="1"/>
  <c r="BM358" i="1"/>
  <c r="CT358" i="1"/>
  <c r="CU358" i="1" s="1"/>
  <c r="BP358" i="1"/>
  <c r="CQ358" i="1"/>
  <c r="CR358" i="1" s="1"/>
  <c r="CZ358" i="1" s="1"/>
  <c r="DI358" i="1"/>
  <c r="DO358" i="1" s="1"/>
  <c r="DE358" i="1"/>
  <c r="DG358" i="1"/>
  <c r="BO358" i="1"/>
  <c r="S358" i="1"/>
  <c r="R358" i="1" s="1" a="1"/>
  <c r="R358" i="1" s="1"/>
  <c r="CG329" i="1"/>
  <c r="DG329" i="1"/>
  <c r="Q341" i="1"/>
  <c r="U341" i="1" s="1"/>
  <c r="AK343" i="1" a="1"/>
  <c r="AK343" i="1" s="1"/>
  <c r="DR343" i="1"/>
  <c r="AP343" i="1"/>
  <c r="AT343" i="1" s="1"/>
  <c r="S350" i="1"/>
  <c r="R350" i="1" s="1" a="1"/>
  <c r="R350" i="1" s="1"/>
  <c r="AJ353" i="1"/>
  <c r="Y356" i="1"/>
  <c r="AF356" i="1"/>
  <c r="CX363" i="1"/>
  <c r="AL363" i="1" s="1" a="1"/>
  <c r="AL363" i="1" s="1"/>
  <c r="BI363" i="1"/>
  <c r="U326" i="1"/>
  <c r="DE326" i="1" s="1"/>
  <c r="DI329" i="1"/>
  <c r="DO329" i="1" s="1"/>
  <c r="Q338" i="1"/>
  <c r="U338" i="1" s="1"/>
  <c r="DE338" i="1" s="1"/>
  <c r="AP340" i="1"/>
  <c r="AT340" i="1" s="1"/>
  <c r="DR340" i="1"/>
  <c r="AK340" i="1" a="1"/>
  <c r="AK340" i="1" s="1"/>
  <c r="Y354" i="1"/>
  <c r="AF354" i="1"/>
  <c r="P356" i="1"/>
  <c r="U356" i="1"/>
  <c r="CG356" i="1"/>
  <c r="Q356" i="1"/>
  <c r="AJ342" i="1"/>
  <c r="AJ349" i="1"/>
  <c r="Y350" i="1"/>
  <c r="AF350" i="1"/>
  <c r="AJ336" i="1"/>
  <c r="AD344" i="1"/>
  <c r="Z344" i="1"/>
  <c r="U347" i="1"/>
  <c r="CG347" i="1"/>
  <c r="P347" i="1"/>
  <c r="Q347" i="1"/>
  <c r="AF349" i="1"/>
  <c r="Y349" i="1"/>
  <c r="CG351" i="1"/>
  <c r="P351" i="1"/>
  <c r="Q351" i="1"/>
  <c r="AK354" i="1" a="1"/>
  <c r="AK354" i="1" s="1"/>
  <c r="DR354" i="1"/>
  <c r="AP354" i="1"/>
  <c r="AT354" i="1" s="1"/>
  <c r="CX355" i="1"/>
  <c r="AL355" i="1" s="1" a="1"/>
  <c r="AL355" i="1" s="1"/>
  <c r="DC358" i="1"/>
  <c r="Y348" i="1"/>
  <c r="AF348" i="1"/>
  <c r="CG357" i="1"/>
  <c r="P357" i="1"/>
  <c r="Q357" i="1"/>
  <c r="U357" i="1"/>
  <c r="Y358" i="1"/>
  <c r="AF358" i="1"/>
  <c r="U328" i="1"/>
  <c r="CO329" i="1"/>
  <c r="CW329" i="1" s="1"/>
  <c r="DN329" i="1" s="1"/>
  <c r="DR335" i="1"/>
  <c r="AP335" i="1"/>
  <c r="AT335" i="1" s="1"/>
  <c r="CT342" i="1"/>
  <c r="CU342" i="1" s="1"/>
  <c r="BP342" i="1"/>
  <c r="BO342" i="1"/>
  <c r="DJ342" i="1"/>
  <c r="CO342" i="1"/>
  <c r="CW342" i="1" s="1"/>
  <c r="DN342" i="1" s="1"/>
  <c r="BM342" i="1"/>
  <c r="DE342" i="1"/>
  <c r="DC342" i="1"/>
  <c r="DI342" i="1"/>
  <c r="DO342" i="1" s="1"/>
  <c r="S342" i="1"/>
  <c r="R342" i="1" s="1" a="1"/>
  <c r="R342" i="1" s="1"/>
  <c r="CN342" i="1"/>
  <c r="Q343" i="1"/>
  <c r="U343" i="1" s="1"/>
  <c r="CQ344" i="1"/>
  <c r="CR344" i="1" s="1"/>
  <c r="CZ344" i="1" s="1"/>
  <c r="DI345" i="1"/>
  <c r="DO345" i="1" s="1"/>
  <c r="DJ347" i="1"/>
  <c r="CO347" i="1"/>
  <c r="CW347" i="1" s="1"/>
  <c r="DN347" i="1" s="1"/>
  <c r="BM347" i="1"/>
  <c r="CT347" i="1"/>
  <c r="CU347" i="1" s="1"/>
  <c r="CQ347" i="1"/>
  <c r="CR347" i="1" s="1"/>
  <c r="CZ347" i="1" s="1"/>
  <c r="CN347" i="1"/>
  <c r="DI347" i="1"/>
  <c r="DO347" i="1" s="1"/>
  <c r="DE347" i="1"/>
  <c r="S347" i="1"/>
  <c r="R347" i="1" s="1" a="1"/>
  <c r="R347" i="1" s="1"/>
  <c r="DC347" i="1"/>
  <c r="BP347" i="1"/>
  <c r="DG347" i="1"/>
  <c r="S349" i="1"/>
  <c r="R349" i="1" s="1" a="1"/>
  <c r="R349" i="1" s="1"/>
  <c r="Y353" i="1"/>
  <c r="CG363" i="1"/>
  <c r="P363" i="1"/>
  <c r="Q363" i="1"/>
  <c r="U363" i="1"/>
  <c r="Y325" i="1"/>
  <c r="CQ329" i="1"/>
  <c r="CR329" i="1" s="1"/>
  <c r="CZ329" i="1" s="1"/>
  <c r="DR345" i="1"/>
  <c r="AK345" i="1" a="1"/>
  <c r="AK345" i="1" s="1"/>
  <c r="AP345" i="1"/>
  <c r="AT345" i="1" s="1"/>
  <c r="BN357" i="1"/>
  <c r="CD357" i="1" s="1"/>
  <c r="CE357" i="1" s="1"/>
  <c r="AJ352" i="1"/>
  <c r="AP358" i="1"/>
  <c r="AT358" i="1" s="1"/>
  <c r="AK358" i="1" a="1"/>
  <c r="AK358" i="1" s="1"/>
  <c r="DR358" i="1"/>
  <c r="DJ362" i="1"/>
  <c r="CO362" i="1"/>
  <c r="CW362" i="1" s="1"/>
  <c r="DN362" i="1" s="1"/>
  <c r="BM362" i="1"/>
  <c r="DG362" i="1"/>
  <c r="CT362" i="1"/>
  <c r="CU362" i="1" s="1"/>
  <c r="BP362" i="1"/>
  <c r="DC362" i="1"/>
  <c r="BO362" i="1"/>
  <c r="DI362" i="1"/>
  <c r="DO362" i="1" s="1"/>
  <c r="CQ362" i="1"/>
  <c r="CR362" i="1" s="1"/>
  <c r="CZ362" i="1" s="1"/>
  <c r="CN362" i="1"/>
  <c r="DE362" i="1"/>
  <c r="S362" i="1"/>
  <c r="R362" i="1" s="1" a="1"/>
  <c r="R362" i="1" s="1"/>
  <c r="AJ364" i="1"/>
  <c r="DE341" i="1"/>
  <c r="DC341" i="1"/>
  <c r="CT341" i="1"/>
  <c r="CU341" i="1" s="1"/>
  <c r="BP341" i="1"/>
  <c r="CQ341" i="1"/>
  <c r="CR341" i="1" s="1"/>
  <c r="CZ341" i="1" s="1"/>
  <c r="DJ341" i="1"/>
  <c r="CO341" i="1"/>
  <c r="CW341" i="1" s="1"/>
  <c r="DN341" i="1" s="1"/>
  <c r="BM341" i="1"/>
  <c r="Y342" i="1"/>
  <c r="DE343" i="1"/>
  <c r="DC343" i="1"/>
  <c r="CT343" i="1"/>
  <c r="CU343" i="1" s="1"/>
  <c r="BP343" i="1"/>
  <c r="BO343" i="1"/>
  <c r="CQ343" i="1"/>
  <c r="CR343" i="1" s="1"/>
  <c r="CZ343" i="1" s="1"/>
  <c r="DJ343" i="1"/>
  <c r="CO343" i="1"/>
  <c r="CW343" i="1" s="1"/>
  <c r="DN343" i="1" s="1"/>
  <c r="BM343" i="1"/>
  <c r="CN343" i="1"/>
  <c r="S343" i="1"/>
  <c r="R343" i="1" s="1" a="1"/>
  <c r="R343" i="1" s="1"/>
  <c r="DI344" i="1"/>
  <c r="DO344" i="1" s="1"/>
  <c r="U346" i="1"/>
  <c r="CG346" i="1"/>
  <c r="Q346" i="1"/>
  <c r="P346" i="1"/>
  <c r="U350" i="1"/>
  <c r="Q350" i="1"/>
  <c r="P350" i="1"/>
  <c r="BP329" i="1"/>
  <c r="AJ330" i="1"/>
  <c r="DR332" i="1"/>
  <c r="AK332" i="1" a="1"/>
  <c r="AK332" i="1" s="1"/>
  <c r="AP338" i="1"/>
  <c r="AT338" i="1" s="1"/>
  <c r="DR338" i="1"/>
  <c r="CG339" i="1"/>
  <c r="CT346" i="1"/>
  <c r="CU346" i="1" s="1"/>
  <c r="BP346" i="1"/>
  <c r="DJ346" i="1"/>
  <c r="CO346" i="1"/>
  <c r="CW346" i="1" s="1"/>
  <c r="DN346" i="1" s="1"/>
  <c r="BM346" i="1"/>
  <c r="DI346" i="1"/>
  <c r="DO346" i="1" s="1"/>
  <c r="DG346" i="1"/>
  <c r="DE346" i="1"/>
  <c r="S346" i="1"/>
  <c r="R346" i="1" s="1" a="1"/>
  <c r="R346" i="1" s="1"/>
  <c r="BO346" i="1"/>
  <c r="CQ346" i="1"/>
  <c r="CR346" i="1" s="1"/>
  <c r="CZ346" i="1" s="1"/>
  <c r="CN346" i="1"/>
  <c r="CT350" i="1"/>
  <c r="CU350" i="1" s="1"/>
  <c r="BP350" i="1"/>
  <c r="DJ350" i="1"/>
  <c r="CO350" i="1"/>
  <c r="CW350" i="1" s="1"/>
  <c r="DN350" i="1" s="1"/>
  <c r="BM350" i="1"/>
  <c r="CQ350" i="1"/>
  <c r="CR350" i="1" s="1"/>
  <c r="CZ350" i="1" s="1"/>
  <c r="CN350" i="1"/>
  <c r="DI350" i="1"/>
  <c r="DO350" i="1" s="1"/>
  <c r="DE350" i="1"/>
  <c r="DC350" i="1"/>
  <c r="BO350" i="1"/>
  <c r="AF351" i="1"/>
  <c r="Y351" i="1"/>
  <c r="Y352" i="1"/>
  <c r="AF352" i="1"/>
  <c r="Y366" i="1"/>
  <c r="AF366" i="1"/>
  <c r="AF345" i="1"/>
  <c r="Y345" i="1"/>
  <c r="AJ346" i="1"/>
  <c r="Q368" i="1"/>
  <c r="U368" i="1"/>
  <c r="CG368" i="1"/>
  <c r="P368" i="1"/>
  <c r="CT363" i="1"/>
  <c r="CU363" i="1" s="1"/>
  <c r="BP363" i="1"/>
  <c r="BO363" i="1"/>
  <c r="DI363" i="1"/>
  <c r="DO363" i="1" s="1"/>
  <c r="CN363" i="1"/>
  <c r="S363" i="1"/>
  <c r="R363" i="1" s="1" a="1"/>
  <c r="R363" i="1" s="1"/>
  <c r="DC363" i="1"/>
  <c r="CQ363" i="1"/>
  <c r="CR363" i="1" s="1"/>
  <c r="CZ363" i="1" s="1"/>
  <c r="DG363" i="1"/>
  <c r="DE363" i="1"/>
  <c r="BM363" i="1"/>
  <c r="AV376" i="1"/>
  <c r="AW376" i="1"/>
  <c r="BB376" i="1" s="1"/>
  <c r="AU376" i="1"/>
  <c r="Q342" i="1"/>
  <c r="U342" i="1" s="1"/>
  <c r="Y346" i="1"/>
  <c r="AF346" i="1"/>
  <c r="Y357" i="1"/>
  <c r="AF357" i="1"/>
  <c r="DJ363" i="1"/>
  <c r="Q340" i="1"/>
  <c r="U340" i="1" s="1"/>
  <c r="DE340" i="1" s="1"/>
  <c r="U348" i="1"/>
  <c r="CG348" i="1"/>
  <c r="Q348" i="1"/>
  <c r="CT352" i="1"/>
  <c r="CU352" i="1" s="1"/>
  <c r="BP352" i="1"/>
  <c r="CQ352" i="1"/>
  <c r="CR352" i="1" s="1"/>
  <c r="CZ352" i="1" s="1"/>
  <c r="BM352" i="1"/>
  <c r="DJ352" i="1"/>
  <c r="CO352" i="1"/>
  <c r="CW352" i="1" s="1"/>
  <c r="DN352" i="1" s="1"/>
  <c r="CN352" i="1"/>
  <c r="S352" i="1"/>
  <c r="R352" i="1" s="1" a="1"/>
  <c r="R352" i="1" s="1"/>
  <c r="DG352" i="1"/>
  <c r="DE352" i="1"/>
  <c r="DC352" i="1"/>
  <c r="BO352" i="1"/>
  <c r="AF363" i="1"/>
  <c r="Y363" i="1"/>
  <c r="DI351" i="1"/>
  <c r="DO351" i="1" s="1"/>
  <c r="CN351" i="1"/>
  <c r="S351" i="1"/>
  <c r="R351" i="1" s="1" a="1"/>
  <c r="R351" i="1" s="1"/>
  <c r="DG351" i="1"/>
  <c r="CT351" i="1"/>
  <c r="CU351" i="1" s="1"/>
  <c r="CO351" i="1"/>
  <c r="CW351" i="1" s="1"/>
  <c r="DN351" i="1" s="1"/>
  <c r="BP351" i="1"/>
  <c r="DE353" i="1"/>
  <c r="DI360" i="1"/>
  <c r="DO360" i="1" s="1"/>
  <c r="DJ366" i="1"/>
  <c r="CO366" i="1"/>
  <c r="CW366" i="1" s="1"/>
  <c r="DN366" i="1" s="1"/>
  <c r="BM366" i="1"/>
  <c r="DI366" i="1"/>
  <c r="DO366" i="1" s="1"/>
  <c r="CN366" i="1"/>
  <c r="S366" i="1"/>
  <c r="R366" i="1" s="1" a="1"/>
  <c r="R366" i="1" s="1"/>
  <c r="CQ366" i="1"/>
  <c r="CR366" i="1" s="1"/>
  <c r="CZ366" i="1" s="1"/>
  <c r="DE366" i="1"/>
  <c r="BP366" i="1"/>
  <c r="BO366" i="1"/>
  <c r="CT366" i="1"/>
  <c r="CU366" i="1" s="1"/>
  <c r="Q374" i="1"/>
  <c r="U374" i="1"/>
  <c r="CG374" i="1"/>
  <c r="P374" i="1"/>
  <c r="DR348" i="1"/>
  <c r="AP348" i="1"/>
  <c r="AT348" i="1" s="1"/>
  <c r="DE354" i="1"/>
  <c r="CO357" i="1"/>
  <c r="CW357" i="1" s="1"/>
  <c r="DN357" i="1" s="1"/>
  <c r="BN361" i="1"/>
  <c r="BT361" i="1" s="1"/>
  <c r="AF367" i="1"/>
  <c r="Y367" i="1"/>
  <c r="CT348" i="1"/>
  <c r="CU348" i="1" s="1"/>
  <c r="BP348" i="1"/>
  <c r="DJ348" i="1"/>
  <c r="CO348" i="1"/>
  <c r="CW348" i="1" s="1"/>
  <c r="DN348" i="1" s="1"/>
  <c r="BM348" i="1"/>
  <c r="DG353" i="1"/>
  <c r="CG355" i="1"/>
  <c r="P355" i="1"/>
  <c r="CQ357" i="1"/>
  <c r="CR357" i="1" s="1"/>
  <c r="CZ357" i="1" s="1"/>
  <c r="AF361" i="1"/>
  <c r="Y361" i="1"/>
  <c r="AJ370" i="1"/>
  <c r="BN374" i="1"/>
  <c r="DQ374" i="1" s="1"/>
  <c r="DJ353" i="1"/>
  <c r="P354" i="1"/>
  <c r="DG354" i="1"/>
  <c r="Q355" i="1"/>
  <c r="AJ360" i="1"/>
  <c r="Y362" i="1"/>
  <c r="AF362" i="1"/>
  <c r="U364" i="1"/>
  <c r="Q364" i="1"/>
  <c r="CG364" i="1"/>
  <c r="P364" i="1"/>
  <c r="AJ365" i="1"/>
  <c r="DR367" i="1"/>
  <c r="AP367" i="1"/>
  <c r="AT367" i="1" s="1"/>
  <c r="AK367" i="1" a="1"/>
  <c r="AK367" i="1" s="1"/>
  <c r="AJ372" i="1"/>
  <c r="BN373" i="1"/>
  <c r="CD373" i="1" s="1"/>
  <c r="CE373" i="1" s="1"/>
  <c r="Q344" i="1"/>
  <c r="BO348" i="1"/>
  <c r="DJ351" i="1"/>
  <c r="P352" i="1"/>
  <c r="DJ354" i="1"/>
  <c r="DR356" i="1"/>
  <c r="CQ364" i="1"/>
  <c r="CR364" i="1" s="1"/>
  <c r="CZ364" i="1" s="1"/>
  <c r="AF365" i="1"/>
  <c r="Y365" i="1"/>
  <c r="AF372" i="1"/>
  <c r="Y372" i="1"/>
  <c r="Q365" i="1"/>
  <c r="P365" i="1"/>
  <c r="AJ368" i="1"/>
  <c r="Q369" i="1"/>
  <c r="CG369" i="1"/>
  <c r="U369" i="1"/>
  <c r="P369" i="1"/>
  <c r="Y378" i="1"/>
  <c r="AF378" i="1"/>
  <c r="BI378" i="1"/>
  <c r="CX378" i="1"/>
  <c r="AL378" i="1" s="1" a="1"/>
  <c r="AL378" i="1" s="1"/>
  <c r="Y381" i="1"/>
  <c r="AF381" i="1"/>
  <c r="DJ360" i="1"/>
  <c r="CO360" i="1"/>
  <c r="CW360" i="1" s="1"/>
  <c r="DN360" i="1" s="1"/>
  <c r="BM360" i="1"/>
  <c r="DG360" i="1"/>
  <c r="CT360" i="1"/>
  <c r="CU360" i="1" s="1"/>
  <c r="BP360" i="1"/>
  <c r="DE360" i="1"/>
  <c r="AJ362" i="1"/>
  <c r="U365" i="1"/>
  <c r="Z369" i="1"/>
  <c r="AD369" i="1"/>
  <c r="AF370" i="1"/>
  <c r="Y370" i="1"/>
  <c r="DI357" i="1"/>
  <c r="DO357" i="1" s="1"/>
  <c r="CN357" i="1"/>
  <c r="S357" i="1"/>
  <c r="R357" i="1" s="1" a="1"/>
  <c r="R357" i="1" s="1"/>
  <c r="CT357" i="1"/>
  <c r="CU357" i="1" s="1"/>
  <c r="DJ357" i="1"/>
  <c r="BO357" i="1"/>
  <c r="CG365" i="1"/>
  <c r="U352" i="1"/>
  <c r="CO353" i="1"/>
  <c r="CW353" i="1" s="1"/>
  <c r="DN353" i="1" s="1"/>
  <c r="BP357" i="1"/>
  <c r="DC357" i="1"/>
  <c r="CT361" i="1"/>
  <c r="CU361" i="1" s="1"/>
  <c r="BP361" i="1"/>
  <c r="DI361" i="1"/>
  <c r="DO361" i="1" s="1"/>
  <c r="CN361" i="1"/>
  <c r="S361" i="1"/>
  <c r="R361" i="1" s="1" a="1"/>
  <c r="R361" i="1" s="1"/>
  <c r="CO361" i="1"/>
  <c r="CW361" i="1" s="1"/>
  <c r="DN361" i="1" s="1"/>
  <c r="DE361" i="1"/>
  <c r="AD377" i="1"/>
  <c r="Z377" i="1"/>
  <c r="P376" i="1"/>
  <c r="CG376" i="1"/>
  <c r="Q376" i="1"/>
  <c r="U376" i="1"/>
  <c r="S348" i="1"/>
  <c r="R348" i="1" s="1" a="1"/>
  <c r="R348" i="1" s="1"/>
  <c r="DG348" i="1"/>
  <c r="BT355" i="1"/>
  <c r="CX359" i="1"/>
  <c r="AL359" i="1" s="1" a="1"/>
  <c r="AL359" i="1" s="1"/>
  <c r="CQ360" i="1"/>
  <c r="CR360" i="1" s="1"/>
  <c r="CZ360" i="1" s="1"/>
  <c r="Q367" i="1"/>
  <c r="CG367" i="1"/>
  <c r="U367" i="1"/>
  <c r="AP347" i="1"/>
  <c r="AT347" i="1" s="1"/>
  <c r="DR347" i="1"/>
  <c r="DI348" i="1"/>
  <c r="DO348" i="1" s="1"/>
  <c r="U349" i="1"/>
  <c r="CG349" i="1"/>
  <c r="P349" i="1"/>
  <c r="DG357" i="1"/>
  <c r="CG358" i="1"/>
  <c r="U358" i="1"/>
  <c r="AF373" i="1"/>
  <c r="Y373" i="1"/>
  <c r="AK347" i="1" a="1"/>
  <c r="AK347" i="1" s="1"/>
  <c r="Q349" i="1"/>
  <c r="CG353" i="1"/>
  <c r="P353" i="1"/>
  <c r="CT354" i="1"/>
  <c r="CU354" i="1" s="1"/>
  <c r="BP354" i="1"/>
  <c r="DI354" i="1"/>
  <c r="DO354" i="1" s="1"/>
  <c r="DC354" i="1"/>
  <c r="BO354" i="1"/>
  <c r="S354" i="1"/>
  <c r="R354" i="1" s="1" a="1"/>
  <c r="R354" i="1" s="1"/>
  <c r="CO354" i="1"/>
  <c r="CW354" i="1" s="1"/>
  <c r="DN354" i="1" s="1"/>
  <c r="AJ355" i="1"/>
  <c r="P358" i="1"/>
  <c r="U360" i="1"/>
  <c r="CG360" i="1"/>
  <c r="P360" i="1"/>
  <c r="AJ361" i="1"/>
  <c r="DJ364" i="1"/>
  <c r="CO364" i="1"/>
  <c r="CW364" i="1" s="1"/>
  <c r="DN364" i="1" s="1"/>
  <c r="BM364" i="1"/>
  <c r="DG364" i="1"/>
  <c r="DE364" i="1"/>
  <c r="DC364" i="1"/>
  <c r="CT364" i="1"/>
  <c r="CU364" i="1" s="1"/>
  <c r="BP364" i="1"/>
  <c r="CN364" i="1"/>
  <c r="CX367" i="1"/>
  <c r="AL367" i="1" s="1" a="1"/>
  <c r="AL367" i="1" s="1"/>
  <c r="BI367" i="1"/>
  <c r="AJ375" i="1"/>
  <c r="BM354" i="1"/>
  <c r="Q358" i="1"/>
  <c r="Q360" i="1"/>
  <c r="BO364" i="1"/>
  <c r="AF371" i="1"/>
  <c r="Y371" i="1"/>
  <c r="Q372" i="1"/>
  <c r="U372" i="1"/>
  <c r="CG372" i="1"/>
  <c r="P372" i="1"/>
  <c r="DI353" i="1"/>
  <c r="DO353" i="1" s="1"/>
  <c r="CN353" i="1"/>
  <c r="S353" i="1"/>
  <c r="R353" i="1" s="1" a="1"/>
  <c r="R353" i="1" s="1"/>
  <c r="DC353" i="1"/>
  <c r="BP353" i="1"/>
  <c r="BM353" i="1"/>
  <c r="BO353" i="1"/>
  <c r="AV356" i="1"/>
  <c r="AW356" i="1"/>
  <c r="BB356" i="1" s="1"/>
  <c r="CG359" i="1"/>
  <c r="P359" i="1"/>
  <c r="CG361" i="1"/>
  <c r="P361" i="1"/>
  <c r="U366" i="1"/>
  <c r="Q366" i="1"/>
  <c r="P366" i="1"/>
  <c r="Y384" i="1"/>
  <c r="AF384" i="1"/>
  <c r="Y386" i="1"/>
  <c r="AF386" i="1"/>
  <c r="DR373" i="1"/>
  <c r="AP373" i="1"/>
  <c r="AT373" i="1" s="1"/>
  <c r="AK373" i="1" a="1"/>
  <c r="AK373" i="1" s="1"/>
  <c r="BI373" i="1"/>
  <c r="CG379" i="1"/>
  <c r="P379" i="1"/>
  <c r="Q379" i="1"/>
  <c r="U379" i="1"/>
  <c r="DI365" i="1"/>
  <c r="DO365" i="1" s="1"/>
  <c r="CN365" i="1"/>
  <c r="DE365" i="1"/>
  <c r="DC365" i="1"/>
  <c r="BP365" i="1"/>
  <c r="CQ365" i="1"/>
  <c r="CR365" i="1" s="1"/>
  <c r="CZ365" i="1" s="1"/>
  <c r="BM365" i="1"/>
  <c r="S365" i="1"/>
  <c r="R365" i="1" s="1" a="1"/>
  <c r="R365" i="1" s="1"/>
  <c r="CO365" i="1"/>
  <c r="CW365" i="1" s="1"/>
  <c r="DN365" i="1" s="1"/>
  <c r="DJ365" i="1"/>
  <c r="AP366" i="1"/>
  <c r="AT366" i="1" s="1"/>
  <c r="AK366" i="1" a="1"/>
  <c r="AK366" i="1" s="1"/>
  <c r="DR366" i="1"/>
  <c r="Y387" i="1"/>
  <c r="AF387" i="1"/>
  <c r="DJ390" i="1"/>
  <c r="CO390" i="1"/>
  <c r="CW390" i="1" s="1"/>
  <c r="DN390" i="1" s="1"/>
  <c r="BM390" i="1"/>
  <c r="DG390" i="1"/>
  <c r="BO390" i="1"/>
  <c r="CT390" i="1"/>
  <c r="CU390" i="1" s="1"/>
  <c r="DC390" i="1"/>
  <c r="S390" i="1"/>
  <c r="R390" i="1" s="1" a="1"/>
  <c r="R390" i="1" s="1"/>
  <c r="CQ390" i="1"/>
  <c r="CR390" i="1" s="1"/>
  <c r="CZ390" i="1" s="1"/>
  <c r="CN390" i="1"/>
  <c r="DI390" i="1"/>
  <c r="DO390" i="1" s="1"/>
  <c r="BP390" i="1"/>
  <c r="DE390" i="1"/>
  <c r="U390" i="1"/>
  <c r="CG390" i="1"/>
  <c r="P390" i="1"/>
  <c r="Q390" i="1"/>
  <c r="DI355" i="1"/>
  <c r="DO355" i="1" s="1"/>
  <c r="CN355" i="1"/>
  <c r="S355" i="1"/>
  <c r="R355" i="1" s="1" a="1"/>
  <c r="R355" i="1" s="1"/>
  <c r="AJ363" i="1"/>
  <c r="Y376" i="1"/>
  <c r="AF376" i="1"/>
  <c r="AF382" i="1"/>
  <c r="Y382" i="1"/>
  <c r="CT359" i="1"/>
  <c r="CU359" i="1" s="1"/>
  <c r="BP359" i="1"/>
  <c r="DI359" i="1"/>
  <c r="DO359" i="1" s="1"/>
  <c r="CN359" i="1"/>
  <c r="S359" i="1"/>
  <c r="R359" i="1" s="1" a="1"/>
  <c r="R359" i="1" s="1"/>
  <c r="CQ359" i="1"/>
  <c r="CR359" i="1" s="1"/>
  <c r="CZ359" i="1" s="1"/>
  <c r="Q371" i="1"/>
  <c r="CG371" i="1"/>
  <c r="P371" i="1"/>
  <c r="BP371" i="1"/>
  <c r="BO372" i="1"/>
  <c r="DE374" i="1"/>
  <c r="S376" i="1"/>
  <c r="R376" i="1" s="1" a="1"/>
  <c r="R376" i="1" s="1"/>
  <c r="DR376" i="1"/>
  <c r="DJ378" i="1"/>
  <c r="DG381" i="1"/>
  <c r="DG385" i="1"/>
  <c r="DJ388" i="1"/>
  <c r="CO388" i="1"/>
  <c r="CW388" i="1" s="1"/>
  <c r="DN388" i="1" s="1"/>
  <c r="BM388" i="1"/>
  <c r="CN388" i="1"/>
  <c r="DC388" i="1"/>
  <c r="S388" i="1"/>
  <c r="R388" i="1" s="1" a="1"/>
  <c r="R388" i="1" s="1"/>
  <c r="CT388" i="1"/>
  <c r="CU388" i="1" s="1"/>
  <c r="CQ388" i="1"/>
  <c r="CR388" i="1" s="1"/>
  <c r="CZ388" i="1" s="1"/>
  <c r="DI388" i="1"/>
  <c r="DO388" i="1" s="1"/>
  <c r="DE388" i="1"/>
  <c r="BP388" i="1"/>
  <c r="BO388" i="1"/>
  <c r="Q370" i="1"/>
  <c r="U370" i="1"/>
  <c r="AP371" i="1"/>
  <c r="AT371" i="1" s="1"/>
  <c r="DC371" i="1"/>
  <c r="BP372" i="1"/>
  <c r="CG375" i="1"/>
  <c r="P375" i="1"/>
  <c r="DQ377" i="1"/>
  <c r="Z379" i="1"/>
  <c r="CG380" i="1"/>
  <c r="AJ384" i="1"/>
  <c r="S385" i="1"/>
  <c r="R385" i="1" s="1" a="1"/>
  <c r="R385" i="1" s="1"/>
  <c r="DI385" i="1"/>
  <c r="DO385" i="1" s="1"/>
  <c r="DJ369" i="1"/>
  <c r="P370" i="1"/>
  <c r="DG370" i="1"/>
  <c r="DC372" i="1"/>
  <c r="DG374" i="1"/>
  <c r="Q375" i="1"/>
  <c r="CO376" i="1"/>
  <c r="CW376" i="1" s="1"/>
  <c r="DN376" i="1" s="1"/>
  <c r="BP381" i="1"/>
  <c r="AF385" i="1"/>
  <c r="Y385" i="1"/>
  <c r="BP385" i="1"/>
  <c r="AJ388" i="1"/>
  <c r="DJ374" i="1"/>
  <c r="AF379" i="1"/>
  <c r="U387" i="1"/>
  <c r="Q387" i="1"/>
  <c r="CG387" i="1"/>
  <c r="CN387" i="1"/>
  <c r="DG371" i="1"/>
  <c r="U375" i="1"/>
  <c r="CT377" i="1"/>
  <c r="CU377" i="1" s="1"/>
  <c r="DI377" i="1"/>
  <c r="DO377" i="1" s="1"/>
  <c r="CN377" i="1"/>
  <c r="S377" i="1"/>
  <c r="R377" i="1" s="1" a="1"/>
  <c r="R377" i="1" s="1"/>
  <c r="BR377" i="1"/>
  <c r="BT377" i="1"/>
  <c r="DG377" i="1"/>
  <c r="P380" i="1"/>
  <c r="U382" i="1"/>
  <c r="CG382" i="1"/>
  <c r="P382" i="1"/>
  <c r="CQ382" i="1"/>
  <c r="CR382" i="1" s="1"/>
  <c r="CZ382" i="1" s="1"/>
  <c r="DI367" i="1"/>
  <c r="DO367" i="1" s="1"/>
  <c r="CN367" i="1"/>
  <c r="S367" i="1"/>
  <c r="R367" i="1" s="1" a="1"/>
  <c r="R367" i="1" s="1"/>
  <c r="DE367" i="1"/>
  <c r="CQ367" i="1"/>
  <c r="CR367" i="1" s="1"/>
  <c r="CZ367" i="1" s="1"/>
  <c r="DJ371" i="1"/>
  <c r="DG372" i="1"/>
  <c r="CG373" i="1"/>
  <c r="Q373" i="1"/>
  <c r="DJ381" i="1"/>
  <c r="CO381" i="1"/>
  <c r="CW381" i="1" s="1"/>
  <c r="DN381" i="1" s="1"/>
  <c r="BM381" i="1"/>
  <c r="DE381" i="1"/>
  <c r="U383" i="1"/>
  <c r="Q383" i="1"/>
  <c r="P383" i="1"/>
  <c r="DJ387" i="1"/>
  <c r="CO387" i="1"/>
  <c r="CW387" i="1" s="1"/>
  <c r="DN387" i="1" s="1"/>
  <c r="BM387" i="1"/>
  <c r="DE387" i="1"/>
  <c r="CT387" i="1"/>
  <c r="CU387" i="1" s="1"/>
  <c r="DI387" i="1"/>
  <c r="DO387" i="1" s="1"/>
  <c r="DG387" i="1"/>
  <c r="DC387" i="1"/>
  <c r="BO387" i="1"/>
  <c r="Y375" i="1"/>
  <c r="AF375" i="1"/>
  <c r="CT376" i="1"/>
  <c r="CU376" i="1" s="1"/>
  <c r="BP376" i="1"/>
  <c r="CN376" i="1"/>
  <c r="DE376" i="1"/>
  <c r="AK379" i="1" a="1"/>
  <c r="AK379" i="1" s="1"/>
  <c r="DR379" i="1"/>
  <c r="Z388" i="1"/>
  <c r="AD388" i="1"/>
  <c r="U391" i="1"/>
  <c r="Q391" i="1"/>
  <c r="CG391" i="1"/>
  <c r="AP393" i="1"/>
  <c r="AT393" i="1" s="1"/>
  <c r="DR393" i="1"/>
  <c r="AK393" i="1" a="1"/>
  <c r="AK393" i="1" s="1"/>
  <c r="BM367" i="1"/>
  <c r="CT367" i="1"/>
  <c r="CU367" i="1" s="1"/>
  <c r="CO369" i="1"/>
  <c r="CW369" i="1" s="1"/>
  <c r="DN369" i="1" s="1"/>
  <c r="BM376" i="1"/>
  <c r="AF380" i="1"/>
  <c r="Y380" i="1"/>
  <c r="AF383" i="1"/>
  <c r="Y383" i="1"/>
  <c r="DJ383" i="1"/>
  <c r="CO383" i="1"/>
  <c r="CW383" i="1" s="1"/>
  <c r="DN383" i="1" s="1"/>
  <c r="BM383" i="1"/>
  <c r="DE383" i="1"/>
  <c r="CT383" i="1"/>
  <c r="CU383" i="1" s="1"/>
  <c r="DC383" i="1"/>
  <c r="BP383" i="1"/>
  <c r="CN383" i="1"/>
  <c r="AF388" i="1"/>
  <c r="Y390" i="1"/>
  <c r="DR396" i="1"/>
  <c r="AP396" i="1"/>
  <c r="AT396" i="1" s="1"/>
  <c r="AK396" i="1" a="1"/>
  <c r="AK396" i="1" s="1"/>
  <c r="DE368" i="1"/>
  <c r="DJ368" i="1"/>
  <c r="CO368" i="1"/>
  <c r="CW368" i="1" s="1"/>
  <c r="DN368" i="1" s="1"/>
  <c r="BM368" i="1"/>
  <c r="DI368" i="1"/>
  <c r="DO368" i="1" s="1"/>
  <c r="CN368" i="1"/>
  <c r="S368" i="1"/>
  <c r="R368" i="1" s="1" a="1"/>
  <c r="R368" i="1" s="1"/>
  <c r="S374" i="1"/>
  <c r="R374" i="1" s="1" a="1"/>
  <c r="R374" i="1" s="1"/>
  <c r="BO376" i="1"/>
  <c r="DC376" i="1"/>
  <c r="AJ377" i="1"/>
  <c r="BO383" i="1"/>
  <c r="U385" i="1"/>
  <c r="Q385" i="1"/>
  <c r="CG385" i="1"/>
  <c r="AD389" i="1"/>
  <c r="Z389" i="1"/>
  <c r="Y392" i="1"/>
  <c r="AF392" i="1"/>
  <c r="BO367" i="1"/>
  <c r="DI369" i="1"/>
  <c r="DO369" i="1" s="1"/>
  <c r="CN369" i="1"/>
  <c r="S369" i="1"/>
  <c r="R369" i="1" s="1" a="1"/>
  <c r="R369" i="1" s="1"/>
  <c r="DE369" i="1"/>
  <c r="U373" i="1"/>
  <c r="CN374" i="1"/>
  <c r="CN381" i="1"/>
  <c r="AP389" i="1"/>
  <c r="AT389" i="1" s="1"/>
  <c r="DR389" i="1"/>
  <c r="AK389" i="1" a="1"/>
  <c r="AK389" i="1" s="1"/>
  <c r="BP367" i="1"/>
  <c r="CO371" i="1"/>
  <c r="CW371" i="1" s="1"/>
  <c r="DN371" i="1" s="1"/>
  <c r="Y374" i="1"/>
  <c r="AF374" i="1"/>
  <c r="CQ374" i="1"/>
  <c r="CR374" i="1" s="1"/>
  <c r="CZ374" i="1" s="1"/>
  <c r="DG376" i="1"/>
  <c r="CG377" i="1"/>
  <c r="P377" i="1"/>
  <c r="U377" i="1"/>
  <c r="Q377" i="1"/>
  <c r="AP379" i="1"/>
  <c r="AT379" i="1" s="1"/>
  <c r="AK380" i="1" a="1"/>
  <c r="AK380" i="1" s="1"/>
  <c r="AP380" i="1"/>
  <c r="AT380" i="1" s="1"/>
  <c r="DR380" i="1"/>
  <c r="CQ381" i="1"/>
  <c r="CR381" i="1" s="1"/>
  <c r="CZ381" i="1" s="1"/>
  <c r="AP383" i="1"/>
  <c r="AT383" i="1" s="1"/>
  <c r="DR383" i="1"/>
  <c r="AK383" i="1" a="1"/>
  <c r="AK383" i="1" s="1"/>
  <c r="DJ385" i="1"/>
  <c r="CO385" i="1"/>
  <c r="CW385" i="1" s="1"/>
  <c r="DN385" i="1" s="1"/>
  <c r="BM385" i="1"/>
  <c r="DE385" i="1"/>
  <c r="BO385" i="1"/>
  <c r="CN385" i="1"/>
  <c r="CT385" i="1"/>
  <c r="CU385" i="1" s="1"/>
  <c r="DC367" i="1"/>
  <c r="DE370" i="1"/>
  <c r="DJ370" i="1"/>
  <c r="CO370" i="1"/>
  <c r="CW370" i="1" s="1"/>
  <c r="DN370" i="1" s="1"/>
  <c r="BM370" i="1"/>
  <c r="DI370" i="1"/>
  <c r="DO370" i="1" s="1"/>
  <c r="CN370" i="1"/>
  <c r="S370" i="1"/>
  <c r="R370" i="1" s="1" a="1"/>
  <c r="R370" i="1" s="1"/>
  <c r="CQ372" i="1"/>
  <c r="CR372" i="1" s="1"/>
  <c r="CZ372" i="1" s="1"/>
  <c r="DI376" i="1"/>
  <c r="DO376" i="1" s="1"/>
  <c r="CT378" i="1"/>
  <c r="CU378" i="1" s="1"/>
  <c r="BP378" i="1"/>
  <c r="CN378" i="1"/>
  <c r="BM378" i="1"/>
  <c r="CT381" i="1"/>
  <c r="CU381" i="1" s="1"/>
  <c r="P387" i="1"/>
  <c r="DI371" i="1"/>
  <c r="DO371" i="1" s="1"/>
  <c r="CN371" i="1"/>
  <c r="S371" i="1"/>
  <c r="R371" i="1" s="1" a="1"/>
  <c r="R371" i="1" s="1"/>
  <c r="DE371" i="1"/>
  <c r="DJ376" i="1"/>
  <c r="DJ382" i="1"/>
  <c r="CO382" i="1"/>
  <c r="CW382" i="1" s="1"/>
  <c r="DN382" i="1" s="1"/>
  <c r="BM382" i="1"/>
  <c r="DG382" i="1"/>
  <c r="BO382" i="1"/>
  <c r="CT382" i="1"/>
  <c r="CU382" i="1" s="1"/>
  <c r="DE382" i="1"/>
  <c r="BP382" i="1"/>
  <c r="BP369" i="1"/>
  <c r="BO370" i="1"/>
  <c r="AK371" i="1" a="1"/>
  <c r="AK371" i="1" s="1"/>
  <c r="BM371" i="1"/>
  <c r="CT371" i="1"/>
  <c r="CU371" i="1" s="1"/>
  <c r="AJ374" i="1"/>
  <c r="AJ378" i="1"/>
  <c r="DE378" i="1"/>
  <c r="DC385" i="1"/>
  <c r="U386" i="1"/>
  <c r="P386" i="1"/>
  <c r="CG386" i="1"/>
  <c r="S387" i="1"/>
  <c r="R387" i="1" s="1" a="1"/>
  <c r="R387" i="1" s="1"/>
  <c r="BP387" i="1"/>
  <c r="U389" i="1"/>
  <c r="Q389" i="1"/>
  <c r="CG389" i="1"/>
  <c r="DG367" i="1"/>
  <c r="DE372" i="1"/>
  <c r="DJ372" i="1"/>
  <c r="CO372" i="1"/>
  <c r="CW372" i="1" s="1"/>
  <c r="DN372" i="1" s="1"/>
  <c r="BM372" i="1"/>
  <c r="DI372" i="1"/>
  <c r="DO372" i="1" s="1"/>
  <c r="CN372" i="1"/>
  <c r="S372" i="1"/>
  <c r="R372" i="1" s="1" a="1"/>
  <c r="R372" i="1" s="1"/>
  <c r="CT374" i="1"/>
  <c r="CU374" i="1" s="1"/>
  <c r="BP374" i="1"/>
  <c r="CO374" i="1"/>
  <c r="CW374" i="1" s="1"/>
  <c r="DN374" i="1" s="1"/>
  <c r="DI374" i="1"/>
  <c r="DO374" i="1" s="1"/>
  <c r="DC374" i="1"/>
  <c r="P391" i="1"/>
  <c r="DC373" i="1"/>
  <c r="DI375" i="1"/>
  <c r="DO375" i="1" s="1"/>
  <c r="CN375" i="1"/>
  <c r="S375" i="1"/>
  <c r="R375" i="1" s="1" a="1"/>
  <c r="R375" i="1" s="1"/>
  <c r="CG378" i="1"/>
  <c r="P378" i="1"/>
  <c r="DJ384" i="1"/>
  <c r="CO384" i="1"/>
  <c r="CW384" i="1" s="1"/>
  <c r="DN384" i="1" s="1"/>
  <c r="BM384" i="1"/>
  <c r="DC384" i="1"/>
  <c r="S384" i="1"/>
  <c r="R384" i="1" s="1" a="1"/>
  <c r="R384" i="1" s="1"/>
  <c r="CT384" i="1"/>
  <c r="CU384" i="1" s="1"/>
  <c r="CN384" i="1"/>
  <c r="DJ386" i="1"/>
  <c r="CO386" i="1"/>
  <c r="CW386" i="1" s="1"/>
  <c r="DN386" i="1" s="1"/>
  <c r="BM386" i="1"/>
  <c r="BO386" i="1"/>
  <c r="DG386" i="1"/>
  <c r="DC386" i="1"/>
  <c r="DE373" i="1"/>
  <c r="DG375" i="1"/>
  <c r="Q378" i="1"/>
  <c r="Q394" i="1"/>
  <c r="CG394" i="1"/>
  <c r="P394" i="1"/>
  <c r="U394" i="1"/>
  <c r="AF397" i="1"/>
  <c r="Y397" i="1"/>
  <c r="AF401" i="1"/>
  <c r="Y401" i="1"/>
  <c r="AF391" i="1"/>
  <c r="Y391" i="1"/>
  <c r="U392" i="1"/>
  <c r="Q392" i="1"/>
  <c r="P392" i="1"/>
  <c r="CG392" i="1"/>
  <c r="DE379" i="1"/>
  <c r="BP379" i="1"/>
  <c r="CQ379" i="1"/>
  <c r="CR379" i="1" s="1"/>
  <c r="CZ379" i="1" s="1"/>
  <c r="CO379" i="1"/>
  <c r="CW379" i="1" s="1"/>
  <c r="DN379" i="1" s="1"/>
  <c r="S379" i="1"/>
  <c r="R379" i="1" s="1" a="1"/>
  <c r="R379" i="1" s="1"/>
  <c r="CN379" i="1"/>
  <c r="CG395" i="1"/>
  <c r="P395" i="1"/>
  <c r="U395" i="1"/>
  <c r="Q395" i="1"/>
  <c r="Y396" i="1"/>
  <c r="AF396" i="1"/>
  <c r="S373" i="1"/>
  <c r="R373" i="1" s="1" a="1"/>
  <c r="R373" i="1" s="1"/>
  <c r="BO375" i="1"/>
  <c r="DR382" i="1"/>
  <c r="AP382" i="1"/>
  <c r="AT382" i="1" s="1"/>
  <c r="DR386" i="1"/>
  <c r="AP386" i="1"/>
  <c r="AT386" i="1" s="1"/>
  <c r="AJ390" i="1"/>
  <c r="DR392" i="1"/>
  <c r="AP392" i="1"/>
  <c r="AT392" i="1" s="1"/>
  <c r="AK392" i="1" a="1"/>
  <c r="AK392" i="1" s="1"/>
  <c r="Y394" i="1"/>
  <c r="AF394" i="1"/>
  <c r="DJ393" i="1"/>
  <c r="CO393" i="1"/>
  <c r="CW393" i="1" s="1"/>
  <c r="DN393" i="1" s="1"/>
  <c r="BM393" i="1"/>
  <c r="DE393" i="1"/>
  <c r="CQ393" i="1"/>
  <c r="CR393" i="1" s="1"/>
  <c r="CZ393" i="1" s="1"/>
  <c r="CN393" i="1"/>
  <c r="DI393" i="1"/>
  <c r="DO393" i="1" s="1"/>
  <c r="DG393" i="1"/>
  <c r="DC393" i="1"/>
  <c r="BP393" i="1"/>
  <c r="BO393" i="1"/>
  <c r="AP387" i="1"/>
  <c r="AT387" i="1" s="1"/>
  <c r="DR387" i="1"/>
  <c r="AP394" i="1"/>
  <c r="AT394" i="1" s="1"/>
  <c r="DR394" i="1"/>
  <c r="AK394" i="1" a="1"/>
  <c r="AK394" i="1" s="1"/>
  <c r="U393" i="1"/>
  <c r="Q393" i="1"/>
  <c r="CG393" i="1"/>
  <c r="AP391" i="1"/>
  <c r="AT391" i="1" s="1"/>
  <c r="DR391" i="1"/>
  <c r="AF395" i="1"/>
  <c r="Y395" i="1"/>
  <c r="DI373" i="1"/>
  <c r="DO373" i="1" s="1"/>
  <c r="CN373" i="1"/>
  <c r="AJ381" i="1"/>
  <c r="S393" i="1"/>
  <c r="R393" i="1" s="1" a="1"/>
  <c r="R393" i="1" s="1"/>
  <c r="AF393" i="1"/>
  <c r="Y393" i="1"/>
  <c r="CT400" i="1"/>
  <c r="CU400" i="1" s="1"/>
  <c r="BP400" i="1"/>
  <c r="BO400" i="1"/>
  <c r="CQ400" i="1"/>
  <c r="CR400" i="1" s="1"/>
  <c r="CZ400" i="1" s="1"/>
  <c r="DJ400" i="1"/>
  <c r="CO400" i="1"/>
  <c r="CW400" i="1" s="1"/>
  <c r="DN400" i="1" s="1"/>
  <c r="BM400" i="1"/>
  <c r="DI400" i="1"/>
  <c r="DO400" i="1" s="1"/>
  <c r="CN400" i="1"/>
  <c r="S400" i="1"/>
  <c r="R400" i="1" s="1" a="1"/>
  <c r="R400" i="1" s="1"/>
  <c r="DG400" i="1"/>
  <c r="DE400" i="1"/>
  <c r="DG392" i="1"/>
  <c r="CT394" i="1"/>
  <c r="CU394" i="1" s="1"/>
  <c r="BP394" i="1"/>
  <c r="BO394" i="1"/>
  <c r="DI394" i="1"/>
  <c r="DO394" i="1" s="1"/>
  <c r="CN394" i="1"/>
  <c r="S394" i="1"/>
  <c r="R394" i="1" s="1" a="1"/>
  <c r="R394" i="1" s="1"/>
  <c r="DG394" i="1"/>
  <c r="DE394" i="1"/>
  <c r="AJ397" i="1"/>
  <c r="AJ410" i="1"/>
  <c r="CO394" i="1"/>
  <c r="CW394" i="1" s="1"/>
  <c r="DN394" i="1" s="1"/>
  <c r="DR398" i="1"/>
  <c r="AP398" i="1"/>
  <c r="AT398" i="1" s="1"/>
  <c r="DR402" i="1"/>
  <c r="AP402" i="1"/>
  <c r="AT402" i="1" s="1"/>
  <c r="AK402" i="1" a="1"/>
  <c r="AK402" i="1" s="1"/>
  <c r="AD398" i="1"/>
  <c r="Z398" i="1"/>
  <c r="CN395" i="1"/>
  <c r="DC400" i="1"/>
  <c r="CO395" i="1"/>
  <c r="CW395" i="1" s="1"/>
  <c r="DN395" i="1" s="1"/>
  <c r="AF400" i="1"/>
  <c r="Y400" i="1"/>
  <c r="U401" i="1"/>
  <c r="Q401" i="1"/>
  <c r="CG401" i="1"/>
  <c r="P401" i="1"/>
  <c r="U397" i="1"/>
  <c r="CG397" i="1"/>
  <c r="P397" i="1"/>
  <c r="Q397" i="1"/>
  <c r="DJ392" i="1"/>
  <c r="CO392" i="1"/>
  <c r="CW392" i="1" s="1"/>
  <c r="DN392" i="1" s="1"/>
  <c r="BM392" i="1"/>
  <c r="BN396" i="1"/>
  <c r="DQ396" i="1" s="1"/>
  <c r="U399" i="1"/>
  <c r="Q399" i="1"/>
  <c r="CG399" i="1"/>
  <c r="P399" i="1"/>
  <c r="CO380" i="1"/>
  <c r="CW380" i="1" s="1"/>
  <c r="DN380" i="1" s="1"/>
  <c r="U381" i="1"/>
  <c r="Q381" i="1"/>
  <c r="DJ389" i="1"/>
  <c r="CO389" i="1"/>
  <c r="CW389" i="1" s="1"/>
  <c r="DN389" i="1" s="1"/>
  <c r="BM389" i="1"/>
  <c r="DE389" i="1"/>
  <c r="CT392" i="1"/>
  <c r="CU392" i="1" s="1"/>
  <c r="DC394" i="1"/>
  <c r="Q396" i="1"/>
  <c r="U396" i="1"/>
  <c r="P396" i="1"/>
  <c r="AK398" i="1" a="1"/>
  <c r="AK398" i="1" s="1"/>
  <c r="BO392" i="1"/>
  <c r="BP392" i="1"/>
  <c r="BM394" i="1"/>
  <c r="DJ394" i="1"/>
  <c r="DC395" i="1"/>
  <c r="DJ395" i="1"/>
  <c r="DI395" i="1"/>
  <c r="DO395" i="1" s="1"/>
  <c r="BN395" i="1"/>
  <c r="DQ395" i="1" s="1"/>
  <c r="DJ391" i="1"/>
  <c r="CO391" i="1"/>
  <c r="CW391" i="1" s="1"/>
  <c r="DN391" i="1" s="1"/>
  <c r="BM391" i="1"/>
  <c r="DE391" i="1"/>
  <c r="BO395" i="1"/>
  <c r="CT391" i="1"/>
  <c r="CU391" i="1" s="1"/>
  <c r="S392" i="1"/>
  <c r="R392" i="1" s="1" a="1"/>
  <c r="R392" i="1" s="1"/>
  <c r="DC392" i="1"/>
  <c r="AJ395" i="1"/>
  <c r="BP395" i="1"/>
  <c r="AJ399" i="1"/>
  <c r="CT398" i="1"/>
  <c r="CU398" i="1" s="1"/>
  <c r="BP398" i="1"/>
  <c r="BO398" i="1"/>
  <c r="CQ398" i="1"/>
  <c r="CR398" i="1" s="1"/>
  <c r="CZ398" i="1" s="1"/>
  <c r="DJ398" i="1"/>
  <c r="CO398" i="1"/>
  <c r="CW398" i="1" s="1"/>
  <c r="DN398" i="1" s="1"/>
  <c r="BM398" i="1"/>
  <c r="DI398" i="1"/>
  <c r="DO398" i="1" s="1"/>
  <c r="CN398" i="1"/>
  <c r="S398" i="1"/>
  <c r="R398" i="1" s="1" a="1"/>
  <c r="R398" i="1" s="1"/>
  <c r="DG398" i="1"/>
  <c r="DE398" i="1"/>
  <c r="DC398" i="1"/>
  <c r="CT402" i="1"/>
  <c r="CU402" i="1" s="1"/>
  <c r="BP402" i="1"/>
  <c r="BO402" i="1"/>
  <c r="CQ402" i="1"/>
  <c r="CR402" i="1" s="1"/>
  <c r="CZ402" i="1" s="1"/>
  <c r="DJ402" i="1"/>
  <c r="CO402" i="1"/>
  <c r="CW402" i="1" s="1"/>
  <c r="DN402" i="1" s="1"/>
  <c r="BM402" i="1"/>
  <c r="DI402" i="1"/>
  <c r="DO402" i="1" s="1"/>
  <c r="CN402" i="1"/>
  <c r="S402" i="1"/>
  <c r="R402" i="1" s="1" a="1"/>
  <c r="R402" i="1" s="1"/>
  <c r="DG402" i="1"/>
  <c r="DE402" i="1"/>
  <c r="DC402" i="1"/>
  <c r="CQ396" i="1"/>
  <c r="CR396" i="1" s="1"/>
  <c r="CZ396" i="1" s="1"/>
  <c r="U400" i="1"/>
  <c r="Q400" i="1"/>
  <c r="DR408" i="1"/>
  <c r="AP408" i="1"/>
  <c r="AT408" i="1" s="1"/>
  <c r="AK408" i="1" a="1"/>
  <c r="AK408" i="1" s="1"/>
  <c r="U409" i="1"/>
  <c r="Q409" i="1"/>
  <c r="CG409" i="1"/>
  <c r="P409" i="1"/>
  <c r="AF410" i="1"/>
  <c r="Y410" i="1"/>
  <c r="DR406" i="1"/>
  <c r="AP406" i="1"/>
  <c r="AT406" i="1" s="1"/>
  <c r="AK406" i="1" a="1"/>
  <c r="AK406" i="1" s="1"/>
  <c r="U407" i="1"/>
  <c r="Q407" i="1"/>
  <c r="CG407" i="1"/>
  <c r="P407" i="1"/>
  <c r="AF408" i="1"/>
  <c r="Y408" i="1"/>
  <c r="DR404" i="1"/>
  <c r="AP404" i="1"/>
  <c r="AT404" i="1" s="1"/>
  <c r="AK404" i="1" a="1"/>
  <c r="AK404" i="1" s="1"/>
  <c r="U405" i="1"/>
  <c r="Q405" i="1"/>
  <c r="CG405" i="1"/>
  <c r="P405" i="1"/>
  <c r="AF406" i="1"/>
  <c r="Y406" i="1"/>
  <c r="U403" i="1"/>
  <c r="Q403" i="1"/>
  <c r="CG403" i="1"/>
  <c r="P403" i="1"/>
  <c r="AF404" i="1"/>
  <c r="Y404" i="1"/>
  <c r="U398" i="1"/>
  <c r="Q398" i="1"/>
  <c r="AF402" i="1"/>
  <c r="Y402" i="1"/>
  <c r="DC396" i="1"/>
  <c r="AD399" i="1"/>
  <c r="Z399" i="1"/>
  <c r="AJ409" i="1"/>
  <c r="AJ401" i="1"/>
  <c r="AJ407" i="1"/>
  <c r="DJ397" i="1"/>
  <c r="CO397" i="1"/>
  <c r="CW397" i="1" s="1"/>
  <c r="DN397" i="1" s="1"/>
  <c r="BM397" i="1"/>
  <c r="DC397" i="1"/>
  <c r="DI397" i="1"/>
  <c r="DO397" i="1" s="1"/>
  <c r="AJ405" i="1"/>
  <c r="AJ403" i="1"/>
  <c r="AD409" i="1"/>
  <c r="Z409" i="1"/>
  <c r="CT410" i="1"/>
  <c r="CU410" i="1" s="1"/>
  <c r="BP410" i="1"/>
  <c r="BO410" i="1"/>
  <c r="CQ410" i="1"/>
  <c r="CR410" i="1" s="1"/>
  <c r="CZ410" i="1" s="1"/>
  <c r="DJ410" i="1"/>
  <c r="CO410" i="1"/>
  <c r="CW410" i="1" s="1"/>
  <c r="DN410" i="1" s="1"/>
  <c r="BM410" i="1"/>
  <c r="DI410" i="1"/>
  <c r="DO410" i="1" s="1"/>
  <c r="CN410" i="1"/>
  <c r="S410" i="1"/>
  <c r="R410" i="1" s="1" a="1"/>
  <c r="R410" i="1" s="1"/>
  <c r="DG410" i="1"/>
  <c r="DE410" i="1"/>
  <c r="DC410" i="1"/>
  <c r="AD407" i="1"/>
  <c r="Z407" i="1"/>
  <c r="CT408" i="1"/>
  <c r="CU408" i="1" s="1"/>
  <c r="BP408" i="1"/>
  <c r="BO408" i="1"/>
  <c r="CQ408" i="1"/>
  <c r="CR408" i="1" s="1"/>
  <c r="CZ408" i="1" s="1"/>
  <c r="DJ408" i="1"/>
  <c r="CO408" i="1"/>
  <c r="CW408" i="1" s="1"/>
  <c r="DN408" i="1" s="1"/>
  <c r="BM408" i="1"/>
  <c r="DI408" i="1"/>
  <c r="DO408" i="1" s="1"/>
  <c r="CN408" i="1"/>
  <c r="S408" i="1"/>
  <c r="R408" i="1" s="1" a="1"/>
  <c r="R408" i="1" s="1"/>
  <c r="DG408" i="1"/>
  <c r="DE408" i="1"/>
  <c r="DC408" i="1"/>
  <c r="CT396" i="1"/>
  <c r="CU396" i="1" s="1"/>
  <c r="BP396" i="1"/>
  <c r="BO396" i="1"/>
  <c r="DI396" i="1"/>
  <c r="DO396" i="1" s="1"/>
  <c r="CN396" i="1"/>
  <c r="S396" i="1"/>
  <c r="R396" i="1" s="1" a="1"/>
  <c r="R396" i="1" s="1"/>
  <c r="DG396" i="1"/>
  <c r="DE396" i="1"/>
  <c r="CT406" i="1"/>
  <c r="CU406" i="1" s="1"/>
  <c r="BP406" i="1"/>
  <c r="BO406" i="1"/>
  <c r="CQ406" i="1"/>
  <c r="CR406" i="1" s="1"/>
  <c r="CZ406" i="1" s="1"/>
  <c r="DJ406" i="1"/>
  <c r="CO406" i="1"/>
  <c r="CW406" i="1" s="1"/>
  <c r="DN406" i="1" s="1"/>
  <c r="BM406" i="1"/>
  <c r="DI406" i="1"/>
  <c r="DO406" i="1" s="1"/>
  <c r="CN406" i="1"/>
  <c r="S406" i="1"/>
  <c r="R406" i="1" s="1" a="1"/>
  <c r="R406" i="1" s="1"/>
  <c r="DG406" i="1"/>
  <c r="DE406" i="1"/>
  <c r="DC406" i="1"/>
  <c r="DR400" i="1"/>
  <c r="AP400" i="1"/>
  <c r="AT400" i="1" s="1"/>
  <c r="AD403" i="1"/>
  <c r="CT404" i="1"/>
  <c r="CU404" i="1" s="1"/>
  <c r="BP404" i="1"/>
  <c r="BO404" i="1"/>
  <c r="CQ404" i="1"/>
  <c r="CR404" i="1" s="1"/>
  <c r="CZ404" i="1" s="1"/>
  <c r="DJ404" i="1"/>
  <c r="CO404" i="1"/>
  <c r="CW404" i="1" s="1"/>
  <c r="DN404" i="1" s="1"/>
  <c r="BM404" i="1"/>
  <c r="DI404" i="1"/>
  <c r="DO404" i="1" s="1"/>
  <c r="CN404" i="1"/>
  <c r="S404" i="1"/>
  <c r="R404" i="1" s="1" a="1"/>
  <c r="R404" i="1" s="1"/>
  <c r="DG404" i="1"/>
  <c r="DE404" i="1"/>
  <c r="DC404" i="1"/>
  <c r="Q402" i="1"/>
  <c r="Q404" i="1"/>
  <c r="Q406" i="1"/>
  <c r="Q408" i="1"/>
  <c r="Q410" i="1"/>
  <c r="DC399" i="1"/>
  <c r="DC401" i="1"/>
  <c r="DC403" i="1"/>
  <c r="DC405" i="1"/>
  <c r="DC407" i="1"/>
  <c r="DC409" i="1"/>
  <c r="DE399" i="1"/>
  <c r="DE401" i="1"/>
  <c r="DE403" i="1"/>
  <c r="DE405" i="1"/>
  <c r="DE407" i="1"/>
  <c r="DE409" i="1"/>
  <c r="DG399" i="1"/>
  <c r="DG401" i="1"/>
  <c r="DG403" i="1"/>
  <c r="DG405" i="1"/>
  <c r="DG407" i="1"/>
  <c r="DG409" i="1"/>
  <c r="CN399" i="1"/>
  <c r="DI399" i="1"/>
  <c r="DO399" i="1" s="1"/>
  <c r="CN401" i="1"/>
  <c r="DI401" i="1"/>
  <c r="DO401" i="1" s="1"/>
  <c r="CN403" i="1"/>
  <c r="DI403" i="1"/>
  <c r="DO403" i="1" s="1"/>
  <c r="CN405" i="1"/>
  <c r="DI405" i="1"/>
  <c r="DO405" i="1" s="1"/>
  <c r="CN407" i="1"/>
  <c r="DI407" i="1"/>
  <c r="DO407" i="1" s="1"/>
  <c r="CN409" i="1"/>
  <c r="DI409" i="1"/>
  <c r="DO409" i="1" s="1"/>
  <c r="BM399" i="1"/>
  <c r="CO399" i="1"/>
  <c r="CW399" i="1" s="1"/>
  <c r="DN399" i="1" s="1"/>
  <c r="DJ399" i="1"/>
  <c r="BM401" i="1"/>
  <c r="CO401" i="1"/>
  <c r="CW401" i="1" s="1"/>
  <c r="DN401" i="1" s="1"/>
  <c r="DJ401" i="1"/>
  <c r="BM403" i="1"/>
  <c r="CO403" i="1"/>
  <c r="CW403" i="1" s="1"/>
  <c r="DN403" i="1" s="1"/>
  <c r="DJ403" i="1"/>
  <c r="BM405" i="1"/>
  <c r="CO405" i="1"/>
  <c r="CW405" i="1" s="1"/>
  <c r="DN405" i="1" s="1"/>
  <c r="DJ405" i="1"/>
  <c r="BM407" i="1"/>
  <c r="CO407" i="1"/>
  <c r="CW407" i="1" s="1"/>
  <c r="DN407" i="1" s="1"/>
  <c r="DJ407" i="1"/>
  <c r="BM409" i="1"/>
  <c r="CO409" i="1"/>
  <c r="CW409" i="1" s="1"/>
  <c r="DN409" i="1" s="1"/>
  <c r="DJ409" i="1"/>
  <c r="Z248" i="1" l="1"/>
  <c r="Z279" i="1"/>
  <c r="CG289" i="1"/>
  <c r="Z127" i="1"/>
  <c r="DA355" i="1" a="1"/>
  <c r="DA355" i="1" s="1"/>
  <c r="DK355" i="1" s="1"/>
  <c r="CG343" i="1"/>
  <c r="AW118" i="1"/>
  <c r="BB118" i="1" s="1"/>
  <c r="AU118" i="1"/>
  <c r="Z364" i="1"/>
  <c r="AD368" i="1"/>
  <c r="Z312" i="1"/>
  <c r="Z126" i="1"/>
  <c r="AD53" i="1"/>
  <c r="BI176" i="1"/>
  <c r="CG108" i="1"/>
  <c r="AU121" i="1"/>
  <c r="CX176" i="1"/>
  <c r="AL176" i="1" s="1" a="1"/>
  <c r="AL176" i="1" s="1"/>
  <c r="AV121" i="1"/>
  <c r="Z260" i="1"/>
  <c r="CD369" i="1"/>
  <c r="CE369" i="1" s="1"/>
  <c r="CG284" i="1"/>
  <c r="AD192" i="1"/>
  <c r="BT369" i="1"/>
  <c r="U19" i="1"/>
  <c r="DQ369" i="1"/>
  <c r="U274" i="1"/>
  <c r="DE274" i="1" s="1"/>
  <c r="U337" i="1"/>
  <c r="AD210" i="1"/>
  <c r="CG28" i="1"/>
  <c r="CG140" i="1"/>
  <c r="U221" i="1"/>
  <c r="DE221" i="1" s="1"/>
  <c r="DR385" i="1"/>
  <c r="CG312" i="1"/>
  <c r="AP385" i="1"/>
  <c r="AT385" i="1" s="1"/>
  <c r="U261" i="1"/>
  <c r="DE261" i="1" s="1"/>
  <c r="Z324" i="1"/>
  <c r="CG276" i="1"/>
  <c r="CG182" i="1"/>
  <c r="U55" i="1"/>
  <c r="DE55" i="1" s="1"/>
  <c r="U304" i="1"/>
  <c r="DE304" i="1" s="1"/>
  <c r="CG82" i="1"/>
  <c r="U176" i="1"/>
  <c r="CG192" i="1"/>
  <c r="U52" i="1"/>
  <c r="CG248" i="1"/>
  <c r="CX373" i="1"/>
  <c r="AL373" i="1" s="1" a="1"/>
  <c r="AL373" i="1" s="1"/>
  <c r="AM373" i="1" s="1"/>
  <c r="U144" i="1"/>
  <c r="DE144" i="1" s="1"/>
  <c r="U225" i="1"/>
  <c r="DE225" i="1" s="1"/>
  <c r="CD377" i="1"/>
  <c r="U76" i="1"/>
  <c r="DE76" i="1" s="1"/>
  <c r="CG79" i="1"/>
  <c r="U31" i="1"/>
  <c r="DE31" i="1" s="1"/>
  <c r="CG187" i="1"/>
  <c r="CG314" i="1"/>
  <c r="CG258" i="1"/>
  <c r="CG200" i="1"/>
  <c r="Z238" i="1"/>
  <c r="AD238" i="1"/>
  <c r="CG175" i="1"/>
  <c r="BI177" i="1"/>
  <c r="DN177" i="1"/>
  <c r="AL177" i="1" a="1"/>
  <c r="AL177" i="1" s="1"/>
  <c r="AN177" i="1" s="1"/>
  <c r="BD177" i="1" s="1"/>
  <c r="U293" i="1"/>
  <c r="DE293" i="1" s="1"/>
  <c r="U98" i="1"/>
  <c r="DE98" i="1" s="1"/>
  <c r="U44" i="1"/>
  <c r="DE44" i="1" s="1"/>
  <c r="U49" i="1"/>
  <c r="DE49" i="1" s="1"/>
  <c r="CG163" i="1"/>
  <c r="CG334" i="1"/>
  <c r="CG277" i="1"/>
  <c r="CG131" i="1"/>
  <c r="BI355" i="1"/>
  <c r="DN355" i="1"/>
  <c r="AL223" i="1" a="1"/>
  <c r="AL223" i="1" s="1"/>
  <c r="AM223" i="1" s="1"/>
  <c r="CG220" i="1"/>
  <c r="CG35" i="1"/>
  <c r="BI359" i="1"/>
  <c r="DN359" i="1"/>
  <c r="CG153" i="1"/>
  <c r="BI218" i="1"/>
  <c r="DN218" i="1"/>
  <c r="CG266" i="1"/>
  <c r="CG22" i="1"/>
  <c r="CG323" i="1"/>
  <c r="CX396" i="1"/>
  <c r="AL396" i="1" s="1" a="1"/>
  <c r="AL396" i="1" s="1"/>
  <c r="AN396" i="1" s="1"/>
  <c r="BD396" i="1" s="1"/>
  <c r="DN396" i="1"/>
  <c r="U239" i="1"/>
  <c r="CG186" i="1"/>
  <c r="U126" i="1"/>
  <c r="CG45" i="1"/>
  <c r="CG32" i="1"/>
  <c r="CG56" i="1"/>
  <c r="U165" i="1"/>
  <c r="DE165" i="1" s="1"/>
  <c r="AL278" i="1" a="1"/>
  <c r="AL278" i="1" s="1"/>
  <c r="AN278" i="1" s="1"/>
  <c r="BD278" i="1" s="1"/>
  <c r="U120" i="1"/>
  <c r="DE120" i="1" s="1"/>
  <c r="U243" i="1"/>
  <c r="DE243" i="1" s="1"/>
  <c r="BR396" i="1"/>
  <c r="CD223" i="1"/>
  <c r="CE223" i="1" s="1"/>
  <c r="AM359" i="1"/>
  <c r="CD171" i="1"/>
  <c r="CE171" i="1" s="1"/>
  <c r="CD249" i="1"/>
  <c r="CE249" i="1" s="1"/>
  <c r="CD52" i="1"/>
  <c r="CE52" i="1" s="1"/>
  <c r="CD396" i="1"/>
  <c r="CE396" i="1" s="1"/>
  <c r="BT357" i="1"/>
  <c r="CD374" i="1"/>
  <c r="CE374" i="1" s="1"/>
  <c r="BN359" i="1"/>
  <c r="CD359" i="1" s="1"/>
  <c r="CD329" i="1"/>
  <c r="CE329" i="1" s="1"/>
  <c r="BN379" i="1"/>
  <c r="CD379" i="1" s="1"/>
  <c r="BN380" i="1"/>
  <c r="CD380" i="1" s="1"/>
  <c r="CD395" i="1"/>
  <c r="CE395" i="1" s="1"/>
  <c r="CD361" i="1"/>
  <c r="CE361" i="1" s="1"/>
  <c r="AD242" i="1"/>
  <c r="Z242" i="1"/>
  <c r="AK126" i="1" a="1"/>
  <c r="AK126" i="1" s="1"/>
  <c r="AM126" i="1" s="1"/>
  <c r="DR126" i="1"/>
  <c r="AP126" i="1"/>
  <c r="AT126" i="1" s="1"/>
  <c r="Z225" i="1"/>
  <c r="AD225" i="1"/>
  <c r="U287" i="1"/>
  <c r="DE287" i="1" s="1"/>
  <c r="U286" i="1"/>
  <c r="DE286" i="1" s="1"/>
  <c r="BR171" i="1"/>
  <c r="U159" i="1"/>
  <c r="DE159" i="1" s="1"/>
  <c r="CX180" i="1"/>
  <c r="CG102" i="1"/>
  <c r="CG96" i="1"/>
  <c r="AD308" i="1"/>
  <c r="Z308" i="1"/>
  <c r="DR33" i="1"/>
  <c r="AK33" i="1" a="1"/>
  <c r="AK33" i="1" s="1"/>
  <c r="CG279" i="1"/>
  <c r="CG48" i="1"/>
  <c r="Z214" i="1"/>
  <c r="AD214" i="1"/>
  <c r="Z121" i="1"/>
  <c r="AD121" i="1"/>
  <c r="AD221" i="1"/>
  <c r="Z221" i="1"/>
  <c r="AD158" i="1"/>
  <c r="Z158" i="1"/>
  <c r="Z125" i="1"/>
  <c r="AD131" i="1"/>
  <c r="Z131" i="1"/>
  <c r="AD259" i="1"/>
  <c r="Z259" i="1"/>
  <c r="AD240" i="1"/>
  <c r="Z240" i="1"/>
  <c r="Z143" i="1"/>
  <c r="AD143" i="1"/>
  <c r="Z405" i="1"/>
  <c r="Z270" i="1"/>
  <c r="CG283" i="1"/>
  <c r="U17" i="1"/>
  <c r="DE17" i="1" s="1"/>
  <c r="Z191" i="1"/>
  <c r="AD191" i="1"/>
  <c r="CG147" i="1"/>
  <c r="CX375" i="1"/>
  <c r="AL375" i="1" s="1" a="1"/>
  <c r="AL375" i="1" s="1"/>
  <c r="BI375" i="1"/>
  <c r="U199" i="1"/>
  <c r="DE199" i="1" s="1"/>
  <c r="U216" i="1"/>
  <c r="DE216" i="1" s="1"/>
  <c r="BT171" i="1"/>
  <c r="U115" i="1"/>
  <c r="DE115" i="1" s="1"/>
  <c r="BT52" i="1"/>
  <c r="U217" i="1"/>
  <c r="DE217" i="1" s="1"/>
  <c r="CG335" i="1"/>
  <c r="CG246" i="1"/>
  <c r="U137" i="1"/>
  <c r="DE137" i="1" s="1"/>
  <c r="U33" i="1"/>
  <c r="Z232" i="1"/>
  <c r="AD232" i="1"/>
  <c r="Z269" i="1"/>
  <c r="AD269" i="1"/>
  <c r="U174" i="1"/>
  <c r="DE174" i="1" s="1"/>
  <c r="U282" i="1"/>
  <c r="DE282" i="1" s="1"/>
  <c r="U106" i="1"/>
  <c r="DE106" i="1" s="1"/>
  <c r="DR357" i="1"/>
  <c r="AK357" i="1" a="1"/>
  <c r="AK357" i="1" s="1"/>
  <c r="DR45" i="1"/>
  <c r="AP45" i="1"/>
  <c r="AT45" i="1" s="1"/>
  <c r="AK45" i="1" a="1"/>
  <c r="AK45" i="1" s="1"/>
  <c r="U259" i="1"/>
  <c r="AN239" i="1"/>
  <c r="BD239" i="1" s="1"/>
  <c r="CG142" i="1"/>
  <c r="BN351" i="1"/>
  <c r="CD351" i="1" s="1"/>
  <c r="CE351" i="1" s="1"/>
  <c r="AK67" i="1" a="1"/>
  <c r="AK67" i="1" s="1"/>
  <c r="AP67" i="1"/>
  <c r="AT67" i="1" s="1"/>
  <c r="DR67" i="1"/>
  <c r="AD106" i="1"/>
  <c r="Z106" i="1"/>
  <c r="U267" i="1"/>
  <c r="DE267" i="1" s="1"/>
  <c r="U318" i="1"/>
  <c r="DE318" i="1" s="1"/>
  <c r="U288" i="1"/>
  <c r="DE288" i="1" s="1"/>
  <c r="CG204" i="1"/>
  <c r="Z109" i="1"/>
  <c r="U87" i="1"/>
  <c r="DE87" i="1" s="1"/>
  <c r="BN375" i="1"/>
  <c r="CD375" i="1" s="1"/>
  <c r="CE375" i="1" s="1"/>
  <c r="CX377" i="1"/>
  <c r="AL377" i="1" s="1" a="1"/>
  <c r="AL377" i="1" s="1"/>
  <c r="BI377" i="1"/>
  <c r="AD239" i="1"/>
  <c r="Z239" i="1"/>
  <c r="Z216" i="1"/>
  <c r="AD216" i="1"/>
  <c r="AN367" i="1"/>
  <c r="BD367" i="1" s="1"/>
  <c r="U112" i="1"/>
  <c r="DE112" i="1" s="1"/>
  <c r="AD164" i="1"/>
  <c r="Z164" i="1"/>
  <c r="Z243" i="1"/>
  <c r="AD243" i="1"/>
  <c r="AP54" i="1"/>
  <c r="AT54" i="1" s="1"/>
  <c r="DR54" i="1"/>
  <c r="AK54" i="1" a="1"/>
  <c r="AK54" i="1" s="1"/>
  <c r="AD197" i="1"/>
  <c r="Z355" i="1"/>
  <c r="AD355" i="1"/>
  <c r="AD159" i="1"/>
  <c r="Z159" i="1"/>
  <c r="CG124" i="1"/>
  <c r="CG85" i="1"/>
  <c r="Z291" i="1"/>
  <c r="AD291" i="1"/>
  <c r="DR218" i="1"/>
  <c r="AK218" i="1" a="1"/>
  <c r="AK218" i="1" s="1"/>
  <c r="AM218" i="1" s="1"/>
  <c r="U71" i="1"/>
  <c r="DE71" i="1" s="1"/>
  <c r="AW292" i="1"/>
  <c r="BB292" i="1" s="1"/>
  <c r="AV292" i="1"/>
  <c r="AU292" i="1"/>
  <c r="DR369" i="1"/>
  <c r="AP369" i="1"/>
  <c r="AT369" i="1" s="1"/>
  <c r="AK369" i="1" a="1"/>
  <c r="AK369" i="1" s="1"/>
  <c r="AW408" i="1"/>
  <c r="BB408" i="1" s="1"/>
  <c r="AV408" i="1"/>
  <c r="AU408" i="1"/>
  <c r="BN328" i="1"/>
  <c r="CD328" i="1" s="1"/>
  <c r="CE328" i="1" s="1"/>
  <c r="AP312" i="1"/>
  <c r="AT312" i="1" s="1"/>
  <c r="DR312" i="1"/>
  <c r="AK312" i="1" a="1"/>
  <c r="AK312" i="1" s="1"/>
  <c r="Z365" i="1"/>
  <c r="AD365" i="1"/>
  <c r="U321" i="1"/>
  <c r="DE321" i="1" s="1"/>
  <c r="CG321" i="1"/>
  <c r="AU321" i="1"/>
  <c r="AW321" i="1"/>
  <c r="BB321" i="1" s="1"/>
  <c r="AV321" i="1"/>
  <c r="AP333" i="1"/>
  <c r="AT333" i="1" s="1"/>
  <c r="DR333" i="1"/>
  <c r="AK333" i="1" a="1"/>
  <c r="AK333" i="1" s="1"/>
  <c r="BI328" i="1"/>
  <c r="CX328" i="1"/>
  <c r="AL328" i="1" s="1" a="1"/>
  <c r="AL328" i="1" s="1"/>
  <c r="DR296" i="1"/>
  <c r="AK296" i="1" a="1"/>
  <c r="AK296" i="1" s="1"/>
  <c r="AP296" i="1"/>
  <c r="AT296" i="1" s="1"/>
  <c r="AU300" i="1"/>
  <c r="AW300" i="1"/>
  <c r="BB300" i="1" s="1"/>
  <c r="AV300" i="1"/>
  <c r="CX406" i="1"/>
  <c r="BI406" i="1"/>
  <c r="BN389" i="1"/>
  <c r="CD389" i="1" s="1"/>
  <c r="CE389" i="1" s="1"/>
  <c r="CX400" i="1"/>
  <c r="AL400" i="1" s="1" a="1"/>
  <c r="AL400" i="1" s="1"/>
  <c r="BI400" i="1"/>
  <c r="AV396" i="1"/>
  <c r="AU396" i="1"/>
  <c r="AW396" i="1"/>
  <c r="BB396" i="1" s="1"/>
  <c r="BN387" i="1"/>
  <c r="BT387" i="1" s="1"/>
  <c r="AD385" i="1"/>
  <c r="Z385" i="1"/>
  <c r="AD361" i="1"/>
  <c r="Z361" i="1"/>
  <c r="AD342" i="1"/>
  <c r="Z342" i="1"/>
  <c r="AP364" i="1"/>
  <c r="AT364" i="1" s="1"/>
  <c r="AK364" i="1" a="1"/>
  <c r="AK364" i="1" s="1"/>
  <c r="DR364" i="1"/>
  <c r="BN347" i="1"/>
  <c r="CD347" i="1" s="1"/>
  <c r="CE347" i="1" s="1"/>
  <c r="AP336" i="1"/>
  <c r="AT336" i="1" s="1"/>
  <c r="DR336" i="1"/>
  <c r="AK336" i="1" a="1"/>
  <c r="AK336" i="1" s="1"/>
  <c r="AW341" i="1"/>
  <c r="BB341" i="1" s="1"/>
  <c r="AV341" i="1"/>
  <c r="AU341" i="1"/>
  <c r="AD360" i="1"/>
  <c r="Z360" i="1"/>
  <c r="CX336" i="1"/>
  <c r="AL336" i="1" s="1" a="1"/>
  <c r="AL336" i="1" s="1"/>
  <c r="BI336" i="1"/>
  <c r="CG301" i="1"/>
  <c r="AV307" i="1"/>
  <c r="AW307" i="1"/>
  <c r="BB307" i="1" s="1"/>
  <c r="AU307" i="1"/>
  <c r="U315" i="1"/>
  <c r="DE315" i="1" s="1"/>
  <c r="U309" i="1"/>
  <c r="DE309" i="1" s="1"/>
  <c r="U255" i="1"/>
  <c r="DE255" i="1" s="1"/>
  <c r="AV269" i="1"/>
  <c r="AU269" i="1"/>
  <c r="AW269" i="1"/>
  <c r="BB269" i="1" s="1"/>
  <c r="DR231" i="1"/>
  <c r="AK231" i="1" a="1"/>
  <c r="AK231" i="1" s="1"/>
  <c r="AP231" i="1"/>
  <c r="AT231" i="1" s="1"/>
  <c r="DQ241" i="1"/>
  <c r="BT241" i="1"/>
  <c r="BR241" i="1"/>
  <c r="AD321" i="1"/>
  <c r="Z321" i="1"/>
  <c r="AW316" i="1"/>
  <c r="BB316" i="1" s="1"/>
  <c r="AU316" i="1"/>
  <c r="AV316" i="1"/>
  <c r="AU303" i="1"/>
  <c r="AV303" i="1"/>
  <c r="AW303" i="1"/>
  <c r="BB303" i="1" s="1"/>
  <c r="CG264" i="1"/>
  <c r="BN399" i="1"/>
  <c r="BT399" i="1" s="1"/>
  <c r="AD383" i="1"/>
  <c r="Z383" i="1"/>
  <c r="AW347" i="1"/>
  <c r="BB347" i="1" s="1"/>
  <c r="AV347" i="1"/>
  <c r="AU347" i="1"/>
  <c r="BN362" i="1"/>
  <c r="CD362" i="1" s="1"/>
  <c r="CE362" i="1" s="1"/>
  <c r="CX349" i="1"/>
  <c r="AL349" i="1" s="1" a="1"/>
  <c r="AL349" i="1" s="1"/>
  <c r="BI349" i="1"/>
  <c r="AK279" i="1" a="1"/>
  <c r="AK279" i="1" s="1"/>
  <c r="DR279" i="1"/>
  <c r="AP279" i="1"/>
  <c r="AT279" i="1" s="1"/>
  <c r="AD275" i="1"/>
  <c r="Z275" i="1"/>
  <c r="AV249" i="1"/>
  <c r="AU249" i="1"/>
  <c r="AW249" i="1"/>
  <c r="BB249" i="1" s="1"/>
  <c r="U264" i="1"/>
  <c r="DE264" i="1" s="1"/>
  <c r="BN409" i="1"/>
  <c r="CD409" i="1" s="1"/>
  <c r="CE409" i="1" s="1"/>
  <c r="BT395" i="1"/>
  <c r="BN364" i="1"/>
  <c r="CX353" i="1"/>
  <c r="AL353" i="1" s="1" a="1"/>
  <c r="AL353" i="1" s="1"/>
  <c r="BI353" i="1"/>
  <c r="CX362" i="1"/>
  <c r="AL362" i="1" s="1" a="1"/>
  <c r="AL362" i="1" s="1"/>
  <c r="BI362" i="1"/>
  <c r="AP344" i="1"/>
  <c r="AT344" i="1" s="1"/>
  <c r="AK344" i="1" a="1"/>
  <c r="AK344" i="1" s="1"/>
  <c r="DR344" i="1"/>
  <c r="BN406" i="1"/>
  <c r="CD406" i="1" s="1"/>
  <c r="CE406" i="1" s="1"/>
  <c r="AP409" i="1"/>
  <c r="AT409" i="1" s="1"/>
  <c r="AK409" i="1" a="1"/>
  <c r="AK409" i="1" s="1"/>
  <c r="DR409" i="1"/>
  <c r="BN400" i="1"/>
  <c r="CD400" i="1" s="1"/>
  <c r="CE400" i="1" s="1"/>
  <c r="BI379" i="1"/>
  <c r="CX379" i="1"/>
  <c r="CX364" i="1"/>
  <c r="BI364" i="1"/>
  <c r="DM378" i="1"/>
  <c r="DF378" i="1"/>
  <c r="DP378" i="1"/>
  <c r="AP370" i="1"/>
  <c r="AT370" i="1" s="1"/>
  <c r="AK370" i="1" a="1"/>
  <c r="AK370" i="1" s="1"/>
  <c r="DR370" i="1"/>
  <c r="DQ361" i="1"/>
  <c r="BR361" i="1"/>
  <c r="DP363" i="1"/>
  <c r="DM363" i="1"/>
  <c r="DF363" i="1"/>
  <c r="AV359" i="1"/>
  <c r="AU359" i="1"/>
  <c r="AW359" i="1"/>
  <c r="BB359" i="1" s="1"/>
  <c r="CG336" i="1"/>
  <c r="DR325" i="1"/>
  <c r="AP325" i="1"/>
  <c r="AT325" i="1" s="1"/>
  <c r="AK325" i="1" a="1"/>
  <c r="AK325" i="1" s="1"/>
  <c r="CG295" i="1"/>
  <c r="AU270" i="1"/>
  <c r="AW270" i="1"/>
  <c r="BB270" i="1" s="1"/>
  <c r="AV270" i="1"/>
  <c r="BI407" i="1"/>
  <c r="CX407" i="1"/>
  <c r="AL407" i="1" s="1" a="1"/>
  <c r="AL407" i="1" s="1"/>
  <c r="AD395" i="1"/>
  <c r="Z395" i="1"/>
  <c r="BN407" i="1"/>
  <c r="CD407" i="1" s="1"/>
  <c r="CE407" i="1" s="1"/>
  <c r="AP403" i="1"/>
  <c r="AT403" i="1" s="1"/>
  <c r="AK403" i="1" a="1"/>
  <c r="AK403" i="1" s="1"/>
  <c r="DR403" i="1"/>
  <c r="AW406" i="1"/>
  <c r="BB406" i="1" s="1"/>
  <c r="AV406" i="1"/>
  <c r="AU406" i="1"/>
  <c r="CX389" i="1"/>
  <c r="BI389" i="1"/>
  <c r="DR377" i="1"/>
  <c r="AP377" i="1"/>
  <c r="AT377" i="1" s="1"/>
  <c r="AK377" i="1" a="1"/>
  <c r="AK377" i="1" s="1"/>
  <c r="BN376" i="1"/>
  <c r="CD376" i="1" s="1"/>
  <c r="CE376" i="1" s="1"/>
  <c r="CX387" i="1"/>
  <c r="AL387" i="1" s="1" a="1"/>
  <c r="AL387" i="1" s="1"/>
  <c r="BI387" i="1"/>
  <c r="AV366" i="1"/>
  <c r="AU366" i="1"/>
  <c r="AW366" i="1"/>
  <c r="BB366" i="1" s="1"/>
  <c r="DR361" i="1"/>
  <c r="AP361" i="1"/>
  <c r="AT361" i="1" s="1"/>
  <c r="AK361" i="1" a="1"/>
  <c r="AK361" i="1" s="1"/>
  <c r="Z378" i="1"/>
  <c r="AD378" i="1"/>
  <c r="CX357" i="1"/>
  <c r="AL357" i="1" s="1" a="1"/>
  <c r="AL357" i="1" s="1"/>
  <c r="BI357" i="1"/>
  <c r="CG340" i="1"/>
  <c r="AP346" i="1"/>
  <c r="AT346" i="1" s="1"/>
  <c r="AK346" i="1" a="1"/>
  <c r="AK346" i="1" s="1"/>
  <c r="DR346" i="1"/>
  <c r="BN350" i="1"/>
  <c r="CD350" i="1" s="1"/>
  <c r="BI347" i="1"/>
  <c r="CX347" i="1"/>
  <c r="AD348" i="1"/>
  <c r="Z348" i="1"/>
  <c r="AK351" i="1" a="1"/>
  <c r="AK351" i="1" s="1"/>
  <c r="DR351" i="1"/>
  <c r="AP351" i="1"/>
  <c r="AT351" i="1" s="1"/>
  <c r="AD336" i="1"/>
  <c r="Z336" i="1"/>
  <c r="CG332" i="1"/>
  <c r="U301" i="1"/>
  <c r="DE301" i="1" s="1"/>
  <c r="CG309" i="1"/>
  <c r="AD298" i="1"/>
  <c r="Z298" i="1"/>
  <c r="AD387" i="1"/>
  <c r="Z387" i="1"/>
  <c r="Z367" i="1"/>
  <c r="AD367" i="1"/>
  <c r="CG298" i="1"/>
  <c r="AP401" i="1"/>
  <c r="AT401" i="1" s="1"/>
  <c r="AK401" i="1" a="1"/>
  <c r="AK401" i="1" s="1"/>
  <c r="DR401" i="1"/>
  <c r="BR374" i="1"/>
  <c r="BN353" i="1"/>
  <c r="BT353" i="1" s="1"/>
  <c r="Z370" i="1"/>
  <c r="AD370" i="1"/>
  <c r="AV295" i="1"/>
  <c r="AU295" i="1"/>
  <c r="AW295" i="1"/>
  <c r="BB295" i="1" s="1"/>
  <c r="CX404" i="1"/>
  <c r="BI404" i="1"/>
  <c r="AV379" i="1"/>
  <c r="AW379" i="1"/>
  <c r="BB379" i="1" s="1"/>
  <c r="AU379" i="1"/>
  <c r="BN363" i="1"/>
  <c r="CD363" i="1" s="1"/>
  <c r="CE363" i="1" s="1"/>
  <c r="BN346" i="1"/>
  <c r="CD346" i="1" s="1"/>
  <c r="CE346" i="1" s="1"/>
  <c r="DQ357" i="1"/>
  <c r="BR357" i="1"/>
  <c r="BN342" i="1"/>
  <c r="BT342" i="1" s="1"/>
  <c r="AD406" i="1"/>
  <c r="Z406" i="1"/>
  <c r="AP399" i="1"/>
  <c r="AT399" i="1" s="1"/>
  <c r="AK399" i="1" a="1"/>
  <c r="AK399" i="1" s="1"/>
  <c r="DR399" i="1"/>
  <c r="DR390" i="1"/>
  <c r="AP390" i="1"/>
  <c r="AT390" i="1" s="1"/>
  <c r="AK390" i="1" a="1"/>
  <c r="AK390" i="1" s="1"/>
  <c r="CX374" i="1"/>
  <c r="AL374" i="1" s="1" a="1"/>
  <c r="AL374" i="1" s="1"/>
  <c r="BI374" i="1"/>
  <c r="Z363" i="1"/>
  <c r="AD363" i="1"/>
  <c r="BI346" i="1"/>
  <c r="CX346" i="1"/>
  <c r="AL346" i="1" s="1" a="1"/>
  <c r="AL346" i="1" s="1"/>
  <c r="AW345" i="1"/>
  <c r="BB345" i="1" s="1"/>
  <c r="AV345" i="1"/>
  <c r="AU345" i="1"/>
  <c r="CX307" i="1"/>
  <c r="BI307" i="1"/>
  <c r="CG296" i="1"/>
  <c r="AD268" i="1"/>
  <c r="Z268" i="1"/>
  <c r="DM396" i="1"/>
  <c r="DF396" i="1"/>
  <c r="DP396" i="1"/>
  <c r="BR395" i="1"/>
  <c r="BI384" i="1"/>
  <c r="CX384" i="1"/>
  <c r="AL384" i="1" s="1" a="1"/>
  <c r="AL384" i="1" s="1"/>
  <c r="Z390" i="1"/>
  <c r="AD390" i="1"/>
  <c r="BN388" i="1"/>
  <c r="BT388" i="1" s="1"/>
  <c r="AN373" i="1"/>
  <c r="BD373" i="1" s="1"/>
  <c r="BN354" i="1"/>
  <c r="BT354" i="1" s="1"/>
  <c r="AP362" i="1"/>
  <c r="AT362" i="1" s="1"/>
  <c r="DR362" i="1"/>
  <c r="AK362" i="1" a="1"/>
  <c r="AK362" i="1" s="1"/>
  <c r="AM362" i="1" s="1"/>
  <c r="DA357" i="1" a="1"/>
  <c r="DA357" i="1" s="1"/>
  <c r="DK357" i="1" s="1"/>
  <c r="BN366" i="1"/>
  <c r="Z345" i="1"/>
  <c r="AD345" i="1"/>
  <c r="BI350" i="1"/>
  <c r="CX350" i="1"/>
  <c r="AL350" i="1" s="1" a="1"/>
  <c r="AL350" i="1" s="1"/>
  <c r="BI341" i="1"/>
  <c r="CX341" i="1"/>
  <c r="AV358" i="1"/>
  <c r="AW358" i="1"/>
  <c r="BB358" i="1" s="1"/>
  <c r="AU358" i="1"/>
  <c r="AD349" i="1"/>
  <c r="Z349" i="1"/>
  <c r="AD354" i="1"/>
  <c r="Z354" i="1"/>
  <c r="AD356" i="1"/>
  <c r="Z356" i="1"/>
  <c r="DR350" i="1"/>
  <c r="AP350" i="1"/>
  <c r="AT350" i="1" s="1"/>
  <c r="AK350" i="1" a="1"/>
  <c r="AK350" i="1" s="1"/>
  <c r="AD326" i="1"/>
  <c r="Z326" i="1"/>
  <c r="U319" i="1"/>
  <c r="DE319" i="1" s="1"/>
  <c r="U311" i="1"/>
  <c r="DE311" i="1" s="1"/>
  <c r="AW294" i="1"/>
  <c r="BB294" i="1" s="1"/>
  <c r="AV294" i="1"/>
  <c r="AU294" i="1"/>
  <c r="CG294" i="1"/>
  <c r="AD274" i="1"/>
  <c r="Z274" i="1"/>
  <c r="DA278" i="1" a="1"/>
  <c r="DA278" i="1" s="1"/>
  <c r="DK278" i="1" s="1"/>
  <c r="BR223" i="1"/>
  <c r="DQ223" i="1"/>
  <c r="CG215" i="1"/>
  <c r="U215" i="1"/>
  <c r="DE215" i="1" s="1"/>
  <c r="AK353" i="1" a="1"/>
  <c r="AK353" i="1" s="1"/>
  <c r="DR353" i="1"/>
  <c r="AP353" i="1"/>
  <c r="AT353" i="1" s="1"/>
  <c r="BN344" i="1"/>
  <c r="BT344" i="1" s="1"/>
  <c r="AK320" i="1" a="1"/>
  <c r="AK320" i="1" s="1"/>
  <c r="AP320" i="1"/>
  <c r="AT320" i="1" s="1"/>
  <c r="DR320" i="1"/>
  <c r="AU304" i="1"/>
  <c r="AW304" i="1"/>
  <c r="BB304" i="1" s="1"/>
  <c r="AV304" i="1"/>
  <c r="BN306" i="1"/>
  <c r="BT306" i="1" s="1"/>
  <c r="CG308" i="1"/>
  <c r="CX260" i="1"/>
  <c r="BI260" i="1"/>
  <c r="AP287" i="1"/>
  <c r="AT287" i="1" s="1"/>
  <c r="DR287" i="1"/>
  <c r="AK287" i="1" a="1"/>
  <c r="AK287" i="1" s="1"/>
  <c r="AD256" i="1"/>
  <c r="Z256" i="1"/>
  <c r="AP226" i="1"/>
  <c r="AT226" i="1" s="1"/>
  <c r="DR226" i="1"/>
  <c r="AK226" i="1" a="1"/>
  <c r="AK226" i="1" s="1"/>
  <c r="AU212" i="1"/>
  <c r="AW212" i="1"/>
  <c r="BB212" i="1" s="1"/>
  <c r="AV212" i="1"/>
  <c r="AP179" i="1"/>
  <c r="AT179" i="1" s="1"/>
  <c r="AK179" i="1" a="1"/>
  <c r="AK179" i="1" s="1"/>
  <c r="DR179" i="1"/>
  <c r="BI345" i="1"/>
  <c r="CX345" i="1"/>
  <c r="CG316" i="1"/>
  <c r="CG305" i="1"/>
  <c r="CG272" i="1"/>
  <c r="Z282" i="1"/>
  <c r="AD282" i="1"/>
  <c r="AD281" i="1"/>
  <c r="Z281" i="1"/>
  <c r="AP232" i="1"/>
  <c r="AT232" i="1" s="1"/>
  <c r="DR232" i="1"/>
  <c r="AK232" i="1" a="1"/>
  <c r="AK232" i="1" s="1"/>
  <c r="Z208" i="1"/>
  <c r="AD208" i="1"/>
  <c r="AV186" i="1"/>
  <c r="AU186" i="1"/>
  <c r="AW186" i="1"/>
  <c r="BB186" i="1" s="1"/>
  <c r="DR365" i="1"/>
  <c r="AP365" i="1"/>
  <c r="AT365" i="1" s="1"/>
  <c r="AK365" i="1" a="1"/>
  <c r="AK365" i="1" s="1"/>
  <c r="BI405" i="1"/>
  <c r="CX405" i="1"/>
  <c r="AL405" i="1" s="1" a="1"/>
  <c r="AL405" i="1" s="1"/>
  <c r="AW391" i="1"/>
  <c r="BB391" i="1" s="1"/>
  <c r="AV391" i="1"/>
  <c r="AU391" i="1"/>
  <c r="AW382" i="1"/>
  <c r="BB382" i="1" s="1"/>
  <c r="AU382" i="1"/>
  <c r="AV382" i="1"/>
  <c r="CX376" i="1"/>
  <c r="AL376" i="1" s="1" a="1"/>
  <c r="AL376" i="1" s="1"/>
  <c r="BI376" i="1"/>
  <c r="Z376" i="1"/>
  <c r="AD376" i="1"/>
  <c r="DP373" i="1"/>
  <c r="DM373" i="1"/>
  <c r="DF373" i="1"/>
  <c r="AP375" i="1"/>
  <c r="AT375" i="1" s="1"/>
  <c r="AK375" i="1" a="1"/>
  <c r="AK375" i="1" s="1"/>
  <c r="DR375" i="1"/>
  <c r="Z373" i="1"/>
  <c r="AD373" i="1"/>
  <c r="BI366" i="1"/>
  <c r="CX366" i="1"/>
  <c r="BN345" i="1"/>
  <c r="BT345" i="1" s="1"/>
  <c r="Z285" i="1"/>
  <c r="AD285" i="1"/>
  <c r="BI249" i="1"/>
  <c r="CX249" i="1"/>
  <c r="BN394" i="1"/>
  <c r="BT394" i="1" s="1"/>
  <c r="AW402" i="1"/>
  <c r="BB402" i="1" s="1"/>
  <c r="AV402" i="1"/>
  <c r="AU402" i="1"/>
  <c r="BI382" i="1"/>
  <c r="CX382" i="1"/>
  <c r="AL382" i="1" s="1" a="1"/>
  <c r="AL382" i="1" s="1"/>
  <c r="CX385" i="1"/>
  <c r="AL385" i="1" s="1" a="1"/>
  <c r="AL385" i="1" s="1"/>
  <c r="BI385" i="1"/>
  <c r="BN365" i="1"/>
  <c r="BT365" i="1" s="1"/>
  <c r="AN359" i="1"/>
  <c r="BD359" i="1" s="1"/>
  <c r="BN393" i="1"/>
  <c r="CD393" i="1" s="1"/>
  <c r="AD374" i="1"/>
  <c r="Z374" i="1"/>
  <c r="AU357" i="1"/>
  <c r="AW357" i="1"/>
  <c r="BB357" i="1" s="1"/>
  <c r="AV357" i="1"/>
  <c r="CX361" i="1"/>
  <c r="BI361" i="1"/>
  <c r="AP368" i="1"/>
  <c r="AT368" i="1" s="1"/>
  <c r="AK368" i="1" a="1"/>
  <c r="AK368" i="1" s="1"/>
  <c r="DR368" i="1"/>
  <c r="DQ373" i="1"/>
  <c r="BR373" i="1"/>
  <c r="CX329" i="1"/>
  <c r="AL329" i="1" s="1" a="1"/>
  <c r="AL329" i="1" s="1"/>
  <c r="BI329" i="1"/>
  <c r="AU340" i="1"/>
  <c r="AV340" i="1"/>
  <c r="AW340" i="1"/>
  <c r="BB340" i="1" s="1"/>
  <c r="AW343" i="1"/>
  <c r="BB343" i="1" s="1"/>
  <c r="AV343" i="1"/>
  <c r="AU343" i="1"/>
  <c r="BN337" i="1"/>
  <c r="CD337" i="1" s="1"/>
  <c r="CE337" i="1" s="1"/>
  <c r="AD359" i="1"/>
  <c r="Z359" i="1"/>
  <c r="AD328" i="1"/>
  <c r="Z328" i="1"/>
  <c r="U331" i="1"/>
  <c r="DE331" i="1" s="1"/>
  <c r="U320" i="1"/>
  <c r="DE320" i="1" s="1"/>
  <c r="CG299" i="1"/>
  <c r="AP289" i="1"/>
  <c r="AT289" i="1" s="1"/>
  <c r="AK289" i="1" a="1"/>
  <c r="AK289" i="1" s="1"/>
  <c r="DR289" i="1"/>
  <c r="Z276" i="1"/>
  <c r="AD276" i="1"/>
  <c r="Z382" i="1"/>
  <c r="AD382" i="1"/>
  <c r="Z381" i="1"/>
  <c r="AD381" i="1"/>
  <c r="BN403" i="1"/>
  <c r="CD403" i="1" s="1"/>
  <c r="CE403" i="1" s="1"/>
  <c r="AW400" i="1"/>
  <c r="BB400" i="1" s="1"/>
  <c r="AV400" i="1"/>
  <c r="AU400" i="1"/>
  <c r="BN408" i="1"/>
  <c r="BT408" i="1" s="1"/>
  <c r="BN410" i="1"/>
  <c r="CD410" i="1" s="1"/>
  <c r="BN398" i="1"/>
  <c r="CD398" i="1" s="1"/>
  <c r="CE398" i="1" s="1"/>
  <c r="AW398" i="1"/>
  <c r="BB398" i="1" s="1"/>
  <c r="AV398" i="1"/>
  <c r="AU398" i="1"/>
  <c r="BI393" i="1"/>
  <c r="CX393" i="1"/>
  <c r="AK378" i="1" a="1"/>
  <c r="AK378" i="1" s="1"/>
  <c r="AM378" i="1" s="1"/>
  <c r="DR378" i="1"/>
  <c r="AP378" i="1"/>
  <c r="AT378" i="1" s="1"/>
  <c r="BI371" i="1"/>
  <c r="CX371" i="1"/>
  <c r="BN367" i="1"/>
  <c r="CD367" i="1" s="1"/>
  <c r="CE367" i="1" s="1"/>
  <c r="BN390" i="1"/>
  <c r="BT390" i="1" s="1"/>
  <c r="AP355" i="1"/>
  <c r="AT355" i="1" s="1"/>
  <c r="AK355" i="1" a="1"/>
  <c r="AK355" i="1" s="1"/>
  <c r="AM355" i="1" s="1"/>
  <c r="DR355" i="1"/>
  <c r="BT373" i="1"/>
  <c r="BN348" i="1"/>
  <c r="CD348" i="1" s="1"/>
  <c r="CE348" i="1" s="1"/>
  <c r="AD346" i="1"/>
  <c r="Z346" i="1"/>
  <c r="AD352" i="1"/>
  <c r="Z352" i="1"/>
  <c r="BI343" i="1"/>
  <c r="CX343" i="1"/>
  <c r="AK352" i="1" a="1"/>
  <c r="AK352" i="1" s="1"/>
  <c r="DR352" i="1"/>
  <c r="AP352" i="1"/>
  <c r="AT352" i="1" s="1"/>
  <c r="Z350" i="1"/>
  <c r="AD350" i="1"/>
  <c r="BI337" i="1"/>
  <c r="CX337" i="1"/>
  <c r="AL337" i="1" s="1" a="1"/>
  <c r="AL337" i="1" s="1"/>
  <c r="Z331" i="1"/>
  <c r="AD331" i="1"/>
  <c r="U330" i="1"/>
  <c r="DE330" i="1" s="1"/>
  <c r="CX356" i="1"/>
  <c r="AL356" i="1" s="1" a="1"/>
  <c r="AL356" i="1" s="1"/>
  <c r="BI356" i="1"/>
  <c r="AP310" i="1"/>
  <c r="AT310" i="1" s="1"/>
  <c r="AK310" i="1" a="1"/>
  <c r="AK310" i="1" s="1"/>
  <c r="DR310" i="1"/>
  <c r="AD307" i="1"/>
  <c r="Z307" i="1"/>
  <c r="AU298" i="1"/>
  <c r="AW298" i="1"/>
  <c r="BB298" i="1" s="1"/>
  <c r="AV298" i="1"/>
  <c r="AP306" i="1"/>
  <c r="AT306" i="1" s="1"/>
  <c r="AK306" i="1" a="1"/>
  <c r="AK306" i="1" s="1"/>
  <c r="DR306" i="1"/>
  <c r="U299" i="1"/>
  <c r="DE299" i="1" s="1"/>
  <c r="CG280" i="1"/>
  <c r="AP256" i="1"/>
  <c r="AT256" i="1" s="1"/>
  <c r="DR256" i="1"/>
  <c r="AK256" i="1" a="1"/>
  <c r="AK256" i="1" s="1"/>
  <c r="AW243" i="1"/>
  <c r="BB243" i="1" s="1"/>
  <c r="AV243" i="1"/>
  <c r="AU243" i="1"/>
  <c r="AK238" i="1" a="1"/>
  <c r="AK238" i="1" s="1"/>
  <c r="AP238" i="1"/>
  <c r="AT238" i="1" s="1"/>
  <c r="DR238" i="1"/>
  <c r="BN239" i="1"/>
  <c r="BT239" i="1" s="1"/>
  <c r="CG253" i="1"/>
  <c r="CG205" i="1"/>
  <c r="U205" i="1"/>
  <c r="DE205" i="1" s="1"/>
  <c r="BN222" i="1"/>
  <c r="CD222" i="1" s="1"/>
  <c r="CE222" i="1" s="1"/>
  <c r="DA369" i="1" a="1"/>
  <c r="DA369" i="1" s="1"/>
  <c r="DK369" i="1" s="1"/>
  <c r="AU323" i="1"/>
  <c r="AW323" i="1"/>
  <c r="BB323" i="1" s="1"/>
  <c r="AV323" i="1"/>
  <c r="BI409" i="1"/>
  <c r="CX409" i="1"/>
  <c r="AL409" i="1" s="1" a="1"/>
  <c r="AL409" i="1" s="1"/>
  <c r="BN404" i="1"/>
  <c r="BT404" i="1" s="1"/>
  <c r="CX392" i="1"/>
  <c r="BI392" i="1"/>
  <c r="BT374" i="1"/>
  <c r="AP405" i="1"/>
  <c r="AT405" i="1" s="1"/>
  <c r="AK405" i="1" a="1"/>
  <c r="AK405" i="1" s="1"/>
  <c r="DR405" i="1"/>
  <c r="BI388" i="1"/>
  <c r="CX388" i="1"/>
  <c r="AL388" i="1" s="1" a="1"/>
  <c r="AL388" i="1" s="1"/>
  <c r="CX365" i="1"/>
  <c r="BI365" i="1"/>
  <c r="AV348" i="1"/>
  <c r="AU348" i="1"/>
  <c r="AW348" i="1"/>
  <c r="BB348" i="1" s="1"/>
  <c r="BN405" i="1"/>
  <c r="CD405" i="1" s="1"/>
  <c r="CE405" i="1" s="1"/>
  <c r="AD402" i="1"/>
  <c r="Z402" i="1"/>
  <c r="AD410" i="1"/>
  <c r="Z410" i="1"/>
  <c r="AK395" i="1" a="1"/>
  <c r="AK395" i="1" s="1"/>
  <c r="DR395" i="1"/>
  <c r="AP395" i="1"/>
  <c r="AT395" i="1" s="1"/>
  <c r="BN382" i="1"/>
  <c r="BT382" i="1" s="1"/>
  <c r="BN385" i="1"/>
  <c r="BT385" i="1" s="1"/>
  <c r="AU385" i="1"/>
  <c r="AW385" i="1"/>
  <c r="BB385" i="1" s="1"/>
  <c r="AV385" i="1"/>
  <c r="DR363" i="1"/>
  <c r="AP363" i="1"/>
  <c r="AT363" i="1" s="1"/>
  <c r="AK363" i="1" a="1"/>
  <c r="AK363" i="1" s="1"/>
  <c r="AM363" i="1" s="1"/>
  <c r="AD362" i="1"/>
  <c r="Z362" i="1"/>
  <c r="AW335" i="1"/>
  <c r="BB335" i="1" s="1"/>
  <c r="AU335" i="1"/>
  <c r="AV335" i="1"/>
  <c r="DA361" i="1" a="1"/>
  <c r="DA361" i="1" s="1"/>
  <c r="DK361" i="1" s="1"/>
  <c r="CX344" i="1"/>
  <c r="BI344" i="1"/>
  <c r="AP329" i="1"/>
  <c r="AT329" i="1" s="1"/>
  <c r="AK329" i="1" a="1"/>
  <c r="AK329" i="1" s="1"/>
  <c r="DR329" i="1"/>
  <c r="Z277" i="1"/>
  <c r="AD277" i="1"/>
  <c r="AD261" i="1"/>
  <c r="Z261" i="1"/>
  <c r="CX380" i="1"/>
  <c r="BI380" i="1"/>
  <c r="BT396" i="1"/>
  <c r="BN372" i="1"/>
  <c r="CD372" i="1" s="1"/>
  <c r="CE372" i="1" s="1"/>
  <c r="CX369" i="1"/>
  <c r="AL369" i="1" s="1" a="1"/>
  <c r="AL369" i="1" s="1"/>
  <c r="BI369" i="1"/>
  <c r="DF367" i="1"/>
  <c r="DP367" i="1"/>
  <c r="DM367" i="1"/>
  <c r="U344" i="1"/>
  <c r="CG344" i="1"/>
  <c r="AP360" i="1"/>
  <c r="AT360" i="1" s="1"/>
  <c r="AK360" i="1" a="1"/>
  <c r="AK360" i="1" s="1"/>
  <c r="DR360" i="1"/>
  <c r="AD366" i="1"/>
  <c r="Z366" i="1"/>
  <c r="AW338" i="1"/>
  <c r="BB338" i="1" s="1"/>
  <c r="AV338" i="1"/>
  <c r="AU338" i="1"/>
  <c r="BI403" i="1"/>
  <c r="CX403" i="1"/>
  <c r="BI372" i="1"/>
  <c r="CX372" i="1"/>
  <c r="AL372" i="1" s="1" a="1"/>
  <c r="AL372" i="1" s="1"/>
  <c r="AW371" i="1"/>
  <c r="BB371" i="1" s="1"/>
  <c r="AV371" i="1"/>
  <c r="AU371" i="1"/>
  <c r="AW373" i="1"/>
  <c r="BB373" i="1" s="1"/>
  <c r="AV373" i="1"/>
  <c r="AU373" i="1"/>
  <c r="AW404" i="1"/>
  <c r="BB404" i="1" s="1"/>
  <c r="AV404" i="1"/>
  <c r="AU404" i="1"/>
  <c r="CX408" i="1"/>
  <c r="BI408" i="1"/>
  <c r="CX410" i="1"/>
  <c r="AL410" i="1" s="1" a="1"/>
  <c r="AL410" i="1" s="1"/>
  <c r="BI410" i="1"/>
  <c r="BN397" i="1"/>
  <c r="CD397" i="1" s="1"/>
  <c r="CE397" i="1" s="1"/>
  <c r="AD404" i="1"/>
  <c r="Z404" i="1"/>
  <c r="CX398" i="1"/>
  <c r="BI398" i="1"/>
  <c r="AD393" i="1"/>
  <c r="Z393" i="1"/>
  <c r="AD396" i="1"/>
  <c r="Z396" i="1"/>
  <c r="AK374" i="1" a="1"/>
  <c r="AK374" i="1" s="1"/>
  <c r="DR374" i="1"/>
  <c r="AP374" i="1"/>
  <c r="AT374" i="1" s="1"/>
  <c r="AD375" i="1"/>
  <c r="Z375" i="1"/>
  <c r="BI390" i="1"/>
  <c r="CX390" i="1"/>
  <c r="BN360" i="1"/>
  <c r="BI348" i="1"/>
  <c r="CX348" i="1"/>
  <c r="AL348" i="1" s="1" a="1"/>
  <c r="AL348" i="1" s="1"/>
  <c r="BI352" i="1"/>
  <c r="CX352" i="1"/>
  <c r="AL352" i="1" s="1" a="1"/>
  <c r="AL352" i="1" s="1"/>
  <c r="AP349" i="1"/>
  <c r="AT349" i="1" s="1"/>
  <c r="DR349" i="1"/>
  <c r="AK349" i="1" a="1"/>
  <c r="AK349" i="1" s="1"/>
  <c r="CG338" i="1"/>
  <c r="DQ329" i="1"/>
  <c r="BR329" i="1"/>
  <c r="AP328" i="1"/>
  <c r="AT328" i="1" s="1"/>
  <c r="AK328" i="1" a="1"/>
  <c r="AK328" i="1" s="1"/>
  <c r="DR328" i="1"/>
  <c r="Z319" i="1"/>
  <c r="AD319" i="1"/>
  <c r="AV309" i="1"/>
  <c r="AW309" i="1"/>
  <c r="BB309" i="1" s="1"/>
  <c r="AU309" i="1"/>
  <c r="U253" i="1"/>
  <c r="DE253" i="1" s="1"/>
  <c r="U238" i="1"/>
  <c r="DE238" i="1" s="1"/>
  <c r="AV139" i="1"/>
  <c r="AW139" i="1"/>
  <c r="BB139" i="1" s="1"/>
  <c r="AU139" i="1"/>
  <c r="BI399" i="1"/>
  <c r="CX399" i="1"/>
  <c r="DR410" i="1"/>
  <c r="AP410" i="1"/>
  <c r="AT410" i="1" s="1"/>
  <c r="AK410" i="1" a="1"/>
  <c r="AK410" i="1" s="1"/>
  <c r="BI401" i="1"/>
  <c r="CX401" i="1"/>
  <c r="AV383" i="1"/>
  <c r="AU383" i="1"/>
  <c r="AW383" i="1"/>
  <c r="BB383" i="1" s="1"/>
  <c r="Z392" i="1"/>
  <c r="AD392" i="1"/>
  <c r="CX360" i="1"/>
  <c r="AL360" i="1" s="1" a="1"/>
  <c r="AL360" i="1" s="1"/>
  <c r="BI360" i="1"/>
  <c r="AP372" i="1"/>
  <c r="AT372" i="1" s="1"/>
  <c r="DR372" i="1"/>
  <c r="AK372" i="1" a="1"/>
  <c r="AK372" i="1" s="1"/>
  <c r="AU275" i="1"/>
  <c r="AW275" i="1"/>
  <c r="BB275" i="1" s="1"/>
  <c r="AV275" i="1"/>
  <c r="Z284" i="1"/>
  <c r="AD284" i="1"/>
  <c r="BN402" i="1"/>
  <c r="CD402" i="1" s="1"/>
  <c r="CE402" i="1" s="1"/>
  <c r="AD391" i="1"/>
  <c r="Z391" i="1"/>
  <c r="AU327" i="1"/>
  <c r="AW327" i="1"/>
  <c r="BB327" i="1" s="1"/>
  <c r="AV327" i="1"/>
  <c r="AD327" i="1"/>
  <c r="Z327" i="1"/>
  <c r="AV322" i="1"/>
  <c r="AW322" i="1"/>
  <c r="BB322" i="1" s="1"/>
  <c r="AU322" i="1"/>
  <c r="AV315" i="1"/>
  <c r="AW315" i="1"/>
  <c r="BB315" i="1" s="1"/>
  <c r="AU315" i="1"/>
  <c r="CG303" i="1"/>
  <c r="AD306" i="1"/>
  <c r="Z306" i="1"/>
  <c r="BN401" i="1"/>
  <c r="CD401" i="1" s="1"/>
  <c r="CE401" i="1" s="1"/>
  <c r="CX402" i="1"/>
  <c r="BI402" i="1"/>
  <c r="BN391" i="1"/>
  <c r="CD391" i="1" s="1"/>
  <c r="CE391" i="1" s="1"/>
  <c r="BI394" i="1"/>
  <c r="CX394" i="1"/>
  <c r="AV394" i="1"/>
  <c r="AW394" i="1"/>
  <c r="BB394" i="1" s="1"/>
  <c r="AU394" i="1"/>
  <c r="BI386" i="1"/>
  <c r="CX386" i="1"/>
  <c r="AL386" i="1" s="1" a="1"/>
  <c r="AL386" i="1" s="1"/>
  <c r="BN371" i="1"/>
  <c r="BT371" i="1" s="1"/>
  <c r="Z386" i="1"/>
  <c r="AD386" i="1"/>
  <c r="Z358" i="1"/>
  <c r="AD358" i="1"/>
  <c r="AP342" i="1"/>
  <c r="AT342" i="1" s="1"/>
  <c r="DR342" i="1"/>
  <c r="AK342" i="1" a="1"/>
  <c r="AK342" i="1" s="1"/>
  <c r="BN358" i="1"/>
  <c r="CD358" i="1" s="1"/>
  <c r="CE358" i="1" s="1"/>
  <c r="CG333" i="1"/>
  <c r="AU260" i="1"/>
  <c r="AV260" i="1"/>
  <c r="AW260" i="1"/>
  <c r="BB260" i="1" s="1"/>
  <c r="U275" i="1"/>
  <c r="DE275" i="1" s="1"/>
  <c r="AD266" i="1"/>
  <c r="Z266" i="1"/>
  <c r="AP224" i="1"/>
  <c r="AT224" i="1" s="1"/>
  <c r="DR224" i="1"/>
  <c r="AK224" i="1" a="1"/>
  <c r="AK224" i="1" s="1"/>
  <c r="U168" i="1"/>
  <c r="DE168" i="1" s="1"/>
  <c r="CG168" i="1"/>
  <c r="BN392" i="1"/>
  <c r="CD392" i="1" s="1"/>
  <c r="CE392" i="1" s="1"/>
  <c r="BI397" i="1"/>
  <c r="CX397" i="1"/>
  <c r="AL397" i="1" s="1" a="1"/>
  <c r="AL397" i="1" s="1"/>
  <c r="AD408" i="1"/>
  <c r="Z408" i="1"/>
  <c r="BN386" i="1"/>
  <c r="CD386" i="1" s="1"/>
  <c r="CE386" i="1" s="1"/>
  <c r="CG342" i="1"/>
  <c r="U325" i="1"/>
  <c r="DE325" i="1" s="1"/>
  <c r="Z339" i="1"/>
  <c r="AD339" i="1"/>
  <c r="AD400" i="1"/>
  <c r="Z400" i="1"/>
  <c r="BN370" i="1"/>
  <c r="CD370" i="1" s="1"/>
  <c r="CE370" i="1" s="1"/>
  <c r="BN368" i="1"/>
  <c r="CD368" i="1" s="1"/>
  <c r="CE368" i="1" s="1"/>
  <c r="BN383" i="1"/>
  <c r="BT383" i="1" s="1"/>
  <c r="Z371" i="1"/>
  <c r="AD371" i="1"/>
  <c r="BN352" i="1"/>
  <c r="CD352" i="1" s="1"/>
  <c r="CE352" i="1" s="1"/>
  <c r="CG341" i="1"/>
  <c r="AW318" i="1"/>
  <c r="BB318" i="1" s="1"/>
  <c r="AU318" i="1"/>
  <c r="AV318" i="1"/>
  <c r="Z318" i="1"/>
  <c r="AD318" i="1"/>
  <c r="U303" i="1"/>
  <c r="DE303" i="1" s="1"/>
  <c r="AU268" i="1"/>
  <c r="AW268" i="1"/>
  <c r="BB268" i="1" s="1"/>
  <c r="AV268" i="1"/>
  <c r="AV265" i="1"/>
  <c r="AU265" i="1"/>
  <c r="AW265" i="1"/>
  <c r="BB265" i="1" s="1"/>
  <c r="AP407" i="1"/>
  <c r="AT407" i="1" s="1"/>
  <c r="AK407" i="1" a="1"/>
  <c r="AK407" i="1" s="1"/>
  <c r="DR407" i="1"/>
  <c r="BI391" i="1"/>
  <c r="CX391" i="1"/>
  <c r="AL391" i="1" s="1" a="1"/>
  <c r="AL391" i="1" s="1"/>
  <c r="AD394" i="1"/>
  <c r="Z394" i="1"/>
  <c r="AD401" i="1"/>
  <c r="Z401" i="1"/>
  <c r="CX370" i="1"/>
  <c r="BI370" i="1"/>
  <c r="AU389" i="1"/>
  <c r="AW389" i="1"/>
  <c r="BB389" i="1" s="1"/>
  <c r="AV389" i="1"/>
  <c r="CX381" i="1"/>
  <c r="AL381" i="1" s="1" a="1"/>
  <c r="AL381" i="1" s="1"/>
  <c r="BI381" i="1"/>
  <c r="AW367" i="1"/>
  <c r="BB367" i="1" s="1"/>
  <c r="AV367" i="1"/>
  <c r="AU367" i="1"/>
  <c r="DA374" i="1" a="1"/>
  <c r="DA374" i="1" s="1"/>
  <c r="DK374" i="1" s="1"/>
  <c r="AN355" i="1"/>
  <c r="BD355" i="1" s="1"/>
  <c r="BI358" i="1"/>
  <c r="CX358" i="1"/>
  <c r="U333" i="1"/>
  <c r="DE333" i="1" s="1"/>
  <c r="AP331" i="1"/>
  <c r="AT331" i="1" s="1"/>
  <c r="DR331" i="1"/>
  <c r="AK331" i="1" a="1"/>
  <c r="AK331" i="1" s="1"/>
  <c r="AP324" i="1"/>
  <c r="AT324" i="1" s="1"/>
  <c r="AK324" i="1" a="1"/>
  <c r="AK324" i="1" s="1"/>
  <c r="DR324" i="1"/>
  <c r="U306" i="1"/>
  <c r="U291" i="1"/>
  <c r="DE291" i="1" s="1"/>
  <c r="DR286" i="1"/>
  <c r="AP286" i="1"/>
  <c r="AT286" i="1" s="1"/>
  <c r="AK286" i="1" a="1"/>
  <c r="AK286" i="1" s="1"/>
  <c r="CG285" i="1"/>
  <c r="AK280" i="1" a="1"/>
  <c r="AK280" i="1" s="1"/>
  <c r="AP280" i="1"/>
  <c r="AT280" i="1" s="1"/>
  <c r="DR280" i="1"/>
  <c r="AW261" i="1"/>
  <c r="BB261" i="1" s="1"/>
  <c r="AV261" i="1"/>
  <c r="AU261" i="1"/>
  <c r="AD257" i="1"/>
  <c r="Z257" i="1"/>
  <c r="U194" i="1"/>
  <c r="DE194" i="1" s="1"/>
  <c r="CG194" i="1"/>
  <c r="AP184" i="1"/>
  <c r="AT184" i="1" s="1"/>
  <c r="AK184" i="1" a="1"/>
  <c r="AK184" i="1" s="1"/>
  <c r="DR184" i="1"/>
  <c r="U307" i="1"/>
  <c r="AV297" i="1"/>
  <c r="AU297" i="1"/>
  <c r="AW297" i="1"/>
  <c r="BB297" i="1" s="1"/>
  <c r="AD296" i="1"/>
  <c r="Z296" i="1"/>
  <c r="AV263" i="1"/>
  <c r="AU263" i="1"/>
  <c r="AW263" i="1"/>
  <c r="BB263" i="1" s="1"/>
  <c r="AK274" i="1" a="1"/>
  <c r="AK274" i="1" s="1"/>
  <c r="DR274" i="1"/>
  <c r="AP274" i="1"/>
  <c r="AT274" i="1" s="1"/>
  <c r="U278" i="1"/>
  <c r="CG278" i="1"/>
  <c r="DA241" i="1" a="1"/>
  <c r="DA241" i="1" s="1"/>
  <c r="DK241" i="1" s="1"/>
  <c r="AU317" i="1"/>
  <c r="AV317" i="1"/>
  <c r="AW317" i="1"/>
  <c r="BB317" i="1" s="1"/>
  <c r="AV285" i="1"/>
  <c r="AU285" i="1"/>
  <c r="AW285" i="1"/>
  <c r="BB285" i="1" s="1"/>
  <c r="DR288" i="1"/>
  <c r="AK288" i="1" a="1"/>
  <c r="AK288" i="1" s="1"/>
  <c r="AP288" i="1"/>
  <c r="AT288" i="1" s="1"/>
  <c r="AD271" i="1"/>
  <c r="Z271" i="1"/>
  <c r="AP264" i="1"/>
  <c r="AT264" i="1" s="1"/>
  <c r="DR264" i="1"/>
  <c r="AK264" i="1" a="1"/>
  <c r="AK264" i="1" s="1"/>
  <c r="AW200" i="1"/>
  <c r="BB200" i="1" s="1"/>
  <c r="AV200" i="1"/>
  <c r="AU200" i="1"/>
  <c r="U202" i="1"/>
  <c r="DE202" i="1" s="1"/>
  <c r="CG191" i="1"/>
  <c r="BI171" i="1"/>
  <c r="CX171" i="1"/>
  <c r="AL171" i="1" s="1" a="1"/>
  <c r="AL171" i="1" s="1"/>
  <c r="Z146" i="1"/>
  <c r="AD146" i="1"/>
  <c r="Z137" i="1"/>
  <c r="AD137" i="1"/>
  <c r="AK170" i="1" a="1"/>
  <c r="AK170" i="1" s="1"/>
  <c r="DR170" i="1"/>
  <c r="AP170" i="1"/>
  <c r="AT170" i="1" s="1"/>
  <c r="AD129" i="1"/>
  <c r="Z129" i="1"/>
  <c r="AP96" i="1"/>
  <c r="AT96" i="1" s="1"/>
  <c r="DR96" i="1"/>
  <c r="AK96" i="1" a="1"/>
  <c r="AK96" i="1" s="1"/>
  <c r="AP211" i="1"/>
  <c r="AT211" i="1" s="1"/>
  <c r="AK211" i="1" a="1"/>
  <c r="AK211" i="1" s="1"/>
  <c r="DR211" i="1"/>
  <c r="AW214" i="1"/>
  <c r="BB214" i="1" s="1"/>
  <c r="AU214" i="1"/>
  <c r="AV214" i="1"/>
  <c r="AD217" i="1"/>
  <c r="Z217" i="1"/>
  <c r="AP205" i="1"/>
  <c r="AT205" i="1" s="1"/>
  <c r="DR205" i="1"/>
  <c r="AK205" i="1" a="1"/>
  <c r="AK205" i="1" s="1"/>
  <c r="AK171" i="1" a="1"/>
  <c r="AK171" i="1" s="1"/>
  <c r="DR171" i="1"/>
  <c r="AP171" i="1"/>
  <c r="AT171" i="1" s="1"/>
  <c r="AD183" i="1"/>
  <c r="Z183" i="1"/>
  <c r="AP176" i="1"/>
  <c r="AT176" i="1" s="1"/>
  <c r="DR176" i="1"/>
  <c r="AK176" i="1" a="1"/>
  <c r="AK176" i="1" s="1"/>
  <c r="AM176" i="1" s="1"/>
  <c r="AV151" i="1"/>
  <c r="AW151" i="1"/>
  <c r="BB151" i="1" s="1"/>
  <c r="AU151" i="1"/>
  <c r="AD147" i="1"/>
  <c r="Z147" i="1"/>
  <c r="AP244" i="1"/>
  <c r="AT244" i="1" s="1"/>
  <c r="DR244" i="1"/>
  <c r="AK244" i="1" a="1"/>
  <c r="AK244" i="1" s="1"/>
  <c r="AU246" i="1"/>
  <c r="AW246" i="1"/>
  <c r="BB246" i="1" s="1"/>
  <c r="AV246" i="1"/>
  <c r="Z226" i="1"/>
  <c r="AD226" i="1"/>
  <c r="AD213" i="1"/>
  <c r="Z213" i="1"/>
  <c r="U219" i="1"/>
  <c r="DE219" i="1" s="1"/>
  <c r="AK216" i="1" a="1"/>
  <c r="AK216" i="1" s="1"/>
  <c r="DR216" i="1"/>
  <c r="AP216" i="1"/>
  <c r="AT216" i="1" s="1"/>
  <c r="U214" i="1"/>
  <c r="DE214" i="1" s="1"/>
  <c r="AK193" i="1" a="1"/>
  <c r="AK193" i="1" s="1"/>
  <c r="DR193" i="1"/>
  <c r="AP193" i="1"/>
  <c r="AT193" i="1" s="1"/>
  <c r="AD207" i="1"/>
  <c r="Z207" i="1"/>
  <c r="U203" i="1"/>
  <c r="DE203" i="1" s="1"/>
  <c r="AD215" i="1"/>
  <c r="Z215" i="1"/>
  <c r="CG113" i="1"/>
  <c r="U113" i="1"/>
  <c r="DE113" i="1" s="1"/>
  <c r="AW98" i="1"/>
  <c r="BB98" i="1" s="1"/>
  <c r="AV98" i="1"/>
  <c r="AU98" i="1"/>
  <c r="AD278" i="1"/>
  <c r="Z278" i="1"/>
  <c r="AW259" i="1"/>
  <c r="BB259" i="1" s="1"/>
  <c r="AV259" i="1"/>
  <c r="AU259" i="1"/>
  <c r="AP273" i="1"/>
  <c r="AT273" i="1" s="1"/>
  <c r="DR273" i="1"/>
  <c r="AK273" i="1" a="1"/>
  <c r="AK273" i="1" s="1"/>
  <c r="AD245" i="1"/>
  <c r="Z245" i="1"/>
  <c r="AD244" i="1"/>
  <c r="Z244" i="1"/>
  <c r="AV227" i="1"/>
  <c r="AW227" i="1"/>
  <c r="BB227" i="1" s="1"/>
  <c r="AU227" i="1"/>
  <c r="AP228" i="1"/>
  <c r="AT228" i="1" s="1"/>
  <c r="DR228" i="1"/>
  <c r="AK228" i="1" a="1"/>
  <c r="AK228" i="1" s="1"/>
  <c r="AD223" i="1"/>
  <c r="Z223" i="1"/>
  <c r="U223" i="1"/>
  <c r="AK189" i="1" a="1"/>
  <c r="AK189" i="1" s="1"/>
  <c r="AP189" i="1"/>
  <c r="AT189" i="1" s="1"/>
  <c r="DR189" i="1"/>
  <c r="BN177" i="1"/>
  <c r="BT177" i="1" s="1"/>
  <c r="DR182" i="1"/>
  <c r="AK182" i="1" a="1"/>
  <c r="AK182" i="1" s="1"/>
  <c r="AP182" i="1"/>
  <c r="AT182" i="1" s="1"/>
  <c r="BN180" i="1"/>
  <c r="BT180" i="1" s="1"/>
  <c r="CG125" i="1"/>
  <c r="U125" i="1"/>
  <c r="DE125" i="1" s="1"/>
  <c r="Z148" i="1"/>
  <c r="AD148" i="1"/>
  <c r="AD111" i="1"/>
  <c r="Z111" i="1"/>
  <c r="AV85" i="1"/>
  <c r="AW85" i="1"/>
  <c r="BB85" i="1" s="1"/>
  <c r="AU85" i="1"/>
  <c r="CG268" i="1"/>
  <c r="AV276" i="1"/>
  <c r="AW276" i="1"/>
  <c r="BB276" i="1" s="1"/>
  <c r="AU276" i="1"/>
  <c r="DQ249" i="1"/>
  <c r="BT249" i="1"/>
  <c r="BR249" i="1"/>
  <c r="AP252" i="1"/>
  <c r="AT252" i="1" s="1"/>
  <c r="AK252" i="1" a="1"/>
  <c r="AK252" i="1" s="1"/>
  <c r="DR252" i="1"/>
  <c r="AP230" i="1"/>
  <c r="AT230" i="1" s="1"/>
  <c r="AK230" i="1" a="1"/>
  <c r="AK230" i="1" s="1"/>
  <c r="DR230" i="1"/>
  <c r="AD230" i="1"/>
  <c r="Z230" i="1"/>
  <c r="AD212" i="1"/>
  <c r="Z212" i="1"/>
  <c r="Z203" i="1"/>
  <c r="AD203" i="1"/>
  <c r="DR187" i="1"/>
  <c r="AK187" i="1" a="1"/>
  <c r="AK187" i="1" s="1"/>
  <c r="AP187" i="1"/>
  <c r="AT187" i="1" s="1"/>
  <c r="AD206" i="1"/>
  <c r="Z206" i="1"/>
  <c r="CG173" i="1"/>
  <c r="CG157" i="1"/>
  <c r="AU167" i="1"/>
  <c r="AV167" i="1"/>
  <c r="AW167" i="1"/>
  <c r="BB167" i="1" s="1"/>
  <c r="AP314" i="1"/>
  <c r="AT314" i="1" s="1"/>
  <c r="AK314" i="1" a="1"/>
  <c r="AK314" i="1" s="1"/>
  <c r="DR314" i="1"/>
  <c r="BN307" i="1"/>
  <c r="CD307" i="1" s="1"/>
  <c r="CE307" i="1" s="1"/>
  <c r="AD313" i="1"/>
  <c r="Z313" i="1"/>
  <c r="BI306" i="1"/>
  <c r="CX306" i="1"/>
  <c r="AP291" i="1"/>
  <c r="AT291" i="1" s="1"/>
  <c r="AK291" i="1" a="1"/>
  <c r="AK291" i="1" s="1"/>
  <c r="DR291" i="1"/>
  <c r="BN260" i="1"/>
  <c r="CD260" i="1" s="1"/>
  <c r="CE260" i="1" s="1"/>
  <c r="AW278" i="1"/>
  <c r="BB278" i="1" s="1"/>
  <c r="AV278" i="1"/>
  <c r="AU278" i="1"/>
  <c r="CG257" i="1"/>
  <c r="AU235" i="1"/>
  <c r="AV235" i="1"/>
  <c r="AW235" i="1"/>
  <c r="BB235" i="1" s="1"/>
  <c r="CG254" i="1"/>
  <c r="AU239" i="1"/>
  <c r="AV239" i="1"/>
  <c r="AW239" i="1"/>
  <c r="BB239" i="1" s="1"/>
  <c r="AP250" i="1"/>
  <c r="AT250" i="1" s="1"/>
  <c r="AK250" i="1" a="1"/>
  <c r="AK250" i="1" s="1"/>
  <c r="DR250" i="1"/>
  <c r="AK234" i="1" a="1"/>
  <c r="AK234" i="1" s="1"/>
  <c r="AP234" i="1"/>
  <c r="AT234" i="1" s="1"/>
  <c r="DR234" i="1"/>
  <c r="U218" i="1"/>
  <c r="CG206" i="1"/>
  <c r="BN176" i="1"/>
  <c r="CD176" i="1" s="1"/>
  <c r="CE176" i="1" s="1"/>
  <c r="AD165" i="1"/>
  <c r="Z165" i="1"/>
  <c r="AP142" i="1"/>
  <c r="AT142" i="1" s="1"/>
  <c r="DR142" i="1"/>
  <c r="AK142" i="1" a="1"/>
  <c r="AK142" i="1" s="1"/>
  <c r="CG136" i="1"/>
  <c r="AV144" i="1"/>
  <c r="AU144" i="1"/>
  <c r="AW144" i="1"/>
  <c r="BB144" i="1" s="1"/>
  <c r="U254" i="1"/>
  <c r="DE254" i="1" s="1"/>
  <c r="AD224" i="1"/>
  <c r="Z224" i="1"/>
  <c r="AV225" i="1"/>
  <c r="AU225" i="1"/>
  <c r="AW225" i="1"/>
  <c r="BB225" i="1" s="1"/>
  <c r="CG218" i="1"/>
  <c r="U213" i="1"/>
  <c r="DE213" i="1" s="1"/>
  <c r="AW206" i="1"/>
  <c r="BB206" i="1" s="1"/>
  <c r="AV206" i="1"/>
  <c r="AU206" i="1"/>
  <c r="AD179" i="1"/>
  <c r="Z179" i="1"/>
  <c r="CX181" i="1"/>
  <c r="BI181" i="1"/>
  <c r="AP183" i="1"/>
  <c r="AT183" i="1" s="1"/>
  <c r="AK183" i="1" a="1"/>
  <c r="AK183" i="1" s="1"/>
  <c r="DR183" i="1"/>
  <c r="Z162" i="1"/>
  <c r="AD162" i="1"/>
  <c r="DR149" i="1"/>
  <c r="AK149" i="1" a="1"/>
  <c r="AK149" i="1" s="1"/>
  <c r="AP149" i="1"/>
  <c r="AT149" i="1" s="1"/>
  <c r="AD172" i="1"/>
  <c r="Z172" i="1"/>
  <c r="AD136" i="1"/>
  <c r="Z136" i="1"/>
  <c r="CX395" i="1"/>
  <c r="BI395" i="1"/>
  <c r="AP397" i="1"/>
  <c r="AT397" i="1" s="1"/>
  <c r="AK397" i="1" a="1"/>
  <c r="AK397" i="1" s="1"/>
  <c r="DR397" i="1"/>
  <c r="AP381" i="1"/>
  <c r="AT381" i="1" s="1"/>
  <c r="DR381" i="1"/>
  <c r="AK381" i="1" a="1"/>
  <c r="AK381" i="1" s="1"/>
  <c r="AM381" i="1" s="1"/>
  <c r="AW387" i="1"/>
  <c r="BB387" i="1" s="1"/>
  <c r="AV387" i="1"/>
  <c r="AU387" i="1"/>
  <c r="AW392" i="1"/>
  <c r="BB392" i="1" s="1"/>
  <c r="AV392" i="1"/>
  <c r="AU392" i="1"/>
  <c r="AD397" i="1"/>
  <c r="Z397" i="1"/>
  <c r="AW380" i="1"/>
  <c r="BB380" i="1" s="1"/>
  <c r="AV380" i="1"/>
  <c r="AU380" i="1"/>
  <c r="CX368" i="1"/>
  <c r="BI368" i="1"/>
  <c r="CX383" i="1"/>
  <c r="BI383" i="1"/>
  <c r="AW393" i="1"/>
  <c r="BB393" i="1" s="1"/>
  <c r="AU393" i="1"/>
  <c r="AV393" i="1"/>
  <c r="BN381" i="1"/>
  <c r="BT381" i="1" s="1"/>
  <c r="CX354" i="1"/>
  <c r="BI354" i="1"/>
  <c r="AD357" i="1"/>
  <c r="Z357" i="1"/>
  <c r="BN341" i="1"/>
  <c r="BT341" i="1" s="1"/>
  <c r="AD325" i="1"/>
  <c r="Z325" i="1"/>
  <c r="BI342" i="1"/>
  <c r="CX342" i="1"/>
  <c r="AV354" i="1"/>
  <c r="AW354" i="1"/>
  <c r="BB354" i="1" s="1"/>
  <c r="AU354" i="1"/>
  <c r="BN336" i="1"/>
  <c r="CD336" i="1" s="1"/>
  <c r="CE336" i="1" s="1"/>
  <c r="BN356" i="1"/>
  <c r="CD356" i="1" s="1"/>
  <c r="CE356" i="1" s="1"/>
  <c r="AD317" i="1"/>
  <c r="Z317" i="1"/>
  <c r="AD347" i="1"/>
  <c r="Z347" i="1"/>
  <c r="AD311" i="1"/>
  <c r="Z311" i="1"/>
  <c r="AV299" i="1"/>
  <c r="AW299" i="1"/>
  <c r="BB299" i="1" s="1"/>
  <c r="AU299" i="1"/>
  <c r="AK301" i="1" a="1"/>
  <c r="AK301" i="1" s="1"/>
  <c r="AP301" i="1"/>
  <c r="AT301" i="1" s="1"/>
  <c r="DR301" i="1"/>
  <c r="DR290" i="1"/>
  <c r="AP290" i="1"/>
  <c r="AT290" i="1" s="1"/>
  <c r="AK290" i="1" a="1"/>
  <c r="AK290" i="1" s="1"/>
  <c r="AD255" i="1"/>
  <c r="Z255" i="1"/>
  <c r="AP258" i="1"/>
  <c r="AT258" i="1" s="1"/>
  <c r="DR258" i="1"/>
  <c r="AK258" i="1" a="1"/>
  <c r="AK258" i="1" s="1"/>
  <c r="CG250" i="1"/>
  <c r="AV218" i="1"/>
  <c r="AU218" i="1"/>
  <c r="AW218" i="1"/>
  <c r="BB218" i="1" s="1"/>
  <c r="AV221" i="1"/>
  <c r="AW221" i="1"/>
  <c r="BB221" i="1" s="1"/>
  <c r="AU221" i="1"/>
  <c r="AV223" i="1"/>
  <c r="AW223" i="1"/>
  <c r="BB223" i="1" s="1"/>
  <c r="AU223" i="1"/>
  <c r="CG228" i="1"/>
  <c r="CG211" i="1"/>
  <c r="Z201" i="1"/>
  <c r="AD201" i="1"/>
  <c r="AK203" i="1" a="1"/>
  <c r="AK203" i="1" s="1"/>
  <c r="AP203" i="1"/>
  <c r="AT203" i="1" s="1"/>
  <c r="DR203" i="1"/>
  <c r="Z185" i="1"/>
  <c r="AD185" i="1"/>
  <c r="AK163" i="1" a="1"/>
  <c r="AK163" i="1" s="1"/>
  <c r="DR163" i="1"/>
  <c r="AP163" i="1"/>
  <c r="AT163" i="1" s="1"/>
  <c r="DR155" i="1"/>
  <c r="AK155" i="1" a="1"/>
  <c r="AK155" i="1" s="1"/>
  <c r="AP155" i="1"/>
  <c r="AT155" i="1" s="1"/>
  <c r="Z170" i="1"/>
  <c r="AD170" i="1"/>
  <c r="U150" i="1"/>
  <c r="DE150" i="1" s="1"/>
  <c r="CG150" i="1"/>
  <c r="AU129" i="1"/>
  <c r="AV129" i="1"/>
  <c r="AW129" i="1"/>
  <c r="BB129" i="1" s="1"/>
  <c r="AV95" i="1"/>
  <c r="AW95" i="1"/>
  <c r="BB95" i="1" s="1"/>
  <c r="AU95" i="1"/>
  <c r="AV192" i="1"/>
  <c r="AU192" i="1"/>
  <c r="AW192" i="1"/>
  <c r="BB192" i="1" s="1"/>
  <c r="AW198" i="1"/>
  <c r="BB198" i="1" s="1"/>
  <c r="AU198" i="1"/>
  <c r="AV198" i="1"/>
  <c r="U184" i="1"/>
  <c r="DE184" i="1" s="1"/>
  <c r="DR185" i="1"/>
  <c r="AP185" i="1"/>
  <c r="AT185" i="1" s="1"/>
  <c r="AK185" i="1" a="1"/>
  <c r="AK185" i="1" s="1"/>
  <c r="BN181" i="1"/>
  <c r="BT181" i="1" s="1"/>
  <c r="AV180" i="1"/>
  <c r="AW180" i="1"/>
  <c r="BB180" i="1" s="1"/>
  <c r="AU180" i="1"/>
  <c r="AD187" i="1"/>
  <c r="Z187" i="1"/>
  <c r="CG171" i="1"/>
  <c r="AU159" i="1"/>
  <c r="AV159" i="1"/>
  <c r="AW159" i="1"/>
  <c r="BB159" i="1" s="1"/>
  <c r="DR105" i="1"/>
  <c r="AP105" i="1"/>
  <c r="AT105" i="1" s="1"/>
  <c r="AK105" i="1" a="1"/>
  <c r="AK105" i="1" s="1"/>
  <c r="AK240" i="1" a="1"/>
  <c r="AK240" i="1" s="1"/>
  <c r="AP240" i="1"/>
  <c r="AT240" i="1" s="1"/>
  <c r="DR240" i="1"/>
  <c r="AP213" i="1"/>
  <c r="AT213" i="1" s="1"/>
  <c r="AK213" i="1" a="1"/>
  <c r="AK213" i="1" s="1"/>
  <c r="DR213" i="1"/>
  <c r="U212" i="1"/>
  <c r="DE212" i="1" s="1"/>
  <c r="U207" i="1"/>
  <c r="DE207" i="1" s="1"/>
  <c r="BI222" i="1"/>
  <c r="CX222" i="1"/>
  <c r="AV208" i="1"/>
  <c r="AW208" i="1"/>
  <c r="BB208" i="1" s="1"/>
  <c r="AU208" i="1"/>
  <c r="U198" i="1"/>
  <c r="DE198" i="1" s="1"/>
  <c r="AD174" i="1"/>
  <c r="Z174" i="1"/>
  <c r="U171" i="1"/>
  <c r="AV138" i="1"/>
  <c r="AU138" i="1"/>
  <c r="AW138" i="1"/>
  <c r="BB138" i="1" s="1"/>
  <c r="AD152" i="1"/>
  <c r="Z152" i="1"/>
  <c r="AD139" i="1"/>
  <c r="Z139" i="1"/>
  <c r="CG128" i="1"/>
  <c r="Z90" i="1"/>
  <c r="AD90" i="1"/>
  <c r="CG65" i="1"/>
  <c r="U65" i="1"/>
  <c r="DE65" i="1" s="1"/>
  <c r="AU262" i="1"/>
  <c r="AW262" i="1"/>
  <c r="BB262" i="1" s="1"/>
  <c r="AV262" i="1"/>
  <c r="CG273" i="1"/>
  <c r="DF278" i="1"/>
  <c r="DP278" i="1"/>
  <c r="DM278" i="1"/>
  <c r="BN259" i="1"/>
  <c r="BT259" i="1" s="1"/>
  <c r="AV257" i="1"/>
  <c r="AU257" i="1"/>
  <c r="AW257" i="1"/>
  <c r="BB257" i="1" s="1"/>
  <c r="DR247" i="1"/>
  <c r="AK247" i="1" a="1"/>
  <c r="AK247" i="1" s="1"/>
  <c r="AP247" i="1"/>
  <c r="AT247" i="1" s="1"/>
  <c r="AD250" i="1"/>
  <c r="Z250" i="1"/>
  <c r="AK236" i="1" a="1"/>
  <c r="AK236" i="1" s="1"/>
  <c r="AP236" i="1"/>
  <c r="AT236" i="1" s="1"/>
  <c r="DR236" i="1"/>
  <c r="BI241" i="1"/>
  <c r="CX241" i="1"/>
  <c r="AK242" i="1" a="1"/>
  <c r="AK242" i="1" s="1"/>
  <c r="AP242" i="1"/>
  <c r="AT242" i="1" s="1"/>
  <c r="DR242" i="1"/>
  <c r="AP222" i="1"/>
  <c r="AT222" i="1" s="1"/>
  <c r="AK222" i="1" a="1"/>
  <c r="AK222" i="1" s="1"/>
  <c r="DR222" i="1"/>
  <c r="AD218" i="1"/>
  <c r="Z218" i="1"/>
  <c r="CG207" i="1"/>
  <c r="AP204" i="1"/>
  <c r="AT204" i="1" s="1"/>
  <c r="AK204" i="1" a="1"/>
  <c r="AK204" i="1" s="1"/>
  <c r="DR204" i="1"/>
  <c r="CG195" i="1"/>
  <c r="AD190" i="1"/>
  <c r="Z190" i="1"/>
  <c r="AP191" i="1"/>
  <c r="AT191" i="1" s="1"/>
  <c r="AK191" i="1" a="1"/>
  <c r="AK191" i="1" s="1"/>
  <c r="DR191" i="1"/>
  <c r="AV174" i="1"/>
  <c r="AU174" i="1"/>
  <c r="AW174" i="1"/>
  <c r="BB174" i="1" s="1"/>
  <c r="AW386" i="1"/>
  <c r="BB386" i="1" s="1"/>
  <c r="AU386" i="1"/>
  <c r="AV386" i="1"/>
  <c r="BN384" i="1"/>
  <c r="CD384" i="1" s="1"/>
  <c r="CE384" i="1" s="1"/>
  <c r="BN378" i="1"/>
  <c r="BT378" i="1" s="1"/>
  <c r="Z380" i="1"/>
  <c r="AD380" i="1"/>
  <c r="DR388" i="1"/>
  <c r="AP388" i="1"/>
  <c r="AT388" i="1" s="1"/>
  <c r="AK388" i="1" a="1"/>
  <c r="AK388" i="1" s="1"/>
  <c r="AM388" i="1" s="1"/>
  <c r="DR384" i="1"/>
  <c r="AP384" i="1"/>
  <c r="AT384" i="1" s="1"/>
  <c r="AK384" i="1" a="1"/>
  <c r="AK384" i="1" s="1"/>
  <c r="Z384" i="1"/>
  <c r="AD384" i="1"/>
  <c r="Z372" i="1"/>
  <c r="AD372" i="1"/>
  <c r="AM367" i="1"/>
  <c r="BI351" i="1"/>
  <c r="CX351" i="1"/>
  <c r="AD351" i="1"/>
  <c r="Z351" i="1"/>
  <c r="AD334" i="1"/>
  <c r="Z334" i="1"/>
  <c r="AP326" i="1"/>
  <c r="AT326" i="1" s="1"/>
  <c r="AK326" i="1" a="1"/>
  <c r="AK326" i="1" s="1"/>
  <c r="DR326" i="1"/>
  <c r="AW339" i="1"/>
  <c r="BB339" i="1" s="1"/>
  <c r="AV339" i="1"/>
  <c r="AU339" i="1"/>
  <c r="Z335" i="1"/>
  <c r="AD335" i="1"/>
  <c r="AD338" i="1"/>
  <c r="Z338" i="1"/>
  <c r="AK308" i="1" a="1"/>
  <c r="AK308" i="1" s="1"/>
  <c r="DR308" i="1"/>
  <c r="AP308" i="1"/>
  <c r="AT308" i="1" s="1"/>
  <c r="AK305" i="1" a="1"/>
  <c r="AK305" i="1" s="1"/>
  <c r="AP305" i="1"/>
  <c r="AT305" i="1" s="1"/>
  <c r="DR305" i="1"/>
  <c r="DR319" i="1"/>
  <c r="AP319" i="1"/>
  <c r="AT319" i="1" s="1"/>
  <c r="AK319" i="1" a="1"/>
  <c r="AK319" i="1" s="1"/>
  <c r="AV311" i="1"/>
  <c r="AW311" i="1"/>
  <c r="BB311" i="1" s="1"/>
  <c r="AU311" i="1"/>
  <c r="AK302" i="1" a="1"/>
  <c r="AK302" i="1" s="1"/>
  <c r="DR302" i="1"/>
  <c r="AP302" i="1"/>
  <c r="AT302" i="1" s="1"/>
  <c r="AU293" i="1"/>
  <c r="AW293" i="1"/>
  <c r="BB293" i="1" s="1"/>
  <c r="AV293" i="1"/>
  <c r="U297" i="1"/>
  <c r="DE297" i="1" s="1"/>
  <c r="CX259" i="1"/>
  <c r="BI259" i="1"/>
  <c r="AV245" i="1"/>
  <c r="AU245" i="1"/>
  <c r="AW245" i="1"/>
  <c r="BB245" i="1" s="1"/>
  <c r="AM239" i="1"/>
  <c r="BN250" i="1"/>
  <c r="CD250" i="1" s="1"/>
  <c r="CE250" i="1" s="1"/>
  <c r="BN218" i="1"/>
  <c r="CD218" i="1" s="1"/>
  <c r="CE218" i="1" s="1"/>
  <c r="AD227" i="1"/>
  <c r="Z227" i="1"/>
  <c r="DM223" i="1"/>
  <c r="DF223" i="1"/>
  <c r="DP223" i="1"/>
  <c r="AP197" i="1"/>
  <c r="AT197" i="1" s="1"/>
  <c r="DR197" i="1"/>
  <c r="AK197" i="1" a="1"/>
  <c r="AK197" i="1" s="1"/>
  <c r="AU169" i="1"/>
  <c r="AV169" i="1"/>
  <c r="AW169" i="1"/>
  <c r="BB169" i="1" s="1"/>
  <c r="CG193" i="1"/>
  <c r="AD176" i="1"/>
  <c r="Z176" i="1"/>
  <c r="AV196" i="1"/>
  <c r="AW196" i="1"/>
  <c r="BB196" i="1" s="1"/>
  <c r="AU196" i="1"/>
  <c r="BN152" i="1"/>
  <c r="CD152" i="1" s="1"/>
  <c r="CE152" i="1" s="1"/>
  <c r="CG152" i="1"/>
  <c r="U103" i="1"/>
  <c r="DE103" i="1" s="1"/>
  <c r="DR330" i="1"/>
  <c r="AP330" i="1"/>
  <c r="AT330" i="1" s="1"/>
  <c r="AK330" i="1" a="1"/>
  <c r="AK330" i="1" s="1"/>
  <c r="BN343" i="1"/>
  <c r="BT343" i="1" s="1"/>
  <c r="Z353" i="1"/>
  <c r="AD353" i="1"/>
  <c r="BN349" i="1"/>
  <c r="BT349" i="1" s="1"/>
  <c r="DR337" i="1"/>
  <c r="AP337" i="1"/>
  <c r="AT337" i="1" s="1"/>
  <c r="AK337" i="1" a="1"/>
  <c r="AK337" i="1" s="1"/>
  <c r="AM337" i="1" s="1"/>
  <c r="Z333" i="1"/>
  <c r="AD333" i="1"/>
  <c r="Z316" i="1"/>
  <c r="AD316" i="1"/>
  <c r="AD288" i="1"/>
  <c r="Z288" i="1"/>
  <c r="AW267" i="1"/>
  <c r="BB267" i="1" s="1"/>
  <c r="AV267" i="1"/>
  <c r="AU267" i="1"/>
  <c r="AU271" i="1"/>
  <c r="AW271" i="1"/>
  <c r="BB271" i="1" s="1"/>
  <c r="AV271" i="1"/>
  <c r="AP266" i="1"/>
  <c r="AT266" i="1" s="1"/>
  <c r="DR266" i="1"/>
  <c r="AK266" i="1" a="1"/>
  <c r="AK266" i="1" s="1"/>
  <c r="Z254" i="1"/>
  <c r="AD254" i="1"/>
  <c r="AD272" i="1"/>
  <c r="Z272" i="1"/>
  <c r="DR253" i="1"/>
  <c r="AK253" i="1" a="1"/>
  <c r="AK253" i="1" s="1"/>
  <c r="AP253" i="1"/>
  <c r="AT253" i="1" s="1"/>
  <c r="AD273" i="1"/>
  <c r="Z273" i="1"/>
  <c r="Z263" i="1"/>
  <c r="AD263" i="1"/>
  <c r="AV254" i="1"/>
  <c r="AU254" i="1"/>
  <c r="AW254" i="1"/>
  <c r="BB254" i="1" s="1"/>
  <c r="CX250" i="1"/>
  <c r="AL250" i="1" s="1" a="1"/>
  <c r="AL250" i="1" s="1"/>
  <c r="BI250" i="1"/>
  <c r="AD188" i="1"/>
  <c r="Z188" i="1"/>
  <c r="BI152" i="1"/>
  <c r="CX152" i="1"/>
  <c r="AL152" i="1" s="1" a="1"/>
  <c r="AL152" i="1" s="1"/>
  <c r="AV190" i="1"/>
  <c r="AU190" i="1"/>
  <c r="AW190" i="1"/>
  <c r="BB190" i="1" s="1"/>
  <c r="AK168" i="1" a="1"/>
  <c r="AK168" i="1" s="1"/>
  <c r="AP168" i="1"/>
  <c r="AT168" i="1" s="1"/>
  <c r="DR168" i="1"/>
  <c r="AU164" i="1"/>
  <c r="AW164" i="1"/>
  <c r="BB164" i="1" s="1"/>
  <c r="AV164" i="1"/>
  <c r="CG185" i="1"/>
  <c r="U156" i="1"/>
  <c r="DE156" i="1" s="1"/>
  <c r="CG156" i="1"/>
  <c r="Z87" i="1"/>
  <c r="AD87" i="1"/>
  <c r="AV217" i="1"/>
  <c r="AU217" i="1"/>
  <c r="AW217" i="1"/>
  <c r="BB217" i="1" s="1"/>
  <c r="DM239" i="1"/>
  <c r="DF239" i="1"/>
  <c r="DP239" i="1"/>
  <c r="Z231" i="1"/>
  <c r="AD231" i="1"/>
  <c r="AD249" i="1"/>
  <c r="Z249" i="1"/>
  <c r="AK195" i="1" a="1"/>
  <c r="AK195" i="1" s="1"/>
  <c r="DR195" i="1"/>
  <c r="AP195" i="1"/>
  <c r="AT195" i="1" s="1"/>
  <c r="AD219" i="1"/>
  <c r="Z219" i="1"/>
  <c r="AD200" i="1"/>
  <c r="Z200" i="1"/>
  <c r="DR173" i="1"/>
  <c r="AP173" i="1"/>
  <c r="AT173" i="1" s="1"/>
  <c r="AK173" i="1" a="1"/>
  <c r="AK173" i="1" s="1"/>
  <c r="DR220" i="1"/>
  <c r="AK220" i="1" a="1"/>
  <c r="AK220" i="1" s="1"/>
  <c r="AP220" i="1"/>
  <c r="AT220" i="1" s="1"/>
  <c r="DR215" i="1"/>
  <c r="AP215" i="1"/>
  <c r="AT215" i="1" s="1"/>
  <c r="AK215" i="1" a="1"/>
  <c r="AK215" i="1" s="1"/>
  <c r="U190" i="1"/>
  <c r="DE190" i="1" s="1"/>
  <c r="AV194" i="1"/>
  <c r="AU194" i="1"/>
  <c r="AW194" i="1"/>
  <c r="BB194" i="1" s="1"/>
  <c r="CG219" i="1"/>
  <c r="U201" i="1"/>
  <c r="DE201" i="1" s="1"/>
  <c r="AD167" i="1"/>
  <c r="Z167" i="1"/>
  <c r="AD186" i="1"/>
  <c r="Z186" i="1"/>
  <c r="AV145" i="1"/>
  <c r="AW145" i="1"/>
  <c r="BB145" i="1" s="1"/>
  <c r="AU145" i="1"/>
  <c r="CG178" i="1"/>
  <c r="AP152" i="1"/>
  <c r="AT152" i="1" s="1"/>
  <c r="AK152" i="1" a="1"/>
  <c r="AK152" i="1" s="1"/>
  <c r="DR152" i="1"/>
  <c r="AK108" i="1" a="1"/>
  <c r="AK108" i="1" s="1"/>
  <c r="DR108" i="1"/>
  <c r="AP108" i="1"/>
  <c r="AT108" i="1" s="1"/>
  <c r="Z140" i="1"/>
  <c r="AD140" i="1"/>
  <c r="Z151" i="1"/>
  <c r="AD151" i="1"/>
  <c r="DP180" i="1"/>
  <c r="DM180" i="1"/>
  <c r="DF180" i="1"/>
  <c r="AD133" i="1"/>
  <c r="Z133" i="1"/>
  <c r="DR101" i="1"/>
  <c r="AK101" i="1" a="1"/>
  <c r="AK101" i="1" s="1"/>
  <c r="AP101" i="1"/>
  <c r="AT101" i="1" s="1"/>
  <c r="DR102" i="1"/>
  <c r="AP102" i="1"/>
  <c r="AT102" i="1" s="1"/>
  <c r="AK102" i="1" a="1"/>
  <c r="AK102" i="1" s="1"/>
  <c r="U92" i="1"/>
  <c r="DE92" i="1" s="1"/>
  <c r="Z123" i="1"/>
  <c r="AD123" i="1"/>
  <c r="U83" i="1"/>
  <c r="DE83" i="1" s="1"/>
  <c r="BI54" i="1"/>
  <c r="CX54" i="1"/>
  <c r="AL54" i="1" s="1" a="1"/>
  <c r="AL54" i="1" s="1"/>
  <c r="DR39" i="1"/>
  <c r="AP39" i="1"/>
  <c r="AT39" i="1" s="1"/>
  <c r="AK39" i="1" a="1"/>
  <c r="AK39" i="1" s="1"/>
  <c r="AP59" i="1"/>
  <c r="AT59" i="1" s="1"/>
  <c r="DR59" i="1"/>
  <c r="AK59" i="1" a="1"/>
  <c r="AK59" i="1" s="1"/>
  <c r="U59" i="1"/>
  <c r="DE59" i="1" s="1"/>
  <c r="U16" i="1"/>
  <c r="DE16" i="1" s="1"/>
  <c r="AW188" i="1"/>
  <c r="BB188" i="1" s="1"/>
  <c r="AV188" i="1"/>
  <c r="AU188" i="1"/>
  <c r="AD182" i="1"/>
  <c r="Z182" i="1"/>
  <c r="AD135" i="1"/>
  <c r="Z135" i="1"/>
  <c r="AP156" i="1"/>
  <c r="AT156" i="1" s="1"/>
  <c r="DR156" i="1"/>
  <c r="AK156" i="1" a="1"/>
  <c r="AK156" i="1" s="1"/>
  <c r="DR137" i="1"/>
  <c r="AP137" i="1"/>
  <c r="AT137" i="1" s="1"/>
  <c r="AK137" i="1" a="1"/>
  <c r="AK137" i="1" s="1"/>
  <c r="AV107" i="1"/>
  <c r="AW107" i="1"/>
  <c r="BB107" i="1" s="1"/>
  <c r="AU107" i="1"/>
  <c r="AW122" i="1"/>
  <c r="BB122" i="1" s="1"/>
  <c r="AV122" i="1"/>
  <c r="AU122" i="1"/>
  <c r="AK84" i="1" a="1"/>
  <c r="AK84" i="1" s="1"/>
  <c r="DR84" i="1"/>
  <c r="AP84" i="1"/>
  <c r="AT84" i="1" s="1"/>
  <c r="AD96" i="1"/>
  <c r="Z96" i="1"/>
  <c r="AV81" i="1"/>
  <c r="AU81" i="1"/>
  <c r="AW81" i="1"/>
  <c r="BB81" i="1" s="1"/>
  <c r="Z65" i="1"/>
  <c r="AD65" i="1"/>
  <c r="DR79" i="1"/>
  <c r="AP79" i="1"/>
  <c r="AT79" i="1" s="1"/>
  <c r="AK79" i="1" a="1"/>
  <c r="AK79" i="1" s="1"/>
  <c r="U63" i="1"/>
  <c r="DE63" i="1" s="1"/>
  <c r="BN99" i="1"/>
  <c r="BT99" i="1" s="1"/>
  <c r="Z95" i="1"/>
  <c r="AD95" i="1"/>
  <c r="U75" i="1"/>
  <c r="DE75" i="1" s="1"/>
  <c r="AD82" i="1"/>
  <c r="Z82" i="1"/>
  <c r="BR52" i="1"/>
  <c r="AD78" i="1"/>
  <c r="Z78" i="1"/>
  <c r="AD44" i="1"/>
  <c r="Z44" i="1"/>
  <c r="AD72" i="1"/>
  <c r="Z72" i="1"/>
  <c r="AD74" i="1"/>
  <c r="Z74" i="1"/>
  <c r="AP25" i="1"/>
  <c r="AT25" i="1" s="1"/>
  <c r="AK25" i="1" a="1"/>
  <c r="AK25" i="1" s="1"/>
  <c r="DR25" i="1"/>
  <c r="AD40" i="1"/>
  <c r="Z40" i="1"/>
  <c r="AP26" i="1"/>
  <c r="AT26" i="1" s="1"/>
  <c r="AK26" i="1" a="1"/>
  <c r="AK26" i="1" s="1"/>
  <c r="DR26" i="1"/>
  <c r="Z47" i="1"/>
  <c r="AD47" i="1"/>
  <c r="AP28" i="1"/>
  <c r="AT28" i="1" s="1"/>
  <c r="AK28" i="1" a="1"/>
  <c r="AK28" i="1" s="1"/>
  <c r="DR28" i="1"/>
  <c r="AP199" i="1"/>
  <c r="AT199" i="1" s="1"/>
  <c r="DR199" i="1"/>
  <c r="AK199" i="1" a="1"/>
  <c r="AK199" i="1" s="1"/>
  <c r="AP140" i="1"/>
  <c r="AT140" i="1" s="1"/>
  <c r="AK140" i="1" a="1"/>
  <c r="AK140" i="1" s="1"/>
  <c r="DR140" i="1"/>
  <c r="AK162" i="1" a="1"/>
  <c r="AK162" i="1" s="1"/>
  <c r="AP162" i="1"/>
  <c r="AT162" i="1" s="1"/>
  <c r="DR162" i="1"/>
  <c r="Z177" i="1"/>
  <c r="AD177" i="1"/>
  <c r="DR135" i="1"/>
  <c r="AP135" i="1"/>
  <c r="AT135" i="1" s="1"/>
  <c r="AK135" i="1" a="1"/>
  <c r="AK135" i="1" s="1"/>
  <c r="AV125" i="1"/>
  <c r="AU125" i="1"/>
  <c r="AW125" i="1"/>
  <c r="BB125" i="1" s="1"/>
  <c r="AP154" i="1"/>
  <c r="AT154" i="1" s="1"/>
  <c r="DR154" i="1"/>
  <c r="AK154" i="1" a="1"/>
  <c r="AK154" i="1" s="1"/>
  <c r="AV132" i="1"/>
  <c r="AW132" i="1"/>
  <c r="BB132" i="1" s="1"/>
  <c r="AU132" i="1"/>
  <c r="U88" i="1"/>
  <c r="DE88" i="1" s="1"/>
  <c r="AK90" i="1" a="1"/>
  <c r="AK90" i="1" s="1"/>
  <c r="AP90" i="1"/>
  <c r="AT90" i="1" s="1"/>
  <c r="DR90" i="1"/>
  <c r="CG92" i="1"/>
  <c r="Z100" i="1"/>
  <c r="AD100" i="1"/>
  <c r="AV83" i="1"/>
  <c r="AU83" i="1"/>
  <c r="AW83" i="1"/>
  <c r="BB83" i="1" s="1"/>
  <c r="AD76" i="1"/>
  <c r="Z76" i="1"/>
  <c r="AD85" i="1"/>
  <c r="Z85" i="1"/>
  <c r="CG30" i="1"/>
  <c r="Z71" i="1"/>
  <c r="AD71" i="1"/>
  <c r="AW51" i="1"/>
  <c r="BB51" i="1" s="1"/>
  <c r="AU51" i="1"/>
  <c r="AV51" i="1"/>
  <c r="Z64" i="1"/>
  <c r="AD64" i="1"/>
  <c r="CG59" i="1"/>
  <c r="AW23" i="1"/>
  <c r="BB23" i="1" s="1"/>
  <c r="AV23" i="1"/>
  <c r="AU23" i="1"/>
  <c r="Z196" i="1"/>
  <c r="AD196" i="1"/>
  <c r="Z189" i="1"/>
  <c r="AD189" i="1"/>
  <c r="Z180" i="1"/>
  <c r="AD180" i="1"/>
  <c r="AU161" i="1"/>
  <c r="AV161" i="1"/>
  <c r="AW161" i="1"/>
  <c r="BB161" i="1" s="1"/>
  <c r="AK166" i="1" a="1"/>
  <c r="AK166" i="1" s="1"/>
  <c r="AP166" i="1"/>
  <c r="AT166" i="1" s="1"/>
  <c r="DR166" i="1"/>
  <c r="AP146" i="1"/>
  <c r="AT146" i="1" s="1"/>
  <c r="DR146" i="1"/>
  <c r="AK146" i="1" a="1"/>
  <c r="AK146" i="1" s="1"/>
  <c r="AM177" i="1"/>
  <c r="CG154" i="1"/>
  <c r="U119" i="1"/>
  <c r="DE119" i="1" s="1"/>
  <c r="DR104" i="1"/>
  <c r="AP104" i="1"/>
  <c r="AT104" i="1" s="1"/>
  <c r="AK104" i="1" a="1"/>
  <c r="AK104" i="1" s="1"/>
  <c r="AV119" i="1"/>
  <c r="AU119" i="1"/>
  <c r="AW119" i="1"/>
  <c r="BB119" i="1" s="1"/>
  <c r="U81" i="1"/>
  <c r="DE81" i="1" s="1"/>
  <c r="AD105" i="1"/>
  <c r="Z105" i="1"/>
  <c r="CG97" i="1"/>
  <c r="AD89" i="1"/>
  <c r="Z89" i="1"/>
  <c r="DR78" i="1"/>
  <c r="AP78" i="1"/>
  <c r="AT78" i="1" s="1"/>
  <c r="AK78" i="1" a="1"/>
  <c r="AK78" i="1" s="1"/>
  <c r="DR97" i="1"/>
  <c r="AP97" i="1"/>
  <c r="AT97" i="1" s="1"/>
  <c r="AK97" i="1" a="1"/>
  <c r="AK97" i="1" s="1"/>
  <c r="DR47" i="1"/>
  <c r="AP47" i="1"/>
  <c r="AT47" i="1" s="1"/>
  <c r="AK47" i="1" a="1"/>
  <c r="AK47" i="1" s="1"/>
  <c r="Z73" i="1"/>
  <c r="AD73" i="1"/>
  <c r="BI45" i="1"/>
  <c r="CX45" i="1"/>
  <c r="AL45" i="1" s="1" a="1"/>
  <c r="AL45" i="1" s="1"/>
  <c r="Z67" i="1"/>
  <c r="AD67" i="1"/>
  <c r="AD62" i="1"/>
  <c r="Z62" i="1"/>
  <c r="U46" i="1"/>
  <c r="DE46" i="1" s="1"/>
  <c r="AD18" i="1"/>
  <c r="Z18" i="1"/>
  <c r="DR58" i="1"/>
  <c r="AK58" i="1" a="1"/>
  <c r="AK58" i="1" s="1"/>
  <c r="AP58" i="1"/>
  <c r="AT58" i="1" s="1"/>
  <c r="U37" i="1"/>
  <c r="DE37" i="1" s="1"/>
  <c r="AW14" i="1"/>
  <c r="BB14" i="1" s="1"/>
  <c r="AV14" i="1"/>
  <c r="AU14" i="1"/>
  <c r="CG58" i="1"/>
  <c r="CX33" i="1"/>
  <c r="AL33" i="1" s="1" a="1"/>
  <c r="AL33" i="1" s="1"/>
  <c r="BI33" i="1"/>
  <c r="AD21" i="1"/>
  <c r="Z21" i="1"/>
  <c r="AD28" i="1"/>
  <c r="Z28" i="1"/>
  <c r="DP176" i="1"/>
  <c r="DM176" i="1"/>
  <c r="DF176" i="1"/>
  <c r="AP117" i="1"/>
  <c r="AT117" i="1" s="1"/>
  <c r="DR117" i="1"/>
  <c r="AK117" i="1" a="1"/>
  <c r="AK117" i="1" s="1"/>
  <c r="AK110" i="1" a="1"/>
  <c r="AK110" i="1" s="1"/>
  <c r="AP110" i="1"/>
  <c r="AT110" i="1" s="1"/>
  <c r="DR110" i="1"/>
  <c r="BN154" i="1"/>
  <c r="CD154" i="1" s="1"/>
  <c r="CE154" i="1" s="1"/>
  <c r="DR103" i="1"/>
  <c r="AK103" i="1" a="1"/>
  <c r="AK103" i="1" s="1"/>
  <c r="AD104" i="1"/>
  <c r="Z104" i="1"/>
  <c r="DR115" i="1"/>
  <c r="AP115" i="1"/>
  <c r="AT115" i="1" s="1"/>
  <c r="AK115" i="1" a="1"/>
  <c r="AK115" i="1" s="1"/>
  <c r="CG95" i="1"/>
  <c r="CG81" i="1"/>
  <c r="CX99" i="1"/>
  <c r="BI99" i="1"/>
  <c r="Z83" i="1"/>
  <c r="AD83" i="1"/>
  <c r="U51" i="1"/>
  <c r="DE51" i="1" s="1"/>
  <c r="DR48" i="1"/>
  <c r="AP48" i="1"/>
  <c r="AT48" i="1" s="1"/>
  <c r="AK48" i="1" a="1"/>
  <c r="AK48" i="1" s="1"/>
  <c r="Z55" i="1"/>
  <c r="AD55" i="1"/>
  <c r="U39" i="1"/>
  <c r="DE39" i="1" s="1"/>
  <c r="CG12" i="1"/>
  <c r="AD25" i="1"/>
  <c r="Z25" i="1"/>
  <c r="DR31" i="1"/>
  <c r="AP31" i="1"/>
  <c r="AT31" i="1" s="1"/>
  <c r="AK31" i="1" a="1"/>
  <c r="AK31" i="1" s="1"/>
  <c r="AD34" i="1"/>
  <c r="Z34" i="1"/>
  <c r="U27" i="1"/>
  <c r="DE27" i="1" s="1"/>
  <c r="DR16" i="1"/>
  <c r="AP16" i="1"/>
  <c r="AT16" i="1" s="1"/>
  <c r="AK16" i="1" a="1"/>
  <c r="AK16" i="1" s="1"/>
  <c r="AP32" i="1"/>
  <c r="AT32" i="1" s="1"/>
  <c r="DR32" i="1"/>
  <c r="AK32" i="1" a="1"/>
  <c r="AK32" i="1" s="1"/>
  <c r="U183" i="1"/>
  <c r="DE183" i="1" s="1"/>
  <c r="AU165" i="1"/>
  <c r="AV165" i="1"/>
  <c r="AW165" i="1"/>
  <c r="BB165" i="1" s="1"/>
  <c r="Z181" i="1"/>
  <c r="AD181" i="1"/>
  <c r="AP150" i="1"/>
  <c r="AT150" i="1" s="1"/>
  <c r="AK150" i="1" a="1"/>
  <c r="AK150" i="1" s="1"/>
  <c r="DR150" i="1"/>
  <c r="CG162" i="1"/>
  <c r="AD144" i="1"/>
  <c r="Z144" i="1"/>
  <c r="AD130" i="1"/>
  <c r="Z130" i="1"/>
  <c r="Z157" i="1"/>
  <c r="AD157" i="1"/>
  <c r="CG139" i="1"/>
  <c r="U132" i="1"/>
  <c r="DE132" i="1" s="1"/>
  <c r="AD122" i="1"/>
  <c r="Z122" i="1"/>
  <c r="AK127" i="1" a="1"/>
  <c r="AK127" i="1" s="1"/>
  <c r="AP127" i="1"/>
  <c r="AT127" i="1" s="1"/>
  <c r="DR127" i="1"/>
  <c r="CX154" i="1"/>
  <c r="AL154" i="1" s="1" a="1"/>
  <c r="AL154" i="1" s="1"/>
  <c r="BI154" i="1"/>
  <c r="AD98" i="1"/>
  <c r="Z98" i="1"/>
  <c r="AV91" i="1"/>
  <c r="AU91" i="1"/>
  <c r="AW91" i="1"/>
  <c r="BB91" i="1" s="1"/>
  <c r="CG77" i="1"/>
  <c r="U70" i="1"/>
  <c r="DE70" i="1" s="1"/>
  <c r="AP82" i="1"/>
  <c r="AT82" i="1" s="1"/>
  <c r="DR82" i="1"/>
  <c r="AK82" i="1" a="1"/>
  <c r="AK82" i="1" s="1"/>
  <c r="Z69" i="1"/>
  <c r="AD69" i="1"/>
  <c r="Z77" i="1"/>
  <c r="AD77" i="1"/>
  <c r="AD91" i="1"/>
  <c r="Z91" i="1"/>
  <c r="CG70" i="1"/>
  <c r="BN45" i="1"/>
  <c r="BT45" i="1" s="1"/>
  <c r="AD12" i="1"/>
  <c r="Z12" i="1"/>
  <c r="AD36" i="1"/>
  <c r="Z36" i="1"/>
  <c r="DM66" i="1"/>
  <c r="DF66" i="1"/>
  <c r="DP66" i="1"/>
  <c r="AU35" i="1"/>
  <c r="AW35" i="1"/>
  <c r="BB35" i="1" s="1"/>
  <c r="AV35" i="1"/>
  <c r="AD27" i="1"/>
  <c r="Z27" i="1"/>
  <c r="CX32" i="1"/>
  <c r="BI32" i="1"/>
  <c r="AU37" i="1"/>
  <c r="AW37" i="1"/>
  <c r="BB37" i="1" s="1"/>
  <c r="AV37" i="1"/>
  <c r="AD23" i="1"/>
  <c r="Z23" i="1"/>
  <c r="AD20" i="1"/>
  <c r="Z20" i="1"/>
  <c r="AD16" i="1"/>
  <c r="Z16" i="1"/>
  <c r="U12" i="1"/>
  <c r="DE12" i="1" s="1"/>
  <c r="U222" i="1"/>
  <c r="U196" i="1"/>
  <c r="DE196" i="1" s="1"/>
  <c r="AD220" i="1"/>
  <c r="Z220" i="1"/>
  <c r="U166" i="1"/>
  <c r="DE166" i="1" s="1"/>
  <c r="AP148" i="1"/>
  <c r="AT148" i="1" s="1"/>
  <c r="DR148" i="1"/>
  <c r="AK148" i="1" a="1"/>
  <c r="AK148" i="1" s="1"/>
  <c r="AP175" i="1"/>
  <c r="AT175" i="1" s="1"/>
  <c r="AK175" i="1" a="1"/>
  <c r="AK175" i="1" s="1"/>
  <c r="DR175" i="1"/>
  <c r="AN176" i="1"/>
  <c r="BD176" i="1" s="1"/>
  <c r="U162" i="1"/>
  <c r="DE162" i="1" s="1"/>
  <c r="Z108" i="1"/>
  <c r="AD108" i="1"/>
  <c r="CX104" i="1"/>
  <c r="AL104" i="1" s="1" a="1"/>
  <c r="AL104" i="1" s="1"/>
  <c r="BI104" i="1"/>
  <c r="BN126" i="1"/>
  <c r="BT126" i="1" s="1"/>
  <c r="DR130" i="1"/>
  <c r="AK130" i="1" a="1"/>
  <c r="AK130" i="1" s="1"/>
  <c r="AV147" i="1"/>
  <c r="AW147" i="1"/>
  <c r="BB147" i="1" s="1"/>
  <c r="AU147" i="1"/>
  <c r="AP80" i="1"/>
  <c r="AT80" i="1" s="1"/>
  <c r="DR80" i="1"/>
  <c r="AK80" i="1" a="1"/>
  <c r="AK80" i="1" s="1"/>
  <c r="DR116" i="1"/>
  <c r="AP116" i="1"/>
  <c r="AT116" i="1" s="1"/>
  <c r="AK116" i="1" a="1"/>
  <c r="AK116" i="1" s="1"/>
  <c r="U100" i="1"/>
  <c r="DE100" i="1" s="1"/>
  <c r="AD92" i="1"/>
  <c r="Z92" i="1"/>
  <c r="U118" i="1"/>
  <c r="DE118" i="1" s="1"/>
  <c r="AP75" i="1"/>
  <c r="AT75" i="1" s="1"/>
  <c r="AK75" i="1" a="1"/>
  <c r="AK75" i="1" s="1"/>
  <c r="DR75" i="1"/>
  <c r="U91" i="1"/>
  <c r="DE91" i="1" s="1"/>
  <c r="AD88" i="1"/>
  <c r="Z88" i="1"/>
  <c r="AK69" i="1" a="1"/>
  <c r="AK69" i="1" s="1"/>
  <c r="AP69" i="1"/>
  <c r="AT69" i="1" s="1"/>
  <c r="DR69" i="1"/>
  <c r="AW86" i="1"/>
  <c r="BB86" i="1" s="1"/>
  <c r="AV86" i="1"/>
  <c r="AU86" i="1"/>
  <c r="AD97" i="1"/>
  <c r="Z97" i="1"/>
  <c r="CG69" i="1"/>
  <c r="AP53" i="1"/>
  <c r="AT53" i="1" s="1"/>
  <c r="AK53" i="1" a="1"/>
  <c r="AK53" i="1" s="1"/>
  <c r="DR53" i="1"/>
  <c r="DP67" i="1"/>
  <c r="DM67" i="1"/>
  <c r="DF67" i="1"/>
  <c r="AK62" i="1" a="1"/>
  <c r="AK62" i="1" s="1"/>
  <c r="AP62" i="1"/>
  <c r="AT62" i="1" s="1"/>
  <c r="DR62" i="1"/>
  <c r="Z60" i="1"/>
  <c r="AD60" i="1"/>
  <c r="AK46" i="1" a="1"/>
  <c r="AK46" i="1" s="1"/>
  <c r="AP46" i="1"/>
  <c r="AT46" i="1" s="1"/>
  <c r="DR46" i="1"/>
  <c r="DR15" i="1"/>
  <c r="AP15" i="1"/>
  <c r="AT15" i="1" s="1"/>
  <c r="AK15" i="1" a="1"/>
  <c r="AK15" i="1" s="1"/>
  <c r="AU41" i="1"/>
  <c r="AW41" i="1"/>
  <c r="BB41" i="1" s="1"/>
  <c r="AV41" i="1"/>
  <c r="AP36" i="1"/>
  <c r="AT36" i="1" s="1"/>
  <c r="AK36" i="1" a="1"/>
  <c r="AK36" i="1" s="1"/>
  <c r="DR36" i="1"/>
  <c r="AD22" i="1"/>
  <c r="Z22" i="1"/>
  <c r="AD160" i="1"/>
  <c r="Z160" i="1"/>
  <c r="AV131" i="1"/>
  <c r="AW131" i="1"/>
  <c r="BB131" i="1" s="1"/>
  <c r="AU131" i="1"/>
  <c r="DR113" i="1"/>
  <c r="AP113" i="1"/>
  <c r="AT113" i="1" s="1"/>
  <c r="AK113" i="1" a="1"/>
  <c r="AK113" i="1" s="1"/>
  <c r="AK123" i="1" a="1"/>
  <c r="AK123" i="1" s="1"/>
  <c r="DR123" i="1"/>
  <c r="AP123" i="1"/>
  <c r="AT123" i="1" s="1"/>
  <c r="AV42" i="1"/>
  <c r="AW42" i="1"/>
  <c r="BB42" i="1" s="1"/>
  <c r="AU42" i="1"/>
  <c r="AN67" i="1"/>
  <c r="BD67" i="1" s="1"/>
  <c r="AM67" i="1"/>
  <c r="AD61" i="1"/>
  <c r="Z61" i="1"/>
  <c r="AD58" i="1"/>
  <c r="Z58" i="1"/>
  <c r="AU33" i="1"/>
  <c r="AW33" i="1"/>
  <c r="BB33" i="1" s="1"/>
  <c r="AV33" i="1"/>
  <c r="AV38" i="1"/>
  <c r="AW38" i="1"/>
  <c r="BB38" i="1" s="1"/>
  <c r="AU38" i="1"/>
  <c r="AV76" i="1"/>
  <c r="AW76" i="1"/>
  <c r="BB76" i="1" s="1"/>
  <c r="AU76" i="1"/>
  <c r="AW20" i="1"/>
  <c r="BB20" i="1" s="1"/>
  <c r="AV20" i="1"/>
  <c r="AU20" i="1"/>
  <c r="AD32" i="1"/>
  <c r="Z32" i="1"/>
  <c r="BN32" i="1"/>
  <c r="CD32" i="1" s="1"/>
  <c r="CE32" i="1" s="1"/>
  <c r="AD184" i="1"/>
  <c r="Z184" i="1"/>
  <c r="AD155" i="1"/>
  <c r="Z155" i="1"/>
  <c r="CG119" i="1"/>
  <c r="AW158" i="1"/>
  <c r="BB158" i="1" s="1"/>
  <c r="AU158" i="1"/>
  <c r="AV158" i="1"/>
  <c r="U149" i="1"/>
  <c r="DE149" i="1" s="1"/>
  <c r="Z145" i="1"/>
  <c r="AD145" i="1"/>
  <c r="U146" i="1"/>
  <c r="DE146" i="1" s="1"/>
  <c r="AP136" i="1"/>
  <c r="AT136" i="1" s="1"/>
  <c r="DR136" i="1"/>
  <c r="AK136" i="1" a="1"/>
  <c r="AK136" i="1" s="1"/>
  <c r="AK111" i="1" a="1"/>
  <c r="AK111" i="1" s="1"/>
  <c r="AP111" i="1"/>
  <c r="AT111" i="1" s="1"/>
  <c r="DR111" i="1"/>
  <c r="U121" i="1"/>
  <c r="DE121" i="1" s="1"/>
  <c r="CG100" i="1"/>
  <c r="AD113" i="1"/>
  <c r="Z113" i="1"/>
  <c r="Z80" i="1"/>
  <c r="AD80" i="1"/>
  <c r="AP66" i="1"/>
  <c r="AT66" i="1" s="1"/>
  <c r="AK66" i="1" a="1"/>
  <c r="AK66" i="1" s="1"/>
  <c r="AM66" i="1" s="1"/>
  <c r="DR66" i="1"/>
  <c r="AV44" i="1"/>
  <c r="AU44" i="1"/>
  <c r="AW44" i="1"/>
  <c r="BB44" i="1" s="1"/>
  <c r="AK61" i="1" a="1"/>
  <c r="AK61" i="1" s="1"/>
  <c r="AP61" i="1"/>
  <c r="AT61" i="1" s="1"/>
  <c r="DR61" i="1"/>
  <c r="Z59" i="1"/>
  <c r="AD59" i="1"/>
  <c r="AW77" i="1"/>
  <c r="BB77" i="1" s="1"/>
  <c r="AV77" i="1"/>
  <c r="AU77" i="1"/>
  <c r="U38" i="1"/>
  <c r="DE38" i="1" s="1"/>
  <c r="AD31" i="1"/>
  <c r="Z31" i="1"/>
  <c r="AK19" i="1" a="1"/>
  <c r="AK19" i="1" s="1"/>
  <c r="DR19" i="1"/>
  <c r="AP19" i="1"/>
  <c r="AT19" i="1" s="1"/>
  <c r="CG18" i="1"/>
  <c r="AW17" i="1"/>
  <c r="BB17" i="1" s="1"/>
  <c r="AV17" i="1"/>
  <c r="AU17" i="1"/>
  <c r="AD17" i="1"/>
  <c r="Z17" i="1"/>
  <c r="AD15" i="1"/>
  <c r="Z15" i="1"/>
  <c r="AW202" i="1"/>
  <c r="BB202" i="1" s="1"/>
  <c r="AU202" i="1"/>
  <c r="AV202" i="1"/>
  <c r="AD154" i="1"/>
  <c r="Z154" i="1"/>
  <c r="AD169" i="1"/>
  <c r="Z169" i="1"/>
  <c r="DR172" i="1"/>
  <c r="AP172" i="1"/>
  <c r="AT172" i="1" s="1"/>
  <c r="AK172" i="1" a="1"/>
  <c r="AK172" i="1" s="1"/>
  <c r="AD178" i="1"/>
  <c r="Z178" i="1"/>
  <c r="AV109" i="1"/>
  <c r="AW109" i="1"/>
  <c r="BB109" i="1" s="1"/>
  <c r="AU109" i="1"/>
  <c r="AP88" i="1"/>
  <c r="AT88" i="1" s="1"/>
  <c r="AK88" i="1" a="1"/>
  <c r="AK88" i="1" s="1"/>
  <c r="DR88" i="1"/>
  <c r="AD110" i="1"/>
  <c r="Z110" i="1"/>
  <c r="DM126" i="1"/>
  <c r="DP126" i="1"/>
  <c r="DF126" i="1"/>
  <c r="AP114" i="1"/>
  <c r="AT114" i="1" s="1"/>
  <c r="AK114" i="1" a="1"/>
  <c r="AK114" i="1" s="1"/>
  <c r="DR114" i="1"/>
  <c r="U93" i="1"/>
  <c r="DE93" i="1" s="1"/>
  <c r="DR120" i="1"/>
  <c r="AP120" i="1"/>
  <c r="AT120" i="1" s="1"/>
  <c r="AK120" i="1" a="1"/>
  <c r="AK120" i="1" s="1"/>
  <c r="AD128" i="1"/>
  <c r="Z128" i="1"/>
  <c r="AD94" i="1"/>
  <c r="Z94" i="1"/>
  <c r="AP71" i="1"/>
  <c r="AT71" i="1" s="1"/>
  <c r="AK71" i="1" a="1"/>
  <c r="AK71" i="1" s="1"/>
  <c r="DR71" i="1"/>
  <c r="U78" i="1"/>
  <c r="DE78" i="1" s="1"/>
  <c r="CG114" i="1"/>
  <c r="AK50" i="1" a="1"/>
  <c r="AK50" i="1" s="1"/>
  <c r="AP50" i="1"/>
  <c r="AT50" i="1" s="1"/>
  <c r="DR50" i="1"/>
  <c r="AK57" i="1" a="1"/>
  <c r="AK57" i="1" s="1"/>
  <c r="DR57" i="1"/>
  <c r="AP57" i="1"/>
  <c r="AT57" i="1" s="1"/>
  <c r="AW70" i="1"/>
  <c r="BB70" i="1" s="1"/>
  <c r="AV70" i="1"/>
  <c r="AU70" i="1"/>
  <c r="AD50" i="1"/>
  <c r="Z50" i="1"/>
  <c r="CG29" i="1"/>
  <c r="DR60" i="1"/>
  <c r="AK60" i="1" a="1"/>
  <c r="AK60" i="1" s="1"/>
  <c r="AP60" i="1"/>
  <c r="AT60" i="1" s="1"/>
  <c r="AD39" i="1"/>
  <c r="Z39" i="1"/>
  <c r="AW43" i="1"/>
  <c r="BB43" i="1" s="1"/>
  <c r="AU43" i="1"/>
  <c r="AV43" i="1"/>
  <c r="BN33" i="1"/>
  <c r="AU27" i="1"/>
  <c r="AW27" i="1"/>
  <c r="BB27" i="1" s="1"/>
  <c r="AV27" i="1"/>
  <c r="U109" i="1"/>
  <c r="DE109" i="1" s="1"/>
  <c r="BN67" i="1"/>
  <c r="BT67" i="1" s="1"/>
  <c r="BN66" i="1"/>
  <c r="BT66" i="1" s="1"/>
  <c r="AV99" i="1"/>
  <c r="AW99" i="1"/>
  <c r="BB99" i="1" s="1"/>
  <c r="AU99" i="1"/>
  <c r="U89" i="1"/>
  <c r="DE89" i="1" s="1"/>
  <c r="DR100" i="1"/>
  <c r="AK100" i="1" a="1"/>
  <c r="AK100" i="1" s="1"/>
  <c r="AP100" i="1"/>
  <c r="AT100" i="1" s="1"/>
  <c r="CG78" i="1"/>
  <c r="U74" i="1"/>
  <c r="DE74" i="1" s="1"/>
  <c r="U62" i="1"/>
  <c r="DE62" i="1" s="1"/>
  <c r="Z38" i="1"/>
  <c r="AD38" i="1"/>
  <c r="DR56" i="1"/>
  <c r="AK56" i="1" a="1"/>
  <c r="AK56" i="1" s="1"/>
  <c r="AP56" i="1"/>
  <c r="AT56" i="1" s="1"/>
  <c r="AD56" i="1"/>
  <c r="Z56" i="1"/>
  <c r="AV68" i="1"/>
  <c r="AW68" i="1"/>
  <c r="BB68" i="1" s="1"/>
  <c r="AU68" i="1"/>
  <c r="AW74" i="1"/>
  <c r="BB74" i="1" s="1"/>
  <c r="AV74" i="1"/>
  <c r="AU74" i="1"/>
  <c r="AD24" i="1"/>
  <c r="Z24" i="1"/>
  <c r="CX19" i="1"/>
  <c r="BI19" i="1"/>
  <c r="AK13" i="1" a="1"/>
  <c r="AK13" i="1" s="1"/>
  <c r="DR13" i="1"/>
  <c r="AP13" i="1"/>
  <c r="AT13" i="1" s="1"/>
  <c r="CG122" i="1"/>
  <c r="CG109" i="1"/>
  <c r="AK65" i="1" a="1"/>
  <c r="AK65" i="1" s="1"/>
  <c r="DR65" i="1"/>
  <c r="AP65" i="1"/>
  <c r="AT65" i="1" s="1"/>
  <c r="U95" i="1"/>
  <c r="DE95" i="1" s="1"/>
  <c r="CG68" i="1"/>
  <c r="CX52" i="1"/>
  <c r="AL52" i="1" s="1" a="1"/>
  <c r="AL52" i="1" s="1"/>
  <c r="BI52" i="1"/>
  <c r="Z114" i="1"/>
  <c r="AD114" i="1"/>
  <c r="U99" i="1"/>
  <c r="AV87" i="1"/>
  <c r="AW87" i="1"/>
  <c r="BB87" i="1" s="1"/>
  <c r="AU87" i="1"/>
  <c r="U107" i="1"/>
  <c r="DE107" i="1" s="1"/>
  <c r="BN42" i="1"/>
  <c r="CD42" i="1" s="1"/>
  <c r="CE42" i="1" s="1"/>
  <c r="CG72" i="1"/>
  <c r="AD29" i="1"/>
  <c r="Z29" i="1"/>
  <c r="BN19" i="1"/>
  <c r="CD19" i="1" s="1"/>
  <c r="CE19" i="1" s="1"/>
  <c r="U29" i="1"/>
  <c r="DE29" i="1" s="1"/>
  <c r="Z119" i="1"/>
  <c r="AD119" i="1"/>
  <c r="AV153" i="1"/>
  <c r="AW153" i="1"/>
  <c r="BB153" i="1" s="1"/>
  <c r="AU153" i="1"/>
  <c r="DR134" i="1"/>
  <c r="AP134" i="1"/>
  <c r="AT134" i="1" s="1"/>
  <c r="AK134" i="1" a="1"/>
  <c r="AK134" i="1" s="1"/>
  <c r="U104" i="1"/>
  <c r="AV106" i="1"/>
  <c r="AU106" i="1"/>
  <c r="AW106" i="1"/>
  <c r="BB106" i="1" s="1"/>
  <c r="Z103" i="1"/>
  <c r="AD103" i="1"/>
  <c r="U94" i="1"/>
  <c r="DE94" i="1" s="1"/>
  <c r="AP94" i="1"/>
  <c r="AT94" i="1" s="1"/>
  <c r="DR94" i="1"/>
  <c r="AK94" i="1" a="1"/>
  <c r="AK94" i="1" s="1"/>
  <c r="U68" i="1"/>
  <c r="DE68" i="1" s="1"/>
  <c r="U72" i="1"/>
  <c r="DE72" i="1" s="1"/>
  <c r="CG99" i="1"/>
  <c r="CG107" i="1"/>
  <c r="AD102" i="1"/>
  <c r="Z102" i="1"/>
  <c r="AD84" i="1"/>
  <c r="Z84" i="1"/>
  <c r="CX42" i="1"/>
  <c r="BI42" i="1"/>
  <c r="AD49" i="1"/>
  <c r="Z49" i="1"/>
  <c r="AP72" i="1"/>
  <c r="AT72" i="1" s="1"/>
  <c r="DR72" i="1"/>
  <c r="AK72" i="1" a="1"/>
  <c r="AK72" i="1" s="1"/>
  <c r="AW55" i="1"/>
  <c r="BB55" i="1" s="1"/>
  <c r="AV55" i="1"/>
  <c r="AU55" i="1"/>
  <c r="U47" i="1"/>
  <c r="DE47" i="1" s="1"/>
  <c r="AV40" i="1"/>
  <c r="AW40" i="1"/>
  <c r="BB40" i="1" s="1"/>
  <c r="AU40" i="1"/>
  <c r="U67" i="1"/>
  <c r="U53" i="1"/>
  <c r="DE53" i="1" s="1"/>
  <c r="AD19" i="1"/>
  <c r="Z19" i="1"/>
  <c r="AK22" i="1" a="1"/>
  <c r="AK22" i="1" s="1"/>
  <c r="DR22" i="1"/>
  <c r="AP22" i="1"/>
  <c r="AT22" i="1" s="1"/>
  <c r="CG15" i="1"/>
  <c r="CG172" i="1"/>
  <c r="CG134" i="1"/>
  <c r="AV143" i="1"/>
  <c r="AU143" i="1"/>
  <c r="AW143" i="1"/>
  <c r="BB143" i="1" s="1"/>
  <c r="U135" i="1"/>
  <c r="DE135" i="1" s="1"/>
  <c r="BN104" i="1"/>
  <c r="CD104" i="1" s="1"/>
  <c r="AK128" i="1" a="1"/>
  <c r="AK128" i="1" s="1"/>
  <c r="AP128" i="1"/>
  <c r="AT128" i="1" s="1"/>
  <c r="DR128" i="1"/>
  <c r="AK160" i="1" a="1"/>
  <c r="AK160" i="1" s="1"/>
  <c r="AP160" i="1"/>
  <c r="AT160" i="1" s="1"/>
  <c r="DR160" i="1"/>
  <c r="Z116" i="1"/>
  <c r="AD116" i="1"/>
  <c r="AD112" i="1"/>
  <c r="Z112" i="1"/>
  <c r="AP112" i="1"/>
  <c r="AT112" i="1" s="1"/>
  <c r="DR112" i="1"/>
  <c r="AK112" i="1" a="1"/>
  <c r="AK112" i="1" s="1"/>
  <c r="U80" i="1"/>
  <c r="DE80" i="1" s="1"/>
  <c r="AD54" i="1"/>
  <c r="Z54" i="1"/>
  <c r="U60" i="1"/>
  <c r="DE60" i="1" s="1"/>
  <c r="AD52" i="1"/>
  <c r="Z52" i="1"/>
  <c r="CG50" i="1"/>
  <c r="U105" i="1"/>
  <c r="DE105" i="1" s="1"/>
  <c r="Z86" i="1"/>
  <c r="AD86" i="1"/>
  <c r="AD70" i="1"/>
  <c r="Z70" i="1"/>
  <c r="AV30" i="1"/>
  <c r="AU30" i="1"/>
  <c r="AW30" i="1"/>
  <c r="BB30" i="1" s="1"/>
  <c r="Z68" i="1"/>
  <c r="AD68" i="1"/>
  <c r="AD41" i="1"/>
  <c r="Z41" i="1"/>
  <c r="BN54" i="1"/>
  <c r="CD54" i="1" s="1"/>
  <c r="CE54" i="1" s="1"/>
  <c r="Z63" i="1"/>
  <c r="AD63" i="1"/>
  <c r="Z51" i="1"/>
  <c r="AD51" i="1"/>
  <c r="AD42" i="1"/>
  <c r="Z42" i="1"/>
  <c r="AW21" i="1"/>
  <c r="BB21" i="1" s="1"/>
  <c r="AV21" i="1"/>
  <c r="AU21" i="1"/>
  <c r="AP34" i="1"/>
  <c r="AT34" i="1" s="1"/>
  <c r="AK34" i="1" a="1"/>
  <c r="AK34" i="1" s="1"/>
  <c r="DR34" i="1"/>
  <c r="CG64" i="1"/>
  <c r="U13" i="1"/>
  <c r="DE13" i="1" s="1"/>
  <c r="DR52" i="1"/>
  <c r="AP52" i="1"/>
  <c r="AT52" i="1" s="1"/>
  <c r="AK52" i="1" a="1"/>
  <c r="AK52" i="1" s="1"/>
  <c r="AD48" i="1"/>
  <c r="Z48" i="1"/>
  <c r="Z75" i="1"/>
  <c r="AD75" i="1"/>
  <c r="CG54" i="1"/>
  <c r="AD37" i="1"/>
  <c r="Z37" i="1"/>
  <c r="AW12" i="1"/>
  <c r="BB12" i="1" s="1"/>
  <c r="AV12" i="1"/>
  <c r="AU12" i="1"/>
  <c r="AD30" i="1"/>
  <c r="Z30" i="1"/>
  <c r="DR29" i="1"/>
  <c r="AP29" i="1"/>
  <c r="AT29" i="1" s="1"/>
  <c r="AK29" i="1" a="1"/>
  <c r="AK29" i="1" s="1"/>
  <c r="AM278" i="1" l="1"/>
  <c r="DA249" i="1" a="1"/>
  <c r="DA249" i="1" s="1"/>
  <c r="DK249" i="1" s="1"/>
  <c r="AM154" i="1"/>
  <c r="BT386" i="1"/>
  <c r="BT391" i="1"/>
  <c r="AN218" i="1"/>
  <c r="BD218" i="1" s="1"/>
  <c r="BT32" i="1"/>
  <c r="DA223" i="1" a="1"/>
  <c r="DA223" i="1" s="1"/>
  <c r="DK223" i="1" s="1"/>
  <c r="BT370" i="1"/>
  <c r="AM396" i="1"/>
  <c r="BT104" i="1"/>
  <c r="BT348" i="1"/>
  <c r="BT359" i="1"/>
  <c r="AN126" i="1"/>
  <c r="BD126" i="1" s="1"/>
  <c r="CE377" i="1"/>
  <c r="DA377" i="1" a="1"/>
  <c r="DA377" i="1" s="1"/>
  <c r="DK377" i="1" s="1"/>
  <c r="DQ359" i="1"/>
  <c r="BT367" i="1"/>
  <c r="AN223" i="1"/>
  <c r="BD223" i="1" s="1"/>
  <c r="AM52" i="1"/>
  <c r="AM374" i="1"/>
  <c r="CE393" i="1"/>
  <c r="DA393" i="1" a="1"/>
  <c r="DA393" i="1" s="1"/>
  <c r="DK393" i="1" s="1"/>
  <c r="CE379" i="1"/>
  <c r="DA379" i="1" a="1"/>
  <c r="DA379" i="1" s="1"/>
  <c r="DK379" i="1" s="1"/>
  <c r="AL32" i="1" a="1"/>
  <c r="AL32" i="1" s="1"/>
  <c r="AN32" i="1" s="1"/>
  <c r="BD32" i="1" s="1"/>
  <c r="BT393" i="1"/>
  <c r="AL99" i="1" a="1"/>
  <c r="AL99" i="1" s="1"/>
  <c r="AM99" i="1" s="1"/>
  <c r="AL241" i="1" a="1"/>
  <c r="AL241" i="1" s="1"/>
  <c r="AN241" i="1" s="1"/>
  <c r="BD241" i="1" s="1"/>
  <c r="AL401" i="1" a="1"/>
  <c r="AL401" i="1" s="1"/>
  <c r="AN401" i="1" s="1"/>
  <c r="BD401" i="1" s="1"/>
  <c r="AL390" i="1" a="1"/>
  <c r="AL390" i="1" s="1"/>
  <c r="AN390" i="1" s="1"/>
  <c r="BD390" i="1" s="1"/>
  <c r="AL403" i="1" a="1"/>
  <c r="AL403" i="1" s="1"/>
  <c r="AN403" i="1" s="1"/>
  <c r="BD403" i="1" s="1"/>
  <c r="AL366" i="1" a="1"/>
  <c r="AL366" i="1" s="1"/>
  <c r="AN366" i="1" s="1"/>
  <c r="BD366" i="1" s="1"/>
  <c r="CD399" i="1"/>
  <c r="CE399" i="1" s="1"/>
  <c r="AL354" i="1" a="1"/>
  <c r="AL354" i="1" s="1"/>
  <c r="AN354" i="1" s="1"/>
  <c r="BD354" i="1" s="1"/>
  <c r="AL389" i="1" a="1"/>
  <c r="AL389" i="1" s="1"/>
  <c r="AM389" i="1" s="1"/>
  <c r="AL370" i="1" a="1"/>
  <c r="AL370" i="1" s="1"/>
  <c r="AN370" i="1" s="1"/>
  <c r="BD370" i="1" s="1"/>
  <c r="AL341" i="1" a="1"/>
  <c r="AL341" i="1" s="1"/>
  <c r="AN341" i="1" s="1"/>
  <c r="BD341" i="1" s="1"/>
  <c r="AL408" i="1" a="1"/>
  <c r="AL408" i="1" s="1"/>
  <c r="AM408" i="1" s="1"/>
  <c r="AL406" i="1" a="1"/>
  <c r="AL406" i="1" s="1"/>
  <c r="AN406" i="1" s="1"/>
  <c r="BD406" i="1" s="1"/>
  <c r="AL19" i="1" a="1"/>
  <c r="AL19" i="1" s="1"/>
  <c r="AN19" i="1" s="1"/>
  <c r="BD19" i="1" s="1"/>
  <c r="AL380" i="1" a="1"/>
  <c r="AL380" i="1" s="1"/>
  <c r="AN380" i="1" s="1"/>
  <c r="BD380" i="1" s="1"/>
  <c r="DP218" i="1"/>
  <c r="DM218" i="1"/>
  <c r="DF218" i="1"/>
  <c r="AL259" i="1" a="1"/>
  <c r="AL259" i="1" s="1"/>
  <c r="AN259" i="1" s="1"/>
  <c r="BD259" i="1" s="1"/>
  <c r="AL358" i="1" a="1"/>
  <c r="AL358" i="1" s="1"/>
  <c r="AM358" i="1" s="1"/>
  <c r="AL399" i="1" a="1"/>
  <c r="AL399" i="1" s="1"/>
  <c r="AN399" i="1" s="1"/>
  <c r="BD399" i="1" s="1"/>
  <c r="AL342" i="1" a="1"/>
  <c r="AL342" i="1" s="1"/>
  <c r="AN342" i="1" s="1"/>
  <c r="BD342" i="1" s="1"/>
  <c r="AL392" i="1" a="1"/>
  <c r="AL392" i="1" s="1"/>
  <c r="AN392" i="1" s="1"/>
  <c r="BD392" i="1" s="1"/>
  <c r="AN378" i="1"/>
  <c r="BD378" i="1" s="1"/>
  <c r="AL364" i="1" a="1"/>
  <c r="AL364" i="1" s="1"/>
  <c r="AN364" i="1" s="1"/>
  <c r="BD364" i="1" s="1"/>
  <c r="BR359" i="1"/>
  <c r="AL351" i="1" a="1"/>
  <c r="AL351" i="1" s="1"/>
  <c r="AN351" i="1" s="1"/>
  <c r="BD351" i="1" s="1"/>
  <c r="AL379" i="1" a="1"/>
  <c r="AL379" i="1" s="1"/>
  <c r="AN379" i="1" s="1"/>
  <c r="BD379" i="1" s="1"/>
  <c r="CD342" i="1"/>
  <c r="CE342" i="1" s="1"/>
  <c r="DP359" i="1"/>
  <c r="DM359" i="1"/>
  <c r="DF359" i="1"/>
  <c r="AL222" i="1" a="1"/>
  <c r="AL222" i="1" s="1"/>
  <c r="AN222" i="1" s="1"/>
  <c r="BD222" i="1" s="1"/>
  <c r="AL383" i="1" a="1"/>
  <c r="AL383" i="1" s="1"/>
  <c r="AN383" i="1" s="1"/>
  <c r="BD383" i="1" s="1"/>
  <c r="AL394" i="1" a="1"/>
  <c r="AL394" i="1" s="1"/>
  <c r="AN394" i="1" s="1"/>
  <c r="BD394" i="1" s="1"/>
  <c r="BT405" i="1"/>
  <c r="AL371" i="1" a="1"/>
  <c r="AL371" i="1" s="1"/>
  <c r="AM371" i="1" s="1"/>
  <c r="AL361" i="1" a="1"/>
  <c r="AL361" i="1" s="1"/>
  <c r="AM361" i="1" s="1"/>
  <c r="AL345" i="1" a="1"/>
  <c r="AL345" i="1" s="1"/>
  <c r="AN345" i="1" s="1"/>
  <c r="BD345" i="1" s="1"/>
  <c r="CD387" i="1"/>
  <c r="CE387" i="1" s="1"/>
  <c r="AL343" i="1" a="1"/>
  <c r="AL343" i="1" s="1"/>
  <c r="AN343" i="1" s="1"/>
  <c r="BD343" i="1" s="1"/>
  <c r="AL260" i="1" a="1"/>
  <c r="AL260" i="1" s="1"/>
  <c r="AM260" i="1" s="1"/>
  <c r="AL347" i="1" a="1"/>
  <c r="AL347" i="1" s="1"/>
  <c r="AN347" i="1" s="1"/>
  <c r="BD347" i="1" s="1"/>
  <c r="BT154" i="1"/>
  <c r="AL368" i="1" a="1"/>
  <c r="AL368" i="1" s="1"/>
  <c r="AN368" i="1" s="1"/>
  <c r="BD368" i="1" s="1"/>
  <c r="AL306" i="1" a="1"/>
  <c r="AL306" i="1" s="1"/>
  <c r="AN306" i="1" s="1"/>
  <c r="BD306" i="1" s="1"/>
  <c r="DF177" i="1"/>
  <c r="DP177" i="1"/>
  <c r="DM177" i="1"/>
  <c r="AL181" i="1" a="1"/>
  <c r="AL181" i="1" s="1"/>
  <c r="AN181" i="1" s="1"/>
  <c r="BD181" i="1" s="1"/>
  <c r="AL249" i="1" a="1"/>
  <c r="AL249" i="1" s="1"/>
  <c r="AN249" i="1" s="1"/>
  <c r="BD249" i="1" s="1"/>
  <c r="AL404" i="1" a="1"/>
  <c r="AL404" i="1" s="1"/>
  <c r="AM404" i="1" s="1"/>
  <c r="AL180" i="1" a="1"/>
  <c r="AL180" i="1" s="1"/>
  <c r="AN180" i="1" s="1"/>
  <c r="BD180" i="1" s="1"/>
  <c r="AL398" i="1" a="1"/>
  <c r="AL398" i="1" s="1"/>
  <c r="AN398" i="1" s="1"/>
  <c r="BD398" i="1" s="1"/>
  <c r="AL307" i="1" a="1"/>
  <c r="AL307" i="1" s="1"/>
  <c r="AM307" i="1" s="1"/>
  <c r="AL42" i="1" a="1"/>
  <c r="AL42" i="1" s="1"/>
  <c r="AN42" i="1" s="1"/>
  <c r="BD42" i="1" s="1"/>
  <c r="AL395" i="1" a="1"/>
  <c r="AL395" i="1" s="1"/>
  <c r="AN395" i="1" s="1"/>
  <c r="BD395" i="1" s="1"/>
  <c r="AL402" i="1" a="1"/>
  <c r="AL402" i="1" s="1"/>
  <c r="AN402" i="1" s="1"/>
  <c r="BD402" i="1" s="1"/>
  <c r="AL344" i="1" a="1"/>
  <c r="AL344" i="1" s="1"/>
  <c r="AN344" i="1" s="1"/>
  <c r="BD344" i="1" s="1"/>
  <c r="AL393" i="1" a="1"/>
  <c r="AL393" i="1" s="1"/>
  <c r="AM393" i="1" s="1"/>
  <c r="DP355" i="1"/>
  <c r="DM355" i="1"/>
  <c r="DF355" i="1"/>
  <c r="AL365" i="1" a="1"/>
  <c r="AL365" i="1" s="1"/>
  <c r="AN365" i="1" s="1"/>
  <c r="BD365" i="1" s="1"/>
  <c r="DA52" i="1" a="1"/>
  <c r="DA52" i="1" s="1"/>
  <c r="DK52" i="1" s="1"/>
  <c r="CE410" i="1"/>
  <c r="DA410" i="1" a="1"/>
  <c r="DA410" i="1" s="1"/>
  <c r="DK410" i="1" s="1"/>
  <c r="CE104" i="1"/>
  <c r="DA104" i="1" a="1"/>
  <c r="DA104" i="1" s="1"/>
  <c r="DK104" i="1" s="1"/>
  <c r="CE380" i="1"/>
  <c r="DA380" i="1" a="1"/>
  <c r="DA380" i="1" s="1"/>
  <c r="DK380" i="1" s="1"/>
  <c r="CE350" i="1"/>
  <c r="DA350" i="1" a="1"/>
  <c r="DA350" i="1" s="1"/>
  <c r="DK350" i="1" s="1"/>
  <c r="CE359" i="1"/>
  <c r="DA359" i="1" a="1"/>
  <c r="DA359" i="1" s="1"/>
  <c r="DK359" i="1" s="1"/>
  <c r="BT356" i="1"/>
  <c r="CD99" i="1"/>
  <c r="CE99" i="1" s="1"/>
  <c r="CD177" i="1"/>
  <c r="CE177" i="1" s="1"/>
  <c r="CD45" i="1"/>
  <c r="CE45" i="1" s="1"/>
  <c r="CD67" i="1"/>
  <c r="CE67" i="1" s="1"/>
  <c r="CD181" i="1"/>
  <c r="CE181" i="1" s="1"/>
  <c r="CD126" i="1"/>
  <c r="CE126" i="1" s="1"/>
  <c r="CD239" i="1"/>
  <c r="CD180" i="1"/>
  <c r="BT360" i="1"/>
  <c r="CD33" i="1"/>
  <c r="CE33" i="1" s="1"/>
  <c r="CD306" i="1"/>
  <c r="CD349" i="1"/>
  <c r="AM328" i="1"/>
  <c r="CL396" i="1"/>
  <c r="AM353" i="1"/>
  <c r="DQ380" i="1"/>
  <c r="BT380" i="1"/>
  <c r="BR380" i="1"/>
  <c r="CD66" i="1"/>
  <c r="CD345" i="1"/>
  <c r="CE345" i="1" s="1"/>
  <c r="CD354" i="1"/>
  <c r="CE354" i="1" s="1"/>
  <c r="BT350" i="1"/>
  <c r="CD404" i="1"/>
  <c r="CE404" i="1" s="1"/>
  <c r="CD365" i="1"/>
  <c r="CE365" i="1" s="1"/>
  <c r="CD366" i="1"/>
  <c r="CE366" i="1" s="1"/>
  <c r="BT410" i="1"/>
  <c r="DA396" i="1" a="1"/>
  <c r="DA396" i="1" s="1"/>
  <c r="DK396" i="1" s="1"/>
  <c r="DA329" i="1" a="1"/>
  <c r="DA329" i="1" s="1"/>
  <c r="DK329" i="1" s="1"/>
  <c r="DQ379" i="1"/>
  <c r="BT379" i="1"/>
  <c r="BR379" i="1"/>
  <c r="CD259" i="1"/>
  <c r="CE259" i="1" s="1"/>
  <c r="CD390" i="1"/>
  <c r="CE390" i="1" s="1"/>
  <c r="DA346" i="1" a="1"/>
  <c r="DA346" i="1" s="1"/>
  <c r="DK346" i="1" s="1"/>
  <c r="CD381" i="1"/>
  <c r="CE381" i="1" s="1"/>
  <c r="CD343" i="1"/>
  <c r="CE343" i="1" s="1"/>
  <c r="CD344" i="1"/>
  <c r="CE344" i="1" s="1"/>
  <c r="CD408" i="1"/>
  <c r="CD388" i="1"/>
  <c r="CE388" i="1" s="1"/>
  <c r="CD385" i="1"/>
  <c r="CE385" i="1" s="1"/>
  <c r="CD341" i="1"/>
  <c r="AM410" i="1"/>
  <c r="CD360" i="1"/>
  <c r="CE360" i="1" s="1"/>
  <c r="CD383" i="1"/>
  <c r="CE383" i="1" s="1"/>
  <c r="CD378" i="1"/>
  <c r="CE378" i="1" s="1"/>
  <c r="CD353" i="1"/>
  <c r="CE353" i="1" s="1"/>
  <c r="CD394" i="1"/>
  <c r="CE394" i="1" s="1"/>
  <c r="AM379" i="1"/>
  <c r="BT400" i="1"/>
  <c r="DA171" i="1" a="1"/>
  <c r="DA171" i="1" s="1"/>
  <c r="DK171" i="1" s="1"/>
  <c r="CD371" i="1"/>
  <c r="CE371" i="1" s="1"/>
  <c r="AM329" i="1"/>
  <c r="CD382" i="1"/>
  <c r="CE382" i="1" s="1"/>
  <c r="CD364" i="1"/>
  <c r="CE364" i="1" s="1"/>
  <c r="AM397" i="1"/>
  <c r="CL278" i="1"/>
  <c r="CL52" i="1"/>
  <c r="CL357" i="1"/>
  <c r="DA351" i="1" a="1"/>
  <c r="DA351" i="1" s="1"/>
  <c r="DK351" i="1" s="1"/>
  <c r="BT401" i="1"/>
  <c r="AN360" i="1"/>
  <c r="BD360" i="1" s="1"/>
  <c r="BT366" i="1"/>
  <c r="DM377" i="1"/>
  <c r="DF377" i="1"/>
  <c r="DP377" i="1"/>
  <c r="AM407" i="1"/>
  <c r="CL361" i="1"/>
  <c r="AN409" i="1"/>
  <c r="BD409" i="1" s="1"/>
  <c r="AN346" i="1"/>
  <c r="BD346" i="1" s="1"/>
  <c r="DP375" i="1"/>
  <c r="DM375" i="1"/>
  <c r="DF375" i="1"/>
  <c r="AN66" i="1"/>
  <c r="BD66" i="1" s="1"/>
  <c r="BT33" i="1"/>
  <c r="BT222" i="1"/>
  <c r="AW67" i="1"/>
  <c r="BB67" i="1" s="1"/>
  <c r="AU67" i="1"/>
  <c r="AV67" i="1"/>
  <c r="AN336" i="1"/>
  <c r="BD336" i="1" s="1"/>
  <c r="BR375" i="1"/>
  <c r="DQ375" i="1"/>
  <c r="AM171" i="1"/>
  <c r="BT375" i="1"/>
  <c r="AU126" i="1"/>
  <c r="AW126" i="1"/>
  <c r="BB126" i="1" s="1"/>
  <c r="AV126" i="1"/>
  <c r="AW369" i="1"/>
  <c r="BB369" i="1" s="1"/>
  <c r="AV369" i="1"/>
  <c r="AU369" i="1"/>
  <c r="BR351" i="1"/>
  <c r="DQ351" i="1"/>
  <c r="BT351" i="1"/>
  <c r="AN152" i="1"/>
  <c r="BD152" i="1" s="1"/>
  <c r="BT384" i="1"/>
  <c r="AN405" i="1"/>
  <c r="BD405" i="1" s="1"/>
  <c r="BT376" i="1"/>
  <c r="CL355" i="1"/>
  <c r="BT403" i="1"/>
  <c r="AN104" i="1"/>
  <c r="BD104" i="1" s="1"/>
  <c r="BT152" i="1"/>
  <c r="AM350" i="1"/>
  <c r="BT346" i="1"/>
  <c r="AW54" i="1"/>
  <c r="BB54" i="1" s="1"/>
  <c r="AV54" i="1"/>
  <c r="AU54" i="1"/>
  <c r="AN372" i="1"/>
  <c r="BD372" i="1" s="1"/>
  <c r="DA382" i="1" a="1"/>
  <c r="DA382" i="1" s="1"/>
  <c r="DK382" i="1" s="1"/>
  <c r="AM384" i="1"/>
  <c r="AM250" i="1"/>
  <c r="AM349" i="1"/>
  <c r="BT368" i="1"/>
  <c r="CL369" i="1"/>
  <c r="AM352" i="1"/>
  <c r="AW45" i="1"/>
  <c r="BB45" i="1" s="1"/>
  <c r="AU45" i="1"/>
  <c r="AV45" i="1"/>
  <c r="DA392" i="1" a="1"/>
  <c r="DA392" i="1" s="1"/>
  <c r="DK392" i="1" s="1"/>
  <c r="DA407" i="1" a="1"/>
  <c r="DA407" i="1" s="1"/>
  <c r="DK407" i="1" s="1"/>
  <c r="DA54" i="1" a="1"/>
  <c r="DA54" i="1" s="1"/>
  <c r="DK54" i="1" s="1"/>
  <c r="DA384" i="1" a="1"/>
  <c r="DA384" i="1" s="1"/>
  <c r="DK384" i="1" s="1"/>
  <c r="DA336" i="1" a="1"/>
  <c r="DA336" i="1" s="1"/>
  <c r="DK336" i="1" s="1"/>
  <c r="DA307" i="1" a="1"/>
  <c r="DA307" i="1" s="1"/>
  <c r="DK307" i="1" s="1"/>
  <c r="DA402" i="1" a="1"/>
  <c r="DA402" i="1" s="1"/>
  <c r="DK402" i="1" s="1"/>
  <c r="DA403" i="1" a="1"/>
  <c r="DA403" i="1" s="1"/>
  <c r="DK403" i="1" s="1"/>
  <c r="DA260" i="1" a="1"/>
  <c r="DA260" i="1" s="1"/>
  <c r="DK260" i="1" s="1"/>
  <c r="DA400" i="1" a="1"/>
  <c r="DA400" i="1" s="1"/>
  <c r="DK400" i="1" s="1"/>
  <c r="DA347" i="1" a="1"/>
  <c r="DA347" i="1" s="1"/>
  <c r="DK347" i="1" s="1"/>
  <c r="DA363" i="1" a="1"/>
  <c r="DA363" i="1" s="1"/>
  <c r="DK363" i="1" s="1"/>
  <c r="DA176" i="1" a="1"/>
  <c r="DA176" i="1" s="1"/>
  <c r="DK176" i="1" s="1"/>
  <c r="DA368" i="1" a="1"/>
  <c r="DA368" i="1" s="1"/>
  <c r="DK368" i="1" s="1"/>
  <c r="DA398" i="1" a="1"/>
  <c r="DA398" i="1" s="1"/>
  <c r="DK398" i="1" s="1"/>
  <c r="DA19" i="1" a="1"/>
  <c r="DA19" i="1" s="1"/>
  <c r="DK19" i="1" s="1"/>
  <c r="DA401" i="1" a="1"/>
  <c r="DA401" i="1" s="1"/>
  <c r="DK401" i="1" s="1"/>
  <c r="DA406" i="1" a="1"/>
  <c r="DA406" i="1" s="1"/>
  <c r="DK406" i="1" s="1"/>
  <c r="DA409" i="1" a="1"/>
  <c r="DA409" i="1" s="1"/>
  <c r="DK409" i="1" s="1"/>
  <c r="DA218" i="1" a="1"/>
  <c r="DA218" i="1" s="1"/>
  <c r="DK218" i="1" s="1"/>
  <c r="DA222" i="1" a="1"/>
  <c r="DA222" i="1" s="1"/>
  <c r="DK222" i="1" s="1"/>
  <c r="AW112" i="1"/>
  <c r="BB112" i="1" s="1"/>
  <c r="AU112" i="1"/>
  <c r="AV112" i="1"/>
  <c r="AV172" i="1"/>
  <c r="AW172" i="1"/>
  <c r="BB172" i="1" s="1"/>
  <c r="AU172" i="1"/>
  <c r="AV113" i="1"/>
  <c r="AU113" i="1"/>
  <c r="AW113" i="1"/>
  <c r="BB113" i="1" s="1"/>
  <c r="AW80" i="1"/>
  <c r="BB80" i="1" s="1"/>
  <c r="AU80" i="1"/>
  <c r="AV80" i="1"/>
  <c r="AV150" i="1"/>
  <c r="AU150" i="1"/>
  <c r="AW150" i="1"/>
  <c r="BB150" i="1" s="1"/>
  <c r="DP33" i="1"/>
  <c r="DM33" i="1"/>
  <c r="DF33" i="1"/>
  <c r="AW154" i="1"/>
  <c r="BB154" i="1" s="1"/>
  <c r="AU154" i="1"/>
  <c r="AV154" i="1"/>
  <c r="AV79" i="1"/>
  <c r="AW79" i="1"/>
  <c r="BB79" i="1" s="1"/>
  <c r="AU79" i="1"/>
  <c r="AW102" i="1"/>
  <c r="BB102" i="1" s="1"/>
  <c r="AV102" i="1"/>
  <c r="AU102" i="1"/>
  <c r="DQ381" i="1"/>
  <c r="BR381" i="1"/>
  <c r="AW183" i="1"/>
  <c r="BB183" i="1" s="1"/>
  <c r="AV183" i="1"/>
  <c r="AU183" i="1"/>
  <c r="BT307" i="1"/>
  <c r="DQ177" i="1"/>
  <c r="BR177" i="1"/>
  <c r="AN381" i="1"/>
  <c r="BD381" i="1" s="1"/>
  <c r="DQ370" i="1"/>
  <c r="BR370" i="1"/>
  <c r="DP402" i="1"/>
  <c r="DM402" i="1"/>
  <c r="DF402" i="1"/>
  <c r="DP390" i="1"/>
  <c r="DM390" i="1"/>
  <c r="DF390" i="1"/>
  <c r="AN369" i="1"/>
  <c r="BD369" i="1" s="1"/>
  <c r="AM369" i="1"/>
  <c r="AN388" i="1"/>
  <c r="BD388" i="1" s="1"/>
  <c r="DF382" i="1"/>
  <c r="DP382" i="1"/>
  <c r="DM382" i="1"/>
  <c r="AV362" i="1"/>
  <c r="AU362" i="1"/>
  <c r="AW362" i="1"/>
  <c r="BB362" i="1" s="1"/>
  <c r="DM384" i="1"/>
  <c r="DF384" i="1"/>
  <c r="DP384" i="1"/>
  <c r="CL377" i="1"/>
  <c r="DQ342" i="1"/>
  <c r="BR342" i="1"/>
  <c r="DP404" i="1"/>
  <c r="DM404" i="1"/>
  <c r="DF404" i="1"/>
  <c r="AM377" i="1"/>
  <c r="AN377" i="1"/>
  <c r="BD377" i="1" s="1"/>
  <c r="AM354" i="1"/>
  <c r="DP400" i="1"/>
  <c r="DM400" i="1"/>
  <c r="DF400" i="1"/>
  <c r="DM99" i="1"/>
  <c r="DF99" i="1"/>
  <c r="DP99" i="1"/>
  <c r="AN52" i="1"/>
  <c r="BD52" i="1" s="1"/>
  <c r="AW94" i="1"/>
  <c r="BB94" i="1" s="1"/>
  <c r="AV94" i="1"/>
  <c r="AU94" i="1"/>
  <c r="BT19" i="1"/>
  <c r="DQ66" i="1"/>
  <c r="BR66" i="1"/>
  <c r="DP104" i="1"/>
  <c r="DM104" i="1"/>
  <c r="DF104" i="1"/>
  <c r="AW32" i="1"/>
  <c r="BB32" i="1" s="1"/>
  <c r="AV32" i="1"/>
  <c r="AU32" i="1"/>
  <c r="AN33" i="1"/>
  <c r="BD33" i="1" s="1"/>
  <c r="AM33" i="1"/>
  <c r="DQ343" i="1"/>
  <c r="BR343" i="1"/>
  <c r="BT218" i="1"/>
  <c r="DQ384" i="1"/>
  <c r="BR384" i="1"/>
  <c r="AU301" i="1"/>
  <c r="AV301" i="1"/>
  <c r="AW301" i="1"/>
  <c r="BB301" i="1" s="1"/>
  <c r="BT176" i="1"/>
  <c r="AW193" i="1"/>
  <c r="BB193" i="1" s="1"/>
  <c r="AV193" i="1"/>
  <c r="AU193" i="1"/>
  <c r="AW171" i="1"/>
  <c r="BB171" i="1" s="1"/>
  <c r="AV171" i="1"/>
  <c r="AU171" i="1"/>
  <c r="DP398" i="1"/>
  <c r="DM398" i="1"/>
  <c r="DF398" i="1"/>
  <c r="DQ385" i="1"/>
  <c r="BR385" i="1"/>
  <c r="DM388" i="1"/>
  <c r="DF388" i="1"/>
  <c r="DP388" i="1"/>
  <c r="DA373" i="1" a="1"/>
  <c r="DA373" i="1" s="1"/>
  <c r="DK373" i="1" s="1"/>
  <c r="DQ393" i="1"/>
  <c r="BR393" i="1"/>
  <c r="DQ344" i="1"/>
  <c r="BR344" i="1"/>
  <c r="DP347" i="1"/>
  <c r="DF347" i="1"/>
  <c r="DM347" i="1"/>
  <c r="AU377" i="1"/>
  <c r="AW377" i="1"/>
  <c r="BB377" i="1" s="1"/>
  <c r="AV377" i="1"/>
  <c r="DQ400" i="1"/>
  <c r="BR400" i="1"/>
  <c r="DM362" i="1"/>
  <c r="DP362" i="1"/>
  <c r="DF362" i="1"/>
  <c r="BT409" i="1"/>
  <c r="AW22" i="1"/>
  <c r="BB22" i="1" s="1"/>
  <c r="AV22" i="1"/>
  <c r="AU22" i="1"/>
  <c r="DQ104" i="1"/>
  <c r="BR104" i="1"/>
  <c r="AV120" i="1"/>
  <c r="AW120" i="1"/>
  <c r="BB120" i="1" s="1"/>
  <c r="AU120" i="1"/>
  <c r="AU148" i="1"/>
  <c r="AV148" i="1"/>
  <c r="AW148" i="1"/>
  <c r="BB148" i="1" s="1"/>
  <c r="AW26" i="1"/>
  <c r="BB26" i="1" s="1"/>
  <c r="AV26" i="1"/>
  <c r="AU26" i="1"/>
  <c r="DP250" i="1"/>
  <c r="DM250" i="1"/>
  <c r="DF250" i="1"/>
  <c r="DQ152" i="1"/>
  <c r="BR152" i="1"/>
  <c r="AW326" i="1"/>
  <c r="BB326" i="1" s="1"/>
  <c r="AV326" i="1"/>
  <c r="AU326" i="1"/>
  <c r="DM241" i="1"/>
  <c r="DP241" i="1"/>
  <c r="DF241" i="1"/>
  <c r="DQ259" i="1"/>
  <c r="BR259" i="1"/>
  <c r="AW234" i="1"/>
  <c r="BB234" i="1" s="1"/>
  <c r="AV234" i="1"/>
  <c r="AU234" i="1"/>
  <c r="DQ307" i="1"/>
  <c r="BR307" i="1"/>
  <c r="DA177" i="1" a="1"/>
  <c r="DA177" i="1" s="1"/>
  <c r="DK177" i="1" s="1"/>
  <c r="AW331" i="1"/>
  <c r="BB331" i="1" s="1"/>
  <c r="AV331" i="1"/>
  <c r="AU331" i="1"/>
  <c r="AW407" i="1"/>
  <c r="BB407" i="1" s="1"/>
  <c r="AU407" i="1"/>
  <c r="AV407" i="1"/>
  <c r="DA371" i="1" a="1"/>
  <c r="DA371" i="1" s="1"/>
  <c r="DK371" i="1" s="1"/>
  <c r="AV349" i="1"/>
  <c r="AU349" i="1"/>
  <c r="AW349" i="1"/>
  <c r="BB349" i="1" s="1"/>
  <c r="DM356" i="1"/>
  <c r="DF356" i="1"/>
  <c r="DP356" i="1"/>
  <c r="AV352" i="1"/>
  <c r="AU352" i="1"/>
  <c r="AW352" i="1"/>
  <c r="BB352" i="1" s="1"/>
  <c r="AV355" i="1"/>
  <c r="AW355" i="1"/>
  <c r="BB355" i="1" s="1"/>
  <c r="AU355" i="1"/>
  <c r="DM307" i="1"/>
  <c r="DF307" i="1"/>
  <c r="DP307" i="1"/>
  <c r="AN362" i="1"/>
  <c r="BD362" i="1" s="1"/>
  <c r="DP349" i="1"/>
  <c r="DM349" i="1"/>
  <c r="DF349" i="1"/>
  <c r="AN400" i="1"/>
  <c r="BD400" i="1" s="1"/>
  <c r="AM400" i="1"/>
  <c r="AW31" i="1"/>
  <c r="BB31" i="1" s="1"/>
  <c r="AV31" i="1"/>
  <c r="AU31" i="1"/>
  <c r="AV29" i="1"/>
  <c r="AU29" i="1"/>
  <c r="AW29" i="1"/>
  <c r="BB29" i="1" s="1"/>
  <c r="DQ54" i="1"/>
  <c r="BR54" i="1"/>
  <c r="DQ19" i="1"/>
  <c r="BR19" i="1"/>
  <c r="AV111" i="1"/>
  <c r="AU111" i="1"/>
  <c r="AW111" i="1"/>
  <c r="BB111" i="1" s="1"/>
  <c r="AW16" i="1"/>
  <c r="BB16" i="1" s="1"/>
  <c r="AV16" i="1"/>
  <c r="AU16" i="1"/>
  <c r="AU162" i="1"/>
  <c r="AV162" i="1"/>
  <c r="AW162" i="1"/>
  <c r="BB162" i="1" s="1"/>
  <c r="AV101" i="1"/>
  <c r="AW101" i="1"/>
  <c r="BB101" i="1" s="1"/>
  <c r="AU101" i="1"/>
  <c r="AN250" i="1"/>
  <c r="BD250" i="1" s="1"/>
  <c r="BR218" i="1"/>
  <c r="DQ218" i="1"/>
  <c r="DA259" i="1" a="1"/>
  <c r="DA259" i="1" s="1"/>
  <c r="DK259" i="1" s="1"/>
  <c r="DQ356" i="1"/>
  <c r="BR356" i="1"/>
  <c r="DM181" i="1"/>
  <c r="DP181" i="1"/>
  <c r="DF181" i="1"/>
  <c r="DQ176" i="1"/>
  <c r="BR176" i="1"/>
  <c r="DQ352" i="1"/>
  <c r="BR352" i="1"/>
  <c r="DQ371" i="1"/>
  <c r="BR371" i="1"/>
  <c r="DF401" i="1"/>
  <c r="DP401" i="1"/>
  <c r="DM401" i="1"/>
  <c r="DF409" i="1"/>
  <c r="DP409" i="1"/>
  <c r="DM409" i="1"/>
  <c r="AU256" i="1"/>
  <c r="AW256" i="1"/>
  <c r="BB256" i="1" s="1"/>
  <c r="AV256" i="1"/>
  <c r="AN356" i="1"/>
  <c r="BD356" i="1" s="1"/>
  <c r="AM356" i="1"/>
  <c r="AM375" i="1"/>
  <c r="AN375" i="1"/>
  <c r="BD375" i="1" s="1"/>
  <c r="DF345" i="1"/>
  <c r="DP345" i="1"/>
  <c r="DM345" i="1"/>
  <c r="DF341" i="1"/>
  <c r="DM341" i="1"/>
  <c r="DP341" i="1"/>
  <c r="DM374" i="1"/>
  <c r="DP374" i="1"/>
  <c r="DF374" i="1"/>
  <c r="AV361" i="1"/>
  <c r="AU361" i="1"/>
  <c r="AW361" i="1"/>
  <c r="BB361" i="1" s="1"/>
  <c r="DM389" i="1"/>
  <c r="DF389" i="1"/>
  <c r="DP389" i="1"/>
  <c r="DA395" i="1" a="1"/>
  <c r="DA395" i="1" s="1"/>
  <c r="DK395" i="1" s="1"/>
  <c r="DQ409" i="1"/>
  <c r="BR409" i="1"/>
  <c r="AN349" i="1"/>
  <c r="BD349" i="1" s="1"/>
  <c r="DA389" i="1" a="1"/>
  <c r="DA389" i="1" s="1"/>
  <c r="DK389" i="1" s="1"/>
  <c r="AW213" i="1"/>
  <c r="BB213" i="1" s="1"/>
  <c r="AV213" i="1"/>
  <c r="AU213" i="1"/>
  <c r="AU52" i="1"/>
  <c r="AW52" i="1"/>
  <c r="BB52" i="1" s="1"/>
  <c r="AV52" i="1"/>
  <c r="BT54" i="1"/>
  <c r="AW88" i="1"/>
  <c r="BB88" i="1" s="1"/>
  <c r="AV88" i="1"/>
  <c r="AU88" i="1"/>
  <c r="DP154" i="1"/>
  <c r="DM154" i="1"/>
  <c r="DF154" i="1"/>
  <c r="AU166" i="1"/>
  <c r="AV166" i="1"/>
  <c r="AW166" i="1"/>
  <c r="BB166" i="1" s="1"/>
  <c r="AW59" i="1"/>
  <c r="BB59" i="1" s="1"/>
  <c r="AV59" i="1"/>
  <c r="AU59" i="1"/>
  <c r="AW215" i="1"/>
  <c r="BB215" i="1" s="1"/>
  <c r="AU215" i="1"/>
  <c r="AV215" i="1"/>
  <c r="AU330" i="1"/>
  <c r="AW330" i="1"/>
  <c r="BB330" i="1" s="1"/>
  <c r="AV330" i="1"/>
  <c r="DA152" i="1" a="1"/>
  <c r="DA152" i="1" s="1"/>
  <c r="DK152" i="1" s="1"/>
  <c r="AW384" i="1"/>
  <c r="BB384" i="1" s="1"/>
  <c r="AV384" i="1"/>
  <c r="AU384" i="1"/>
  <c r="AU236" i="1"/>
  <c r="AV236" i="1"/>
  <c r="AW236" i="1"/>
  <c r="BB236" i="1" s="1"/>
  <c r="AV155" i="1"/>
  <c r="AU155" i="1"/>
  <c r="AW155" i="1"/>
  <c r="BB155" i="1" s="1"/>
  <c r="AU96" i="1"/>
  <c r="AW96" i="1"/>
  <c r="BB96" i="1" s="1"/>
  <c r="AV96" i="1"/>
  <c r="AN171" i="1"/>
  <c r="BD171" i="1" s="1"/>
  <c r="AW288" i="1"/>
  <c r="BB288" i="1" s="1"/>
  <c r="AV288" i="1"/>
  <c r="AU288" i="1"/>
  <c r="DP370" i="1"/>
  <c r="DM370" i="1"/>
  <c r="DF370" i="1"/>
  <c r="BT352" i="1"/>
  <c r="DQ386" i="1"/>
  <c r="BR386" i="1"/>
  <c r="AN386" i="1"/>
  <c r="BD386" i="1" s="1"/>
  <c r="AM386" i="1"/>
  <c r="DQ372" i="1"/>
  <c r="BR372" i="1"/>
  <c r="DP393" i="1"/>
  <c r="DF393" i="1"/>
  <c r="DM393" i="1"/>
  <c r="DQ337" i="1"/>
  <c r="BR337" i="1"/>
  <c r="AW375" i="1"/>
  <c r="BB375" i="1" s="1"/>
  <c r="AV375" i="1"/>
  <c r="AU375" i="1"/>
  <c r="AU287" i="1"/>
  <c r="AW287" i="1"/>
  <c r="BB287" i="1" s="1"/>
  <c r="AV287" i="1"/>
  <c r="AW353" i="1"/>
  <c r="BB353" i="1" s="1"/>
  <c r="AV353" i="1"/>
  <c r="AU353" i="1"/>
  <c r="AN350" i="1"/>
  <c r="BD350" i="1" s="1"/>
  <c r="DQ354" i="1"/>
  <c r="BR354" i="1"/>
  <c r="AN374" i="1"/>
  <c r="BD374" i="1" s="1"/>
  <c r="DA353" i="1" a="1"/>
  <c r="DA353" i="1" s="1"/>
  <c r="DK353" i="1" s="1"/>
  <c r="AM370" i="1"/>
  <c r="DQ362" i="1"/>
  <c r="BR362" i="1"/>
  <c r="AN363" i="1"/>
  <c r="BD363" i="1" s="1"/>
  <c r="BR389" i="1"/>
  <c r="DQ389" i="1"/>
  <c r="DF259" i="1"/>
  <c r="DP259" i="1"/>
  <c r="DM259" i="1"/>
  <c r="AV72" i="1"/>
  <c r="AW72" i="1"/>
  <c r="BB72" i="1" s="1"/>
  <c r="AU72" i="1"/>
  <c r="AV34" i="1"/>
  <c r="AW34" i="1"/>
  <c r="BB34" i="1" s="1"/>
  <c r="AU34" i="1"/>
  <c r="AW13" i="1"/>
  <c r="BB13" i="1" s="1"/>
  <c r="AV13" i="1"/>
  <c r="AU13" i="1"/>
  <c r="CL171" i="1"/>
  <c r="AW75" i="1"/>
  <c r="BB75" i="1" s="1"/>
  <c r="AU75" i="1"/>
  <c r="AV75" i="1"/>
  <c r="DQ154" i="1"/>
  <c r="BR154" i="1"/>
  <c r="AW47" i="1"/>
  <c r="BB47" i="1" s="1"/>
  <c r="AV47" i="1"/>
  <c r="AU47" i="1"/>
  <c r="AW191" i="1"/>
  <c r="BB191" i="1" s="1"/>
  <c r="AV191" i="1"/>
  <c r="AU191" i="1"/>
  <c r="DQ341" i="1"/>
  <c r="BR341" i="1"/>
  <c r="DP383" i="1"/>
  <c r="DF383" i="1"/>
  <c r="DM383" i="1"/>
  <c r="AV314" i="1"/>
  <c r="AW314" i="1"/>
  <c r="BB314" i="1" s="1"/>
  <c r="AU314" i="1"/>
  <c r="AU230" i="1"/>
  <c r="AW230" i="1"/>
  <c r="BB230" i="1" s="1"/>
  <c r="AV230" i="1"/>
  <c r="DQ180" i="1"/>
  <c r="BR180" i="1"/>
  <c r="AW216" i="1"/>
  <c r="BB216" i="1" s="1"/>
  <c r="AU216" i="1"/>
  <c r="AV216" i="1"/>
  <c r="AW211" i="1"/>
  <c r="BB211" i="1" s="1"/>
  <c r="AV211" i="1"/>
  <c r="AU211" i="1"/>
  <c r="DP171" i="1"/>
  <c r="DM171" i="1"/>
  <c r="DF171" i="1"/>
  <c r="AV184" i="1"/>
  <c r="AU184" i="1"/>
  <c r="AW184" i="1"/>
  <c r="BB184" i="1" s="1"/>
  <c r="DF386" i="1"/>
  <c r="DM386" i="1"/>
  <c r="DP386" i="1"/>
  <c r="AM372" i="1"/>
  <c r="AW410" i="1"/>
  <c r="BB410" i="1" s="1"/>
  <c r="AV410" i="1"/>
  <c r="AU410" i="1"/>
  <c r="AN352" i="1"/>
  <c r="BD352" i="1" s="1"/>
  <c r="BT372" i="1"/>
  <c r="AM405" i="1"/>
  <c r="CL329" i="1"/>
  <c r="DQ390" i="1"/>
  <c r="BR390" i="1"/>
  <c r="AW289" i="1"/>
  <c r="BB289" i="1" s="1"/>
  <c r="AV289" i="1"/>
  <c r="AU289" i="1"/>
  <c r="BT337" i="1"/>
  <c r="AM368" i="1"/>
  <c r="DF405" i="1"/>
  <c r="DP405" i="1"/>
  <c r="DM405" i="1"/>
  <c r="DQ306" i="1"/>
  <c r="BR306" i="1"/>
  <c r="AV350" i="1"/>
  <c r="AW350" i="1"/>
  <c r="BB350" i="1" s="1"/>
  <c r="AU350" i="1"/>
  <c r="DQ346" i="1"/>
  <c r="BR346" i="1"/>
  <c r="DQ350" i="1"/>
  <c r="BR350" i="1"/>
  <c r="AN407" i="1"/>
  <c r="BD407" i="1" s="1"/>
  <c r="AU325" i="1"/>
  <c r="AV325" i="1"/>
  <c r="AW325" i="1"/>
  <c r="BB325" i="1" s="1"/>
  <c r="AW370" i="1"/>
  <c r="BB370" i="1" s="1"/>
  <c r="AV370" i="1"/>
  <c r="AU370" i="1"/>
  <c r="AM409" i="1"/>
  <c r="DP353" i="1"/>
  <c r="DF353" i="1"/>
  <c r="DM353" i="1"/>
  <c r="AM336" i="1"/>
  <c r="BT389" i="1"/>
  <c r="AW296" i="1"/>
  <c r="BB296" i="1" s="1"/>
  <c r="AV296" i="1"/>
  <c r="AU296" i="1"/>
  <c r="AW247" i="1"/>
  <c r="BB247" i="1" s="1"/>
  <c r="AV247" i="1"/>
  <c r="AU247" i="1"/>
  <c r="AW65" i="1"/>
  <c r="BB65" i="1" s="1"/>
  <c r="AV65" i="1"/>
  <c r="AU65" i="1"/>
  <c r="AW19" i="1"/>
  <c r="BB19" i="1" s="1"/>
  <c r="AV19" i="1"/>
  <c r="AU19" i="1"/>
  <c r="AW66" i="1"/>
  <c r="BB66" i="1" s="1"/>
  <c r="AV66" i="1"/>
  <c r="AU66" i="1"/>
  <c r="AV36" i="1"/>
  <c r="AW36" i="1"/>
  <c r="BB36" i="1" s="1"/>
  <c r="AU36" i="1"/>
  <c r="AN154" i="1"/>
  <c r="BD154" i="1" s="1"/>
  <c r="AV115" i="1"/>
  <c r="AW115" i="1"/>
  <c r="BB115" i="1" s="1"/>
  <c r="AU115" i="1"/>
  <c r="AV135" i="1"/>
  <c r="AW135" i="1"/>
  <c r="BB135" i="1" s="1"/>
  <c r="AU135" i="1"/>
  <c r="AW337" i="1"/>
  <c r="BB337" i="1" s="1"/>
  <c r="AV337" i="1"/>
  <c r="AU337" i="1"/>
  <c r="DQ250" i="1"/>
  <c r="BR250" i="1"/>
  <c r="AU319" i="1"/>
  <c r="AW319" i="1"/>
  <c r="BB319" i="1" s="1"/>
  <c r="AV319" i="1"/>
  <c r="AV105" i="1"/>
  <c r="AW105" i="1"/>
  <c r="BB105" i="1" s="1"/>
  <c r="AU105" i="1"/>
  <c r="DQ181" i="1"/>
  <c r="BR181" i="1"/>
  <c r="AW203" i="1"/>
  <c r="BB203" i="1" s="1"/>
  <c r="AV203" i="1"/>
  <c r="AU203" i="1"/>
  <c r="AV149" i="1"/>
  <c r="AU149" i="1"/>
  <c r="AW149" i="1"/>
  <c r="BB149" i="1" s="1"/>
  <c r="AW189" i="1"/>
  <c r="BB189" i="1" s="1"/>
  <c r="AU189" i="1"/>
  <c r="AV189" i="1"/>
  <c r="AU264" i="1"/>
  <c r="AW264" i="1"/>
  <c r="BB264" i="1" s="1"/>
  <c r="AV264" i="1"/>
  <c r="AV280" i="1"/>
  <c r="AW280" i="1"/>
  <c r="BB280" i="1" s="1"/>
  <c r="AU280" i="1"/>
  <c r="DQ358" i="1"/>
  <c r="BR358" i="1"/>
  <c r="DQ401" i="1"/>
  <c r="BR401" i="1"/>
  <c r="DQ402" i="1"/>
  <c r="BR402" i="1"/>
  <c r="DM352" i="1"/>
  <c r="DF352" i="1"/>
  <c r="DP352" i="1"/>
  <c r="DQ397" i="1"/>
  <c r="BR397" i="1"/>
  <c r="DQ382" i="1"/>
  <c r="BR382" i="1"/>
  <c r="AW405" i="1"/>
  <c r="BB405" i="1" s="1"/>
  <c r="AU405" i="1"/>
  <c r="AV405" i="1"/>
  <c r="DQ403" i="1"/>
  <c r="BR403" i="1"/>
  <c r="AW368" i="1"/>
  <c r="BB368" i="1" s="1"/>
  <c r="AU368" i="1"/>
  <c r="AV368" i="1"/>
  <c r="AM365" i="1"/>
  <c r="DM260" i="1"/>
  <c r="DP260" i="1"/>
  <c r="DF260" i="1"/>
  <c r="DF350" i="1"/>
  <c r="DM350" i="1"/>
  <c r="DP350" i="1"/>
  <c r="AW390" i="1"/>
  <c r="BB390" i="1" s="1"/>
  <c r="AU390" i="1"/>
  <c r="AV390" i="1"/>
  <c r="DQ353" i="1"/>
  <c r="BR353" i="1"/>
  <c r="DF407" i="1"/>
  <c r="DP407" i="1"/>
  <c r="DM407" i="1"/>
  <c r="AW409" i="1"/>
  <c r="BB409" i="1" s="1"/>
  <c r="AU409" i="1"/>
  <c r="AV409" i="1"/>
  <c r="AN353" i="1"/>
  <c r="BD353" i="1" s="1"/>
  <c r="BT362" i="1"/>
  <c r="AM366" i="1"/>
  <c r="AM406" i="1"/>
  <c r="AW199" i="1"/>
  <c r="BB199" i="1" s="1"/>
  <c r="AV199" i="1"/>
  <c r="AU199" i="1"/>
  <c r="AW71" i="1"/>
  <c r="BB71" i="1" s="1"/>
  <c r="AU71" i="1"/>
  <c r="AV71" i="1"/>
  <c r="AW110" i="1"/>
  <c r="BB110" i="1" s="1"/>
  <c r="AU110" i="1"/>
  <c r="AV110" i="1"/>
  <c r="AW140" i="1"/>
  <c r="BB140" i="1" s="1"/>
  <c r="AV140" i="1"/>
  <c r="AU140" i="1"/>
  <c r="AV137" i="1"/>
  <c r="AW137" i="1"/>
  <c r="BB137" i="1" s="1"/>
  <c r="AU137" i="1"/>
  <c r="AU266" i="1"/>
  <c r="AW266" i="1"/>
  <c r="BB266" i="1" s="1"/>
  <c r="AV266" i="1"/>
  <c r="AW388" i="1"/>
  <c r="BB388" i="1" s="1"/>
  <c r="AV388" i="1"/>
  <c r="AU388" i="1"/>
  <c r="AU163" i="1"/>
  <c r="AV163" i="1"/>
  <c r="AW163" i="1"/>
  <c r="BB163" i="1" s="1"/>
  <c r="DQ336" i="1"/>
  <c r="BR336" i="1"/>
  <c r="AV228" i="1"/>
  <c r="AU228" i="1"/>
  <c r="AW228" i="1"/>
  <c r="BB228" i="1" s="1"/>
  <c r="AW205" i="1"/>
  <c r="BB205" i="1" s="1"/>
  <c r="AV205" i="1"/>
  <c r="AU205" i="1"/>
  <c r="DM358" i="1"/>
  <c r="DP358" i="1"/>
  <c r="DF358" i="1"/>
  <c r="AW224" i="1"/>
  <c r="BB224" i="1" s="1"/>
  <c r="AV224" i="1"/>
  <c r="AU224" i="1"/>
  <c r="BT358" i="1"/>
  <c r="BT402" i="1"/>
  <c r="AW372" i="1"/>
  <c r="BB372" i="1" s="1"/>
  <c r="AV372" i="1"/>
  <c r="AU372" i="1"/>
  <c r="BT397" i="1"/>
  <c r="AM360" i="1"/>
  <c r="DA405" i="1" a="1"/>
  <c r="DA405" i="1" s="1"/>
  <c r="DK405" i="1" s="1"/>
  <c r="DQ239" i="1"/>
  <c r="BR239" i="1"/>
  <c r="DF343" i="1"/>
  <c r="DM343" i="1"/>
  <c r="DP343" i="1"/>
  <c r="DQ365" i="1"/>
  <c r="BR365" i="1"/>
  <c r="DQ345" i="1"/>
  <c r="BR345" i="1"/>
  <c r="AW365" i="1"/>
  <c r="BB365" i="1" s="1"/>
  <c r="AV365" i="1"/>
  <c r="AU365" i="1"/>
  <c r="AM346" i="1"/>
  <c r="CL241" i="1"/>
  <c r="AW336" i="1"/>
  <c r="BB336" i="1" s="1"/>
  <c r="AV336" i="1"/>
  <c r="AU336" i="1"/>
  <c r="DP406" i="1"/>
  <c r="DM406" i="1"/>
  <c r="DF406" i="1"/>
  <c r="AW69" i="1"/>
  <c r="BB69" i="1" s="1"/>
  <c r="AV69" i="1"/>
  <c r="AU69" i="1"/>
  <c r="AW84" i="1"/>
  <c r="BB84" i="1" s="1"/>
  <c r="AV84" i="1"/>
  <c r="AU84" i="1"/>
  <c r="DQ42" i="1"/>
  <c r="BR42" i="1"/>
  <c r="DQ67" i="1"/>
  <c r="BR67" i="1"/>
  <c r="AW114" i="1"/>
  <c r="BB114" i="1" s="1"/>
  <c r="AV114" i="1"/>
  <c r="AU114" i="1"/>
  <c r="AM19" i="1"/>
  <c r="AW46" i="1"/>
  <c r="BB46" i="1" s="1"/>
  <c r="AV46" i="1"/>
  <c r="AU46" i="1"/>
  <c r="AM42" i="1"/>
  <c r="DQ45" i="1"/>
  <c r="BR45" i="1"/>
  <c r="AU127" i="1"/>
  <c r="AW127" i="1"/>
  <c r="BB127" i="1" s="1"/>
  <c r="AV127" i="1"/>
  <c r="AV97" i="1"/>
  <c r="AU97" i="1"/>
  <c r="AW97" i="1"/>
  <c r="BB97" i="1" s="1"/>
  <c r="AV90" i="1"/>
  <c r="AU90" i="1"/>
  <c r="AW90" i="1"/>
  <c r="BB90" i="1" s="1"/>
  <c r="AW25" i="1"/>
  <c r="BB25" i="1" s="1"/>
  <c r="AV25" i="1"/>
  <c r="AU25" i="1"/>
  <c r="AU39" i="1"/>
  <c r="AW39" i="1"/>
  <c r="BB39" i="1" s="1"/>
  <c r="AV39" i="1"/>
  <c r="DQ349" i="1"/>
  <c r="BR349" i="1"/>
  <c r="BT250" i="1"/>
  <c r="AV222" i="1"/>
  <c r="AW222" i="1"/>
  <c r="BB222" i="1" s="1"/>
  <c r="AU222" i="1"/>
  <c r="AU258" i="1"/>
  <c r="AW258" i="1"/>
  <c r="BB258" i="1" s="1"/>
  <c r="AV258" i="1"/>
  <c r="BT336" i="1"/>
  <c r="DF368" i="1"/>
  <c r="DP368" i="1"/>
  <c r="DM368" i="1"/>
  <c r="AV381" i="1"/>
  <c r="AW381" i="1"/>
  <c r="BB381" i="1" s="1"/>
  <c r="AU381" i="1"/>
  <c r="AW142" i="1"/>
  <c r="BB142" i="1" s="1"/>
  <c r="AU142" i="1"/>
  <c r="AV142" i="1"/>
  <c r="AU291" i="1"/>
  <c r="AW291" i="1"/>
  <c r="BB291" i="1" s="1"/>
  <c r="AV291" i="1"/>
  <c r="AV170" i="1"/>
  <c r="AU170" i="1"/>
  <c r="AW170" i="1"/>
  <c r="BB170" i="1" s="1"/>
  <c r="AW274" i="1"/>
  <c r="BB274" i="1" s="1"/>
  <c r="AV274" i="1"/>
  <c r="AU274" i="1"/>
  <c r="DM360" i="1"/>
  <c r="DP360" i="1"/>
  <c r="DF360" i="1"/>
  <c r="AV374" i="1"/>
  <c r="AW374" i="1"/>
  <c r="BB374" i="1" s="1"/>
  <c r="AU374" i="1"/>
  <c r="AV360" i="1"/>
  <c r="AW360" i="1"/>
  <c r="BB360" i="1" s="1"/>
  <c r="AU360" i="1"/>
  <c r="DF380" i="1"/>
  <c r="DP380" i="1"/>
  <c r="DM380" i="1"/>
  <c r="CL379" i="1"/>
  <c r="DQ405" i="1"/>
  <c r="BR405" i="1"/>
  <c r="DQ367" i="1"/>
  <c r="BR367" i="1"/>
  <c r="DP361" i="1"/>
  <c r="DM361" i="1"/>
  <c r="DF361" i="1"/>
  <c r="DQ394" i="1"/>
  <c r="BR394" i="1"/>
  <c r="AW232" i="1"/>
  <c r="BB232" i="1" s="1"/>
  <c r="AU232" i="1"/>
  <c r="AV232" i="1"/>
  <c r="BT363" i="1"/>
  <c r="AV346" i="1"/>
  <c r="AU346" i="1"/>
  <c r="AW346" i="1"/>
  <c r="BB346" i="1" s="1"/>
  <c r="DQ406" i="1"/>
  <c r="BR406" i="1"/>
  <c r="DQ364" i="1"/>
  <c r="BR364" i="1"/>
  <c r="AN328" i="1"/>
  <c r="BD328" i="1" s="1"/>
  <c r="AM380" i="1"/>
  <c r="DP42" i="1"/>
  <c r="DM42" i="1"/>
  <c r="DF42" i="1"/>
  <c r="BT42" i="1"/>
  <c r="AW57" i="1"/>
  <c r="BB57" i="1" s="1"/>
  <c r="AV57" i="1"/>
  <c r="AU57" i="1"/>
  <c r="AU82" i="1"/>
  <c r="AV82" i="1"/>
  <c r="AW82" i="1"/>
  <c r="BB82" i="1" s="1"/>
  <c r="AW108" i="1"/>
  <c r="BB108" i="1" s="1"/>
  <c r="AV108" i="1"/>
  <c r="AU108" i="1"/>
  <c r="AU168" i="1"/>
  <c r="AW168" i="1"/>
  <c r="BB168" i="1" s="1"/>
  <c r="AV168" i="1"/>
  <c r="AW197" i="1"/>
  <c r="BB197" i="1" s="1"/>
  <c r="AV197" i="1"/>
  <c r="AU197" i="1"/>
  <c r="DA383" i="1" a="1"/>
  <c r="DA383" i="1" s="1"/>
  <c r="DK383" i="1" s="1"/>
  <c r="AM342" i="1"/>
  <c r="DF399" i="1"/>
  <c r="DP399" i="1"/>
  <c r="DM399" i="1"/>
  <c r="AN348" i="1"/>
  <c r="BD348" i="1" s="1"/>
  <c r="AM348" i="1"/>
  <c r="DP410" i="1"/>
  <c r="DM410" i="1"/>
  <c r="DF410" i="1"/>
  <c r="DQ222" i="1"/>
  <c r="BR222" i="1"/>
  <c r="DQ398" i="1"/>
  <c r="BR398" i="1"/>
  <c r="DQ388" i="1"/>
  <c r="BR388" i="1"/>
  <c r="AM399" i="1"/>
  <c r="DA390" i="1" a="1"/>
  <c r="DA390" i="1" s="1"/>
  <c r="DK390" i="1" s="1"/>
  <c r="DP364" i="1"/>
  <c r="DM364" i="1"/>
  <c r="DF364" i="1"/>
  <c r="BT406" i="1"/>
  <c r="BT364" i="1"/>
  <c r="AV231" i="1"/>
  <c r="AW231" i="1"/>
  <c r="BB231" i="1" s="1"/>
  <c r="AU231" i="1"/>
  <c r="DQ347" i="1"/>
  <c r="BR347" i="1"/>
  <c r="DQ383" i="1"/>
  <c r="BR383" i="1"/>
  <c r="DP372" i="1"/>
  <c r="DM372" i="1"/>
  <c r="DF372" i="1"/>
  <c r="AM402" i="1"/>
  <c r="AU238" i="1"/>
  <c r="AV238" i="1"/>
  <c r="AW238" i="1"/>
  <c r="BB238" i="1" s="1"/>
  <c r="BT398" i="1"/>
  <c r="DM376" i="1"/>
  <c r="DF376" i="1"/>
  <c r="DP376" i="1"/>
  <c r="DQ366" i="1"/>
  <c r="BR366" i="1"/>
  <c r="DM346" i="1"/>
  <c r="DF346" i="1"/>
  <c r="DP346" i="1"/>
  <c r="AW399" i="1"/>
  <c r="BB399" i="1" s="1"/>
  <c r="AV399" i="1"/>
  <c r="AU399" i="1"/>
  <c r="DQ363" i="1"/>
  <c r="BR363" i="1"/>
  <c r="AW351" i="1"/>
  <c r="BB351" i="1" s="1"/>
  <c r="AV351" i="1"/>
  <c r="AU351" i="1"/>
  <c r="AM403" i="1"/>
  <c r="AW279" i="1"/>
  <c r="BB279" i="1" s="1"/>
  <c r="AV279" i="1"/>
  <c r="AU279" i="1"/>
  <c r="BT347" i="1"/>
  <c r="DF328" i="1"/>
  <c r="DP328" i="1"/>
  <c r="DM328" i="1"/>
  <c r="DA42" i="1" a="1"/>
  <c r="DA42" i="1" s="1"/>
  <c r="DK42" i="1" s="1"/>
  <c r="DP19" i="1"/>
  <c r="DF19" i="1"/>
  <c r="DM19" i="1"/>
  <c r="AW136" i="1"/>
  <c r="BB136" i="1" s="1"/>
  <c r="AU136" i="1"/>
  <c r="AV136" i="1"/>
  <c r="AW123" i="1"/>
  <c r="BB123" i="1" s="1"/>
  <c r="AV123" i="1"/>
  <c r="AU123" i="1"/>
  <c r="AW53" i="1"/>
  <c r="BB53" i="1" s="1"/>
  <c r="AV53" i="1"/>
  <c r="AU53" i="1"/>
  <c r="AV117" i="1"/>
  <c r="AW117" i="1"/>
  <c r="BB117" i="1" s="1"/>
  <c r="AU117" i="1"/>
  <c r="AW58" i="1"/>
  <c r="BB58" i="1" s="1"/>
  <c r="AV58" i="1"/>
  <c r="AU58" i="1"/>
  <c r="AW78" i="1"/>
  <c r="BB78" i="1" s="1"/>
  <c r="AV78" i="1"/>
  <c r="AU78" i="1"/>
  <c r="AN54" i="1"/>
  <c r="BD54" i="1" s="1"/>
  <c r="AM54" i="1"/>
  <c r="AM152" i="1"/>
  <c r="AW195" i="1"/>
  <c r="BB195" i="1" s="1"/>
  <c r="AV195" i="1"/>
  <c r="AU195" i="1"/>
  <c r="AW397" i="1"/>
  <c r="BB397" i="1" s="1"/>
  <c r="AV397" i="1"/>
  <c r="AU397" i="1"/>
  <c r="AU250" i="1"/>
  <c r="AW250" i="1"/>
  <c r="BB250" i="1" s="1"/>
  <c r="AV250" i="1"/>
  <c r="BT260" i="1"/>
  <c r="DF306" i="1"/>
  <c r="DM306" i="1"/>
  <c r="DP306" i="1"/>
  <c r="AV252" i="1"/>
  <c r="AU252" i="1"/>
  <c r="AW252" i="1"/>
  <c r="BB252" i="1" s="1"/>
  <c r="AV273" i="1"/>
  <c r="AU273" i="1"/>
  <c r="AW273" i="1"/>
  <c r="BB273" i="1" s="1"/>
  <c r="AU244" i="1"/>
  <c r="AV244" i="1"/>
  <c r="AW244" i="1"/>
  <c r="BB244" i="1" s="1"/>
  <c r="AN397" i="1"/>
  <c r="BD397" i="1" s="1"/>
  <c r="AW342" i="1"/>
  <c r="BB342" i="1" s="1"/>
  <c r="AU342" i="1"/>
  <c r="AV342" i="1"/>
  <c r="AW328" i="1"/>
  <c r="BB328" i="1" s="1"/>
  <c r="AV328" i="1"/>
  <c r="AU328" i="1"/>
  <c r="DF348" i="1"/>
  <c r="DM348" i="1"/>
  <c r="DP348" i="1"/>
  <c r="AN410" i="1"/>
  <c r="BD410" i="1" s="1"/>
  <c r="AU329" i="1"/>
  <c r="AW329" i="1"/>
  <c r="BB329" i="1" s="1"/>
  <c r="AV329" i="1"/>
  <c r="AV363" i="1"/>
  <c r="AW363" i="1"/>
  <c r="BB363" i="1" s="1"/>
  <c r="AU363" i="1"/>
  <c r="DP392" i="1"/>
  <c r="DM392" i="1"/>
  <c r="DF392" i="1"/>
  <c r="DP371" i="1"/>
  <c r="DM371" i="1"/>
  <c r="DF371" i="1"/>
  <c r="AM392" i="1"/>
  <c r="AN376" i="1"/>
  <c r="BD376" i="1" s="1"/>
  <c r="AM376" i="1"/>
  <c r="DA367" i="1" a="1"/>
  <c r="DA367" i="1" s="1"/>
  <c r="DK367" i="1" s="1"/>
  <c r="DF387" i="1"/>
  <c r="DP387" i="1"/>
  <c r="DM387" i="1"/>
  <c r="AW403" i="1"/>
  <c r="BB403" i="1" s="1"/>
  <c r="AU403" i="1"/>
  <c r="AV403" i="1"/>
  <c r="AM345" i="1"/>
  <c r="DQ387" i="1"/>
  <c r="BR387" i="1"/>
  <c r="AM249" i="1"/>
  <c r="AW160" i="1"/>
  <c r="BB160" i="1" s="1"/>
  <c r="AV160" i="1"/>
  <c r="AU160" i="1"/>
  <c r="DM52" i="1"/>
  <c r="DF52" i="1"/>
  <c r="DP52" i="1"/>
  <c r="AV100" i="1"/>
  <c r="AU100" i="1"/>
  <c r="AW100" i="1"/>
  <c r="BB100" i="1" s="1"/>
  <c r="AV60" i="1"/>
  <c r="AW60" i="1"/>
  <c r="BB60" i="1" s="1"/>
  <c r="AU60" i="1"/>
  <c r="AV116" i="1"/>
  <c r="AU116" i="1"/>
  <c r="AW116" i="1"/>
  <c r="BB116" i="1" s="1"/>
  <c r="AN45" i="1"/>
  <c r="BD45" i="1" s="1"/>
  <c r="AM45" i="1"/>
  <c r="AM104" i="1"/>
  <c r="DM54" i="1"/>
  <c r="DP54" i="1"/>
  <c r="DF54" i="1"/>
  <c r="AW152" i="1"/>
  <c r="BB152" i="1" s="1"/>
  <c r="AV152" i="1"/>
  <c r="AU152" i="1"/>
  <c r="AW220" i="1"/>
  <c r="BB220" i="1" s="1"/>
  <c r="AV220" i="1"/>
  <c r="AU220" i="1"/>
  <c r="AW173" i="1"/>
  <c r="BB173" i="1" s="1"/>
  <c r="AU173" i="1"/>
  <c r="AV173" i="1"/>
  <c r="AU305" i="1"/>
  <c r="AV305" i="1"/>
  <c r="AW305" i="1"/>
  <c r="BB305" i="1" s="1"/>
  <c r="AU240" i="1"/>
  <c r="AW240" i="1"/>
  <c r="BB240" i="1" s="1"/>
  <c r="AV240" i="1"/>
  <c r="DP395" i="1"/>
  <c r="DM395" i="1"/>
  <c r="DF395" i="1"/>
  <c r="CL249" i="1"/>
  <c r="AN391" i="1"/>
  <c r="BD391" i="1" s="1"/>
  <c r="AM391" i="1"/>
  <c r="DF397" i="1"/>
  <c r="DP397" i="1"/>
  <c r="DM397" i="1"/>
  <c r="DM394" i="1"/>
  <c r="DF394" i="1"/>
  <c r="DP394" i="1"/>
  <c r="DQ360" i="1"/>
  <c r="BR360" i="1"/>
  <c r="DP408" i="1"/>
  <c r="DM408" i="1"/>
  <c r="DF408" i="1"/>
  <c r="DM344" i="1"/>
  <c r="DP344" i="1"/>
  <c r="DF344" i="1"/>
  <c r="AN337" i="1"/>
  <c r="BD337" i="1" s="1"/>
  <c r="DQ348" i="1"/>
  <c r="BR348" i="1"/>
  <c r="DQ410" i="1"/>
  <c r="BR410" i="1"/>
  <c r="AM241" i="1"/>
  <c r="AW179" i="1"/>
  <c r="BB179" i="1" s="1"/>
  <c r="AV179" i="1"/>
  <c r="AU179" i="1"/>
  <c r="AW401" i="1"/>
  <c r="BB401" i="1" s="1"/>
  <c r="AV401" i="1"/>
  <c r="AU401" i="1"/>
  <c r="AM351" i="1"/>
  <c r="DM357" i="1"/>
  <c r="DF357" i="1"/>
  <c r="DP357" i="1"/>
  <c r="AN387" i="1"/>
  <c r="BD387" i="1" s="1"/>
  <c r="AM387" i="1"/>
  <c r="BT407" i="1"/>
  <c r="AW312" i="1"/>
  <c r="BB312" i="1" s="1"/>
  <c r="AV312" i="1"/>
  <c r="AU312" i="1"/>
  <c r="DQ99" i="1"/>
  <c r="BR99" i="1"/>
  <c r="AW290" i="1"/>
  <c r="BB290" i="1" s="1"/>
  <c r="AV290" i="1"/>
  <c r="AU290" i="1"/>
  <c r="AW134" i="1"/>
  <c r="BB134" i="1" s="1"/>
  <c r="AU134" i="1"/>
  <c r="AV134" i="1"/>
  <c r="AW56" i="1"/>
  <c r="BB56" i="1" s="1"/>
  <c r="AV56" i="1"/>
  <c r="AU56" i="1"/>
  <c r="AW50" i="1"/>
  <c r="BB50" i="1" s="1"/>
  <c r="AV50" i="1"/>
  <c r="AU50" i="1"/>
  <c r="AV61" i="1"/>
  <c r="AW61" i="1"/>
  <c r="BB61" i="1" s="1"/>
  <c r="AU61" i="1"/>
  <c r="DQ32" i="1"/>
  <c r="BR32" i="1"/>
  <c r="AW15" i="1"/>
  <c r="BB15" i="1" s="1"/>
  <c r="AV15" i="1"/>
  <c r="AU15" i="1"/>
  <c r="DQ126" i="1"/>
  <c r="BR126" i="1"/>
  <c r="AW48" i="1"/>
  <c r="BB48" i="1" s="1"/>
  <c r="AV48" i="1"/>
  <c r="AU48" i="1"/>
  <c r="DF45" i="1"/>
  <c r="DP45" i="1"/>
  <c r="DM45" i="1"/>
  <c r="AW104" i="1"/>
  <c r="BB104" i="1" s="1"/>
  <c r="AU104" i="1"/>
  <c r="AV104" i="1"/>
  <c r="AU28" i="1"/>
  <c r="AW28" i="1"/>
  <c r="BB28" i="1" s="1"/>
  <c r="AV28" i="1"/>
  <c r="AU302" i="1"/>
  <c r="AW302" i="1"/>
  <c r="BB302" i="1" s="1"/>
  <c r="AV302" i="1"/>
  <c r="DP351" i="1"/>
  <c r="DM351" i="1"/>
  <c r="DF351" i="1"/>
  <c r="AU242" i="1"/>
  <c r="AW242" i="1"/>
  <c r="BB242" i="1" s="1"/>
  <c r="AV242" i="1"/>
  <c r="DM354" i="1"/>
  <c r="DP354" i="1"/>
  <c r="DF354" i="1"/>
  <c r="DQ260" i="1"/>
  <c r="BR260" i="1"/>
  <c r="AV182" i="1"/>
  <c r="AU182" i="1"/>
  <c r="AW182" i="1"/>
  <c r="BB182" i="1" s="1"/>
  <c r="DP391" i="1"/>
  <c r="DM391" i="1"/>
  <c r="DF391" i="1"/>
  <c r="DQ368" i="1"/>
  <c r="BR368" i="1"/>
  <c r="DA391" i="1" a="1"/>
  <c r="DA391" i="1" s="1"/>
  <c r="DK391" i="1" s="1"/>
  <c r="AM394" i="1"/>
  <c r="AW395" i="1"/>
  <c r="BB395" i="1" s="1"/>
  <c r="AV395" i="1"/>
  <c r="AU395" i="1"/>
  <c r="DM365" i="1"/>
  <c r="DP365" i="1"/>
  <c r="DF365" i="1"/>
  <c r="AM306" i="1"/>
  <c r="AM383" i="1"/>
  <c r="DM385" i="1"/>
  <c r="DP385" i="1"/>
  <c r="DF385" i="1"/>
  <c r="DP249" i="1"/>
  <c r="DM249" i="1"/>
  <c r="DF249" i="1"/>
  <c r="AN357" i="1"/>
  <c r="BD357" i="1" s="1"/>
  <c r="AM357" i="1"/>
  <c r="DM336" i="1"/>
  <c r="DF336" i="1"/>
  <c r="DP336" i="1"/>
  <c r="AM364" i="1"/>
  <c r="AW333" i="1"/>
  <c r="BB333" i="1" s="1"/>
  <c r="AV333" i="1"/>
  <c r="AU333" i="1"/>
  <c r="DQ328" i="1"/>
  <c r="BR328" i="1"/>
  <c r="AW175" i="1"/>
  <c r="BB175" i="1" s="1"/>
  <c r="AV175" i="1"/>
  <c r="AU175" i="1"/>
  <c r="DM32" i="1"/>
  <c r="DP32" i="1"/>
  <c r="DF32" i="1"/>
  <c r="AW156" i="1"/>
  <c r="BB156" i="1" s="1"/>
  <c r="AU156" i="1"/>
  <c r="AV156" i="1"/>
  <c r="AW253" i="1"/>
  <c r="BB253" i="1" s="1"/>
  <c r="AV253" i="1"/>
  <c r="AU253" i="1"/>
  <c r="DA154" i="1" a="1"/>
  <c r="DA154" i="1" s="1"/>
  <c r="DK154" i="1" s="1"/>
  <c r="AV308" i="1"/>
  <c r="AU308" i="1"/>
  <c r="AW308" i="1"/>
  <c r="BB308" i="1" s="1"/>
  <c r="DQ378" i="1"/>
  <c r="BR378" i="1"/>
  <c r="AW204" i="1"/>
  <c r="BB204" i="1" s="1"/>
  <c r="AU204" i="1"/>
  <c r="AV204" i="1"/>
  <c r="AU185" i="1"/>
  <c r="AV185" i="1"/>
  <c r="AW185" i="1"/>
  <c r="BB185" i="1" s="1"/>
  <c r="AV176" i="1"/>
  <c r="AW176" i="1"/>
  <c r="BB176" i="1" s="1"/>
  <c r="AU176" i="1"/>
  <c r="AW286" i="1"/>
  <c r="BB286" i="1" s="1"/>
  <c r="AU286" i="1"/>
  <c r="AV286" i="1"/>
  <c r="AW324" i="1"/>
  <c r="BB324" i="1" s="1"/>
  <c r="AV324" i="1"/>
  <c r="AU324" i="1"/>
  <c r="DM381" i="1"/>
  <c r="DP381" i="1"/>
  <c r="DF381" i="1"/>
  <c r="DQ392" i="1"/>
  <c r="BR392" i="1"/>
  <c r="AU306" i="1"/>
  <c r="AV306" i="1"/>
  <c r="AW306" i="1"/>
  <c r="BB306" i="1" s="1"/>
  <c r="AW310" i="1"/>
  <c r="BB310" i="1" s="1"/>
  <c r="AV310" i="1"/>
  <c r="AU310" i="1"/>
  <c r="DF337" i="1"/>
  <c r="DP337" i="1"/>
  <c r="DM337" i="1"/>
  <c r="DA348" i="1" a="1"/>
  <c r="DA348" i="1" s="1"/>
  <c r="DK348" i="1" s="1"/>
  <c r="AV378" i="1"/>
  <c r="AW378" i="1"/>
  <c r="BB378" i="1" s="1"/>
  <c r="AU378" i="1"/>
  <c r="DP329" i="1"/>
  <c r="DF329" i="1"/>
  <c r="DM329" i="1"/>
  <c r="AN385" i="1"/>
  <c r="BD385" i="1" s="1"/>
  <c r="AM385" i="1"/>
  <c r="DM366" i="1"/>
  <c r="DF366" i="1"/>
  <c r="DP366" i="1"/>
  <c r="AW226" i="1"/>
  <c r="BB226" i="1" s="1"/>
  <c r="AU226" i="1"/>
  <c r="AV226" i="1"/>
  <c r="AW320" i="1"/>
  <c r="BB320" i="1" s="1"/>
  <c r="AU320" i="1"/>
  <c r="AV320" i="1"/>
  <c r="DA376" i="1" a="1"/>
  <c r="DA376" i="1" s="1"/>
  <c r="DK376" i="1" s="1"/>
  <c r="DQ407" i="1"/>
  <c r="BR407" i="1"/>
  <c r="DF379" i="1"/>
  <c r="DM379" i="1"/>
  <c r="DP379" i="1"/>
  <c r="AM344" i="1"/>
  <c r="DA399" i="1" a="1"/>
  <c r="DA399" i="1" s="1"/>
  <c r="DK399" i="1" s="1"/>
  <c r="AV364" i="1"/>
  <c r="AW364" i="1"/>
  <c r="BB364" i="1" s="1"/>
  <c r="AU364" i="1"/>
  <c r="BT328" i="1"/>
  <c r="AU128" i="1"/>
  <c r="AW128" i="1"/>
  <c r="BB128" i="1" s="1"/>
  <c r="AV128" i="1"/>
  <c r="DQ33" i="1"/>
  <c r="BR33" i="1"/>
  <c r="AU62" i="1"/>
  <c r="AW62" i="1"/>
  <c r="BB62" i="1" s="1"/>
  <c r="AV62" i="1"/>
  <c r="AM32" i="1"/>
  <c r="AV146" i="1"/>
  <c r="AW146" i="1"/>
  <c r="BB146" i="1" s="1"/>
  <c r="AU146" i="1"/>
  <c r="DF152" i="1"/>
  <c r="DP152" i="1"/>
  <c r="DM152" i="1"/>
  <c r="DP222" i="1"/>
  <c r="DF222" i="1"/>
  <c r="DM222" i="1"/>
  <c r="DM342" i="1"/>
  <c r="DP342" i="1"/>
  <c r="DF342" i="1"/>
  <c r="AW187" i="1"/>
  <c r="BB187" i="1" s="1"/>
  <c r="AV187" i="1"/>
  <c r="AU187" i="1"/>
  <c r="DA370" i="1" a="1"/>
  <c r="DA370" i="1" s="1"/>
  <c r="DK370" i="1" s="1"/>
  <c r="DA343" i="1" a="1"/>
  <c r="DA343" i="1" s="1"/>
  <c r="DK343" i="1" s="1"/>
  <c r="BT392" i="1"/>
  <c r="DQ391" i="1"/>
  <c r="BR391" i="1"/>
  <c r="DF403" i="1"/>
  <c r="DP403" i="1"/>
  <c r="DM403" i="1"/>
  <c r="DP369" i="1"/>
  <c r="DM369" i="1"/>
  <c r="DF369" i="1"/>
  <c r="AM395" i="1"/>
  <c r="DQ404" i="1"/>
  <c r="BR404" i="1"/>
  <c r="DQ408" i="1"/>
  <c r="BR408" i="1"/>
  <c r="AN329" i="1"/>
  <c r="BD329" i="1" s="1"/>
  <c r="AN382" i="1"/>
  <c r="BD382" i="1" s="1"/>
  <c r="AM382" i="1"/>
  <c r="AN384" i="1"/>
  <c r="BD384" i="1" s="1"/>
  <c r="DA342" i="1" a="1"/>
  <c r="DA342" i="1" s="1"/>
  <c r="DK342" i="1" s="1"/>
  <c r="DQ376" i="1"/>
  <c r="BR376" i="1"/>
  <c r="AW344" i="1"/>
  <c r="BB344" i="1" s="1"/>
  <c r="AV344" i="1"/>
  <c r="AU344" i="1"/>
  <c r="DQ399" i="1"/>
  <c r="BR399" i="1"/>
  <c r="AN393" i="1" l="1"/>
  <c r="BD393" i="1" s="1"/>
  <c r="DA394" i="1" a="1"/>
  <c r="DA394" i="1" s="1"/>
  <c r="DK394" i="1" s="1"/>
  <c r="CL394" i="1"/>
  <c r="AM343" i="1"/>
  <c r="AM401" i="1"/>
  <c r="AN389" i="1"/>
  <c r="BD389" i="1" s="1"/>
  <c r="AN404" i="1"/>
  <c r="BD404" i="1" s="1"/>
  <c r="DA388" i="1" a="1"/>
  <c r="DA388" i="1" s="1"/>
  <c r="DK388" i="1" s="1"/>
  <c r="AM181" i="1"/>
  <c r="AM259" i="1"/>
  <c r="CL306" i="1"/>
  <c r="DA126" i="1" a="1"/>
  <c r="DA126" i="1" s="1"/>
  <c r="DK126" i="1" s="1"/>
  <c r="DA344" i="1" a="1"/>
  <c r="DA344" i="1" s="1"/>
  <c r="DK344" i="1" s="1"/>
  <c r="AM390" i="1"/>
  <c r="AM222" i="1"/>
  <c r="AM347" i="1"/>
  <c r="AN307" i="1"/>
  <c r="BD307" i="1" s="1"/>
  <c r="AN260" i="1"/>
  <c r="BD260" i="1" s="1"/>
  <c r="AN361" i="1"/>
  <c r="BD361" i="1" s="1"/>
  <c r="AN99" i="1"/>
  <c r="BD99" i="1" s="1"/>
  <c r="CL33" i="1"/>
  <c r="DA45" i="1" a="1"/>
  <c r="DA45" i="1" s="1"/>
  <c r="DK45" i="1" s="1"/>
  <c r="AM341" i="1"/>
  <c r="AN408" i="1"/>
  <c r="BD408" i="1" s="1"/>
  <c r="DA385" i="1" a="1"/>
  <c r="DA385" i="1" s="1"/>
  <c r="DK385" i="1" s="1"/>
  <c r="AN358" i="1"/>
  <c r="BD358" i="1" s="1"/>
  <c r="CL385" i="1"/>
  <c r="AM398" i="1"/>
  <c r="AN371" i="1"/>
  <c r="BD371" i="1" s="1"/>
  <c r="DA404" i="1" a="1"/>
  <c r="DA404" i="1" s="1"/>
  <c r="DK404" i="1" s="1"/>
  <c r="AM180" i="1"/>
  <c r="CL348" i="1"/>
  <c r="CL154" i="1"/>
  <c r="CL380" i="1"/>
  <c r="CL408" i="1"/>
  <c r="CL223" i="1"/>
  <c r="CL366" i="1"/>
  <c r="CL342" i="1"/>
  <c r="CL346" i="1"/>
  <c r="DA381" i="1" a="1"/>
  <c r="DA381" i="1" s="1"/>
  <c r="DK381" i="1" s="1"/>
  <c r="CE349" i="1"/>
  <c r="DA349" i="1" a="1"/>
  <c r="DA349" i="1" s="1"/>
  <c r="DK349" i="1" s="1"/>
  <c r="CE341" i="1"/>
  <c r="DA341" i="1" a="1"/>
  <c r="DA341" i="1" s="1"/>
  <c r="DK341" i="1" s="1"/>
  <c r="CE306" i="1"/>
  <c r="DA306" i="1" a="1"/>
  <c r="DA306" i="1" s="1"/>
  <c r="DK306" i="1" s="1"/>
  <c r="CL359" i="1"/>
  <c r="DA366" i="1" a="1"/>
  <c r="DA366" i="1" s="1"/>
  <c r="DK366" i="1" s="1"/>
  <c r="CE408" i="1"/>
  <c r="DA408" i="1" a="1"/>
  <c r="DA408" i="1" s="1"/>
  <c r="DK408" i="1" s="1"/>
  <c r="CE180" i="1"/>
  <c r="DA180" i="1" a="1"/>
  <c r="DA180" i="1" s="1"/>
  <c r="DK180" i="1" s="1"/>
  <c r="CE239" i="1"/>
  <c r="DA239" i="1" a="1"/>
  <c r="DA239" i="1" s="1"/>
  <c r="DK239" i="1" s="1"/>
  <c r="CE66" i="1"/>
  <c r="DA66" i="1" a="1"/>
  <c r="DA66" i="1" s="1"/>
  <c r="DK66" i="1" s="1"/>
  <c r="DA360" i="1" a="1"/>
  <c r="DA360" i="1" s="1"/>
  <c r="DK360" i="1" s="1"/>
  <c r="DA364" i="1" a="1"/>
  <c r="DA364" i="1" s="1"/>
  <c r="DK364" i="1" s="1"/>
  <c r="DA33" i="1" a="1"/>
  <c r="DA33" i="1" s="1"/>
  <c r="DK33" i="1" s="1"/>
  <c r="CL401" i="1"/>
  <c r="CL398" i="1"/>
  <c r="CL260" i="1"/>
  <c r="CL344" i="1"/>
  <c r="CL360" i="1"/>
  <c r="CL392" i="1"/>
  <c r="CL54" i="1"/>
  <c r="CL407" i="1"/>
  <c r="CL42" i="1"/>
  <c r="CL389" i="1"/>
  <c r="CL180" i="1"/>
  <c r="CL104" i="1"/>
  <c r="CL364" i="1"/>
  <c r="CL388" i="1"/>
  <c r="CL353" i="1"/>
  <c r="CL393" i="1"/>
  <c r="CL373" i="1"/>
  <c r="CL176" i="1"/>
  <c r="CL347" i="1"/>
  <c r="CL351" i="1"/>
  <c r="CL126" i="1"/>
  <c r="CL363" i="1"/>
  <c r="CL402" i="1"/>
  <c r="DA375" i="1" a="1"/>
  <c r="DA375" i="1" s="1"/>
  <c r="DK375" i="1" s="1"/>
  <c r="CL400" i="1"/>
  <c r="CL349" i="1"/>
  <c r="CL409" i="1"/>
  <c r="CL19" i="1"/>
  <c r="CL384" i="1"/>
  <c r="DA397" i="1" a="1"/>
  <c r="DA397" i="1" s="1"/>
  <c r="DK397" i="1" s="1"/>
  <c r="CL371" i="1"/>
  <c r="DA32" i="1" a="1"/>
  <c r="DA32" i="1" s="1"/>
  <c r="DK32" i="1" s="1"/>
  <c r="CL399" i="1"/>
  <c r="CL404" i="1"/>
  <c r="DA387" i="1" a="1"/>
  <c r="DA387" i="1" s="1"/>
  <c r="DK387" i="1" s="1"/>
  <c r="DA362" i="1" a="1"/>
  <c r="DA362" i="1" s="1"/>
  <c r="DK362" i="1" s="1"/>
  <c r="CL350" i="1"/>
  <c r="DA354" i="1" a="1"/>
  <c r="DA354" i="1" s="1"/>
  <c r="DK354" i="1" s="1"/>
  <c r="CL307" i="1"/>
  <c r="DA67" i="1" a="1"/>
  <c r="DA67" i="1" s="1"/>
  <c r="DK67" i="1" s="1"/>
  <c r="DA99" i="1" a="1"/>
  <c r="DA99" i="1" s="1"/>
  <c r="DK99" i="1" s="1"/>
  <c r="CL405" i="1"/>
  <c r="CL368" i="1"/>
  <c r="DA378" i="1" a="1"/>
  <c r="DA378" i="1" s="1"/>
  <c r="DK378" i="1" s="1"/>
  <c r="CL152" i="1"/>
  <c r="CL66" i="1"/>
  <c r="CL336" i="1"/>
  <c r="CL370" i="1"/>
  <c r="CL391" i="1"/>
  <c r="CL410" i="1"/>
  <c r="CL45" i="1"/>
  <c r="CL222" i="1"/>
  <c r="CL381" i="1"/>
  <c r="DA358" i="1" a="1"/>
  <c r="DA358" i="1" s="1"/>
  <c r="DK358" i="1" s="1"/>
  <c r="DA337" i="1" a="1"/>
  <c r="DA337" i="1" s="1"/>
  <c r="DK337" i="1" s="1"/>
  <c r="CL406" i="1"/>
  <c r="CL374" i="1"/>
  <c r="DA345" i="1" a="1"/>
  <c r="DA345" i="1" s="1"/>
  <c r="DK345" i="1" s="1"/>
  <c r="DA386" i="1" a="1"/>
  <c r="DA386" i="1" s="1"/>
  <c r="DK386" i="1" s="1"/>
  <c r="DA356" i="1" a="1"/>
  <c r="DA356" i="1" s="1"/>
  <c r="DK356" i="1" s="1"/>
  <c r="DA328" i="1" a="1"/>
  <c r="DA328" i="1" s="1"/>
  <c r="DK328" i="1" s="1"/>
  <c r="DA372" i="1" a="1"/>
  <c r="DA372" i="1" s="1"/>
  <c r="DK372" i="1" s="1"/>
  <c r="DA352" i="1" a="1"/>
  <c r="DA352" i="1" s="1"/>
  <c r="DK352" i="1" s="1"/>
  <c r="CL403" i="1"/>
  <c r="CL367" i="1"/>
  <c r="DA250" i="1" a="1"/>
  <c r="DA250" i="1" s="1"/>
  <c r="DK250" i="1" s="1"/>
  <c r="CL395" i="1"/>
  <c r="CL390" i="1"/>
  <c r="DA365" i="1" a="1"/>
  <c r="DA365" i="1" s="1"/>
  <c r="DK365" i="1" s="1"/>
  <c r="CL218" i="1"/>
  <c r="CL376" i="1"/>
  <c r="CL383" i="1"/>
  <c r="DA181" i="1" a="1"/>
  <c r="DA181" i="1" s="1"/>
  <c r="DK181" i="1" s="1"/>
  <c r="CL239" i="1"/>
  <c r="CL341" i="1"/>
  <c r="CL177" i="1" l="1"/>
  <c r="CL343" i="1"/>
  <c r="CL259" i="1"/>
  <c r="CL328" i="1"/>
  <c r="CL181" i="1"/>
  <c r="CL365" i="1"/>
  <c r="CL358" i="1"/>
  <c r="CL387" i="1"/>
  <c r="CL32" i="1"/>
  <c r="CL356" i="1"/>
  <c r="CL386" i="1"/>
  <c r="CL345" i="1"/>
  <c r="CL362" i="1"/>
  <c r="CL382" i="1"/>
  <c r="CL99" i="1"/>
  <c r="CL352" i="1"/>
  <c r="CL375" i="1"/>
  <c r="CL397" i="1"/>
  <c r="CL337" i="1"/>
  <c r="CL250" i="1"/>
  <c r="CL372" i="1"/>
  <c r="CL378" i="1"/>
  <c r="CL67" i="1"/>
  <c r="CL354" i="1"/>
  <c r="E11" i="1" l="1"/>
  <c r="BL11" i="1" s="1"/>
  <c r="D11" i="1"/>
  <c r="BK11" i="1" s="1"/>
  <c r="E5" i="1"/>
  <c r="D5" i="1"/>
  <c r="H11" i="1"/>
  <c r="BG11" i="1" s="1"/>
  <c r="H5" i="1"/>
  <c r="G11" i="1"/>
  <c r="BF11" i="1" s="1"/>
  <c r="BH11" i="1" s="1"/>
  <c r="G5" i="1"/>
  <c r="K5" i="1"/>
  <c r="K11" i="1"/>
  <c r="AI11" i="1" s="1"/>
  <c r="J5" i="1"/>
  <c r="J11" i="1"/>
  <c r="AH11" i="1" s="1"/>
  <c r="B5" i="1"/>
  <c r="K57" i="5"/>
  <c r="L57" i="5" s="1"/>
  <c r="J57" i="5"/>
  <c r="M57" i="5" s="1"/>
  <c r="K56" i="5"/>
  <c r="L56" i="5" s="1"/>
  <c r="Q56" i="5" s="1"/>
  <c r="J56" i="5"/>
  <c r="M56" i="5" s="1"/>
  <c r="K55" i="5"/>
  <c r="L55" i="5" s="1"/>
  <c r="J55" i="5"/>
  <c r="M55" i="5" s="1"/>
  <c r="K54" i="5"/>
  <c r="L54" i="5" s="1"/>
  <c r="Q54" i="5" s="1"/>
  <c r="J54" i="5"/>
  <c r="M54" i="5" s="1"/>
  <c r="K53" i="5"/>
  <c r="L53" i="5" s="1"/>
  <c r="J53" i="5"/>
  <c r="M53" i="5" s="1"/>
  <c r="K52" i="5"/>
  <c r="L52" i="5" s="1"/>
  <c r="J52" i="5"/>
  <c r="M52" i="5" s="1"/>
  <c r="K51" i="5"/>
  <c r="L51" i="5" s="1"/>
  <c r="J51" i="5"/>
  <c r="M51" i="5" s="1"/>
  <c r="K50" i="5"/>
  <c r="L50" i="5" s="1"/>
  <c r="Q50" i="5" s="1"/>
  <c r="J50" i="5"/>
  <c r="M50" i="5" s="1"/>
  <c r="K49" i="5"/>
  <c r="L49" i="5" s="1"/>
  <c r="J49" i="5"/>
  <c r="M49" i="5" s="1"/>
  <c r="K48" i="5"/>
  <c r="L48" i="5" s="1"/>
  <c r="Q48" i="5" s="1"/>
  <c r="J48" i="5"/>
  <c r="M48" i="5" s="1"/>
  <c r="K47" i="5"/>
  <c r="L47" i="5" s="1"/>
  <c r="J47" i="5"/>
  <c r="M47" i="5" s="1"/>
  <c r="K46" i="5"/>
  <c r="L46" i="5" s="1"/>
  <c r="J46" i="5"/>
  <c r="M46" i="5" s="1"/>
  <c r="K45" i="5"/>
  <c r="L45" i="5" s="1"/>
  <c r="J45" i="5"/>
  <c r="M45" i="5" s="1"/>
  <c r="K44" i="5"/>
  <c r="L44" i="5" s="1"/>
  <c r="J44" i="5"/>
  <c r="M44" i="5" s="1"/>
  <c r="K43" i="5"/>
  <c r="L43" i="5" s="1"/>
  <c r="J43" i="5"/>
  <c r="M43" i="5" s="1"/>
  <c r="K42" i="5"/>
  <c r="L42" i="5" s="1"/>
  <c r="Q42" i="5" s="1"/>
  <c r="J42" i="5"/>
  <c r="M42" i="5" s="1"/>
  <c r="K41" i="5"/>
  <c r="L41" i="5" s="1"/>
  <c r="J41" i="5"/>
  <c r="M41" i="5" s="1"/>
  <c r="K40" i="5"/>
  <c r="L40" i="5" s="1"/>
  <c r="Q40" i="5" s="1"/>
  <c r="J40" i="5"/>
  <c r="M40" i="5" s="1"/>
  <c r="K39" i="5"/>
  <c r="L39" i="5" s="1"/>
  <c r="J39" i="5"/>
  <c r="M39" i="5" s="1"/>
  <c r="K38" i="5"/>
  <c r="L38" i="5" s="1"/>
  <c r="J38" i="5"/>
  <c r="M38" i="5" s="1"/>
  <c r="K37" i="5"/>
  <c r="L37" i="5" s="1"/>
  <c r="J37" i="5"/>
  <c r="M37" i="5" s="1"/>
  <c r="K36" i="5"/>
  <c r="L36" i="5" s="1"/>
  <c r="J36" i="5"/>
  <c r="M36" i="5" s="1"/>
  <c r="K35" i="5"/>
  <c r="L35" i="5" s="1"/>
  <c r="J35" i="5"/>
  <c r="M35" i="5" s="1"/>
  <c r="K34" i="5"/>
  <c r="L34" i="5" s="1"/>
  <c r="Q34" i="5" s="1"/>
  <c r="J34" i="5"/>
  <c r="M34" i="5" s="1"/>
  <c r="K33" i="5"/>
  <c r="L33" i="5" s="1"/>
  <c r="J33" i="5"/>
  <c r="M33" i="5" s="1"/>
  <c r="K32" i="5"/>
  <c r="L32" i="5" s="1"/>
  <c r="J32" i="5"/>
  <c r="M32" i="5" s="1"/>
  <c r="K31" i="5"/>
  <c r="L31" i="5" s="1"/>
  <c r="J31" i="5"/>
  <c r="M31" i="5" s="1"/>
  <c r="K30" i="5"/>
  <c r="L30" i="5" s="1"/>
  <c r="J30" i="5"/>
  <c r="M30" i="5" s="1"/>
  <c r="B11" i="1"/>
  <c r="O11" i="1" s="1"/>
  <c r="BX11" i="1"/>
  <c r="AR5" i="1"/>
  <c r="M11" i="1"/>
  <c r="W11" i="1" s="1"/>
  <c r="X11" i="1" s="1"/>
  <c r="AF11" i="1" s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N22" i="15"/>
  <c r="L22" i="15"/>
  <c r="K22" i="15"/>
  <c r="L21" i="15"/>
  <c r="K21" i="15"/>
  <c r="N21" i="15" s="1"/>
  <c r="L20" i="15"/>
  <c r="K20" i="15"/>
  <c r="L19" i="15"/>
  <c r="K19" i="15"/>
  <c r="N19" i="15" s="1"/>
  <c r="L18" i="15"/>
  <c r="K18" i="15"/>
  <c r="N18" i="15" s="1"/>
  <c r="L17" i="15"/>
  <c r="K17" i="15"/>
  <c r="N17" i="15" s="1"/>
  <c r="L16" i="15"/>
  <c r="K16" i="15"/>
  <c r="N16" i="15" s="1"/>
  <c r="L15" i="15"/>
  <c r="K15" i="15"/>
  <c r="N15" i="15" s="1"/>
  <c r="L14" i="15"/>
  <c r="K14" i="15"/>
  <c r="N14" i="15" s="1"/>
  <c r="L13" i="15"/>
  <c r="K13" i="15"/>
  <c r="N13" i="15" s="1"/>
  <c r="L12" i="15"/>
  <c r="K12" i="15"/>
  <c r="N12" i="15" s="1"/>
  <c r="L11" i="15"/>
  <c r="K11" i="15"/>
  <c r="N11" i="15" s="1"/>
  <c r="L10" i="15"/>
  <c r="K10" i="15"/>
  <c r="N10" i="15" s="1"/>
  <c r="L9" i="15"/>
  <c r="K9" i="15"/>
  <c r="N9" i="15" s="1"/>
  <c r="P7" i="15"/>
  <c r="K7" i="15"/>
  <c r="L7" i="5"/>
  <c r="M5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B9" i="15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N20" i="15" l="1"/>
  <c r="Q32" i="5"/>
  <c r="S32" i="5"/>
  <c r="AP130" i="1"/>
  <c r="AT130" i="1" s="1"/>
  <c r="AP103" i="1"/>
  <c r="AT103" i="1" s="1"/>
  <c r="Q36" i="5"/>
  <c r="S36" i="5"/>
  <c r="Q44" i="5"/>
  <c r="S44" i="5"/>
  <c r="Q52" i="5"/>
  <c r="S52" i="5"/>
  <c r="Q30" i="5"/>
  <c r="S30" i="5"/>
  <c r="Q38" i="5"/>
  <c r="S38" i="5"/>
  <c r="Q46" i="5"/>
  <c r="S46" i="5"/>
  <c r="Q51" i="5"/>
  <c r="P51" i="5"/>
  <c r="N51" i="5"/>
  <c r="O51" i="5" s="1"/>
  <c r="S51" i="5"/>
  <c r="Q39" i="5"/>
  <c r="P39" i="5"/>
  <c r="N39" i="5"/>
  <c r="O39" i="5" s="1"/>
  <c r="S39" i="5"/>
  <c r="Q45" i="5"/>
  <c r="P45" i="5"/>
  <c r="N45" i="5"/>
  <c r="O45" i="5" s="1"/>
  <c r="S45" i="5"/>
  <c r="Q33" i="5"/>
  <c r="P33" i="5"/>
  <c r="N33" i="5"/>
  <c r="O33" i="5" s="1"/>
  <c r="S33" i="5"/>
  <c r="Q53" i="5"/>
  <c r="P53" i="5"/>
  <c r="N53" i="5"/>
  <c r="O53" i="5" s="1"/>
  <c r="S53" i="5"/>
  <c r="Q47" i="5"/>
  <c r="P47" i="5"/>
  <c r="S47" i="5"/>
  <c r="N47" i="5"/>
  <c r="O47" i="5" s="1"/>
  <c r="Q41" i="5"/>
  <c r="P41" i="5"/>
  <c r="N41" i="5"/>
  <c r="O41" i="5" s="1"/>
  <c r="S41" i="5"/>
  <c r="Q35" i="5"/>
  <c r="P35" i="5"/>
  <c r="N35" i="5"/>
  <c r="O35" i="5" s="1"/>
  <c r="S35" i="5"/>
  <c r="Q55" i="5"/>
  <c r="P55" i="5"/>
  <c r="N55" i="5"/>
  <c r="O55" i="5" s="1"/>
  <c r="S55" i="5"/>
  <c r="Q49" i="5"/>
  <c r="S49" i="5"/>
  <c r="P49" i="5"/>
  <c r="N49" i="5"/>
  <c r="O49" i="5" s="1"/>
  <c r="Q43" i="5"/>
  <c r="P43" i="5"/>
  <c r="N43" i="5"/>
  <c r="O43" i="5" s="1"/>
  <c r="S43" i="5"/>
  <c r="Q37" i="5"/>
  <c r="P37" i="5"/>
  <c r="N37" i="5"/>
  <c r="O37" i="5" s="1"/>
  <c r="S37" i="5"/>
  <c r="Q31" i="5"/>
  <c r="P31" i="5"/>
  <c r="N31" i="5"/>
  <c r="O31" i="5" s="1"/>
  <c r="S31" i="5"/>
  <c r="Q57" i="5"/>
  <c r="P57" i="5"/>
  <c r="N57" i="5"/>
  <c r="O57" i="5" s="1"/>
  <c r="S57" i="5"/>
  <c r="U57" i="5" s="1"/>
  <c r="N30" i="5"/>
  <c r="O30" i="5" s="1"/>
  <c r="N32" i="5"/>
  <c r="O32" i="5" s="1"/>
  <c r="N34" i="5"/>
  <c r="O34" i="5" s="1"/>
  <c r="N36" i="5"/>
  <c r="O36" i="5" s="1"/>
  <c r="N38" i="5"/>
  <c r="O38" i="5" s="1"/>
  <c r="N40" i="5"/>
  <c r="O40" i="5" s="1"/>
  <c r="N42" i="5"/>
  <c r="O42" i="5" s="1"/>
  <c r="N44" i="5"/>
  <c r="O44" i="5" s="1"/>
  <c r="N46" i="5"/>
  <c r="O46" i="5" s="1"/>
  <c r="N48" i="5"/>
  <c r="O48" i="5" s="1"/>
  <c r="N50" i="5"/>
  <c r="O50" i="5" s="1"/>
  <c r="N52" i="5"/>
  <c r="O52" i="5" s="1"/>
  <c r="N54" i="5"/>
  <c r="O54" i="5" s="1"/>
  <c r="N56" i="5"/>
  <c r="O56" i="5" s="1"/>
  <c r="P30" i="5"/>
  <c r="P32" i="5"/>
  <c r="P34" i="5"/>
  <c r="P36" i="5"/>
  <c r="P38" i="5"/>
  <c r="P40" i="5"/>
  <c r="P42" i="5"/>
  <c r="P44" i="5"/>
  <c r="P46" i="5"/>
  <c r="P48" i="5"/>
  <c r="P50" i="5"/>
  <c r="P52" i="5"/>
  <c r="P54" i="5"/>
  <c r="P56" i="5"/>
  <c r="S56" i="5"/>
  <c r="S40" i="5"/>
  <c r="S34" i="5"/>
  <c r="S54" i="5"/>
  <c r="S42" i="5"/>
  <c r="S48" i="5"/>
  <c r="S50" i="5"/>
  <c r="U56" i="5" l="1"/>
  <c r="U55" i="5" s="1"/>
  <c r="U54" i="5" s="1"/>
  <c r="U53" i="5" s="1"/>
  <c r="U52" i="5" s="1"/>
  <c r="U51" i="5" s="1"/>
  <c r="U50" i="5" s="1"/>
  <c r="U49" i="5" s="1"/>
  <c r="U48" i="5" s="1"/>
  <c r="U47" i="5" s="1"/>
  <c r="U46" i="5" s="1"/>
  <c r="U45" i="5" s="1"/>
  <c r="U44" i="5" s="1"/>
  <c r="U43" i="5" s="1"/>
  <c r="U42" i="5" s="1"/>
  <c r="U41" i="5" s="1"/>
  <c r="U40" i="5" s="1"/>
  <c r="U39" i="5" s="1"/>
  <c r="U38" i="5" s="1"/>
  <c r="U37" i="5" s="1"/>
  <c r="U36" i="5" s="1"/>
  <c r="U35" i="5" s="1"/>
  <c r="U34" i="5" s="1"/>
  <c r="U33" i="5" s="1"/>
  <c r="U32" i="5" s="1"/>
  <c r="U31" i="5" s="1"/>
  <c r="U30" i="5" s="1"/>
  <c r="AV103" i="1"/>
  <c r="AU130" i="1"/>
  <c r="AV130" i="1"/>
  <c r="AW130" i="1"/>
  <c r="BB130" i="1" s="1"/>
  <c r="BX5" i="1"/>
  <c r="CB11" i="1" l="1"/>
  <c r="BZ11" i="1"/>
  <c r="BY11" i="1"/>
  <c r="BY10" i="1"/>
  <c r="CD10" i="1"/>
  <c r="BZ10" i="1"/>
  <c r="AY11" i="1"/>
  <c r="AX10" i="1"/>
  <c r="AV10" i="1"/>
  <c r="Z10" i="1"/>
  <c r="AU10" i="1"/>
  <c r="AX11" i="1" l="1"/>
  <c r="AZ11" i="1"/>
  <c r="DI10" i="1" l="1"/>
  <c r="DI11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B31" i="8"/>
  <c r="K7" i="5"/>
  <c r="O6" i="7"/>
  <c r="B6" i="7"/>
  <c r="DI12" i="1" l="1"/>
  <c r="K8" i="5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AJ11" i="1"/>
  <c r="DD11" i="1" s="1"/>
  <c r="L11" i="7"/>
  <c r="L12" i="7" s="1"/>
  <c r="L13" i="7" s="1"/>
  <c r="K27" i="7"/>
  <c r="K28" i="7" s="1"/>
  <c r="K29" i="7" s="1"/>
  <c r="K30" i="7" s="1"/>
  <c r="K31" i="7" s="1"/>
  <c r="K32" i="7" s="1"/>
  <c r="K33" i="7" s="1"/>
  <c r="K26" i="7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BM161" i="1" l="1"/>
  <c r="BM281" i="1"/>
  <c r="BM216" i="1"/>
  <c r="BM101" i="1"/>
  <c r="BM68" i="1"/>
  <c r="BM213" i="1"/>
  <c r="BM311" i="1"/>
  <c r="BM72" i="1"/>
  <c r="BM26" i="1"/>
  <c r="BM83" i="1"/>
  <c r="BM111" i="1"/>
  <c r="BM74" i="1"/>
  <c r="BM105" i="1"/>
  <c r="BM123" i="1"/>
  <c r="BM174" i="1"/>
  <c r="BM252" i="1"/>
  <c r="BM261" i="1"/>
  <c r="BM299" i="1"/>
  <c r="BM303" i="1"/>
  <c r="BM298" i="1"/>
  <c r="BM331" i="1"/>
  <c r="BM25" i="1"/>
  <c r="BM214" i="1"/>
  <c r="BM178" i="1"/>
  <c r="BM14" i="1"/>
  <c r="BM46" i="1"/>
  <c r="BM12" i="1"/>
  <c r="BM29" i="1"/>
  <c r="BM122" i="1"/>
  <c r="BM118" i="1"/>
  <c r="BM150" i="1"/>
  <c r="BM148" i="1"/>
  <c r="BM234" i="1"/>
  <c r="BM263" i="1"/>
  <c r="BM257" i="1"/>
  <c r="BM301" i="1"/>
  <c r="BM310" i="1"/>
  <c r="BM324" i="1"/>
  <c r="BM333" i="1"/>
  <c r="BM57" i="1"/>
  <c r="BM28" i="1"/>
  <c r="BM179" i="1"/>
  <c r="BM69" i="1"/>
  <c r="BM170" i="1"/>
  <c r="BM245" i="1"/>
  <c r="BM31" i="1"/>
  <c r="BM15" i="1"/>
  <c r="BM63" i="1"/>
  <c r="BM20" i="1"/>
  <c r="BM80" i="1"/>
  <c r="BM89" i="1"/>
  <c r="BM133" i="1"/>
  <c r="BM144" i="1"/>
  <c r="BM153" i="1"/>
  <c r="BM160" i="1"/>
  <c r="BM190" i="1"/>
  <c r="BM200" i="1"/>
  <c r="BM201" i="1"/>
  <c r="BM219" i="1"/>
  <c r="BM238" i="1"/>
  <c r="BM290" i="1"/>
  <c r="BM265" i="1"/>
  <c r="BM61" i="1"/>
  <c r="BM169" i="1"/>
  <c r="BM229" i="1"/>
  <c r="BM100" i="1"/>
  <c r="BM300" i="1"/>
  <c r="BM36" i="1"/>
  <c r="BM23" i="1"/>
  <c r="BM98" i="1"/>
  <c r="BM75" i="1"/>
  <c r="BM129" i="1"/>
  <c r="BM194" i="1"/>
  <c r="BM242" i="1"/>
  <c r="BM266" i="1"/>
  <c r="BM275" i="1"/>
  <c r="BM285" i="1"/>
  <c r="BM320" i="1"/>
  <c r="BM340" i="1"/>
  <c r="BM124" i="1"/>
  <c r="BM87" i="1"/>
  <c r="BM334" i="1"/>
  <c r="BM37" i="1"/>
  <c r="BM40" i="1"/>
  <c r="BM38" i="1"/>
  <c r="BM117" i="1"/>
  <c r="BM85" i="1"/>
  <c r="BM120" i="1"/>
  <c r="BM207" i="1"/>
  <c r="BM221" i="1"/>
  <c r="BM236" i="1"/>
  <c r="BM283" i="1"/>
  <c r="BM314" i="1"/>
  <c r="BM211" i="1"/>
  <c r="BM155" i="1"/>
  <c r="BM56" i="1"/>
  <c r="BM43" i="1"/>
  <c r="BM284" i="1"/>
  <c r="BM24" i="1"/>
  <c r="BM21" i="1"/>
  <c r="BM44" i="1"/>
  <c r="BM113" i="1"/>
  <c r="BM168" i="1"/>
  <c r="BM173" i="1"/>
  <c r="BM164" i="1"/>
  <c r="BM233" i="1"/>
  <c r="BM224" i="1"/>
  <c r="BM247" i="1"/>
  <c r="BM243" i="1"/>
  <c r="BM282" i="1"/>
  <c r="BM288" i="1"/>
  <c r="BM292" i="1"/>
  <c r="BM338" i="1"/>
  <c r="BM220" i="1"/>
  <c r="BM197" i="1"/>
  <c r="BM49" i="1"/>
  <c r="BM51" i="1"/>
  <c r="BM79" i="1"/>
  <c r="BM97" i="1"/>
  <c r="BM184" i="1"/>
  <c r="BM240" i="1"/>
  <c r="BM226" i="1"/>
  <c r="BM264" i="1"/>
  <c r="BM317" i="1"/>
  <c r="BM147" i="1"/>
  <c r="BM91" i="1"/>
  <c r="BM55" i="1"/>
  <c r="BM30" i="1"/>
  <c r="BM64" i="1"/>
  <c r="BM134" i="1"/>
  <c r="BM125" i="1"/>
  <c r="BM166" i="1"/>
  <c r="BM185" i="1"/>
  <c r="BM209" i="1"/>
  <c r="BM230" i="1"/>
  <c r="BM244" i="1"/>
  <c r="BM251" i="1"/>
  <c r="BM325" i="1"/>
  <c r="BM22" i="1"/>
  <c r="BM193" i="1"/>
  <c r="BM277" i="1"/>
  <c r="BM34" i="1"/>
  <c r="BM47" i="1"/>
  <c r="BM71" i="1"/>
  <c r="BM88" i="1"/>
  <c r="BM137" i="1"/>
  <c r="BM139" i="1"/>
  <c r="BM142" i="1"/>
  <c r="BM167" i="1"/>
  <c r="BM188" i="1"/>
  <c r="BM199" i="1"/>
  <c r="BM232" i="1"/>
  <c r="BM254" i="1"/>
  <c r="BM287" i="1"/>
  <c r="BM308" i="1"/>
  <c r="BM294" i="1"/>
  <c r="BM106" i="1"/>
  <c r="BM212" i="1"/>
  <c r="BM92" i="1"/>
  <c r="BM189" i="1"/>
  <c r="BM128" i="1"/>
  <c r="BM149" i="1"/>
  <c r="BM302" i="1"/>
  <c r="BM18" i="1"/>
  <c r="BM39" i="1"/>
  <c r="BM27" i="1"/>
  <c r="BM62" i="1"/>
  <c r="BM76" i="1"/>
  <c r="BM132" i="1"/>
  <c r="BM136" i="1"/>
  <c r="BM165" i="1"/>
  <c r="BM227" i="1"/>
  <c r="BM253" i="1"/>
  <c r="BM262" i="1"/>
  <c r="BM305" i="1"/>
  <c r="BM323" i="1"/>
  <c r="BM159" i="1"/>
  <c r="BM286" i="1"/>
  <c r="BM198" i="1"/>
  <c r="BM108" i="1"/>
  <c r="BM195" i="1"/>
  <c r="BM205" i="1"/>
  <c r="BM304" i="1"/>
  <c r="BM13" i="1"/>
  <c r="BM16" i="1"/>
  <c r="BM50" i="1"/>
  <c r="BM77" i="1"/>
  <c r="BM103" i="1"/>
  <c r="BM114" i="1"/>
  <c r="BM130" i="1"/>
  <c r="BM121" i="1"/>
  <c r="BM151" i="1"/>
  <c r="BM140" i="1"/>
  <c r="BM210" i="1"/>
  <c r="BM255" i="1"/>
  <c r="BM268" i="1"/>
  <c r="BM271" i="1"/>
  <c r="BM279" i="1"/>
  <c r="BM332" i="1"/>
  <c r="BM175" i="1"/>
  <c r="BM316" i="1"/>
  <c r="BM206" i="1"/>
  <c r="BM17" i="1"/>
  <c r="BM48" i="1"/>
  <c r="BM41" i="1"/>
  <c r="BM59" i="1"/>
  <c r="BM84" i="1"/>
  <c r="BM82" i="1"/>
  <c r="BM107" i="1"/>
  <c r="BM102" i="1"/>
  <c r="BM145" i="1"/>
  <c r="BM156" i="1"/>
  <c r="BM217" i="1"/>
  <c r="BM256" i="1"/>
  <c r="BM248" i="1"/>
  <c r="BM270" i="1"/>
  <c r="BM296" i="1"/>
  <c r="BM202" i="1"/>
  <c r="BM235" i="1"/>
  <c r="BM135" i="1"/>
  <c r="BM78" i="1"/>
  <c r="BM110" i="1"/>
  <c r="BM90" i="1"/>
  <c r="BM172" i="1"/>
  <c r="BM157" i="1"/>
  <c r="BM187" i="1"/>
  <c r="BM203" i="1"/>
  <c r="BM196" i="1"/>
  <c r="BM237" i="1"/>
  <c r="BM225" i="1"/>
  <c r="BM258" i="1"/>
  <c r="BM327" i="1"/>
  <c r="BM339" i="1"/>
  <c r="BM272" i="1"/>
  <c r="BM143" i="1"/>
  <c r="BM313" i="1"/>
  <c r="BM127" i="1"/>
  <c r="BM318" i="1"/>
  <c r="BM58" i="1"/>
  <c r="BM115" i="1"/>
  <c r="BM116" i="1"/>
  <c r="BM93" i="1"/>
  <c r="BM131" i="1"/>
  <c r="BM96" i="1"/>
  <c r="BM138" i="1"/>
  <c r="BM146" i="1"/>
  <c r="BM162" i="1"/>
  <c r="BM183" i="1"/>
  <c r="BM246" i="1"/>
  <c r="BM289" i="1"/>
  <c r="BM293" i="1"/>
  <c r="BM312" i="1"/>
  <c r="BM330" i="1"/>
  <c r="BM273" i="1"/>
  <c r="BM309" i="1"/>
  <c r="BM274" i="1"/>
  <c r="BM86" i="1"/>
  <c r="BM94" i="1"/>
  <c r="BM119" i="1"/>
  <c r="BM95" i="1"/>
  <c r="BM192" i="1"/>
  <c r="BM228" i="1"/>
  <c r="BM276" i="1"/>
  <c r="BM280" i="1"/>
  <c r="BM291" i="1"/>
  <c r="BM295" i="1"/>
  <c r="BM315" i="1"/>
  <c r="BM319" i="1"/>
  <c r="BM73" i="1"/>
  <c r="BM208" i="1"/>
  <c r="BM182" i="1"/>
  <c r="BM141" i="1"/>
  <c r="BM65" i="1"/>
  <c r="BM204" i="1"/>
  <c r="BM163" i="1"/>
  <c r="BM191" i="1"/>
  <c r="BM322" i="1"/>
  <c r="BM35" i="1"/>
  <c r="BM60" i="1"/>
  <c r="BM53" i="1"/>
  <c r="BM81" i="1"/>
  <c r="BM109" i="1"/>
  <c r="BM70" i="1"/>
  <c r="BM112" i="1"/>
  <c r="BM158" i="1"/>
  <c r="BM186" i="1"/>
  <c r="BM231" i="1"/>
  <c r="BM215" i="1"/>
  <c r="BM269" i="1"/>
  <c r="BM267" i="1"/>
  <c r="BM297" i="1"/>
  <c r="BM321" i="1"/>
  <c r="BM335" i="1"/>
  <c r="BM326" i="1"/>
  <c r="S20" i="1"/>
  <c r="DJ20" i="1" s="1"/>
  <c r="S14" i="1"/>
  <c r="DJ14" i="1" s="1"/>
  <c r="S17" i="1"/>
  <c r="DJ17" i="1" s="1"/>
  <c r="S21" i="1"/>
  <c r="DJ21" i="1" s="1"/>
  <c r="S18" i="1"/>
  <c r="DJ18" i="1" s="1"/>
  <c r="S12" i="1"/>
  <c r="DJ12" i="1" s="1"/>
  <c r="S13" i="1"/>
  <c r="DJ13" i="1" s="1"/>
  <c r="S16" i="1"/>
  <c r="DJ16" i="1" s="1"/>
  <c r="S15" i="1"/>
  <c r="DJ15" i="1" s="1"/>
  <c r="K10" i="5"/>
  <c r="K9" i="5"/>
  <c r="DR11" i="1"/>
  <c r="DI13" i="1"/>
  <c r="DI14" i="1" s="1"/>
  <c r="L8" i="5"/>
  <c r="N8" i="5" s="1"/>
  <c r="O8" i="5" s="1"/>
  <c r="S11" i="1"/>
  <c r="DJ11" i="1" s="1"/>
  <c r="BM11" i="1"/>
  <c r="AK11" i="1" a="1"/>
  <c r="AK11" i="1" s="1"/>
  <c r="L14" i="7"/>
  <c r="L15" i="7" s="1"/>
  <c r="L16" i="7" s="1"/>
  <c r="BN274" i="1" l="1"/>
  <c r="BN115" i="1"/>
  <c r="BN172" i="1"/>
  <c r="BT172" i="1" s="1"/>
  <c r="BN82" i="1"/>
  <c r="BT82" i="1" s="1"/>
  <c r="BN151" i="1"/>
  <c r="BT151" i="1" s="1"/>
  <c r="BN323" i="1"/>
  <c r="BN189" i="1"/>
  <c r="BN71" i="1"/>
  <c r="CD71" i="1" s="1"/>
  <c r="BN30" i="1"/>
  <c r="BT30" i="1" s="1"/>
  <c r="BN292" i="1"/>
  <c r="BN56" i="1"/>
  <c r="BT56" i="1" s="1"/>
  <c r="BN124" i="1"/>
  <c r="BT124" i="1" s="1"/>
  <c r="BN169" i="1"/>
  <c r="BT169" i="1" s="1"/>
  <c r="BN63" i="1"/>
  <c r="BT63" i="1" s="1"/>
  <c r="BN148" i="1"/>
  <c r="BN252" i="1"/>
  <c r="BN295" i="1"/>
  <c r="BN291" i="1"/>
  <c r="BN53" i="1"/>
  <c r="CD53" i="1" s="1"/>
  <c r="BN280" i="1"/>
  <c r="BT280" i="1" s="1"/>
  <c r="BN60" i="1"/>
  <c r="BN276" i="1"/>
  <c r="BT276" i="1" s="1"/>
  <c r="BN309" i="1"/>
  <c r="BT309" i="1" s="1"/>
  <c r="BN58" i="1"/>
  <c r="CD58" i="1" s="1"/>
  <c r="CD90" i="1"/>
  <c r="BN90" i="1"/>
  <c r="BT90" i="1" s="1"/>
  <c r="BN84" i="1"/>
  <c r="CD84" i="1" s="1"/>
  <c r="BN121" i="1"/>
  <c r="CD121" i="1" s="1"/>
  <c r="BN305" i="1"/>
  <c r="CD305" i="1" s="1"/>
  <c r="BN92" i="1"/>
  <c r="CD92" i="1" s="1"/>
  <c r="BN47" i="1"/>
  <c r="CD47" i="1" s="1"/>
  <c r="BN55" i="1"/>
  <c r="CD55" i="1" s="1"/>
  <c r="BN288" i="1"/>
  <c r="CD288" i="1" s="1"/>
  <c r="BN155" i="1"/>
  <c r="BT155" i="1" s="1"/>
  <c r="BN340" i="1"/>
  <c r="CD340" i="1" s="1"/>
  <c r="BT340" i="1"/>
  <c r="BN61" i="1"/>
  <c r="BT61" i="1" s="1"/>
  <c r="BN15" i="1"/>
  <c r="BT15" i="1" s="1"/>
  <c r="BN150" i="1"/>
  <c r="BN174" i="1"/>
  <c r="BT174" i="1" s="1"/>
  <c r="BN297" i="1"/>
  <c r="BN163" i="1"/>
  <c r="BT163" i="1" s="1"/>
  <c r="BN119" i="1"/>
  <c r="BT119" i="1" s="1"/>
  <c r="BN267" i="1"/>
  <c r="CD267" i="1" s="1"/>
  <c r="BN204" i="1"/>
  <c r="BT204" i="1" s="1"/>
  <c r="BN94" i="1"/>
  <c r="BN269" i="1"/>
  <c r="BN65" i="1"/>
  <c r="CD65" i="1" s="1"/>
  <c r="BN86" i="1"/>
  <c r="BT86" i="1" s="1"/>
  <c r="BN215" i="1"/>
  <c r="BT215" i="1" s="1"/>
  <c r="BN141" i="1"/>
  <c r="BT141" i="1" s="1"/>
  <c r="BN231" i="1"/>
  <c r="BT231" i="1" s="1"/>
  <c r="BN182" i="1"/>
  <c r="BT182" i="1" s="1"/>
  <c r="CD186" i="1"/>
  <c r="BN186" i="1"/>
  <c r="BN208" i="1"/>
  <c r="CD208" i="1" s="1"/>
  <c r="BN273" i="1"/>
  <c r="CD273" i="1" s="1"/>
  <c r="BN318" i="1"/>
  <c r="CD318" i="1" s="1"/>
  <c r="BN110" i="1"/>
  <c r="CD110" i="1" s="1"/>
  <c r="BN59" i="1"/>
  <c r="CD59" i="1" s="1"/>
  <c r="BT59" i="1"/>
  <c r="BN130" i="1"/>
  <c r="CD130" i="1" s="1"/>
  <c r="BN262" i="1"/>
  <c r="BT262" i="1" s="1"/>
  <c r="BN212" i="1"/>
  <c r="CD212" i="1" s="1"/>
  <c r="BN34" i="1"/>
  <c r="BT34" i="1" s="1"/>
  <c r="BN91" i="1"/>
  <c r="CD91" i="1" s="1"/>
  <c r="BN282" i="1"/>
  <c r="BT282" i="1" s="1"/>
  <c r="BN211" i="1"/>
  <c r="BT211" i="1" s="1"/>
  <c r="BN320" i="1"/>
  <c r="CD320" i="1" s="1"/>
  <c r="BN265" i="1"/>
  <c r="BT265" i="1" s="1"/>
  <c r="BN31" i="1"/>
  <c r="BN118" i="1"/>
  <c r="BT118" i="1" s="1"/>
  <c r="BN123" i="1"/>
  <c r="BT123" i="1" s="1"/>
  <c r="BN326" i="1"/>
  <c r="BN35" i="1"/>
  <c r="CD35" i="1" s="1"/>
  <c r="BN228" i="1"/>
  <c r="BT228" i="1" s="1"/>
  <c r="BN335" i="1"/>
  <c r="BT335" i="1" s="1"/>
  <c r="BN322" i="1"/>
  <c r="BT322" i="1" s="1"/>
  <c r="BN192" i="1"/>
  <c r="BN321" i="1"/>
  <c r="BN191" i="1"/>
  <c r="CD191" i="1" s="1"/>
  <c r="BN95" i="1"/>
  <c r="CD95" i="1" s="1"/>
  <c r="BN158" i="1"/>
  <c r="BT158" i="1" s="1"/>
  <c r="BN73" i="1"/>
  <c r="CD73" i="1" s="1"/>
  <c r="BN330" i="1"/>
  <c r="CD330" i="1" s="1"/>
  <c r="BN127" i="1"/>
  <c r="BT127" i="1" s="1"/>
  <c r="BN78" i="1"/>
  <c r="CD78" i="1" s="1"/>
  <c r="BN41" i="1"/>
  <c r="CD41" i="1" s="1"/>
  <c r="BN114" i="1"/>
  <c r="CD114" i="1" s="1"/>
  <c r="BN253" i="1"/>
  <c r="BT253" i="1" s="1"/>
  <c r="BN106" i="1"/>
  <c r="BT106" i="1" s="1"/>
  <c r="BN277" i="1"/>
  <c r="CD277" i="1" s="1"/>
  <c r="BN147" i="1"/>
  <c r="BT147" i="1" s="1"/>
  <c r="BN243" i="1"/>
  <c r="BT243" i="1" s="1"/>
  <c r="BN314" i="1"/>
  <c r="CD314" i="1" s="1"/>
  <c r="BN285" i="1"/>
  <c r="BT285" i="1" s="1"/>
  <c r="BN290" i="1"/>
  <c r="BN245" i="1"/>
  <c r="BN122" i="1"/>
  <c r="CD122" i="1" s="1"/>
  <c r="BN105" i="1"/>
  <c r="BN312" i="1"/>
  <c r="BT312" i="1" s="1"/>
  <c r="BN313" i="1"/>
  <c r="BT313" i="1" s="1"/>
  <c r="BN135" i="1"/>
  <c r="CD135" i="1" s="1"/>
  <c r="BN48" i="1"/>
  <c r="BN103" i="1"/>
  <c r="BN227" i="1"/>
  <c r="BT227" i="1" s="1"/>
  <c r="BN294" i="1"/>
  <c r="CD294" i="1" s="1"/>
  <c r="BN193" i="1"/>
  <c r="BT193" i="1" s="1"/>
  <c r="BN317" i="1"/>
  <c r="CD317" i="1" s="1"/>
  <c r="BN247" i="1"/>
  <c r="CD247" i="1" s="1"/>
  <c r="BN283" i="1"/>
  <c r="CD283" i="1" s="1"/>
  <c r="BN275" i="1"/>
  <c r="CD275" i="1" s="1"/>
  <c r="BN238" i="1"/>
  <c r="CD238" i="1" s="1"/>
  <c r="BN170" i="1"/>
  <c r="CD170" i="1" s="1"/>
  <c r="BN29" i="1"/>
  <c r="BT29" i="1" s="1"/>
  <c r="BN74" i="1"/>
  <c r="CD74" i="1" s="1"/>
  <c r="BN109" i="1"/>
  <c r="BT109" i="1" s="1"/>
  <c r="BN81" i="1"/>
  <c r="BT81" i="1" s="1"/>
  <c r="BN112" i="1"/>
  <c r="CD112" i="1" s="1"/>
  <c r="BN319" i="1"/>
  <c r="BN70" i="1"/>
  <c r="CD70" i="1" s="1"/>
  <c r="BN315" i="1"/>
  <c r="CD315" i="1" s="1"/>
  <c r="BN293" i="1"/>
  <c r="BN143" i="1"/>
  <c r="CD143" i="1" s="1"/>
  <c r="BN235" i="1"/>
  <c r="BT235" i="1" s="1"/>
  <c r="BN17" i="1"/>
  <c r="BT17" i="1" s="1"/>
  <c r="BN77" i="1"/>
  <c r="CD77" i="1" s="1"/>
  <c r="BN165" i="1"/>
  <c r="BT165" i="1" s="1"/>
  <c r="BN308" i="1"/>
  <c r="BN22" i="1"/>
  <c r="BT22" i="1" s="1"/>
  <c r="BN264" i="1"/>
  <c r="BT264" i="1" s="1"/>
  <c r="BN224" i="1"/>
  <c r="CD224" i="1" s="1"/>
  <c r="BN236" i="1"/>
  <c r="BN266" i="1"/>
  <c r="BN219" i="1"/>
  <c r="CD69" i="1"/>
  <c r="BN69" i="1"/>
  <c r="BT69" i="1" s="1"/>
  <c r="BN12" i="1"/>
  <c r="BT12" i="1" s="1"/>
  <c r="BN111" i="1"/>
  <c r="BN289" i="1"/>
  <c r="BN272" i="1"/>
  <c r="BN202" i="1"/>
  <c r="CD202" i="1" s="1"/>
  <c r="BN206" i="1"/>
  <c r="CD206" i="1" s="1"/>
  <c r="BN50" i="1"/>
  <c r="CD50" i="1" s="1"/>
  <c r="BN136" i="1"/>
  <c r="CD136" i="1" s="1"/>
  <c r="BN287" i="1"/>
  <c r="CD287" i="1" s="1"/>
  <c r="BN325" i="1"/>
  <c r="BT325" i="1" s="1"/>
  <c r="BN226" i="1"/>
  <c r="BN233" i="1"/>
  <c r="BT233" i="1" s="1"/>
  <c r="BN221" i="1"/>
  <c r="BN242" i="1"/>
  <c r="BN201" i="1"/>
  <c r="BN179" i="1"/>
  <c r="CD179" i="1" s="1"/>
  <c r="BT179" i="1"/>
  <c r="BN46" i="1"/>
  <c r="BT46" i="1" s="1"/>
  <c r="BN83" i="1"/>
  <c r="BT83" i="1" s="1"/>
  <c r="BN246" i="1"/>
  <c r="BN339" i="1"/>
  <c r="BN296" i="1"/>
  <c r="BT296" i="1" s="1"/>
  <c r="BN316" i="1"/>
  <c r="BN16" i="1"/>
  <c r="CD16" i="1" s="1"/>
  <c r="BN132" i="1"/>
  <c r="BT132" i="1" s="1"/>
  <c r="BN254" i="1"/>
  <c r="BN251" i="1"/>
  <c r="BT251" i="1" s="1"/>
  <c r="BN240" i="1"/>
  <c r="BN164" i="1"/>
  <c r="BN207" i="1"/>
  <c r="CD207" i="1" s="1"/>
  <c r="BN194" i="1"/>
  <c r="BN200" i="1"/>
  <c r="CD200" i="1" s="1"/>
  <c r="BN28" i="1"/>
  <c r="BT28" i="1" s="1"/>
  <c r="CD28" i="1"/>
  <c r="BN14" i="1"/>
  <c r="BT14" i="1" s="1"/>
  <c r="BN26" i="1"/>
  <c r="CD26" i="1" s="1"/>
  <c r="BN183" i="1"/>
  <c r="BN327" i="1"/>
  <c r="CD327" i="1" s="1"/>
  <c r="BN270" i="1"/>
  <c r="BT270" i="1" s="1"/>
  <c r="BN175" i="1"/>
  <c r="BT175" i="1" s="1"/>
  <c r="BN13" i="1"/>
  <c r="CD13" i="1" s="1"/>
  <c r="BN76" i="1"/>
  <c r="BT76" i="1" s="1"/>
  <c r="BN232" i="1"/>
  <c r="BT232" i="1" s="1"/>
  <c r="BN244" i="1"/>
  <c r="BT244" i="1" s="1"/>
  <c r="BN184" i="1"/>
  <c r="BT184" i="1" s="1"/>
  <c r="BN173" i="1"/>
  <c r="BT173" i="1" s="1"/>
  <c r="BN120" i="1"/>
  <c r="CD120" i="1" s="1"/>
  <c r="BN129" i="1"/>
  <c r="BT129" i="1" s="1"/>
  <c r="BN190" i="1"/>
  <c r="BT190" i="1" s="1"/>
  <c r="BN57" i="1"/>
  <c r="BT57" i="1" s="1"/>
  <c r="BN178" i="1"/>
  <c r="CD178" i="1" s="1"/>
  <c r="BN72" i="1"/>
  <c r="CD72" i="1" s="1"/>
  <c r="BN162" i="1"/>
  <c r="BT162" i="1" s="1"/>
  <c r="BN258" i="1"/>
  <c r="BT258" i="1" s="1"/>
  <c r="BN248" i="1"/>
  <c r="CD248" i="1" s="1"/>
  <c r="BN332" i="1"/>
  <c r="BT332" i="1" s="1"/>
  <c r="BN304" i="1"/>
  <c r="CD304" i="1" s="1"/>
  <c r="BN62" i="1"/>
  <c r="CD62" i="1" s="1"/>
  <c r="BN199" i="1"/>
  <c r="CD199" i="1" s="1"/>
  <c r="BN230" i="1"/>
  <c r="CD230" i="1" s="1"/>
  <c r="BN97" i="1"/>
  <c r="BN168" i="1"/>
  <c r="BN85" i="1"/>
  <c r="CD85" i="1" s="1"/>
  <c r="BN75" i="1"/>
  <c r="BN160" i="1"/>
  <c r="BT160" i="1" s="1"/>
  <c r="BN333" i="1"/>
  <c r="CD333" i="1" s="1"/>
  <c r="BN214" i="1"/>
  <c r="BT214" i="1" s="1"/>
  <c r="BN311" i="1"/>
  <c r="BT311" i="1" s="1"/>
  <c r="BN146" i="1"/>
  <c r="CD146" i="1" s="1"/>
  <c r="BN225" i="1"/>
  <c r="CD225" i="1" s="1"/>
  <c r="BN256" i="1"/>
  <c r="BT256" i="1"/>
  <c r="BN279" i="1"/>
  <c r="BT279" i="1" s="1"/>
  <c r="BN205" i="1"/>
  <c r="BN27" i="1"/>
  <c r="BT27" i="1" s="1"/>
  <c r="BN188" i="1"/>
  <c r="CD188" i="1" s="1"/>
  <c r="BN209" i="1"/>
  <c r="BT209" i="1" s="1"/>
  <c r="BN79" i="1"/>
  <c r="BT79" i="1" s="1"/>
  <c r="BN113" i="1"/>
  <c r="BT113" i="1" s="1"/>
  <c r="BN117" i="1"/>
  <c r="BN98" i="1"/>
  <c r="CD98" i="1" s="1"/>
  <c r="BN153" i="1"/>
  <c r="BT153" i="1" s="1"/>
  <c r="BN324" i="1"/>
  <c r="BN25" i="1"/>
  <c r="CD25" i="1" s="1"/>
  <c r="BN213" i="1"/>
  <c r="BT213" i="1" s="1"/>
  <c r="BN138" i="1"/>
  <c r="BT138" i="1" s="1"/>
  <c r="BN237" i="1"/>
  <c r="CD237" i="1" s="1"/>
  <c r="BN217" i="1"/>
  <c r="CD217" i="1" s="1"/>
  <c r="BN271" i="1"/>
  <c r="CD271" i="1" s="1"/>
  <c r="BN195" i="1"/>
  <c r="BN39" i="1"/>
  <c r="BN167" i="1"/>
  <c r="BN185" i="1"/>
  <c r="BN51" i="1"/>
  <c r="BT51" i="1" s="1"/>
  <c r="BN44" i="1"/>
  <c r="BT44" i="1" s="1"/>
  <c r="BN38" i="1"/>
  <c r="CD38" i="1" s="1"/>
  <c r="BN23" i="1"/>
  <c r="BT23" i="1" s="1"/>
  <c r="BN144" i="1"/>
  <c r="BT144" i="1" s="1"/>
  <c r="BN310" i="1"/>
  <c r="BN331" i="1"/>
  <c r="CD331" i="1" s="1"/>
  <c r="BN68" i="1"/>
  <c r="CD68" i="1" s="1"/>
  <c r="BN96" i="1"/>
  <c r="BN196" i="1"/>
  <c r="BN156" i="1"/>
  <c r="BT156" i="1" s="1"/>
  <c r="BN268" i="1"/>
  <c r="BN108" i="1"/>
  <c r="BT108" i="1" s="1"/>
  <c r="BN18" i="1"/>
  <c r="CD18" i="1" s="1"/>
  <c r="BN142" i="1"/>
  <c r="BN166" i="1"/>
  <c r="BT166" i="1" s="1"/>
  <c r="BN49" i="1"/>
  <c r="CD49" i="1" s="1"/>
  <c r="BN21" i="1"/>
  <c r="BT21" i="1" s="1"/>
  <c r="BN40" i="1"/>
  <c r="BT40" i="1" s="1"/>
  <c r="BN36" i="1"/>
  <c r="CD36" i="1" s="1"/>
  <c r="BN133" i="1"/>
  <c r="BN301" i="1"/>
  <c r="BN298" i="1"/>
  <c r="BN101" i="1"/>
  <c r="BT101" i="1" s="1"/>
  <c r="BN131" i="1"/>
  <c r="CD131" i="1" s="1"/>
  <c r="BN203" i="1"/>
  <c r="CD203" i="1" s="1"/>
  <c r="BN145" i="1"/>
  <c r="BN255" i="1"/>
  <c r="BT255" i="1" s="1"/>
  <c r="BN198" i="1"/>
  <c r="CD198" i="1" s="1"/>
  <c r="BN302" i="1"/>
  <c r="BT302" i="1" s="1"/>
  <c r="BN139" i="1"/>
  <c r="CD139" i="1" s="1"/>
  <c r="BN125" i="1"/>
  <c r="BN197" i="1"/>
  <c r="BT197" i="1" s="1"/>
  <c r="BN24" i="1"/>
  <c r="BT24" i="1" s="1"/>
  <c r="BN37" i="1"/>
  <c r="BT37" i="1" s="1"/>
  <c r="BN300" i="1"/>
  <c r="CD300" i="1" s="1"/>
  <c r="BN89" i="1"/>
  <c r="CD89" i="1" s="1"/>
  <c r="BN257" i="1"/>
  <c r="CD257" i="1" s="1"/>
  <c r="BN303" i="1"/>
  <c r="BN216" i="1"/>
  <c r="CD216" i="1" s="1"/>
  <c r="BN93" i="1"/>
  <c r="CD93" i="1" s="1"/>
  <c r="BN187" i="1"/>
  <c r="BN102" i="1"/>
  <c r="BT102" i="1" s="1"/>
  <c r="BN210" i="1"/>
  <c r="BN286" i="1"/>
  <c r="BT286" i="1" s="1"/>
  <c r="BN149" i="1"/>
  <c r="CD149" i="1" s="1"/>
  <c r="BN137" i="1"/>
  <c r="CD137" i="1" s="1"/>
  <c r="BN134" i="1"/>
  <c r="BT134" i="1" s="1"/>
  <c r="BN220" i="1"/>
  <c r="CD220" i="1" s="1"/>
  <c r="BT220" i="1"/>
  <c r="BN284" i="1"/>
  <c r="BN334" i="1"/>
  <c r="BT334" i="1" s="1"/>
  <c r="BN100" i="1"/>
  <c r="BT100" i="1" s="1"/>
  <c r="BN80" i="1"/>
  <c r="BN263" i="1"/>
  <c r="BT263" i="1" s="1"/>
  <c r="BN299" i="1"/>
  <c r="CD299" i="1" s="1"/>
  <c r="BN281" i="1"/>
  <c r="CD281" i="1" s="1"/>
  <c r="BT281" i="1"/>
  <c r="BN116" i="1"/>
  <c r="BN157" i="1"/>
  <c r="CD157" i="1" s="1"/>
  <c r="BN107" i="1"/>
  <c r="BT107" i="1" s="1"/>
  <c r="BN140" i="1"/>
  <c r="BN159" i="1"/>
  <c r="CD159" i="1" s="1"/>
  <c r="BN128" i="1"/>
  <c r="CD128" i="1" s="1"/>
  <c r="BN88" i="1"/>
  <c r="BT88" i="1" s="1"/>
  <c r="BN64" i="1"/>
  <c r="CD64" i="1" s="1"/>
  <c r="BN338" i="1"/>
  <c r="CD338" i="1" s="1"/>
  <c r="BN43" i="1"/>
  <c r="BT43" i="1" s="1"/>
  <c r="BN87" i="1"/>
  <c r="CD87" i="1" s="1"/>
  <c r="BN229" i="1"/>
  <c r="BN20" i="1"/>
  <c r="CD20" i="1" s="1"/>
  <c r="BN234" i="1"/>
  <c r="CD234" i="1" s="1"/>
  <c r="BN261" i="1"/>
  <c r="BT261" i="1" s="1"/>
  <c r="BN161" i="1"/>
  <c r="BT161" i="1"/>
  <c r="K11" i="5"/>
  <c r="S61" i="1" s="1"/>
  <c r="DJ61" i="1" s="1"/>
  <c r="S62" i="1"/>
  <c r="DJ62" i="1" s="1"/>
  <c r="S57" i="1"/>
  <c r="DJ57" i="1" s="1"/>
  <c r="S63" i="1"/>
  <c r="DJ63" i="1" s="1"/>
  <c r="S68" i="1"/>
  <c r="DJ68" i="1" s="1"/>
  <c r="S56" i="1"/>
  <c r="DJ56" i="1" s="1"/>
  <c r="S65" i="1"/>
  <c r="DJ65" i="1" s="1"/>
  <c r="L11" i="5"/>
  <c r="L10" i="5"/>
  <c r="S119" i="1"/>
  <c r="DJ119" i="1" s="1"/>
  <c r="S124" i="1"/>
  <c r="DJ124" i="1" s="1"/>
  <c r="S121" i="1"/>
  <c r="DJ121" i="1" s="1"/>
  <c r="S109" i="1"/>
  <c r="DJ109" i="1" s="1"/>
  <c r="S108" i="1"/>
  <c r="DJ108" i="1" s="1"/>
  <c r="S112" i="1"/>
  <c r="DJ112" i="1" s="1"/>
  <c r="S118" i="1"/>
  <c r="DJ118" i="1" s="1"/>
  <c r="S113" i="1"/>
  <c r="DJ113" i="1" s="1"/>
  <c r="S127" i="1"/>
  <c r="DJ127" i="1" s="1"/>
  <c r="S125" i="1"/>
  <c r="DJ125" i="1" s="1"/>
  <c r="S123" i="1"/>
  <c r="DJ123" i="1" s="1"/>
  <c r="S116" i="1"/>
  <c r="DJ116" i="1" s="1"/>
  <c r="S107" i="1"/>
  <c r="DJ107" i="1" s="1"/>
  <c r="S111" i="1"/>
  <c r="DJ111" i="1" s="1"/>
  <c r="S110" i="1"/>
  <c r="DJ110" i="1" s="1"/>
  <c r="S114" i="1"/>
  <c r="DJ114" i="1" s="1"/>
  <c r="S115" i="1"/>
  <c r="DJ115" i="1" s="1"/>
  <c r="S117" i="1"/>
  <c r="DJ117" i="1" s="1"/>
  <c r="S122" i="1"/>
  <c r="DJ122" i="1" s="1"/>
  <c r="S120" i="1"/>
  <c r="DJ120" i="1" s="1"/>
  <c r="L9" i="5"/>
  <c r="S210" i="1"/>
  <c r="DJ210" i="1" s="1"/>
  <c r="S208" i="1"/>
  <c r="DJ208" i="1" s="1"/>
  <c r="S215" i="1"/>
  <c r="DJ215" i="1" s="1"/>
  <c r="S217" i="1"/>
  <c r="DJ217" i="1" s="1"/>
  <c r="S214" i="1"/>
  <c r="DJ214" i="1" s="1"/>
  <c r="S209" i="1"/>
  <c r="DJ209" i="1" s="1"/>
  <c r="S213" i="1"/>
  <c r="DJ213" i="1" s="1"/>
  <c r="S211" i="1"/>
  <c r="DJ211" i="1" s="1"/>
  <c r="S216" i="1"/>
  <c r="DJ216" i="1" s="1"/>
  <c r="S212" i="1"/>
  <c r="DJ212" i="1" s="1"/>
  <c r="S207" i="1"/>
  <c r="DJ207" i="1" s="1"/>
  <c r="K12" i="5"/>
  <c r="K13" i="5" s="1"/>
  <c r="Q8" i="5"/>
  <c r="P8" i="5"/>
  <c r="DI15" i="1"/>
  <c r="DI16" i="1" s="1"/>
  <c r="BN11" i="1"/>
  <c r="L17" i="7"/>
  <c r="DL11" i="1"/>
  <c r="BT199" i="1" l="1"/>
  <c r="CD81" i="1"/>
  <c r="CD132" i="1"/>
  <c r="BT327" i="1"/>
  <c r="BT74" i="1"/>
  <c r="CD296" i="1"/>
  <c r="CD141" i="1"/>
  <c r="CD209" i="1"/>
  <c r="CD46" i="1"/>
  <c r="CD83" i="1"/>
  <c r="BT338" i="1"/>
  <c r="CD244" i="1"/>
  <c r="BT170" i="1"/>
  <c r="BT330" i="1"/>
  <c r="CD265" i="1"/>
  <c r="CD214" i="1"/>
  <c r="CE214" i="1" s="1"/>
  <c r="CD261" i="1"/>
  <c r="BT277" i="1"/>
  <c r="CD34" i="1"/>
  <c r="BT230" i="1"/>
  <c r="CD22" i="1"/>
  <c r="CD109" i="1"/>
  <c r="CD335" i="1"/>
  <c r="CD313" i="1"/>
  <c r="CD100" i="1"/>
  <c r="CE100" i="1" s="1"/>
  <c r="CD285" i="1"/>
  <c r="BT198" i="1"/>
  <c r="CD158" i="1"/>
  <c r="CE158" i="1" s="1"/>
  <c r="BT65" i="1"/>
  <c r="CD153" i="1"/>
  <c r="BT143" i="1"/>
  <c r="BT318" i="1"/>
  <c r="BT58" i="1"/>
  <c r="BT203" i="1"/>
  <c r="CD173" i="1"/>
  <c r="CE173" i="1" s="1"/>
  <c r="BT248" i="1"/>
  <c r="BT238" i="1"/>
  <c r="CD155" i="1"/>
  <c r="BT300" i="1"/>
  <c r="BT85" i="1"/>
  <c r="BT68" i="1"/>
  <c r="BT200" i="1"/>
  <c r="BT275" i="1"/>
  <c r="BT55" i="1"/>
  <c r="BT72" i="1"/>
  <c r="CD119" i="1"/>
  <c r="BT225" i="1"/>
  <c r="CD165" i="1"/>
  <c r="CE165" i="1" s="1"/>
  <c r="CD24" i="1"/>
  <c r="BT20" i="1"/>
  <c r="BT38" i="1"/>
  <c r="CD14" i="1"/>
  <c r="BT224" i="1"/>
  <c r="BT92" i="1"/>
  <c r="CD124" i="1"/>
  <c r="CE124" i="1" s="1"/>
  <c r="BT13" i="1"/>
  <c r="BT73" i="1"/>
  <c r="BT91" i="1"/>
  <c r="BT64" i="1"/>
  <c r="CD15" i="1"/>
  <c r="CE15" i="1" s="1"/>
  <c r="BT257" i="1"/>
  <c r="BT139" i="1"/>
  <c r="BT25" i="1"/>
  <c r="BT333" i="1"/>
  <c r="BT16" i="1"/>
  <c r="BT315" i="1"/>
  <c r="CD228" i="1"/>
  <c r="BT114" i="1"/>
  <c r="BT121" i="1"/>
  <c r="BT71" i="1"/>
  <c r="BT70" i="1"/>
  <c r="BT207" i="1"/>
  <c r="BT41" i="1"/>
  <c r="BT84" i="1"/>
  <c r="BT191" i="1"/>
  <c r="BT331" i="1"/>
  <c r="BT26" i="1"/>
  <c r="BT287" i="1"/>
  <c r="BT135" i="1"/>
  <c r="CD147" i="1"/>
  <c r="CD215" i="1"/>
  <c r="BT47" i="1"/>
  <c r="CE128" i="1"/>
  <c r="DC128" i="1"/>
  <c r="CE159" i="1"/>
  <c r="DC159" i="1"/>
  <c r="CE20" i="1"/>
  <c r="DC20" i="1"/>
  <c r="CE131" i="1"/>
  <c r="DC131" i="1"/>
  <c r="CE318" i="1"/>
  <c r="DC318" i="1"/>
  <c r="CE157" i="1"/>
  <c r="DC157" i="1"/>
  <c r="CE87" i="1"/>
  <c r="DC87" i="1"/>
  <c r="CE304" i="1"/>
  <c r="DC304" i="1"/>
  <c r="CE120" i="1"/>
  <c r="DC120" i="1"/>
  <c r="CE299" i="1"/>
  <c r="DC299" i="1"/>
  <c r="CE149" i="1"/>
  <c r="DC149" i="1"/>
  <c r="CE191" i="1"/>
  <c r="DC191" i="1"/>
  <c r="CE98" i="1"/>
  <c r="DC98" i="1"/>
  <c r="CE49" i="1"/>
  <c r="DC49" i="1"/>
  <c r="CE146" i="1"/>
  <c r="DC146" i="1"/>
  <c r="CE55" i="1"/>
  <c r="DC55" i="1"/>
  <c r="CE47" i="1"/>
  <c r="DC47" i="1"/>
  <c r="BO196" i="1"/>
  <c r="CN196" i="1" s="1"/>
  <c r="DQ196" i="1"/>
  <c r="BR196" i="1"/>
  <c r="BP196" i="1"/>
  <c r="CO196" i="1" s="1"/>
  <c r="BR256" i="1"/>
  <c r="DQ256" i="1"/>
  <c r="BP256" i="1"/>
  <c r="CO256" i="1" s="1"/>
  <c r="BO256" i="1"/>
  <c r="CN256" i="1" s="1"/>
  <c r="CD232" i="1"/>
  <c r="BT116" i="1"/>
  <c r="DQ116" i="1"/>
  <c r="BR116" i="1"/>
  <c r="BO116" i="1"/>
  <c r="CN116" i="1" s="1"/>
  <c r="BP116" i="1"/>
  <c r="CO116" i="1" s="1"/>
  <c r="DQ96" i="1"/>
  <c r="BR96" i="1"/>
  <c r="BP96" i="1"/>
  <c r="CO96" i="1" s="1"/>
  <c r="BO96" i="1"/>
  <c r="CN96" i="1" s="1"/>
  <c r="BR229" i="1"/>
  <c r="BO229" i="1"/>
  <c r="CN229" i="1" s="1"/>
  <c r="DQ229" i="1"/>
  <c r="BP229" i="1"/>
  <c r="CO229" i="1" s="1"/>
  <c r="BT128" i="1"/>
  <c r="BR284" i="1"/>
  <c r="DQ284" i="1"/>
  <c r="BP284" i="1"/>
  <c r="CO284" i="1" s="1"/>
  <c r="BO284" i="1"/>
  <c r="CN284" i="1" s="1"/>
  <c r="CE257" i="1"/>
  <c r="DC257" i="1"/>
  <c r="DQ18" i="1"/>
  <c r="BR18" i="1"/>
  <c r="BP18" i="1"/>
  <c r="CO18" i="1" s="1"/>
  <c r="BO18" i="1"/>
  <c r="CN18" i="1" s="1"/>
  <c r="CE38" i="1"/>
  <c r="CL38" i="1"/>
  <c r="DC38" i="1"/>
  <c r="CE225" i="1"/>
  <c r="DC225" i="1"/>
  <c r="CE62" i="1"/>
  <c r="DC62" i="1"/>
  <c r="CE26" i="1"/>
  <c r="DC26" i="1"/>
  <c r="BO164" i="1"/>
  <c r="CN164" i="1" s="1"/>
  <c r="DQ164" i="1"/>
  <c r="BP164" i="1"/>
  <c r="CO164" i="1" s="1"/>
  <c r="BR164" i="1"/>
  <c r="CE179" i="1"/>
  <c r="DC179" i="1"/>
  <c r="BO289" i="1"/>
  <c r="CN289" i="1" s="1"/>
  <c r="DQ289" i="1"/>
  <c r="BP289" i="1"/>
  <c r="CO289" i="1" s="1"/>
  <c r="BR289" i="1"/>
  <c r="BT236" i="1"/>
  <c r="DQ236" i="1"/>
  <c r="BP236" i="1"/>
  <c r="CO236" i="1" s="1"/>
  <c r="BO236" i="1"/>
  <c r="CN236" i="1" s="1"/>
  <c r="BR236" i="1"/>
  <c r="CE315" i="1"/>
  <c r="DC315" i="1"/>
  <c r="CE283" i="1"/>
  <c r="DC283" i="1"/>
  <c r="DQ48" i="1"/>
  <c r="BO48" i="1"/>
  <c r="CN48" i="1" s="1"/>
  <c r="BR48" i="1"/>
  <c r="BP48" i="1"/>
  <c r="CO48" i="1" s="1"/>
  <c r="DQ245" i="1"/>
  <c r="BP245" i="1"/>
  <c r="CO245" i="1" s="1"/>
  <c r="BO245" i="1"/>
  <c r="CN245" i="1" s="1"/>
  <c r="BR245" i="1"/>
  <c r="CE78" i="1"/>
  <c r="DC78" i="1"/>
  <c r="BR35" i="1"/>
  <c r="BP35" i="1"/>
  <c r="CO35" i="1" s="1"/>
  <c r="BO35" i="1"/>
  <c r="CN35" i="1" s="1"/>
  <c r="DQ35" i="1"/>
  <c r="DQ320" i="1"/>
  <c r="BO320" i="1"/>
  <c r="CN320" i="1" s="1"/>
  <c r="BP320" i="1"/>
  <c r="CO320" i="1" s="1"/>
  <c r="BR320" i="1"/>
  <c r="CE212" i="1"/>
  <c r="DC212" i="1"/>
  <c r="CE273" i="1"/>
  <c r="DC273" i="1"/>
  <c r="CE215" i="1"/>
  <c r="DC15" i="1"/>
  <c r="BT291" i="1"/>
  <c r="BR291" i="1"/>
  <c r="BO291" i="1"/>
  <c r="CN291" i="1" s="1"/>
  <c r="DQ291" i="1"/>
  <c r="BP291" i="1"/>
  <c r="CO291" i="1" s="1"/>
  <c r="BP323" i="1"/>
  <c r="CO323" i="1" s="1"/>
  <c r="BR323" i="1"/>
  <c r="DQ323" i="1"/>
  <c r="BO323" i="1"/>
  <c r="CN323" i="1" s="1"/>
  <c r="DQ194" i="1"/>
  <c r="BP194" i="1"/>
  <c r="CO194" i="1" s="1"/>
  <c r="BR194" i="1"/>
  <c r="BO194" i="1"/>
  <c r="CN194" i="1" s="1"/>
  <c r="DQ308" i="1"/>
  <c r="BP308" i="1"/>
  <c r="CO308" i="1" s="1"/>
  <c r="BO308" i="1"/>
  <c r="CN308" i="1" s="1"/>
  <c r="BR308" i="1"/>
  <c r="CE64" i="1"/>
  <c r="DC64" i="1"/>
  <c r="CD166" i="1"/>
  <c r="CE333" i="1"/>
  <c r="DC333" i="1"/>
  <c r="DC158" i="1"/>
  <c r="BP334" i="1"/>
  <c r="CO334" i="1" s="1"/>
  <c r="BO334" i="1"/>
  <c r="CN334" i="1" s="1"/>
  <c r="DQ334" i="1"/>
  <c r="BR334" i="1"/>
  <c r="BO88" i="1"/>
  <c r="CN88" i="1" s="1"/>
  <c r="BR88" i="1"/>
  <c r="BP88" i="1"/>
  <c r="CO88" i="1" s="1"/>
  <c r="DQ88" i="1"/>
  <c r="CD334" i="1"/>
  <c r="BT145" i="1"/>
  <c r="DQ145" i="1"/>
  <c r="BR145" i="1"/>
  <c r="BP145" i="1"/>
  <c r="CO145" i="1" s="1"/>
  <c r="BO145" i="1"/>
  <c r="CN145" i="1" s="1"/>
  <c r="BP142" i="1"/>
  <c r="CO142" i="1" s="1"/>
  <c r="DQ142" i="1"/>
  <c r="BR142" i="1"/>
  <c r="BO142" i="1"/>
  <c r="CN142" i="1" s="1"/>
  <c r="CE281" i="1"/>
  <c r="DC281" i="1"/>
  <c r="BT210" i="1"/>
  <c r="DQ210" i="1"/>
  <c r="BP210" i="1"/>
  <c r="CO210" i="1" s="1"/>
  <c r="BR210" i="1"/>
  <c r="BO210" i="1"/>
  <c r="CN210" i="1" s="1"/>
  <c r="DQ125" i="1"/>
  <c r="BP125" i="1"/>
  <c r="CO125" i="1" s="1"/>
  <c r="BR125" i="1"/>
  <c r="BO125" i="1"/>
  <c r="CN125" i="1" s="1"/>
  <c r="CE36" i="1"/>
  <c r="DC36" i="1"/>
  <c r="CE271" i="1"/>
  <c r="DC271" i="1"/>
  <c r="CE209" i="1"/>
  <c r="DC209" i="1"/>
  <c r="BT75" i="1"/>
  <c r="DQ75" i="1"/>
  <c r="BP75" i="1"/>
  <c r="CO75" i="1" s="1"/>
  <c r="BR75" i="1"/>
  <c r="BO75" i="1"/>
  <c r="CN75" i="1" s="1"/>
  <c r="DQ316" i="1"/>
  <c r="BP316" i="1"/>
  <c r="CO316" i="1" s="1"/>
  <c r="BO316" i="1"/>
  <c r="CN316" i="1" s="1"/>
  <c r="BR316" i="1"/>
  <c r="CD229" i="1"/>
  <c r="BR281" i="1"/>
  <c r="BO281" i="1"/>
  <c r="CN281" i="1" s="1"/>
  <c r="BP281" i="1"/>
  <c r="CO281" i="1" s="1"/>
  <c r="DQ281" i="1"/>
  <c r="CD284" i="1"/>
  <c r="CD210" i="1"/>
  <c r="BT89" i="1"/>
  <c r="DQ89" i="1"/>
  <c r="BR89" i="1"/>
  <c r="BO89" i="1"/>
  <c r="CN89" i="1" s="1"/>
  <c r="BP89" i="1"/>
  <c r="CO89" i="1" s="1"/>
  <c r="CD125" i="1"/>
  <c r="DQ203" i="1"/>
  <c r="BO203" i="1"/>
  <c r="CN203" i="1" s="1"/>
  <c r="BR203" i="1"/>
  <c r="BP203" i="1"/>
  <c r="CO203" i="1" s="1"/>
  <c r="BT18" i="1"/>
  <c r="BO68" i="1"/>
  <c r="CN68" i="1" s="1"/>
  <c r="BR68" i="1"/>
  <c r="DQ68" i="1"/>
  <c r="BP68" i="1"/>
  <c r="CO68" i="1" s="1"/>
  <c r="BT217" i="1"/>
  <c r="BP217" i="1"/>
  <c r="CO217" i="1" s="1"/>
  <c r="DQ217" i="1"/>
  <c r="BO217" i="1"/>
  <c r="CN217" i="1" s="1"/>
  <c r="BR217" i="1"/>
  <c r="BR153" i="1"/>
  <c r="DQ153" i="1"/>
  <c r="BO153" i="1"/>
  <c r="CN153" i="1" s="1"/>
  <c r="BP153" i="1"/>
  <c r="CO153" i="1" s="1"/>
  <c r="BT188" i="1"/>
  <c r="BO188" i="1"/>
  <c r="CN188" i="1" s="1"/>
  <c r="BR188" i="1"/>
  <c r="DQ188" i="1"/>
  <c r="BP188" i="1"/>
  <c r="CO188" i="1" s="1"/>
  <c r="BT146" i="1"/>
  <c r="CD75" i="1"/>
  <c r="BT304" i="1"/>
  <c r="BO72" i="1"/>
  <c r="CN72" i="1" s="1"/>
  <c r="DQ72" i="1"/>
  <c r="BP72" i="1"/>
  <c r="CO72" i="1" s="1"/>
  <c r="BR72" i="1"/>
  <c r="DQ173" i="1"/>
  <c r="BP173" i="1"/>
  <c r="CO173" i="1" s="1"/>
  <c r="BO173" i="1"/>
  <c r="CN173" i="1" s="1"/>
  <c r="BR173" i="1"/>
  <c r="DQ13" i="1"/>
  <c r="BP13" i="1"/>
  <c r="CO13" i="1" s="1"/>
  <c r="BO13" i="1"/>
  <c r="CN13" i="1" s="1"/>
  <c r="BR13" i="1"/>
  <c r="BO14" i="1"/>
  <c r="CN14" i="1" s="1"/>
  <c r="BP14" i="1"/>
  <c r="CO14" i="1" s="1"/>
  <c r="DQ14" i="1"/>
  <c r="BR14" i="1"/>
  <c r="CD164" i="1"/>
  <c r="CD316" i="1"/>
  <c r="BP179" i="1"/>
  <c r="CO179" i="1" s="1"/>
  <c r="BO179" i="1"/>
  <c r="CN179" i="1" s="1"/>
  <c r="DQ179" i="1"/>
  <c r="BR179" i="1"/>
  <c r="BR287" i="1"/>
  <c r="BP287" i="1"/>
  <c r="CO287" i="1" s="1"/>
  <c r="DQ287" i="1"/>
  <c r="BO287" i="1"/>
  <c r="CN287" i="1" s="1"/>
  <c r="CD289" i="1"/>
  <c r="CD236" i="1"/>
  <c r="BT77" i="1"/>
  <c r="DQ77" i="1"/>
  <c r="BR77" i="1"/>
  <c r="BP77" i="1"/>
  <c r="CO77" i="1" s="1"/>
  <c r="BO77" i="1"/>
  <c r="CN77" i="1" s="1"/>
  <c r="DQ70" i="1"/>
  <c r="BP70" i="1"/>
  <c r="CO70" i="1" s="1"/>
  <c r="BR70" i="1"/>
  <c r="BO70" i="1"/>
  <c r="CN70" i="1" s="1"/>
  <c r="DQ74" i="1"/>
  <c r="BR74" i="1"/>
  <c r="BP74" i="1"/>
  <c r="CO74" i="1" s="1"/>
  <c r="BO74" i="1"/>
  <c r="CN74" i="1" s="1"/>
  <c r="BT247" i="1"/>
  <c r="BO247" i="1"/>
  <c r="CN247" i="1" s="1"/>
  <c r="BR247" i="1"/>
  <c r="BP247" i="1"/>
  <c r="CO247" i="1" s="1"/>
  <c r="DQ247" i="1"/>
  <c r="CD48" i="1"/>
  <c r="CD245" i="1"/>
  <c r="BO277" i="1"/>
  <c r="CN277" i="1" s="1"/>
  <c r="BP277" i="1"/>
  <c r="CO277" i="1" s="1"/>
  <c r="DQ277" i="1"/>
  <c r="BR277" i="1"/>
  <c r="BT35" i="1"/>
  <c r="BT320" i="1"/>
  <c r="BT208" i="1"/>
  <c r="DQ208" i="1"/>
  <c r="BR208" i="1"/>
  <c r="BP208" i="1"/>
  <c r="CO208" i="1" s="1"/>
  <c r="BO208" i="1"/>
  <c r="CN208" i="1" s="1"/>
  <c r="DQ119" i="1"/>
  <c r="BP119" i="1"/>
  <c r="CO119" i="1" s="1"/>
  <c r="BO119" i="1"/>
  <c r="CN119" i="1" s="1"/>
  <c r="BR119" i="1"/>
  <c r="DQ58" i="1"/>
  <c r="BR58" i="1"/>
  <c r="BP58" i="1"/>
  <c r="CO58" i="1" s="1"/>
  <c r="BO58" i="1"/>
  <c r="CN58" i="1" s="1"/>
  <c r="CD291" i="1"/>
  <c r="CD323" i="1"/>
  <c r="DQ44" i="1"/>
  <c r="BR44" i="1"/>
  <c r="BO44" i="1"/>
  <c r="CN44" i="1" s="1"/>
  <c r="BP44" i="1"/>
  <c r="CO44" i="1" s="1"/>
  <c r="BP111" i="1"/>
  <c r="CO111" i="1" s="1"/>
  <c r="DQ111" i="1"/>
  <c r="BO111" i="1"/>
  <c r="CN111" i="1" s="1"/>
  <c r="BR111" i="1"/>
  <c r="CE247" i="1"/>
  <c r="DC247" i="1"/>
  <c r="BT290" i="1"/>
  <c r="BR290" i="1"/>
  <c r="BO290" i="1"/>
  <c r="CN290" i="1" s="1"/>
  <c r="BP290" i="1"/>
  <c r="CO290" i="1" s="1"/>
  <c r="DQ290" i="1"/>
  <c r="BP127" i="1"/>
  <c r="CO127" i="1" s="1"/>
  <c r="DQ127" i="1"/>
  <c r="BR127" i="1"/>
  <c r="BO127" i="1"/>
  <c r="CN127" i="1" s="1"/>
  <c r="CE35" i="1"/>
  <c r="DC35" i="1"/>
  <c r="CE320" i="1"/>
  <c r="DC320" i="1"/>
  <c r="DQ262" i="1"/>
  <c r="BP262" i="1"/>
  <c r="CO262" i="1" s="1"/>
  <c r="BR262" i="1"/>
  <c r="BO262" i="1"/>
  <c r="CN262" i="1" s="1"/>
  <c r="CE208" i="1"/>
  <c r="DC208" i="1"/>
  <c r="DQ86" i="1"/>
  <c r="BP86" i="1"/>
  <c r="CO86" i="1" s="1"/>
  <c r="BO86" i="1"/>
  <c r="CN86" i="1" s="1"/>
  <c r="BR86" i="1"/>
  <c r="CE119" i="1"/>
  <c r="DC119" i="1"/>
  <c r="CE58" i="1"/>
  <c r="DC58" i="1"/>
  <c r="BT295" i="1"/>
  <c r="BP295" i="1"/>
  <c r="CO295" i="1" s="1"/>
  <c r="DQ295" i="1"/>
  <c r="BR295" i="1"/>
  <c r="BO295" i="1"/>
  <c r="CN295" i="1" s="1"/>
  <c r="BO56" i="1"/>
  <c r="CN56" i="1" s="1"/>
  <c r="DQ56" i="1"/>
  <c r="BR56" i="1"/>
  <c r="BP56" i="1"/>
  <c r="CO56" i="1" s="1"/>
  <c r="CE234" i="1"/>
  <c r="DC234" i="1"/>
  <c r="BT301" i="1"/>
  <c r="DQ301" i="1"/>
  <c r="BP301" i="1"/>
  <c r="CO301" i="1" s="1"/>
  <c r="BR301" i="1"/>
  <c r="BO301" i="1"/>
  <c r="CN301" i="1" s="1"/>
  <c r="DQ40" i="1"/>
  <c r="BR40" i="1"/>
  <c r="BO40" i="1"/>
  <c r="CN40" i="1" s="1"/>
  <c r="BP40" i="1"/>
  <c r="CO40" i="1" s="1"/>
  <c r="CE13" i="1"/>
  <c r="DC13" i="1"/>
  <c r="BT240" i="1"/>
  <c r="BP240" i="1"/>
  <c r="CO240" i="1" s="1"/>
  <c r="DQ240" i="1"/>
  <c r="BR240" i="1"/>
  <c r="BO240" i="1"/>
  <c r="CN240" i="1" s="1"/>
  <c r="CE277" i="1"/>
  <c r="DC277" i="1"/>
  <c r="BT321" i="1"/>
  <c r="DQ321" i="1"/>
  <c r="BP321" i="1"/>
  <c r="CO321" i="1" s="1"/>
  <c r="BR321" i="1"/>
  <c r="BO321" i="1"/>
  <c r="CN321" i="1" s="1"/>
  <c r="BP61" i="1"/>
  <c r="CO61" i="1" s="1"/>
  <c r="BR61" i="1"/>
  <c r="BO61" i="1"/>
  <c r="CN61" i="1" s="1"/>
  <c r="DQ61" i="1"/>
  <c r="BT159" i="1"/>
  <c r="BP220" i="1"/>
  <c r="CO220" i="1" s="1"/>
  <c r="DQ220" i="1"/>
  <c r="BR220" i="1"/>
  <c r="BO220" i="1"/>
  <c r="CN220" i="1" s="1"/>
  <c r="BR300" i="1"/>
  <c r="DQ300" i="1"/>
  <c r="BP300" i="1"/>
  <c r="CO300" i="1" s="1"/>
  <c r="BO300" i="1"/>
  <c r="CN300" i="1" s="1"/>
  <c r="DQ139" i="1"/>
  <c r="BO139" i="1"/>
  <c r="CN139" i="1" s="1"/>
  <c r="BP139" i="1"/>
  <c r="CO139" i="1" s="1"/>
  <c r="BR139" i="1"/>
  <c r="BT131" i="1"/>
  <c r="CD40" i="1"/>
  <c r="BP331" i="1"/>
  <c r="CO331" i="1" s="1"/>
  <c r="DQ331" i="1"/>
  <c r="BO331" i="1"/>
  <c r="CN331" i="1" s="1"/>
  <c r="BR331" i="1"/>
  <c r="CD44" i="1"/>
  <c r="BT237" i="1"/>
  <c r="DQ237" i="1"/>
  <c r="BO237" i="1"/>
  <c r="CN237" i="1" s="1"/>
  <c r="BP237" i="1"/>
  <c r="CO237" i="1" s="1"/>
  <c r="BR237" i="1"/>
  <c r="BT98" i="1"/>
  <c r="DQ85" i="1"/>
  <c r="BR85" i="1"/>
  <c r="BP85" i="1"/>
  <c r="CO85" i="1" s="1"/>
  <c r="BO85" i="1"/>
  <c r="CN85" i="1" s="1"/>
  <c r="BT178" i="1"/>
  <c r="BO178" i="1"/>
  <c r="CN178" i="1" s="1"/>
  <c r="BP178" i="1"/>
  <c r="CO178" i="1" s="1"/>
  <c r="BR178" i="1"/>
  <c r="DQ178" i="1"/>
  <c r="CE14" i="1"/>
  <c r="DC14" i="1"/>
  <c r="CD240" i="1"/>
  <c r="DQ296" i="1"/>
  <c r="BP296" i="1"/>
  <c r="CO296" i="1" s="1"/>
  <c r="BO296" i="1"/>
  <c r="CN296" i="1" s="1"/>
  <c r="BR296" i="1"/>
  <c r="DQ201" i="1"/>
  <c r="BP201" i="1"/>
  <c r="CO201" i="1" s="1"/>
  <c r="BR201" i="1"/>
  <c r="BO201" i="1"/>
  <c r="BT136" i="1"/>
  <c r="BO136" i="1"/>
  <c r="CN136" i="1" s="1"/>
  <c r="BR136" i="1"/>
  <c r="BP136" i="1"/>
  <c r="CO136" i="1" s="1"/>
  <c r="DQ136" i="1"/>
  <c r="BT111" i="1"/>
  <c r="DQ224" i="1"/>
  <c r="BP224" i="1"/>
  <c r="CO224" i="1" s="1"/>
  <c r="BR224" i="1"/>
  <c r="BO224" i="1"/>
  <c r="CN224" i="1" s="1"/>
  <c r="CE70" i="1"/>
  <c r="DC70" i="1"/>
  <c r="BT317" i="1"/>
  <c r="DQ317" i="1"/>
  <c r="BP317" i="1"/>
  <c r="CO317" i="1" s="1"/>
  <c r="BO317" i="1"/>
  <c r="CN317" i="1" s="1"/>
  <c r="BR317" i="1"/>
  <c r="DQ135" i="1"/>
  <c r="BO135" i="1"/>
  <c r="CN135" i="1" s="1"/>
  <c r="BP135" i="1"/>
  <c r="CO135" i="1" s="1"/>
  <c r="BR135" i="1"/>
  <c r="CD290" i="1"/>
  <c r="DQ106" i="1"/>
  <c r="BR106" i="1"/>
  <c r="BP106" i="1"/>
  <c r="CO106" i="1" s="1"/>
  <c r="CW106" i="1" s="1"/>
  <c r="DN106" i="1" s="1"/>
  <c r="BO106" i="1"/>
  <c r="CN106" i="1" s="1"/>
  <c r="CD127" i="1"/>
  <c r="CD321" i="1"/>
  <c r="CD262" i="1"/>
  <c r="BT186" i="1"/>
  <c r="DQ186" i="1"/>
  <c r="BR186" i="1"/>
  <c r="BO186" i="1"/>
  <c r="CN186" i="1" s="1"/>
  <c r="BP186" i="1"/>
  <c r="CO186" i="1" s="1"/>
  <c r="CD86" i="1"/>
  <c r="CD61" i="1"/>
  <c r="DQ92" i="1"/>
  <c r="BO92" i="1"/>
  <c r="CN92" i="1" s="1"/>
  <c r="BP92" i="1"/>
  <c r="CO92" i="1" s="1"/>
  <c r="BR92" i="1"/>
  <c r="CD295" i="1"/>
  <c r="CD56" i="1"/>
  <c r="DQ151" i="1"/>
  <c r="BR151" i="1"/>
  <c r="BO151" i="1"/>
  <c r="CN151" i="1" s="1"/>
  <c r="BP151" i="1"/>
  <c r="CO151" i="1" s="1"/>
  <c r="BT87" i="1"/>
  <c r="BR87" i="1"/>
  <c r="BP87" i="1"/>
  <c r="CO87" i="1" s="1"/>
  <c r="BO87" i="1"/>
  <c r="CN87" i="1" s="1"/>
  <c r="DQ87" i="1"/>
  <c r="DQ102" i="1"/>
  <c r="BP102" i="1"/>
  <c r="CO102" i="1" s="1"/>
  <c r="BO102" i="1"/>
  <c r="CN102" i="1" s="1"/>
  <c r="BR102" i="1"/>
  <c r="CE18" i="1"/>
  <c r="DC18" i="1"/>
  <c r="BP146" i="1"/>
  <c r="CO146" i="1" s="1"/>
  <c r="BO146" i="1"/>
  <c r="CN146" i="1" s="1"/>
  <c r="DQ146" i="1"/>
  <c r="BR146" i="1"/>
  <c r="BO304" i="1"/>
  <c r="CN304" i="1" s="1"/>
  <c r="DQ304" i="1"/>
  <c r="BP304" i="1"/>
  <c r="CO304" i="1" s="1"/>
  <c r="BR304" i="1"/>
  <c r="CE287" i="1"/>
  <c r="DC287" i="1"/>
  <c r="DQ108" i="1"/>
  <c r="BO108" i="1"/>
  <c r="CN108" i="1" s="1"/>
  <c r="BR108" i="1"/>
  <c r="BP108" i="1"/>
  <c r="CO108" i="1" s="1"/>
  <c r="CE237" i="1"/>
  <c r="DC237" i="1"/>
  <c r="BR27" i="1"/>
  <c r="DQ27" i="1"/>
  <c r="BP27" i="1"/>
  <c r="CO27" i="1" s="1"/>
  <c r="BO27" i="1"/>
  <c r="CN27" i="1" s="1"/>
  <c r="CE85" i="1"/>
  <c r="DC85" i="1"/>
  <c r="CE178" i="1"/>
  <c r="DC178" i="1"/>
  <c r="BO175" i="1"/>
  <c r="CN175" i="1" s="1"/>
  <c r="DQ175" i="1"/>
  <c r="BR175" i="1"/>
  <c r="BP175" i="1"/>
  <c r="CO175" i="1" s="1"/>
  <c r="CE296" i="1"/>
  <c r="DC296" i="1"/>
  <c r="CE136" i="1"/>
  <c r="DC136" i="1"/>
  <c r="CD111" i="1"/>
  <c r="CE224" i="1"/>
  <c r="DC224" i="1"/>
  <c r="BR17" i="1"/>
  <c r="BP17" i="1"/>
  <c r="CO17" i="1" s="1"/>
  <c r="BO17" i="1"/>
  <c r="CN17" i="1" s="1"/>
  <c r="DQ17" i="1"/>
  <c r="BR319" i="1"/>
  <c r="DQ319" i="1"/>
  <c r="BO319" i="1"/>
  <c r="CN319" i="1" s="1"/>
  <c r="BP319" i="1"/>
  <c r="CO319" i="1" s="1"/>
  <c r="BR29" i="1"/>
  <c r="DQ29" i="1"/>
  <c r="BP29" i="1"/>
  <c r="CO29" i="1" s="1"/>
  <c r="BO29" i="1"/>
  <c r="CN29" i="1" s="1"/>
  <c r="CE317" i="1"/>
  <c r="DC317" i="1"/>
  <c r="CE135" i="1"/>
  <c r="DC135" i="1"/>
  <c r="BT192" i="1"/>
  <c r="DQ192" i="1"/>
  <c r="BP192" i="1"/>
  <c r="CO192" i="1" s="1"/>
  <c r="BO192" i="1"/>
  <c r="CN192" i="1" s="1"/>
  <c r="BR192" i="1"/>
  <c r="DQ326" i="1"/>
  <c r="BR326" i="1"/>
  <c r="BP326" i="1"/>
  <c r="CO326" i="1" s="1"/>
  <c r="BO326" i="1"/>
  <c r="CN326" i="1" s="1"/>
  <c r="BO211" i="1"/>
  <c r="CN211" i="1" s="1"/>
  <c r="BR211" i="1"/>
  <c r="BP211" i="1"/>
  <c r="CO211" i="1" s="1"/>
  <c r="DQ211" i="1"/>
  <c r="DQ130" i="1"/>
  <c r="BP130" i="1"/>
  <c r="CO130" i="1" s="1"/>
  <c r="BR130" i="1"/>
  <c r="BO130" i="1"/>
  <c r="CN130" i="1" s="1"/>
  <c r="CE186" i="1"/>
  <c r="DC186" i="1"/>
  <c r="DQ163" i="1"/>
  <c r="BO163" i="1"/>
  <c r="CN163" i="1" s="1"/>
  <c r="BR163" i="1"/>
  <c r="BP163" i="1"/>
  <c r="CO163" i="1" s="1"/>
  <c r="CE92" i="1"/>
  <c r="DC92" i="1"/>
  <c r="DQ309" i="1"/>
  <c r="BR309" i="1"/>
  <c r="BO309" i="1"/>
  <c r="CN309" i="1" s="1"/>
  <c r="BP309" i="1"/>
  <c r="CO309" i="1" s="1"/>
  <c r="BT252" i="1"/>
  <c r="DQ252" i="1"/>
  <c r="BR252" i="1"/>
  <c r="BP252" i="1"/>
  <c r="CO252" i="1" s="1"/>
  <c r="BO252" i="1"/>
  <c r="CN252" i="1" s="1"/>
  <c r="BT292" i="1"/>
  <c r="DQ292" i="1"/>
  <c r="BR292" i="1"/>
  <c r="BP292" i="1"/>
  <c r="CO292" i="1" s="1"/>
  <c r="BO292" i="1"/>
  <c r="CN292" i="1" s="1"/>
  <c r="CD151" i="1"/>
  <c r="BO149" i="1"/>
  <c r="CN149" i="1" s="1"/>
  <c r="BP149" i="1"/>
  <c r="CO149" i="1" s="1"/>
  <c r="BR149" i="1"/>
  <c r="DQ149" i="1"/>
  <c r="BP128" i="1"/>
  <c r="CO128" i="1" s="1"/>
  <c r="DQ128" i="1"/>
  <c r="BO128" i="1"/>
  <c r="CN128" i="1" s="1"/>
  <c r="BR128" i="1"/>
  <c r="CE188" i="1"/>
  <c r="DC188" i="1"/>
  <c r="CE74" i="1"/>
  <c r="DC74" i="1"/>
  <c r="CE139" i="1"/>
  <c r="DC139" i="1"/>
  <c r="BO21" i="1"/>
  <c r="CN21" i="1" s="1"/>
  <c r="BP21" i="1"/>
  <c r="CO21" i="1" s="1"/>
  <c r="BR21" i="1"/>
  <c r="DQ21" i="1"/>
  <c r="CD108" i="1"/>
  <c r="BO51" i="1"/>
  <c r="CN51" i="1" s="1"/>
  <c r="DQ51" i="1"/>
  <c r="BP51" i="1"/>
  <c r="CO51" i="1" s="1"/>
  <c r="BR51" i="1"/>
  <c r="CD27" i="1"/>
  <c r="BR311" i="1"/>
  <c r="BO311" i="1"/>
  <c r="CN311" i="1" s="1"/>
  <c r="BP311" i="1"/>
  <c r="CO311" i="1" s="1"/>
  <c r="DQ311" i="1"/>
  <c r="BT168" i="1"/>
  <c r="BR168" i="1"/>
  <c r="DQ168" i="1"/>
  <c r="BP168" i="1"/>
  <c r="CO168" i="1" s="1"/>
  <c r="BO168" i="1"/>
  <c r="CN168" i="1" s="1"/>
  <c r="DQ332" i="1"/>
  <c r="BP332" i="1"/>
  <c r="CO332" i="1" s="1"/>
  <c r="BO332" i="1"/>
  <c r="CN332" i="1" s="1"/>
  <c r="BR332" i="1"/>
  <c r="DQ184" i="1"/>
  <c r="BR184" i="1"/>
  <c r="BP184" i="1"/>
  <c r="CO184" i="1" s="1"/>
  <c r="BO184" i="1"/>
  <c r="CN184" i="1" s="1"/>
  <c r="CD175" i="1"/>
  <c r="CE28" i="1"/>
  <c r="DC28" i="1"/>
  <c r="DQ251" i="1"/>
  <c r="BR251" i="1"/>
  <c r="BP251" i="1"/>
  <c r="CO251" i="1" s="1"/>
  <c r="BO251" i="1"/>
  <c r="CN251" i="1" s="1"/>
  <c r="BT339" i="1"/>
  <c r="BO339" i="1"/>
  <c r="CN339" i="1" s="1"/>
  <c r="DQ339" i="1"/>
  <c r="BP339" i="1"/>
  <c r="CO339" i="1" s="1"/>
  <c r="BR339" i="1"/>
  <c r="DQ242" i="1"/>
  <c r="BO242" i="1"/>
  <c r="BP242" i="1"/>
  <c r="CO242" i="1" s="1"/>
  <c r="BR242" i="1"/>
  <c r="BT50" i="1"/>
  <c r="DQ50" i="1"/>
  <c r="BP50" i="1"/>
  <c r="CO50" i="1" s="1"/>
  <c r="BR50" i="1"/>
  <c r="BO50" i="1"/>
  <c r="CN50" i="1" s="1"/>
  <c r="CD17" i="1"/>
  <c r="BT319" i="1"/>
  <c r="CD29" i="1"/>
  <c r="BO285" i="1"/>
  <c r="CN285" i="1" s="1"/>
  <c r="DQ285" i="1"/>
  <c r="BP285" i="1"/>
  <c r="CO285" i="1" s="1"/>
  <c r="BR285" i="1"/>
  <c r="CD106" i="1"/>
  <c r="DQ330" i="1"/>
  <c r="BO330" i="1"/>
  <c r="CN330" i="1" s="1"/>
  <c r="BR330" i="1"/>
  <c r="BP330" i="1"/>
  <c r="CO330" i="1" s="1"/>
  <c r="CD192" i="1"/>
  <c r="CD211" i="1"/>
  <c r="BT130" i="1"/>
  <c r="DQ65" i="1"/>
  <c r="BR65" i="1"/>
  <c r="BO65" i="1"/>
  <c r="CN65" i="1" s="1"/>
  <c r="BP65" i="1"/>
  <c r="CO65" i="1" s="1"/>
  <c r="CD163" i="1"/>
  <c r="BP340" i="1"/>
  <c r="CO340" i="1" s="1"/>
  <c r="DQ340" i="1"/>
  <c r="BR340" i="1"/>
  <c r="BO340" i="1"/>
  <c r="CN340" i="1" s="1"/>
  <c r="BT305" i="1"/>
  <c r="BR305" i="1"/>
  <c r="BP305" i="1"/>
  <c r="CO305" i="1" s="1"/>
  <c r="DQ305" i="1"/>
  <c r="BO305" i="1"/>
  <c r="CN305" i="1" s="1"/>
  <c r="CD309" i="1"/>
  <c r="CD252" i="1"/>
  <c r="CD292" i="1"/>
  <c r="BT157" i="1"/>
  <c r="DQ157" i="1"/>
  <c r="BR157" i="1"/>
  <c r="BP157" i="1"/>
  <c r="CO157" i="1" s="1"/>
  <c r="BO157" i="1"/>
  <c r="CN157" i="1" s="1"/>
  <c r="CE153" i="1"/>
  <c r="DC153" i="1"/>
  <c r="CE72" i="1"/>
  <c r="DC72" i="1"/>
  <c r="BR159" i="1"/>
  <c r="DQ159" i="1"/>
  <c r="BO159" i="1"/>
  <c r="CN159" i="1" s="1"/>
  <c r="BP159" i="1"/>
  <c r="CO159" i="1" s="1"/>
  <c r="CD102" i="1"/>
  <c r="BP161" i="1"/>
  <c r="CO161" i="1" s="1"/>
  <c r="BR161" i="1"/>
  <c r="DQ161" i="1"/>
  <c r="BO161" i="1"/>
  <c r="CN161" i="1" s="1"/>
  <c r="DQ43" i="1"/>
  <c r="BP43" i="1"/>
  <c r="CO43" i="1" s="1"/>
  <c r="BR43" i="1"/>
  <c r="BO43" i="1"/>
  <c r="CN43" i="1" s="1"/>
  <c r="DQ263" i="1"/>
  <c r="BR263" i="1"/>
  <c r="BO263" i="1"/>
  <c r="CN263" i="1" s="1"/>
  <c r="BP263" i="1"/>
  <c r="CO263" i="1" s="1"/>
  <c r="CE300" i="1"/>
  <c r="DC300" i="1"/>
  <c r="CE331" i="1"/>
  <c r="DC331" i="1"/>
  <c r="CD161" i="1"/>
  <c r="CD43" i="1"/>
  <c r="BT140" i="1"/>
  <c r="DQ140" i="1"/>
  <c r="BO140" i="1"/>
  <c r="CN140" i="1" s="1"/>
  <c r="BP140" i="1"/>
  <c r="CO140" i="1" s="1"/>
  <c r="BR140" i="1"/>
  <c r="CD263" i="1"/>
  <c r="DQ134" i="1"/>
  <c r="BO134" i="1"/>
  <c r="CN134" i="1" s="1"/>
  <c r="BP134" i="1"/>
  <c r="CO134" i="1" s="1"/>
  <c r="BR134" i="1"/>
  <c r="CD21" i="1"/>
  <c r="BT268" i="1"/>
  <c r="DQ268" i="1"/>
  <c r="BP268" i="1"/>
  <c r="CO268" i="1" s="1"/>
  <c r="BO268" i="1"/>
  <c r="CN268" i="1" s="1"/>
  <c r="BR268" i="1"/>
  <c r="BT310" i="1"/>
  <c r="DQ310" i="1"/>
  <c r="BO310" i="1"/>
  <c r="CN310" i="1" s="1"/>
  <c r="BR310" i="1"/>
  <c r="BP310" i="1"/>
  <c r="CO310" i="1" s="1"/>
  <c r="CD51" i="1"/>
  <c r="DQ138" i="1"/>
  <c r="BP138" i="1"/>
  <c r="CO138" i="1" s="1"/>
  <c r="BR138" i="1"/>
  <c r="BO138" i="1"/>
  <c r="CN138" i="1" s="1"/>
  <c r="BT117" i="1"/>
  <c r="BP117" i="1"/>
  <c r="CO117" i="1" s="1"/>
  <c r="DQ117" i="1"/>
  <c r="BR117" i="1"/>
  <c r="BO117" i="1"/>
  <c r="CN117" i="1" s="1"/>
  <c r="CD311" i="1"/>
  <c r="CD168" i="1"/>
  <c r="CD332" i="1"/>
  <c r="BO57" i="1"/>
  <c r="CN57" i="1" s="1"/>
  <c r="DQ57" i="1"/>
  <c r="BP57" i="1"/>
  <c r="CO57" i="1" s="1"/>
  <c r="BR57" i="1"/>
  <c r="CD184" i="1"/>
  <c r="BR28" i="1"/>
  <c r="BP28" i="1"/>
  <c r="CO28" i="1" s="1"/>
  <c r="BO28" i="1"/>
  <c r="CN28" i="1" s="1"/>
  <c r="DQ28" i="1"/>
  <c r="CD251" i="1"/>
  <c r="CD339" i="1"/>
  <c r="BT221" i="1"/>
  <c r="BP221" i="1"/>
  <c r="CO221" i="1" s="1"/>
  <c r="CW221" i="1" s="1"/>
  <c r="DN221" i="1" s="1"/>
  <c r="BO221" i="1"/>
  <c r="CN221" i="1" s="1"/>
  <c r="BR221" i="1"/>
  <c r="DQ221" i="1"/>
  <c r="CE50" i="1"/>
  <c r="DC50" i="1"/>
  <c r="DQ12" i="1"/>
  <c r="BP12" i="1"/>
  <c r="CO12" i="1" s="1"/>
  <c r="BO12" i="1"/>
  <c r="CN12" i="1" s="1"/>
  <c r="BR12" i="1"/>
  <c r="DQ264" i="1"/>
  <c r="BO264" i="1"/>
  <c r="CN264" i="1" s="1"/>
  <c r="BR264" i="1"/>
  <c r="BP264" i="1"/>
  <c r="CO264" i="1" s="1"/>
  <c r="CD319" i="1"/>
  <c r="BP193" i="1"/>
  <c r="CO193" i="1" s="1"/>
  <c r="DQ193" i="1"/>
  <c r="BR193" i="1"/>
  <c r="BO193" i="1"/>
  <c r="CN193" i="1" s="1"/>
  <c r="CE313" i="1"/>
  <c r="DC313" i="1"/>
  <c r="CE285" i="1"/>
  <c r="DC285" i="1"/>
  <c r="CE330" i="1"/>
  <c r="DC330" i="1"/>
  <c r="BP123" i="1"/>
  <c r="CO123" i="1" s="1"/>
  <c r="BO123" i="1"/>
  <c r="CN123" i="1" s="1"/>
  <c r="BR123" i="1"/>
  <c r="DQ123" i="1"/>
  <c r="CE130" i="1"/>
  <c r="DC130" i="1"/>
  <c r="BR182" i="1"/>
  <c r="DQ182" i="1"/>
  <c r="BO182" i="1"/>
  <c r="CN182" i="1" s="1"/>
  <c r="BP182" i="1"/>
  <c r="CO182" i="1" s="1"/>
  <c r="CE65" i="1"/>
  <c r="DC65" i="1"/>
  <c r="BT297" i="1"/>
  <c r="DQ297" i="1"/>
  <c r="BR297" i="1"/>
  <c r="BO297" i="1"/>
  <c r="CN297" i="1" s="1"/>
  <c r="BP297" i="1"/>
  <c r="CO297" i="1" s="1"/>
  <c r="CE340" i="1"/>
  <c r="DC340" i="1"/>
  <c r="CE305" i="1"/>
  <c r="DC305" i="1"/>
  <c r="BT148" i="1"/>
  <c r="BO148" i="1"/>
  <c r="CN148" i="1" s="1"/>
  <c r="DQ148" i="1"/>
  <c r="BP148" i="1"/>
  <c r="CO148" i="1" s="1"/>
  <c r="BR148" i="1"/>
  <c r="DQ82" i="1"/>
  <c r="BR82" i="1"/>
  <c r="BP82" i="1"/>
  <c r="CO82" i="1" s="1"/>
  <c r="BO82" i="1"/>
  <c r="CN82" i="1" s="1"/>
  <c r="CE68" i="1"/>
  <c r="DC68" i="1"/>
  <c r="CE77" i="1"/>
  <c r="DC77" i="1"/>
  <c r="CE220" i="1"/>
  <c r="DC220" i="1"/>
  <c r="BR131" i="1"/>
  <c r="DQ131" i="1"/>
  <c r="BP131" i="1"/>
  <c r="CO131" i="1" s="1"/>
  <c r="BO131" i="1"/>
  <c r="CN131" i="1" s="1"/>
  <c r="DQ98" i="1"/>
  <c r="BP98" i="1"/>
  <c r="CO98" i="1" s="1"/>
  <c r="BO98" i="1"/>
  <c r="CN98" i="1" s="1"/>
  <c r="BR98" i="1"/>
  <c r="BR205" i="1"/>
  <c r="BP205" i="1"/>
  <c r="CO205" i="1" s="1"/>
  <c r="BO205" i="1"/>
  <c r="CN205" i="1" s="1"/>
  <c r="DQ205" i="1"/>
  <c r="BT97" i="1"/>
  <c r="DQ97" i="1"/>
  <c r="BP97" i="1"/>
  <c r="CO97" i="1" s="1"/>
  <c r="BR97" i="1"/>
  <c r="BO97" i="1"/>
  <c r="CN97" i="1" s="1"/>
  <c r="CD57" i="1"/>
  <c r="BP270" i="1"/>
  <c r="CO270" i="1" s="1"/>
  <c r="BO270" i="1"/>
  <c r="CN270" i="1" s="1"/>
  <c r="BR270" i="1"/>
  <c r="DQ270" i="1"/>
  <c r="BT254" i="1"/>
  <c r="DQ254" i="1"/>
  <c r="BP254" i="1"/>
  <c r="CO254" i="1" s="1"/>
  <c r="BR254" i="1"/>
  <c r="BO254" i="1"/>
  <c r="CN254" i="1" s="1"/>
  <c r="BT246" i="1"/>
  <c r="DQ246" i="1"/>
  <c r="BR246" i="1"/>
  <c r="BP246" i="1"/>
  <c r="CO246" i="1" s="1"/>
  <c r="BO246" i="1"/>
  <c r="CN246" i="1" s="1"/>
  <c r="CD221" i="1"/>
  <c r="BR206" i="1"/>
  <c r="DQ206" i="1"/>
  <c r="BP206" i="1"/>
  <c r="CO206" i="1" s="1"/>
  <c r="BO206" i="1"/>
  <c r="CN206" i="1" s="1"/>
  <c r="CD12" i="1"/>
  <c r="CD264" i="1"/>
  <c r="BR235" i="1"/>
  <c r="BO235" i="1"/>
  <c r="CN235" i="1" s="1"/>
  <c r="DQ235" i="1"/>
  <c r="BP235" i="1"/>
  <c r="CO235" i="1" s="1"/>
  <c r="BP112" i="1"/>
  <c r="CO112" i="1" s="1"/>
  <c r="BR112" i="1"/>
  <c r="DQ112" i="1"/>
  <c r="BO112" i="1"/>
  <c r="CN112" i="1" s="1"/>
  <c r="CE170" i="1"/>
  <c r="DC170" i="1"/>
  <c r="CD193" i="1"/>
  <c r="BP313" i="1"/>
  <c r="CO313" i="1" s="1"/>
  <c r="DQ313" i="1"/>
  <c r="BO313" i="1"/>
  <c r="CN313" i="1" s="1"/>
  <c r="BR313" i="1"/>
  <c r="BO314" i="1"/>
  <c r="CN314" i="1" s="1"/>
  <c r="DQ314" i="1"/>
  <c r="BR314" i="1"/>
  <c r="BP314" i="1"/>
  <c r="CO314" i="1" s="1"/>
  <c r="DQ253" i="1"/>
  <c r="BR253" i="1"/>
  <c r="BP253" i="1"/>
  <c r="CO253" i="1" s="1"/>
  <c r="BO253" i="1"/>
  <c r="CN253" i="1" s="1"/>
  <c r="BP322" i="1"/>
  <c r="CO322" i="1" s="1"/>
  <c r="BO322" i="1"/>
  <c r="CN322" i="1" s="1"/>
  <c r="BR322" i="1"/>
  <c r="DQ322" i="1"/>
  <c r="CD123" i="1"/>
  <c r="DQ282" i="1"/>
  <c r="BO282" i="1"/>
  <c r="CN282" i="1" s="1"/>
  <c r="BR282" i="1"/>
  <c r="BP282" i="1"/>
  <c r="CO282" i="1" s="1"/>
  <c r="CD182" i="1"/>
  <c r="BT269" i="1"/>
  <c r="BP269" i="1"/>
  <c r="CO269" i="1" s="1"/>
  <c r="BO269" i="1"/>
  <c r="CN269" i="1" s="1"/>
  <c r="DQ269" i="1"/>
  <c r="BR269" i="1"/>
  <c r="CD297" i="1"/>
  <c r="BO276" i="1"/>
  <c r="CN276" i="1" s="1"/>
  <c r="BR276" i="1"/>
  <c r="DQ276" i="1"/>
  <c r="BP276" i="1"/>
  <c r="CO276" i="1" s="1"/>
  <c r="CD148" i="1"/>
  <c r="BP30" i="1"/>
  <c r="CO30" i="1" s="1"/>
  <c r="DQ30" i="1"/>
  <c r="BO30" i="1"/>
  <c r="CN30" i="1" s="1"/>
  <c r="BR30" i="1"/>
  <c r="CD82" i="1"/>
  <c r="CE216" i="1"/>
  <c r="DC216" i="1"/>
  <c r="BT299" i="1"/>
  <c r="BO299" i="1"/>
  <c r="CN299" i="1" s="1"/>
  <c r="DQ299" i="1"/>
  <c r="BR299" i="1"/>
  <c r="BP299" i="1"/>
  <c r="CO299" i="1" s="1"/>
  <c r="CE217" i="1"/>
  <c r="DC217" i="1"/>
  <c r="DQ187" i="1"/>
  <c r="BP187" i="1"/>
  <c r="CO187" i="1" s="1"/>
  <c r="BO187" i="1"/>
  <c r="CN187" i="1" s="1"/>
  <c r="BR187" i="1"/>
  <c r="BR302" i="1"/>
  <c r="DQ302" i="1"/>
  <c r="BP302" i="1"/>
  <c r="CO302" i="1" s="1"/>
  <c r="BO302" i="1"/>
  <c r="CN302" i="1" s="1"/>
  <c r="CD140" i="1"/>
  <c r="BT80" i="1"/>
  <c r="BP80" i="1"/>
  <c r="CO80" i="1" s="1"/>
  <c r="DQ80" i="1"/>
  <c r="BR80" i="1"/>
  <c r="BO80" i="1"/>
  <c r="CN80" i="1" s="1"/>
  <c r="CD134" i="1"/>
  <c r="BR93" i="1"/>
  <c r="BO93" i="1"/>
  <c r="CN93" i="1" s="1"/>
  <c r="DQ93" i="1"/>
  <c r="BP93" i="1"/>
  <c r="CO93" i="1" s="1"/>
  <c r="BO37" i="1"/>
  <c r="CN37" i="1" s="1"/>
  <c r="BP37" i="1"/>
  <c r="CO37" i="1" s="1"/>
  <c r="BR37" i="1"/>
  <c r="DQ37" i="1"/>
  <c r="CD302" i="1"/>
  <c r="BP101" i="1"/>
  <c r="CO101" i="1" s="1"/>
  <c r="BR101" i="1"/>
  <c r="BO101" i="1"/>
  <c r="CN101" i="1" s="1"/>
  <c r="DQ101" i="1"/>
  <c r="BT49" i="1"/>
  <c r="CD268" i="1"/>
  <c r="CD310" i="1"/>
  <c r="BT185" i="1"/>
  <c r="DQ185" i="1"/>
  <c r="BR185" i="1"/>
  <c r="BP185" i="1"/>
  <c r="CO185" i="1" s="1"/>
  <c r="BO185" i="1"/>
  <c r="CN185" i="1" s="1"/>
  <c r="CD138" i="1"/>
  <c r="CD117" i="1"/>
  <c r="BP261" i="1"/>
  <c r="CO261" i="1" s="1"/>
  <c r="BO261" i="1"/>
  <c r="CN261" i="1" s="1"/>
  <c r="DQ261" i="1"/>
  <c r="BR261" i="1"/>
  <c r="BO338" i="1"/>
  <c r="CN338" i="1" s="1"/>
  <c r="DQ338" i="1"/>
  <c r="BP338" i="1"/>
  <c r="CO338" i="1" s="1"/>
  <c r="BR338" i="1"/>
  <c r="CD80" i="1"/>
  <c r="BT137" i="1"/>
  <c r="BR137" i="1"/>
  <c r="DQ137" i="1"/>
  <c r="BP137" i="1"/>
  <c r="CO137" i="1" s="1"/>
  <c r="BO137" i="1"/>
  <c r="CN137" i="1" s="1"/>
  <c r="BT93" i="1"/>
  <c r="CD37" i="1"/>
  <c r="BR198" i="1"/>
  <c r="DQ198" i="1"/>
  <c r="BP198" i="1"/>
  <c r="CO198" i="1" s="1"/>
  <c r="BO198" i="1"/>
  <c r="CN198" i="1" s="1"/>
  <c r="CD101" i="1"/>
  <c r="CD185" i="1"/>
  <c r="BP214" i="1"/>
  <c r="CO214" i="1" s="1"/>
  <c r="BO214" i="1"/>
  <c r="CN214" i="1" s="1"/>
  <c r="DQ214" i="1"/>
  <c r="BR214" i="1"/>
  <c r="CD97" i="1"/>
  <c r="BR248" i="1"/>
  <c r="BP248" i="1"/>
  <c r="CO248" i="1" s="1"/>
  <c r="DQ248" i="1"/>
  <c r="BO248" i="1"/>
  <c r="CN248" i="1" s="1"/>
  <c r="DQ244" i="1"/>
  <c r="BP244" i="1"/>
  <c r="CO244" i="1" s="1"/>
  <c r="BR244" i="1"/>
  <c r="BO244" i="1"/>
  <c r="CN244" i="1" s="1"/>
  <c r="CD270" i="1"/>
  <c r="DQ200" i="1"/>
  <c r="BO200" i="1"/>
  <c r="CN200" i="1" s="1"/>
  <c r="BR200" i="1"/>
  <c r="BP200" i="1"/>
  <c r="CO200" i="1" s="1"/>
  <c r="CD254" i="1"/>
  <c r="CD246" i="1"/>
  <c r="BT206" i="1"/>
  <c r="BR69" i="1"/>
  <c r="DQ69" i="1"/>
  <c r="BP69" i="1"/>
  <c r="CO69" i="1" s="1"/>
  <c r="CW69" i="1" s="1"/>
  <c r="DN69" i="1" s="1"/>
  <c r="BO69" i="1"/>
  <c r="CN69" i="1" s="1"/>
  <c r="CD235" i="1"/>
  <c r="BT112" i="1"/>
  <c r="DQ170" i="1"/>
  <c r="BP170" i="1"/>
  <c r="CO170" i="1" s="1"/>
  <c r="BR170" i="1"/>
  <c r="BO170" i="1"/>
  <c r="CN170" i="1" s="1"/>
  <c r="BT294" i="1"/>
  <c r="BR294" i="1"/>
  <c r="BP294" i="1"/>
  <c r="CO294" i="1" s="1"/>
  <c r="BO294" i="1"/>
  <c r="CN294" i="1" s="1"/>
  <c r="DQ294" i="1"/>
  <c r="BT314" i="1"/>
  <c r="CD253" i="1"/>
  <c r="DQ73" i="1"/>
  <c r="BO73" i="1"/>
  <c r="CN73" i="1" s="1"/>
  <c r="BP73" i="1"/>
  <c r="CO73" i="1" s="1"/>
  <c r="BR73" i="1"/>
  <c r="CD322" i="1"/>
  <c r="CD282" i="1"/>
  <c r="DQ59" i="1"/>
  <c r="BO59" i="1"/>
  <c r="CN59" i="1" s="1"/>
  <c r="BP59" i="1"/>
  <c r="CO59" i="1" s="1"/>
  <c r="BR59" i="1"/>
  <c r="CD269" i="1"/>
  <c r="BP155" i="1"/>
  <c r="CO155" i="1" s="1"/>
  <c r="BR155" i="1"/>
  <c r="DQ155" i="1"/>
  <c r="BO155" i="1"/>
  <c r="CN155" i="1" s="1"/>
  <c r="DQ121" i="1"/>
  <c r="BO121" i="1"/>
  <c r="CN121" i="1" s="1"/>
  <c r="BR121" i="1"/>
  <c r="BP121" i="1"/>
  <c r="CO121" i="1" s="1"/>
  <c r="CD276" i="1"/>
  <c r="CD30" i="1"/>
  <c r="BT39" i="1"/>
  <c r="DQ39" i="1"/>
  <c r="BP39" i="1"/>
  <c r="CO39" i="1" s="1"/>
  <c r="BO39" i="1"/>
  <c r="CN39" i="1" s="1"/>
  <c r="BR39" i="1"/>
  <c r="CE89" i="1"/>
  <c r="DC89" i="1"/>
  <c r="CE261" i="1"/>
  <c r="DC261" i="1"/>
  <c r="CE137" i="1"/>
  <c r="DC137" i="1"/>
  <c r="BT298" i="1"/>
  <c r="DQ298" i="1"/>
  <c r="BP298" i="1"/>
  <c r="CO298" i="1" s="1"/>
  <c r="BR298" i="1"/>
  <c r="BO298" i="1"/>
  <c r="CN298" i="1" s="1"/>
  <c r="BR156" i="1"/>
  <c r="DQ156" i="1"/>
  <c r="BP156" i="1"/>
  <c r="CO156" i="1" s="1"/>
  <c r="BO156" i="1"/>
  <c r="CN156" i="1" s="1"/>
  <c r="DQ213" i="1"/>
  <c r="BR213" i="1"/>
  <c r="BP213" i="1"/>
  <c r="CO213" i="1" s="1"/>
  <c r="CW213" i="1" s="1"/>
  <c r="DN213" i="1" s="1"/>
  <c r="BO213" i="1"/>
  <c r="CN213" i="1" s="1"/>
  <c r="DC214" i="1"/>
  <c r="DQ190" i="1"/>
  <c r="BR190" i="1"/>
  <c r="BO190" i="1"/>
  <c r="CN190" i="1" s="1"/>
  <c r="BP190" i="1"/>
  <c r="CO190" i="1" s="1"/>
  <c r="BO233" i="1"/>
  <c r="CN233" i="1" s="1"/>
  <c r="DQ233" i="1"/>
  <c r="BP233" i="1"/>
  <c r="CO233" i="1" s="1"/>
  <c r="BR233" i="1"/>
  <c r="CE22" i="1"/>
  <c r="DC22" i="1"/>
  <c r="DQ312" i="1"/>
  <c r="BO312" i="1"/>
  <c r="CN312" i="1" s="1"/>
  <c r="BR312" i="1"/>
  <c r="BP312" i="1"/>
  <c r="CO312" i="1" s="1"/>
  <c r="CE73" i="1"/>
  <c r="DC73" i="1"/>
  <c r="DQ118" i="1"/>
  <c r="BR118" i="1"/>
  <c r="BO118" i="1"/>
  <c r="CN118" i="1" s="1"/>
  <c r="BP118" i="1"/>
  <c r="CO118" i="1" s="1"/>
  <c r="DQ231" i="1"/>
  <c r="BP231" i="1"/>
  <c r="CO231" i="1" s="1"/>
  <c r="BR231" i="1"/>
  <c r="BO231" i="1"/>
  <c r="CN231" i="1" s="1"/>
  <c r="CE155" i="1"/>
  <c r="DC155" i="1"/>
  <c r="BT60" i="1"/>
  <c r="BO60" i="1"/>
  <c r="CN60" i="1" s="1"/>
  <c r="DQ60" i="1"/>
  <c r="BP60" i="1"/>
  <c r="CO60" i="1" s="1"/>
  <c r="BR60" i="1"/>
  <c r="DQ63" i="1"/>
  <c r="BO63" i="1"/>
  <c r="CN63" i="1" s="1"/>
  <c r="BP63" i="1"/>
  <c r="CO63" i="1" s="1"/>
  <c r="BR63" i="1"/>
  <c r="BT196" i="1"/>
  <c r="CE203" i="1"/>
  <c r="DC203" i="1"/>
  <c r="CE338" i="1"/>
  <c r="DC338" i="1"/>
  <c r="DQ107" i="1"/>
  <c r="BP107" i="1"/>
  <c r="CO107" i="1" s="1"/>
  <c r="BR107" i="1"/>
  <c r="BO107" i="1"/>
  <c r="CN107" i="1" s="1"/>
  <c r="CE93" i="1"/>
  <c r="DC93" i="1"/>
  <c r="DQ49" i="1"/>
  <c r="BO49" i="1"/>
  <c r="CN49" i="1" s="1"/>
  <c r="BR49" i="1"/>
  <c r="BP49" i="1"/>
  <c r="CO49" i="1" s="1"/>
  <c r="DQ144" i="1"/>
  <c r="BP144" i="1"/>
  <c r="CO144" i="1" s="1"/>
  <c r="BR144" i="1"/>
  <c r="BO144" i="1"/>
  <c r="CN144" i="1" s="1"/>
  <c r="BT167" i="1"/>
  <c r="DQ167" i="1"/>
  <c r="BR167" i="1"/>
  <c r="BO167" i="1"/>
  <c r="CN167" i="1" s="1"/>
  <c r="BP167" i="1"/>
  <c r="CO167" i="1" s="1"/>
  <c r="DQ113" i="1"/>
  <c r="BO113" i="1"/>
  <c r="CN113" i="1" s="1"/>
  <c r="BR113" i="1"/>
  <c r="BP113" i="1"/>
  <c r="CO113" i="1" s="1"/>
  <c r="CW113" i="1" s="1"/>
  <c r="DN113" i="1" s="1"/>
  <c r="BR279" i="1"/>
  <c r="BP279" i="1"/>
  <c r="CO279" i="1" s="1"/>
  <c r="BO279" i="1"/>
  <c r="CN279" i="1" s="1"/>
  <c r="DQ279" i="1"/>
  <c r="CE248" i="1"/>
  <c r="DC248" i="1"/>
  <c r="CE244" i="1"/>
  <c r="DC244" i="1"/>
  <c r="CE200" i="1"/>
  <c r="DC200" i="1"/>
  <c r="CE206" i="1"/>
  <c r="DC206" i="1"/>
  <c r="CE112" i="1"/>
  <c r="DC112" i="1"/>
  <c r="CE294" i="1"/>
  <c r="DC294" i="1"/>
  <c r="CE314" i="1"/>
  <c r="DC314" i="1"/>
  <c r="CE59" i="1"/>
  <c r="DC59" i="1"/>
  <c r="BT94" i="1"/>
  <c r="BO94" i="1"/>
  <c r="CN94" i="1" s="1"/>
  <c r="DQ94" i="1"/>
  <c r="BR94" i="1"/>
  <c r="BP94" i="1"/>
  <c r="CO94" i="1" s="1"/>
  <c r="DQ174" i="1"/>
  <c r="BP174" i="1"/>
  <c r="CO174" i="1" s="1"/>
  <c r="BR174" i="1"/>
  <c r="BO174" i="1"/>
  <c r="CN174" i="1" s="1"/>
  <c r="CE121" i="1"/>
  <c r="DC121" i="1"/>
  <c r="BP172" i="1"/>
  <c r="CO172" i="1" s="1"/>
  <c r="BR172" i="1"/>
  <c r="BO172" i="1"/>
  <c r="CN172" i="1" s="1"/>
  <c r="DQ172" i="1"/>
  <c r="BT234" i="1"/>
  <c r="BR234" i="1"/>
  <c r="DQ234" i="1"/>
  <c r="BO234" i="1"/>
  <c r="CN234" i="1" s="1"/>
  <c r="BP234" i="1"/>
  <c r="CO234" i="1" s="1"/>
  <c r="BP64" i="1"/>
  <c r="CO64" i="1" s="1"/>
  <c r="DQ64" i="1"/>
  <c r="BO64" i="1"/>
  <c r="CN64" i="1" s="1"/>
  <c r="BR64" i="1"/>
  <c r="CD107" i="1"/>
  <c r="BO100" i="1"/>
  <c r="CN100" i="1" s="1"/>
  <c r="BP100" i="1"/>
  <c r="CO100" i="1" s="1"/>
  <c r="DQ100" i="1"/>
  <c r="BR100" i="1"/>
  <c r="BT149" i="1"/>
  <c r="BT216" i="1"/>
  <c r="BO216" i="1"/>
  <c r="CN216" i="1" s="1"/>
  <c r="DQ216" i="1"/>
  <c r="BR216" i="1"/>
  <c r="BP216" i="1"/>
  <c r="CO216" i="1" s="1"/>
  <c r="DQ24" i="1"/>
  <c r="BR24" i="1"/>
  <c r="BP24" i="1"/>
  <c r="CO24" i="1" s="1"/>
  <c r="BO24" i="1"/>
  <c r="CN24" i="1" s="1"/>
  <c r="CE198" i="1"/>
  <c r="DC198" i="1"/>
  <c r="CD298" i="1"/>
  <c r="CD156" i="1"/>
  <c r="CD144" i="1"/>
  <c r="CD167" i="1"/>
  <c r="CD213" i="1"/>
  <c r="CD113" i="1"/>
  <c r="CD279" i="1"/>
  <c r="DQ333" i="1"/>
  <c r="BR333" i="1"/>
  <c r="BO333" i="1"/>
  <c r="CN333" i="1" s="1"/>
  <c r="BP333" i="1"/>
  <c r="CO333" i="1" s="1"/>
  <c r="DQ230" i="1"/>
  <c r="BR230" i="1"/>
  <c r="BO230" i="1"/>
  <c r="CN230" i="1" s="1"/>
  <c r="BP230" i="1"/>
  <c r="CO230" i="1" s="1"/>
  <c r="CD190" i="1"/>
  <c r="DQ327" i="1"/>
  <c r="BR327" i="1"/>
  <c r="BO327" i="1"/>
  <c r="CN327" i="1" s="1"/>
  <c r="BP327" i="1"/>
  <c r="CO327" i="1" s="1"/>
  <c r="BT194" i="1"/>
  <c r="BR132" i="1"/>
  <c r="DQ132" i="1"/>
  <c r="BO132" i="1"/>
  <c r="CN132" i="1" s="1"/>
  <c r="BP132" i="1"/>
  <c r="CO132" i="1" s="1"/>
  <c r="DQ83" i="1"/>
  <c r="BO83" i="1"/>
  <c r="CN83" i="1" s="1"/>
  <c r="BR83" i="1"/>
  <c r="BP83" i="1"/>
  <c r="CO83" i="1" s="1"/>
  <c r="CD233" i="1"/>
  <c r="BT202" i="1"/>
  <c r="BR202" i="1"/>
  <c r="BP202" i="1"/>
  <c r="CO202" i="1" s="1"/>
  <c r="DQ202" i="1"/>
  <c r="BO202" i="1"/>
  <c r="CN202" i="1" s="1"/>
  <c r="CE69" i="1"/>
  <c r="DC69" i="1"/>
  <c r="DQ22" i="1"/>
  <c r="BR22" i="1"/>
  <c r="BO22" i="1"/>
  <c r="CN22" i="1" s="1"/>
  <c r="BP22" i="1"/>
  <c r="CO22" i="1" s="1"/>
  <c r="BR143" i="1"/>
  <c r="DQ143" i="1"/>
  <c r="BP143" i="1"/>
  <c r="CO143" i="1" s="1"/>
  <c r="BO143" i="1"/>
  <c r="CN143" i="1" s="1"/>
  <c r="DQ81" i="1"/>
  <c r="BP81" i="1"/>
  <c r="CO81" i="1" s="1"/>
  <c r="BO81" i="1"/>
  <c r="CN81" i="1" s="1"/>
  <c r="BR81" i="1"/>
  <c r="DQ238" i="1"/>
  <c r="BP238" i="1"/>
  <c r="CO238" i="1" s="1"/>
  <c r="BR238" i="1"/>
  <c r="BO238" i="1"/>
  <c r="CN238" i="1" s="1"/>
  <c r="CD312" i="1"/>
  <c r="DQ114" i="1"/>
  <c r="BO114" i="1"/>
  <c r="CN114" i="1" s="1"/>
  <c r="BR114" i="1"/>
  <c r="BP114" i="1"/>
  <c r="CO114" i="1" s="1"/>
  <c r="DQ158" i="1"/>
  <c r="BR158" i="1"/>
  <c r="BP158" i="1"/>
  <c r="CO158" i="1" s="1"/>
  <c r="CW158" i="1" s="1"/>
  <c r="DN158" i="1" s="1"/>
  <c r="BO158" i="1"/>
  <c r="CN158" i="1" s="1"/>
  <c r="DQ335" i="1"/>
  <c r="BO335" i="1"/>
  <c r="CN335" i="1" s="1"/>
  <c r="BR335" i="1"/>
  <c r="BP335" i="1"/>
  <c r="CO335" i="1" s="1"/>
  <c r="CD118" i="1"/>
  <c r="DQ91" i="1"/>
  <c r="BP91" i="1"/>
  <c r="CO91" i="1" s="1"/>
  <c r="BR91" i="1"/>
  <c r="BO91" i="1"/>
  <c r="CN91" i="1" s="1"/>
  <c r="BT110" i="1"/>
  <c r="BR110" i="1"/>
  <c r="BP110" i="1"/>
  <c r="CO110" i="1" s="1"/>
  <c r="DQ110" i="1"/>
  <c r="BO110" i="1"/>
  <c r="CN110" i="1" s="1"/>
  <c r="CD231" i="1"/>
  <c r="CD94" i="1"/>
  <c r="CD174" i="1"/>
  <c r="BT288" i="1"/>
  <c r="BO288" i="1"/>
  <c r="CN288" i="1" s="1"/>
  <c r="BP288" i="1"/>
  <c r="CO288" i="1" s="1"/>
  <c r="BR288" i="1"/>
  <c r="DQ288" i="1"/>
  <c r="DQ84" i="1"/>
  <c r="BR84" i="1"/>
  <c r="BP84" i="1"/>
  <c r="CO84" i="1" s="1"/>
  <c r="BO84" i="1"/>
  <c r="CN84" i="1" s="1"/>
  <c r="CD60" i="1"/>
  <c r="CD63" i="1"/>
  <c r="DQ71" i="1"/>
  <c r="BP71" i="1"/>
  <c r="CO71" i="1" s="1"/>
  <c r="BR71" i="1"/>
  <c r="BO71" i="1"/>
  <c r="CN71" i="1" s="1"/>
  <c r="CD172" i="1"/>
  <c r="DQ166" i="1"/>
  <c r="BO166" i="1"/>
  <c r="CN166" i="1" s="1"/>
  <c r="BR166" i="1"/>
  <c r="BP166" i="1"/>
  <c r="CO166" i="1" s="1"/>
  <c r="DQ258" i="1"/>
  <c r="BO258" i="1"/>
  <c r="CN258" i="1" s="1"/>
  <c r="BR258" i="1"/>
  <c r="BP258" i="1"/>
  <c r="CO258" i="1" s="1"/>
  <c r="CE327" i="1"/>
  <c r="DC327" i="1"/>
  <c r="CE83" i="1"/>
  <c r="DC83" i="1"/>
  <c r="BT226" i="1"/>
  <c r="DQ226" i="1"/>
  <c r="BR226" i="1"/>
  <c r="BP226" i="1"/>
  <c r="CO226" i="1" s="1"/>
  <c r="BO226" i="1"/>
  <c r="CN226" i="1" s="1"/>
  <c r="DQ219" i="1"/>
  <c r="BP219" i="1"/>
  <c r="CO219" i="1" s="1"/>
  <c r="BO219" i="1"/>
  <c r="CN219" i="1" s="1"/>
  <c r="BR219" i="1"/>
  <c r="CE238" i="1"/>
  <c r="DC238" i="1"/>
  <c r="BP227" i="1"/>
  <c r="CO227" i="1" s="1"/>
  <c r="CW227" i="1" s="1"/>
  <c r="DN227" i="1" s="1"/>
  <c r="BR227" i="1"/>
  <c r="BO227" i="1"/>
  <c r="CN227" i="1" s="1"/>
  <c r="DQ227" i="1"/>
  <c r="BT105" i="1"/>
  <c r="DQ105" i="1"/>
  <c r="BR105" i="1"/>
  <c r="BP105" i="1"/>
  <c r="CO105" i="1" s="1"/>
  <c r="BO105" i="1"/>
  <c r="CN105" i="1" s="1"/>
  <c r="BR243" i="1"/>
  <c r="BO243" i="1"/>
  <c r="CN243" i="1" s="1"/>
  <c r="DQ243" i="1"/>
  <c r="BP243" i="1"/>
  <c r="CO243" i="1" s="1"/>
  <c r="CE114" i="1"/>
  <c r="DC114" i="1"/>
  <c r="CE335" i="1"/>
  <c r="CL335" i="1"/>
  <c r="DC335" i="1"/>
  <c r="BT31" i="1"/>
  <c r="DQ31" i="1"/>
  <c r="BR31" i="1"/>
  <c r="BP31" i="1"/>
  <c r="CO31" i="1" s="1"/>
  <c r="BO31" i="1"/>
  <c r="CN31" i="1" s="1"/>
  <c r="CE91" i="1"/>
  <c r="DC91" i="1"/>
  <c r="CE110" i="1"/>
  <c r="DC110" i="1"/>
  <c r="BR150" i="1"/>
  <c r="BO150" i="1"/>
  <c r="CN150" i="1" s="1"/>
  <c r="DQ150" i="1"/>
  <c r="BP150" i="1"/>
  <c r="CO150" i="1" s="1"/>
  <c r="CE288" i="1"/>
  <c r="DC288" i="1"/>
  <c r="CE71" i="1"/>
  <c r="DC71" i="1"/>
  <c r="BT115" i="1"/>
  <c r="BO115" i="1"/>
  <c r="CN115" i="1" s="1"/>
  <c r="DQ115" i="1"/>
  <c r="BP115" i="1"/>
  <c r="CO115" i="1" s="1"/>
  <c r="BR115" i="1"/>
  <c r="CE132" i="1"/>
  <c r="DC132" i="1"/>
  <c r="DQ255" i="1"/>
  <c r="BR255" i="1"/>
  <c r="BP255" i="1"/>
  <c r="CO255" i="1" s="1"/>
  <c r="BO255" i="1"/>
  <c r="CN255" i="1" s="1"/>
  <c r="CD39" i="1"/>
  <c r="DQ129" i="1"/>
  <c r="BO129" i="1"/>
  <c r="CN129" i="1" s="1"/>
  <c r="BR129" i="1"/>
  <c r="BP129" i="1"/>
  <c r="CO129" i="1" s="1"/>
  <c r="DQ272" i="1"/>
  <c r="BO272" i="1"/>
  <c r="CN272" i="1" s="1"/>
  <c r="BP272" i="1"/>
  <c r="CO272" i="1" s="1"/>
  <c r="BR272" i="1"/>
  <c r="BT308" i="1"/>
  <c r="BT293" i="1"/>
  <c r="DQ293" i="1"/>
  <c r="BO293" i="1"/>
  <c r="CN293" i="1" s="1"/>
  <c r="BP293" i="1"/>
  <c r="CO293" i="1" s="1"/>
  <c r="BR293" i="1"/>
  <c r="CD227" i="1"/>
  <c r="CD243" i="1"/>
  <c r="CD31" i="1"/>
  <c r="CE141" i="1"/>
  <c r="DC141" i="1"/>
  <c r="BP204" i="1"/>
  <c r="CO204" i="1" s="1"/>
  <c r="DQ204" i="1"/>
  <c r="BO204" i="1"/>
  <c r="CN204" i="1" s="1"/>
  <c r="BR204" i="1"/>
  <c r="BT150" i="1"/>
  <c r="CE84" i="1"/>
  <c r="DC84" i="1"/>
  <c r="BO280" i="1"/>
  <c r="CN280" i="1" s="1"/>
  <c r="DQ280" i="1"/>
  <c r="BP280" i="1"/>
  <c r="CO280" i="1" s="1"/>
  <c r="BR280" i="1"/>
  <c r="DQ169" i="1"/>
  <c r="BR169" i="1"/>
  <c r="BO169" i="1"/>
  <c r="CN169" i="1" s="1"/>
  <c r="BP169" i="1"/>
  <c r="CO169" i="1" s="1"/>
  <c r="BO189" i="1"/>
  <c r="CN189" i="1" s="1"/>
  <c r="BP189" i="1"/>
  <c r="CO189" i="1" s="1"/>
  <c r="DQ189" i="1"/>
  <c r="BR189" i="1"/>
  <c r="CD115" i="1"/>
  <c r="CE24" i="1"/>
  <c r="DC24" i="1"/>
  <c r="CE230" i="1"/>
  <c r="DC230" i="1"/>
  <c r="DQ232" i="1"/>
  <c r="BR232" i="1"/>
  <c r="BP232" i="1"/>
  <c r="CO232" i="1" s="1"/>
  <c r="BO232" i="1"/>
  <c r="CN232" i="1" s="1"/>
  <c r="CE143" i="1"/>
  <c r="DC143" i="1"/>
  <c r="BT303" i="1"/>
  <c r="BP303" i="1"/>
  <c r="CO303" i="1" s="1"/>
  <c r="DQ303" i="1"/>
  <c r="BO303" i="1"/>
  <c r="CN303" i="1" s="1"/>
  <c r="BR303" i="1"/>
  <c r="CD301" i="1"/>
  <c r="DQ23" i="1"/>
  <c r="BP23" i="1"/>
  <c r="CO23" i="1" s="1"/>
  <c r="BR23" i="1"/>
  <c r="BO23" i="1"/>
  <c r="CN23" i="1" s="1"/>
  <c r="DQ79" i="1"/>
  <c r="BR79" i="1"/>
  <c r="BO79" i="1"/>
  <c r="CN79" i="1" s="1"/>
  <c r="BP79" i="1"/>
  <c r="CO79" i="1" s="1"/>
  <c r="CD258" i="1"/>
  <c r="CE81" i="1"/>
  <c r="DC81" i="1"/>
  <c r="CD303" i="1"/>
  <c r="DQ197" i="1"/>
  <c r="BO197" i="1"/>
  <c r="CN197" i="1" s="1"/>
  <c r="BP197" i="1"/>
  <c r="CO197" i="1" s="1"/>
  <c r="BR197" i="1"/>
  <c r="CD255" i="1"/>
  <c r="BT133" i="1"/>
  <c r="BR133" i="1"/>
  <c r="BO133" i="1"/>
  <c r="CN133" i="1" s="1"/>
  <c r="DQ133" i="1"/>
  <c r="BP133" i="1"/>
  <c r="CO133" i="1" s="1"/>
  <c r="BT142" i="1"/>
  <c r="BT96" i="1"/>
  <c r="CD23" i="1"/>
  <c r="BO25" i="1"/>
  <c r="CN25" i="1" s="1"/>
  <c r="BR25" i="1"/>
  <c r="BP25" i="1"/>
  <c r="CO25" i="1" s="1"/>
  <c r="DQ25" i="1"/>
  <c r="CD79" i="1"/>
  <c r="CD256" i="1"/>
  <c r="DQ199" i="1"/>
  <c r="BR199" i="1"/>
  <c r="BO199" i="1"/>
  <c r="CN199" i="1" s="1"/>
  <c r="BP199" i="1"/>
  <c r="CO199" i="1" s="1"/>
  <c r="CD129" i="1"/>
  <c r="BO183" i="1"/>
  <c r="BR183" i="1"/>
  <c r="BP183" i="1"/>
  <c r="CO183" i="1" s="1"/>
  <c r="DQ183" i="1"/>
  <c r="DQ207" i="1"/>
  <c r="BO207" i="1"/>
  <c r="CN207" i="1" s="1"/>
  <c r="BR207" i="1"/>
  <c r="BP207" i="1"/>
  <c r="CO207" i="1" s="1"/>
  <c r="BR16" i="1"/>
  <c r="BP16" i="1"/>
  <c r="CO16" i="1" s="1"/>
  <c r="CW16" i="1" s="1"/>
  <c r="DN16" i="1" s="1"/>
  <c r="DQ16" i="1"/>
  <c r="BO16" i="1"/>
  <c r="CN16" i="1" s="1"/>
  <c r="BR46" i="1"/>
  <c r="BO46" i="1"/>
  <c r="CN46" i="1" s="1"/>
  <c r="DQ46" i="1"/>
  <c r="BP46" i="1"/>
  <c r="CO46" i="1" s="1"/>
  <c r="BT272" i="1"/>
  <c r="CD219" i="1"/>
  <c r="CD308" i="1"/>
  <c r="CD293" i="1"/>
  <c r="DQ109" i="1"/>
  <c r="BO109" i="1"/>
  <c r="CN109" i="1" s="1"/>
  <c r="BR109" i="1"/>
  <c r="BP109" i="1"/>
  <c r="CO109" i="1" s="1"/>
  <c r="DQ275" i="1"/>
  <c r="BR275" i="1"/>
  <c r="BP275" i="1"/>
  <c r="CO275" i="1" s="1"/>
  <c r="CW275" i="1" s="1"/>
  <c r="DN275" i="1" s="1"/>
  <c r="BO275" i="1"/>
  <c r="CN275" i="1" s="1"/>
  <c r="BT122" i="1"/>
  <c r="DQ122" i="1"/>
  <c r="BO122" i="1"/>
  <c r="CN122" i="1" s="1"/>
  <c r="BR122" i="1"/>
  <c r="BP122" i="1"/>
  <c r="CO122" i="1" s="1"/>
  <c r="BP41" i="1"/>
  <c r="CO41" i="1" s="1"/>
  <c r="DQ41" i="1"/>
  <c r="BO41" i="1"/>
  <c r="CN41" i="1" s="1"/>
  <c r="BR41" i="1"/>
  <c r="BT95" i="1"/>
  <c r="DQ95" i="1"/>
  <c r="BR95" i="1"/>
  <c r="BP95" i="1"/>
  <c r="CO95" i="1" s="1"/>
  <c r="BO95" i="1"/>
  <c r="CN95" i="1" s="1"/>
  <c r="DQ34" i="1"/>
  <c r="BR34" i="1"/>
  <c r="BO34" i="1"/>
  <c r="CN34" i="1" s="1"/>
  <c r="BP34" i="1"/>
  <c r="CO34" i="1" s="1"/>
  <c r="BP141" i="1"/>
  <c r="CO141" i="1" s="1"/>
  <c r="DQ141" i="1"/>
  <c r="BO141" i="1"/>
  <c r="CN141" i="1" s="1"/>
  <c r="BR141" i="1"/>
  <c r="CD204" i="1"/>
  <c r="CD150" i="1"/>
  <c r="CD280" i="1"/>
  <c r="CD169" i="1"/>
  <c r="BT189" i="1"/>
  <c r="BO274" i="1"/>
  <c r="CN274" i="1" s="1"/>
  <c r="BR274" i="1"/>
  <c r="DQ274" i="1"/>
  <c r="BP274" i="1"/>
  <c r="CO274" i="1" s="1"/>
  <c r="CE202" i="1"/>
  <c r="DC202" i="1"/>
  <c r="CE25" i="1"/>
  <c r="DC25" i="1"/>
  <c r="CD226" i="1"/>
  <c r="BT219" i="1"/>
  <c r="CD105" i="1"/>
  <c r="DQ20" i="1"/>
  <c r="BP20" i="1"/>
  <c r="CO20" i="1" s="1"/>
  <c r="BR20" i="1"/>
  <c r="BO20" i="1"/>
  <c r="CN20" i="1" s="1"/>
  <c r="CD116" i="1"/>
  <c r="BO286" i="1"/>
  <c r="CN286" i="1" s="1"/>
  <c r="DQ286" i="1"/>
  <c r="BP286" i="1"/>
  <c r="CO286" i="1" s="1"/>
  <c r="BR286" i="1"/>
  <c r="CD197" i="1"/>
  <c r="CD133" i="1"/>
  <c r="BT324" i="1"/>
  <c r="DQ324" i="1"/>
  <c r="BP324" i="1"/>
  <c r="CO324" i="1" s="1"/>
  <c r="BO324" i="1"/>
  <c r="CN324" i="1" s="1"/>
  <c r="BR324" i="1"/>
  <c r="BO160" i="1"/>
  <c r="CN160" i="1" s="1"/>
  <c r="BP160" i="1"/>
  <c r="CO160" i="1" s="1"/>
  <c r="DQ160" i="1"/>
  <c r="BR160" i="1"/>
  <c r="DQ162" i="1"/>
  <c r="BR162" i="1"/>
  <c r="BP162" i="1"/>
  <c r="CO162" i="1" s="1"/>
  <c r="BO162" i="1"/>
  <c r="CN162" i="1" s="1"/>
  <c r="DQ76" i="1"/>
  <c r="BP76" i="1"/>
  <c r="CO76" i="1" s="1"/>
  <c r="BO76" i="1"/>
  <c r="CN76" i="1" s="1"/>
  <c r="BR76" i="1"/>
  <c r="CE207" i="1"/>
  <c r="DC207" i="1"/>
  <c r="CE46" i="1"/>
  <c r="DC46" i="1"/>
  <c r="BR325" i="1"/>
  <c r="BP325" i="1"/>
  <c r="CO325" i="1" s="1"/>
  <c r="DQ325" i="1"/>
  <c r="BO325" i="1"/>
  <c r="CN325" i="1" s="1"/>
  <c r="CD272" i="1"/>
  <c r="BT266" i="1"/>
  <c r="DQ266" i="1"/>
  <c r="BO266" i="1"/>
  <c r="CN266" i="1" s="1"/>
  <c r="BR266" i="1"/>
  <c r="BP266" i="1"/>
  <c r="CO266" i="1" s="1"/>
  <c r="CE275" i="1"/>
  <c r="DC275" i="1"/>
  <c r="DQ103" i="1"/>
  <c r="BO103" i="1"/>
  <c r="CN103" i="1" s="1"/>
  <c r="BR103" i="1"/>
  <c r="BP103" i="1"/>
  <c r="CO103" i="1" s="1"/>
  <c r="CE122" i="1"/>
  <c r="DC122" i="1"/>
  <c r="BP147" i="1"/>
  <c r="CO147" i="1" s="1"/>
  <c r="DQ147" i="1"/>
  <c r="BO147" i="1"/>
  <c r="CN147" i="1" s="1"/>
  <c r="BR147" i="1"/>
  <c r="CE41" i="1"/>
  <c r="DC41" i="1"/>
  <c r="CE95" i="1"/>
  <c r="DC95" i="1"/>
  <c r="DQ228" i="1"/>
  <c r="BR228" i="1"/>
  <c r="BP228" i="1"/>
  <c r="CO228" i="1" s="1"/>
  <c r="BO228" i="1"/>
  <c r="CN228" i="1" s="1"/>
  <c r="DQ265" i="1"/>
  <c r="BO265" i="1"/>
  <c r="CN265" i="1" s="1"/>
  <c r="BP265" i="1"/>
  <c r="CO265" i="1" s="1"/>
  <c r="BR265" i="1"/>
  <c r="CE34" i="1"/>
  <c r="DC34" i="1"/>
  <c r="BR318" i="1"/>
  <c r="DQ318" i="1"/>
  <c r="BP318" i="1"/>
  <c r="CO318" i="1" s="1"/>
  <c r="CW318" i="1" s="1"/>
  <c r="DN318" i="1" s="1"/>
  <c r="BO318" i="1"/>
  <c r="CN318" i="1" s="1"/>
  <c r="BT267" i="1"/>
  <c r="BR267" i="1"/>
  <c r="BO267" i="1"/>
  <c r="CN267" i="1" s="1"/>
  <c r="DQ267" i="1"/>
  <c r="BP267" i="1"/>
  <c r="CO267" i="1" s="1"/>
  <c r="BR55" i="1"/>
  <c r="BP55" i="1"/>
  <c r="CO55" i="1" s="1"/>
  <c r="BO55" i="1"/>
  <c r="CN55" i="1" s="1"/>
  <c r="DQ55" i="1"/>
  <c r="DQ90" i="1"/>
  <c r="BR90" i="1"/>
  <c r="BO90" i="1"/>
  <c r="CN90" i="1" s="1"/>
  <c r="BP90" i="1"/>
  <c r="CO90" i="1" s="1"/>
  <c r="BT53" i="1"/>
  <c r="BR53" i="1"/>
  <c r="DQ53" i="1"/>
  <c r="BO53" i="1"/>
  <c r="CN53" i="1" s="1"/>
  <c r="BP53" i="1"/>
  <c r="CO53" i="1" s="1"/>
  <c r="CD189" i="1"/>
  <c r="BT274" i="1"/>
  <c r="BR195" i="1"/>
  <c r="BP195" i="1"/>
  <c r="CO195" i="1" s="1"/>
  <c r="DQ195" i="1"/>
  <c r="BO195" i="1"/>
  <c r="CN195" i="1" s="1"/>
  <c r="CE199" i="1"/>
  <c r="DC199" i="1"/>
  <c r="DQ120" i="1"/>
  <c r="BO120" i="1"/>
  <c r="CN120" i="1" s="1"/>
  <c r="BR120" i="1"/>
  <c r="BP120" i="1"/>
  <c r="CO120" i="1" s="1"/>
  <c r="CE16" i="1"/>
  <c r="DC16" i="1"/>
  <c r="BT229" i="1"/>
  <c r="CD88" i="1"/>
  <c r="BT284" i="1"/>
  <c r="CD286" i="1"/>
  <c r="DQ257" i="1"/>
  <c r="BR257" i="1"/>
  <c r="BP257" i="1"/>
  <c r="CO257" i="1" s="1"/>
  <c r="BO257" i="1"/>
  <c r="CN257" i="1" s="1"/>
  <c r="BT125" i="1"/>
  <c r="CD145" i="1"/>
  <c r="BT36" i="1"/>
  <c r="BO36" i="1"/>
  <c r="CN36" i="1" s="1"/>
  <c r="BP36" i="1"/>
  <c r="CO36" i="1" s="1"/>
  <c r="DQ36" i="1"/>
  <c r="BR36" i="1"/>
  <c r="CD142" i="1"/>
  <c r="CD96" i="1"/>
  <c r="DQ38" i="1"/>
  <c r="BR38" i="1"/>
  <c r="BO38" i="1"/>
  <c r="CN38" i="1" s="1"/>
  <c r="BP38" i="1"/>
  <c r="CO38" i="1" s="1"/>
  <c r="BT271" i="1"/>
  <c r="BR271" i="1"/>
  <c r="BO271" i="1"/>
  <c r="CN271" i="1" s="1"/>
  <c r="DQ271" i="1"/>
  <c r="BP271" i="1"/>
  <c r="CO271" i="1" s="1"/>
  <c r="CD324" i="1"/>
  <c r="DQ209" i="1"/>
  <c r="BO209" i="1"/>
  <c r="CN209" i="1" s="1"/>
  <c r="BP209" i="1"/>
  <c r="CO209" i="1" s="1"/>
  <c r="BR209" i="1"/>
  <c r="DQ225" i="1"/>
  <c r="BR225" i="1"/>
  <c r="BP225" i="1"/>
  <c r="CO225" i="1" s="1"/>
  <c r="BO225" i="1"/>
  <c r="CN225" i="1" s="1"/>
  <c r="CD160" i="1"/>
  <c r="BT62" i="1"/>
  <c r="DQ62" i="1"/>
  <c r="BP62" i="1"/>
  <c r="CO62" i="1" s="1"/>
  <c r="BR62" i="1"/>
  <c r="BO62" i="1"/>
  <c r="CN62" i="1" s="1"/>
  <c r="CD162" i="1"/>
  <c r="BT120" i="1"/>
  <c r="CD76" i="1"/>
  <c r="BO26" i="1"/>
  <c r="CN26" i="1" s="1"/>
  <c r="BP26" i="1"/>
  <c r="CO26" i="1" s="1"/>
  <c r="DQ26" i="1"/>
  <c r="BR26" i="1"/>
  <c r="BT164" i="1"/>
  <c r="BT316" i="1"/>
  <c r="CD325" i="1"/>
  <c r="BT289" i="1"/>
  <c r="CD266" i="1"/>
  <c r="DQ165" i="1"/>
  <c r="BO165" i="1"/>
  <c r="CN165" i="1" s="1"/>
  <c r="BP165" i="1"/>
  <c r="CO165" i="1" s="1"/>
  <c r="BR165" i="1"/>
  <c r="DQ315" i="1"/>
  <c r="BP315" i="1"/>
  <c r="CO315" i="1" s="1"/>
  <c r="BR315" i="1"/>
  <c r="BO315" i="1"/>
  <c r="CN315" i="1" s="1"/>
  <c r="CE109" i="1"/>
  <c r="DC109" i="1"/>
  <c r="BT283" i="1"/>
  <c r="DQ283" i="1"/>
  <c r="BO283" i="1"/>
  <c r="CN283" i="1" s="1"/>
  <c r="BP283" i="1"/>
  <c r="CO283" i="1" s="1"/>
  <c r="BR283" i="1"/>
  <c r="BT48" i="1"/>
  <c r="BT245" i="1"/>
  <c r="CE147" i="1"/>
  <c r="DC147" i="1"/>
  <c r="BT78" i="1"/>
  <c r="BP78" i="1"/>
  <c r="CO78" i="1" s="1"/>
  <c r="BO78" i="1"/>
  <c r="CN78" i="1" s="1"/>
  <c r="DQ78" i="1"/>
  <c r="BR78" i="1"/>
  <c r="BR191" i="1"/>
  <c r="BO191" i="1"/>
  <c r="CN191" i="1" s="1"/>
  <c r="BP191" i="1"/>
  <c r="CO191" i="1" s="1"/>
  <c r="DQ191" i="1"/>
  <c r="CE228" i="1"/>
  <c r="DC228" i="1"/>
  <c r="CE265" i="1"/>
  <c r="DC265" i="1"/>
  <c r="BT212" i="1"/>
  <c r="BO212" i="1"/>
  <c r="CN212" i="1" s="1"/>
  <c r="BR212" i="1"/>
  <c r="DQ212" i="1"/>
  <c r="BP212" i="1"/>
  <c r="CO212" i="1" s="1"/>
  <c r="BT273" i="1"/>
  <c r="BO273" i="1"/>
  <c r="CN273" i="1" s="1"/>
  <c r="BP273" i="1"/>
  <c r="CO273" i="1" s="1"/>
  <c r="DQ273" i="1"/>
  <c r="BR273" i="1"/>
  <c r="DQ215" i="1"/>
  <c r="BR215" i="1"/>
  <c r="BP215" i="1"/>
  <c r="CO215" i="1" s="1"/>
  <c r="BO215" i="1"/>
  <c r="CN215" i="1" s="1"/>
  <c r="CE267" i="1"/>
  <c r="DC267" i="1"/>
  <c r="BR15" i="1"/>
  <c r="DQ15" i="1"/>
  <c r="BP15" i="1"/>
  <c r="CO15" i="1" s="1"/>
  <c r="BO15" i="1"/>
  <c r="CN15" i="1" s="1"/>
  <c r="DQ47" i="1"/>
  <c r="BR47" i="1"/>
  <c r="BO47" i="1"/>
  <c r="CN47" i="1" s="1"/>
  <c r="BP47" i="1"/>
  <c r="CO47" i="1" s="1"/>
  <c r="CE90" i="1"/>
  <c r="DC90" i="1"/>
  <c r="CE53" i="1"/>
  <c r="DC53" i="1"/>
  <c r="DC124" i="1"/>
  <c r="BO124" i="1"/>
  <c r="CN124" i="1" s="1"/>
  <c r="BR124" i="1"/>
  <c r="BP124" i="1"/>
  <c r="CO124" i="1" s="1"/>
  <c r="DQ124" i="1"/>
  <c r="BT323" i="1"/>
  <c r="CD274" i="1"/>
  <c r="S59" i="1"/>
  <c r="DJ59" i="1" s="1"/>
  <c r="S60" i="1"/>
  <c r="DJ60" i="1" s="1"/>
  <c r="S64" i="1"/>
  <c r="DJ64" i="1" s="1"/>
  <c r="S58" i="1"/>
  <c r="DJ58" i="1" s="1"/>
  <c r="K14" i="5"/>
  <c r="K15" i="5" s="1"/>
  <c r="N11" i="5"/>
  <c r="O11" i="5" s="1"/>
  <c r="Q11" i="5"/>
  <c r="P11" i="5"/>
  <c r="S184" i="1"/>
  <c r="DJ184" i="1" s="1"/>
  <c r="S190" i="1"/>
  <c r="DJ190" i="1" s="1"/>
  <c r="S191" i="1"/>
  <c r="DJ191" i="1" s="1"/>
  <c r="S204" i="1"/>
  <c r="DJ204" i="1" s="1"/>
  <c r="S188" i="1"/>
  <c r="DJ188" i="1" s="1"/>
  <c r="S193" i="1"/>
  <c r="DJ193" i="1" s="1"/>
  <c r="S192" i="1"/>
  <c r="DJ192" i="1" s="1"/>
  <c r="S182" i="1"/>
  <c r="DJ182" i="1" s="1"/>
  <c r="S197" i="1"/>
  <c r="DJ197" i="1" s="1"/>
  <c r="S196" i="1"/>
  <c r="DJ196" i="1" s="1"/>
  <c r="S205" i="1"/>
  <c r="DJ205" i="1" s="1"/>
  <c r="S201" i="1"/>
  <c r="DJ201" i="1" s="1"/>
  <c r="S194" i="1"/>
  <c r="DJ194" i="1" s="1"/>
  <c r="S183" i="1"/>
  <c r="DJ183" i="1" s="1"/>
  <c r="S202" i="1"/>
  <c r="DJ202" i="1" s="1"/>
  <c r="S203" i="1"/>
  <c r="DJ203" i="1" s="1"/>
  <c r="S186" i="1"/>
  <c r="DJ186" i="1" s="1"/>
  <c r="S189" i="1"/>
  <c r="DJ189" i="1" s="1"/>
  <c r="S200" i="1"/>
  <c r="DJ200" i="1" s="1"/>
  <c r="S206" i="1"/>
  <c r="DJ206" i="1" s="1"/>
  <c r="S195" i="1"/>
  <c r="DJ195" i="1" s="1"/>
  <c r="S187" i="1"/>
  <c r="DJ187" i="1" s="1"/>
  <c r="S185" i="1"/>
  <c r="DJ185" i="1" s="1"/>
  <c r="S198" i="1"/>
  <c r="DJ198" i="1" s="1"/>
  <c r="S199" i="1"/>
  <c r="DJ199" i="1" s="1"/>
  <c r="L12" i="5"/>
  <c r="Q9" i="5"/>
  <c r="P9" i="5"/>
  <c r="N9" i="5"/>
  <c r="O9" i="5" s="1"/>
  <c r="S340" i="1"/>
  <c r="DJ340" i="1" s="1"/>
  <c r="S339" i="1"/>
  <c r="DJ339" i="1" s="1"/>
  <c r="S338" i="1"/>
  <c r="DJ338" i="1" s="1"/>
  <c r="L13" i="5"/>
  <c r="Q10" i="5"/>
  <c r="P10" i="5"/>
  <c r="N10" i="5"/>
  <c r="O10" i="5" s="1"/>
  <c r="BR11" i="1"/>
  <c r="DQ11" i="1"/>
  <c r="DI17" i="1"/>
  <c r="CD11" i="1"/>
  <c r="BO11" i="1"/>
  <c r="CN11" i="1" s="1"/>
  <c r="BP11" i="1"/>
  <c r="CO11" i="1" s="1"/>
  <c r="BT11" i="1"/>
  <c r="S9" i="5"/>
  <c r="L18" i="7"/>
  <c r="CW294" i="1" l="1"/>
  <c r="DN294" i="1" s="1"/>
  <c r="CW107" i="1"/>
  <c r="DN107" i="1" s="1"/>
  <c r="DC165" i="1"/>
  <c r="CW324" i="1"/>
  <c r="DN324" i="1" s="1"/>
  <c r="CW226" i="1"/>
  <c r="DN226" i="1" s="1"/>
  <c r="CW170" i="1"/>
  <c r="DN170" i="1" s="1"/>
  <c r="CW14" i="1"/>
  <c r="DN14" i="1" s="1"/>
  <c r="CW196" i="1"/>
  <c r="DN196" i="1" s="1"/>
  <c r="CW141" i="1"/>
  <c r="DN141" i="1" s="1"/>
  <c r="CW269" i="1"/>
  <c r="DN269" i="1" s="1"/>
  <c r="CW29" i="1"/>
  <c r="DN29" i="1" s="1"/>
  <c r="CW84" i="1"/>
  <c r="DN84" i="1" s="1"/>
  <c r="CW187" i="1"/>
  <c r="DN187" i="1" s="1"/>
  <c r="CW35" i="1"/>
  <c r="DN35" i="1" s="1"/>
  <c r="CL283" i="1"/>
  <c r="CW215" i="1"/>
  <c r="DN215" i="1" s="1"/>
  <c r="CW271" i="1"/>
  <c r="DN271" i="1" s="1"/>
  <c r="CW280" i="1"/>
  <c r="DN280" i="1" s="1"/>
  <c r="CW90" i="1"/>
  <c r="DN90" i="1" s="1"/>
  <c r="CW71" i="1"/>
  <c r="DN71" i="1" s="1"/>
  <c r="CW231" i="1"/>
  <c r="DN231" i="1" s="1"/>
  <c r="CL22" i="1"/>
  <c r="CW248" i="1"/>
  <c r="DN248" i="1" s="1"/>
  <c r="CW161" i="1"/>
  <c r="DN161" i="1" s="1"/>
  <c r="CL287" i="1"/>
  <c r="CL208" i="1"/>
  <c r="CW74" i="1"/>
  <c r="DN74" i="1" s="1"/>
  <c r="CW287" i="1"/>
  <c r="DN287" i="1" s="1"/>
  <c r="CW165" i="1"/>
  <c r="DN165" i="1" s="1"/>
  <c r="CL275" i="1"/>
  <c r="CW135" i="1"/>
  <c r="DN135" i="1" s="1"/>
  <c r="CL277" i="1"/>
  <c r="CW295" i="1"/>
  <c r="DN295" i="1" s="1"/>
  <c r="CW262" i="1"/>
  <c r="DN262" i="1" s="1"/>
  <c r="CW70" i="1"/>
  <c r="DN70" i="1" s="1"/>
  <c r="CW72" i="1"/>
  <c r="DN72" i="1" s="1"/>
  <c r="CW75" i="1"/>
  <c r="DN75" i="1" s="1"/>
  <c r="DC215" i="1"/>
  <c r="CW178" i="1"/>
  <c r="DN178" i="1" s="1"/>
  <c r="DC100" i="1"/>
  <c r="CW144" i="1"/>
  <c r="DN144" i="1" s="1"/>
  <c r="CW108" i="1"/>
  <c r="DN108" i="1" s="1"/>
  <c r="CW148" i="1"/>
  <c r="DN148" i="1" s="1"/>
  <c r="CW247" i="1"/>
  <c r="DN247" i="1" s="1"/>
  <c r="CW188" i="1"/>
  <c r="DN188" i="1" s="1"/>
  <c r="CW36" i="1"/>
  <c r="DN36" i="1" s="1"/>
  <c r="CW129" i="1"/>
  <c r="DN129" i="1" s="1"/>
  <c r="CW49" i="1"/>
  <c r="DN49" i="1" s="1"/>
  <c r="CW40" i="1"/>
  <c r="DN40" i="1" s="1"/>
  <c r="CW245" i="1"/>
  <c r="DN245" i="1" s="1"/>
  <c r="CL53" i="1"/>
  <c r="CW78" i="1"/>
  <c r="DN78" i="1" s="1"/>
  <c r="CW26" i="1"/>
  <c r="DN26" i="1" s="1"/>
  <c r="CW209" i="1"/>
  <c r="DN209" i="1" s="1"/>
  <c r="CW53" i="1"/>
  <c r="DN53" i="1" s="1"/>
  <c r="CW34" i="1"/>
  <c r="DN34" i="1" s="1"/>
  <c r="CW253" i="1"/>
  <c r="DN253" i="1" s="1"/>
  <c r="CW246" i="1"/>
  <c r="DN246" i="1" s="1"/>
  <c r="CW97" i="1"/>
  <c r="DN97" i="1" s="1"/>
  <c r="CW193" i="1"/>
  <c r="DN193" i="1" s="1"/>
  <c r="CW96" i="1"/>
  <c r="DN96" i="1" s="1"/>
  <c r="CL247" i="1"/>
  <c r="CW289" i="1"/>
  <c r="DN289" i="1" s="1"/>
  <c r="CL257" i="1"/>
  <c r="CW116" i="1"/>
  <c r="DN116" i="1" s="1"/>
  <c r="CW143" i="1"/>
  <c r="DN143" i="1" s="1"/>
  <c r="CW321" i="1"/>
  <c r="DN321" i="1" s="1"/>
  <c r="CW88" i="1"/>
  <c r="DN88" i="1" s="1"/>
  <c r="CW255" i="1"/>
  <c r="DN255" i="1" s="1"/>
  <c r="CW114" i="1"/>
  <c r="DN114" i="1" s="1"/>
  <c r="CW159" i="1"/>
  <c r="DN159" i="1" s="1"/>
  <c r="DC173" i="1"/>
  <c r="CL20" i="1"/>
  <c r="CW124" i="1"/>
  <c r="DN124" i="1" s="1"/>
  <c r="CW147" i="1"/>
  <c r="DN147" i="1" s="1"/>
  <c r="CW60" i="1"/>
  <c r="DN60" i="1" s="1"/>
  <c r="CW338" i="1"/>
  <c r="DN338" i="1" s="1"/>
  <c r="CW57" i="1"/>
  <c r="DN57" i="1" s="1"/>
  <c r="CW310" i="1"/>
  <c r="DN310" i="1" s="1"/>
  <c r="CW15" i="1"/>
  <c r="DN15" i="1" s="1"/>
  <c r="CW225" i="1"/>
  <c r="DN225" i="1" s="1"/>
  <c r="CW41" i="1"/>
  <c r="DN41" i="1" s="1"/>
  <c r="CW79" i="1"/>
  <c r="DN79" i="1" s="1"/>
  <c r="CW299" i="1"/>
  <c r="DN299" i="1" s="1"/>
  <c r="CW270" i="1"/>
  <c r="DN270" i="1" s="1"/>
  <c r="CW131" i="1"/>
  <c r="DN131" i="1" s="1"/>
  <c r="CW297" i="1"/>
  <c r="DN297" i="1" s="1"/>
  <c r="CW140" i="1"/>
  <c r="DN140" i="1" s="1"/>
  <c r="CW151" i="1"/>
  <c r="DN151" i="1" s="1"/>
  <c r="CW173" i="1"/>
  <c r="DN173" i="1" s="1"/>
  <c r="CW334" i="1"/>
  <c r="DN334" i="1" s="1"/>
  <c r="CW308" i="1"/>
  <c r="DN308" i="1" s="1"/>
  <c r="CW48" i="1"/>
  <c r="DN48" i="1" s="1"/>
  <c r="CW76" i="1"/>
  <c r="DN76" i="1" s="1"/>
  <c r="CW272" i="1"/>
  <c r="DN272" i="1" s="1"/>
  <c r="CW39" i="1"/>
  <c r="DN39" i="1" s="1"/>
  <c r="CW322" i="1"/>
  <c r="DN322" i="1" s="1"/>
  <c r="CW146" i="1"/>
  <c r="DN146" i="1" s="1"/>
  <c r="CW142" i="1"/>
  <c r="DN142" i="1" s="1"/>
  <c r="CW303" i="1"/>
  <c r="DN303" i="1" s="1"/>
  <c r="CW293" i="1"/>
  <c r="DN293" i="1" s="1"/>
  <c r="CW243" i="1"/>
  <c r="DN243" i="1" s="1"/>
  <c r="CW22" i="1"/>
  <c r="DN22" i="1" s="1"/>
  <c r="CW333" i="1"/>
  <c r="DN333" i="1" s="1"/>
  <c r="CW24" i="1"/>
  <c r="DN24" i="1" s="1"/>
  <c r="CW167" i="1"/>
  <c r="DN167" i="1" s="1"/>
  <c r="CW233" i="1"/>
  <c r="DN233" i="1" s="1"/>
  <c r="CW156" i="1"/>
  <c r="DN156" i="1" s="1"/>
  <c r="CW12" i="1"/>
  <c r="DN12" i="1" s="1"/>
  <c r="CW138" i="1"/>
  <c r="DN138" i="1" s="1"/>
  <c r="CW27" i="1"/>
  <c r="DN27" i="1" s="1"/>
  <c r="CW304" i="1"/>
  <c r="DN304" i="1" s="1"/>
  <c r="CW87" i="1"/>
  <c r="DN87" i="1" s="1"/>
  <c r="CW186" i="1"/>
  <c r="DN186" i="1" s="1"/>
  <c r="CW237" i="1"/>
  <c r="DN237" i="1" s="1"/>
  <c r="CW300" i="1"/>
  <c r="DN300" i="1" s="1"/>
  <c r="CW127" i="1"/>
  <c r="DN127" i="1" s="1"/>
  <c r="CW208" i="1"/>
  <c r="DN208" i="1" s="1"/>
  <c r="CW13" i="1"/>
  <c r="DN13" i="1" s="1"/>
  <c r="CL225" i="1"/>
  <c r="CW128" i="1"/>
  <c r="DN128" i="1" s="1"/>
  <c r="CW291" i="1"/>
  <c r="DN291" i="1" s="1"/>
  <c r="CW191" i="1"/>
  <c r="DN191" i="1" s="1"/>
  <c r="CW266" i="1"/>
  <c r="DN266" i="1" s="1"/>
  <c r="CW258" i="1"/>
  <c r="DN258" i="1" s="1"/>
  <c r="CW132" i="1"/>
  <c r="DN132" i="1" s="1"/>
  <c r="CW234" i="1"/>
  <c r="DN234" i="1" s="1"/>
  <c r="CW155" i="1"/>
  <c r="DN155" i="1" s="1"/>
  <c r="CL130" i="1"/>
  <c r="CW263" i="1"/>
  <c r="DN263" i="1" s="1"/>
  <c r="CW153" i="1"/>
  <c r="DN153" i="1" s="1"/>
  <c r="CL36" i="1"/>
  <c r="CL212" i="1"/>
  <c r="CL146" i="1"/>
  <c r="CW175" i="1"/>
  <c r="DN175" i="1" s="1"/>
  <c r="CW133" i="1"/>
  <c r="DN133" i="1" s="1"/>
  <c r="CW31" i="1"/>
  <c r="DN31" i="1" s="1"/>
  <c r="CW82" i="1"/>
  <c r="DN82" i="1" s="1"/>
  <c r="CW311" i="1"/>
  <c r="DN311" i="1" s="1"/>
  <c r="CW320" i="1"/>
  <c r="DN320" i="1" s="1"/>
  <c r="CW123" i="1"/>
  <c r="DN123" i="1" s="1"/>
  <c r="CW43" i="1"/>
  <c r="DN43" i="1" s="1"/>
  <c r="CW184" i="1"/>
  <c r="DN184" i="1" s="1"/>
  <c r="CW244" i="1"/>
  <c r="DN244" i="1" s="1"/>
  <c r="CW326" i="1"/>
  <c r="DN326" i="1" s="1"/>
  <c r="CW296" i="1"/>
  <c r="DN296" i="1" s="1"/>
  <c r="CW77" i="1"/>
  <c r="DN77" i="1" s="1"/>
  <c r="CL333" i="1"/>
  <c r="CW235" i="1"/>
  <c r="DN235" i="1" s="1"/>
  <c r="CW95" i="1"/>
  <c r="DN95" i="1" s="1"/>
  <c r="CW332" i="1"/>
  <c r="DN332" i="1" s="1"/>
  <c r="CW252" i="1"/>
  <c r="DN252" i="1" s="1"/>
  <c r="CL136" i="1"/>
  <c r="CW102" i="1"/>
  <c r="DN102" i="1" s="1"/>
  <c r="CW119" i="1"/>
  <c r="DN119" i="1" s="1"/>
  <c r="CW160" i="1"/>
  <c r="DN160" i="1" s="1"/>
  <c r="CW28" i="1"/>
  <c r="DN28" i="1" s="1"/>
  <c r="CW251" i="1"/>
  <c r="DN251" i="1" s="1"/>
  <c r="CW192" i="1"/>
  <c r="DN192" i="1" s="1"/>
  <c r="CL186" i="1"/>
  <c r="CL296" i="1"/>
  <c r="CL271" i="1"/>
  <c r="CL64" i="1"/>
  <c r="CL124" i="1"/>
  <c r="CL273" i="1"/>
  <c r="CL179" i="1"/>
  <c r="CL55" i="1"/>
  <c r="CL191" i="1"/>
  <c r="CL41" i="1"/>
  <c r="CL81" i="1"/>
  <c r="CL84" i="1"/>
  <c r="CL91" i="1"/>
  <c r="CL327" i="1"/>
  <c r="CL68" i="1"/>
  <c r="CL300" i="1"/>
  <c r="CL28" i="1"/>
  <c r="CL139" i="1"/>
  <c r="CL143" i="1"/>
  <c r="CL73" i="1"/>
  <c r="CL50" i="1"/>
  <c r="CL237" i="1"/>
  <c r="CL149" i="1"/>
  <c r="CL122" i="1"/>
  <c r="CL112" i="1"/>
  <c r="CL248" i="1"/>
  <c r="CL170" i="1"/>
  <c r="CL58" i="1"/>
  <c r="CL158" i="1"/>
  <c r="CL159" i="1"/>
  <c r="CL224" i="1"/>
  <c r="CL15" i="1"/>
  <c r="CL49" i="1"/>
  <c r="CL157" i="1"/>
  <c r="CL267" i="1"/>
  <c r="CL100" i="1"/>
  <c r="CL220" i="1"/>
  <c r="CL153" i="1"/>
  <c r="CL141" i="1"/>
  <c r="CL59" i="1"/>
  <c r="CL65" i="1"/>
  <c r="CL178" i="1"/>
  <c r="CL234" i="1"/>
  <c r="CL128" i="1"/>
  <c r="CL330" i="1"/>
  <c r="CL47" i="1"/>
  <c r="CL98" i="1"/>
  <c r="CL120" i="1"/>
  <c r="CL230" i="1"/>
  <c r="CL83" i="1"/>
  <c r="CL261" i="1"/>
  <c r="CL77" i="1"/>
  <c r="CL46" i="1"/>
  <c r="CL110" i="1"/>
  <c r="CL114" i="1"/>
  <c r="CL198" i="1"/>
  <c r="CL93" i="1"/>
  <c r="CL305" i="1"/>
  <c r="CL35" i="1"/>
  <c r="CW212" i="1"/>
  <c r="DN212" i="1" s="1"/>
  <c r="BI225" i="1"/>
  <c r="CX225" i="1"/>
  <c r="AL225" i="1" s="1" a="1"/>
  <c r="AL225" i="1" s="1"/>
  <c r="DD225" i="1" s="1"/>
  <c r="CW195" i="1"/>
  <c r="DN195" i="1" s="1"/>
  <c r="CX79" i="1"/>
  <c r="AL79" i="1" s="1" a="1"/>
  <c r="AL79" i="1" s="1"/>
  <c r="BI79" i="1"/>
  <c r="CE96" i="1"/>
  <c r="DC96" i="1"/>
  <c r="CW267" i="1"/>
  <c r="DN267" i="1" s="1"/>
  <c r="CE133" i="1"/>
  <c r="DC133" i="1"/>
  <c r="CW122" i="1"/>
  <c r="DN122" i="1" s="1"/>
  <c r="CN183" i="1"/>
  <c r="CW183" i="1" s="1"/>
  <c r="DN183" i="1" s="1"/>
  <c r="BT183" i="1"/>
  <c r="CW189" i="1"/>
  <c r="DN189" i="1" s="1"/>
  <c r="CW204" i="1"/>
  <c r="DN204" i="1" s="1"/>
  <c r="CL288" i="1"/>
  <c r="CW105" i="1"/>
  <c r="DN105" i="1" s="1"/>
  <c r="CL69" i="1"/>
  <c r="CE113" i="1"/>
  <c r="DC113" i="1"/>
  <c r="CL338" i="1"/>
  <c r="CW298" i="1"/>
  <c r="DN298" i="1" s="1"/>
  <c r="CW59" i="1"/>
  <c r="DN59" i="1" s="1"/>
  <c r="CE101" i="1"/>
  <c r="DC101" i="1"/>
  <c r="CW101" i="1"/>
  <c r="DN101" i="1" s="1"/>
  <c r="CW80" i="1"/>
  <c r="DN80" i="1" s="1"/>
  <c r="CE57" i="1"/>
  <c r="DC57" i="1"/>
  <c r="CL72" i="1"/>
  <c r="CW330" i="1"/>
  <c r="DN330" i="1" s="1"/>
  <c r="CW149" i="1"/>
  <c r="DN149" i="1" s="1"/>
  <c r="CL135" i="1"/>
  <c r="CW17" i="1"/>
  <c r="DN17" i="1" s="1"/>
  <c r="CW317" i="1"/>
  <c r="DN317" i="1" s="1"/>
  <c r="CW220" i="1"/>
  <c r="DN220" i="1" s="1"/>
  <c r="CW316" i="1"/>
  <c r="DN316" i="1" s="1"/>
  <c r="CL165" i="1"/>
  <c r="CW256" i="1"/>
  <c r="DN256" i="1" s="1"/>
  <c r="BT103" i="1"/>
  <c r="CL304" i="1"/>
  <c r="CL131" i="1"/>
  <c r="CL109" i="1"/>
  <c r="CE142" i="1"/>
  <c r="DC142" i="1"/>
  <c r="CL16" i="1"/>
  <c r="BI76" i="1"/>
  <c r="CX76" i="1"/>
  <c r="AL76" i="1" s="1" a="1"/>
  <c r="AL76" i="1" s="1"/>
  <c r="DD76" i="1" s="1"/>
  <c r="CE197" i="1"/>
  <c r="DC197" i="1"/>
  <c r="CW46" i="1"/>
  <c r="DN46" i="1" s="1"/>
  <c r="CE129" i="1"/>
  <c r="DC129" i="1"/>
  <c r="CX226" i="1"/>
  <c r="AL226" i="1" s="1" a="1"/>
  <c r="AL226" i="1" s="1"/>
  <c r="DD226" i="1" s="1"/>
  <c r="BI226" i="1"/>
  <c r="CW166" i="1"/>
  <c r="DN166" i="1" s="1"/>
  <c r="CE118" i="1"/>
  <c r="DC118" i="1"/>
  <c r="CW238" i="1"/>
  <c r="DN238" i="1" s="1"/>
  <c r="CE213" i="1"/>
  <c r="DC213" i="1"/>
  <c r="CX39" i="1"/>
  <c r="AL39" i="1" s="1" a="1"/>
  <c r="AL39" i="1" s="1"/>
  <c r="BI39" i="1"/>
  <c r="CE270" i="1"/>
  <c r="DC270" i="1"/>
  <c r="CX322" i="1"/>
  <c r="AL322" i="1" s="1" a="1"/>
  <c r="AL322" i="1" s="1"/>
  <c r="DD322" i="1" s="1"/>
  <c r="CE221" i="1"/>
  <c r="DC221" i="1"/>
  <c r="CE332" i="1"/>
  <c r="DC332" i="1"/>
  <c r="CW305" i="1"/>
  <c r="DN305" i="1" s="1"/>
  <c r="BI311" i="1"/>
  <c r="BI151" i="1"/>
  <c r="CN201" i="1"/>
  <c r="BT201" i="1"/>
  <c r="CE44" i="1"/>
  <c r="DC44" i="1"/>
  <c r="CW301" i="1"/>
  <c r="DN301" i="1" s="1"/>
  <c r="CX173" i="1"/>
  <c r="AL173" i="1" s="1" a="1"/>
  <c r="AL173" i="1" s="1"/>
  <c r="BI173" i="1"/>
  <c r="CE125" i="1"/>
  <c r="DC125" i="1"/>
  <c r="CX334" i="1"/>
  <c r="AL334" i="1" s="1" a="1"/>
  <c r="AL334" i="1" s="1"/>
  <c r="DD334" i="1" s="1"/>
  <c r="BI334" i="1"/>
  <c r="CX308" i="1"/>
  <c r="AL308" i="1" s="1" a="1"/>
  <c r="AL308" i="1" s="1"/>
  <c r="DD308" i="1" s="1"/>
  <c r="CX245" i="1"/>
  <c r="AL245" i="1" s="1" a="1"/>
  <c r="AL245" i="1" s="1"/>
  <c r="BI245" i="1"/>
  <c r="CW164" i="1"/>
  <c r="DN164" i="1" s="1"/>
  <c r="CW229" i="1"/>
  <c r="DN229" i="1" s="1"/>
  <c r="CE189" i="1"/>
  <c r="DC189" i="1"/>
  <c r="CW228" i="1"/>
  <c r="DN228" i="1" s="1"/>
  <c r="CE272" i="1"/>
  <c r="DC272" i="1"/>
  <c r="CX141" i="1"/>
  <c r="AL141" i="1" s="1" a="1"/>
  <c r="AL141" i="1" s="1"/>
  <c r="DD141" i="1" s="1"/>
  <c r="BI141" i="1"/>
  <c r="CW199" i="1"/>
  <c r="DN199" i="1" s="1"/>
  <c r="CW232" i="1"/>
  <c r="DN232" i="1" s="1"/>
  <c r="CW169" i="1"/>
  <c r="DN169" i="1" s="1"/>
  <c r="CW150" i="1"/>
  <c r="DN150" i="1" s="1"/>
  <c r="CW288" i="1"/>
  <c r="DN288" i="1" s="1"/>
  <c r="CW335" i="1"/>
  <c r="DN335" i="1" s="1"/>
  <c r="CW327" i="1"/>
  <c r="DN327" i="1" s="1"/>
  <c r="CE167" i="1"/>
  <c r="DC167" i="1"/>
  <c r="BI144" i="1"/>
  <c r="CX144" i="1"/>
  <c r="AL144" i="1" s="1" a="1"/>
  <c r="AL144" i="1" s="1"/>
  <c r="DD144" i="1" s="1"/>
  <c r="CL155" i="1"/>
  <c r="CW312" i="1"/>
  <c r="DN312" i="1" s="1"/>
  <c r="CL214" i="1"/>
  <c r="CX170" i="1"/>
  <c r="AL170" i="1" s="1" a="1"/>
  <c r="AL170" i="1" s="1"/>
  <c r="DD170" i="1" s="1"/>
  <c r="BI170" i="1"/>
  <c r="CW198" i="1"/>
  <c r="DN198" i="1" s="1"/>
  <c r="CE140" i="1"/>
  <c r="DC140" i="1"/>
  <c r="CE297" i="1"/>
  <c r="DC297" i="1"/>
  <c r="CE168" i="1"/>
  <c r="DC168" i="1"/>
  <c r="CE175" i="1"/>
  <c r="CE151" i="1"/>
  <c r="DC151" i="1"/>
  <c r="CL92" i="1"/>
  <c r="CW211" i="1"/>
  <c r="DN211" i="1" s="1"/>
  <c r="CE262" i="1"/>
  <c r="DC262" i="1"/>
  <c r="CW290" i="1"/>
  <c r="DN290" i="1" s="1"/>
  <c r="CE323" i="1"/>
  <c r="DC323" i="1"/>
  <c r="CW89" i="1"/>
  <c r="DN89" i="1" s="1"/>
  <c r="BI215" i="1"/>
  <c r="CX215" i="1"/>
  <c r="AL215" i="1" s="1" a="1"/>
  <c r="AL215" i="1" s="1"/>
  <c r="DD215" i="1" s="1"/>
  <c r="BI78" i="1"/>
  <c r="CX78" i="1"/>
  <c r="AL78" i="1" s="1" a="1"/>
  <c r="AL78" i="1" s="1"/>
  <c r="DD78" i="1" s="1"/>
  <c r="CX53" i="1"/>
  <c r="AL53" i="1" s="1" a="1"/>
  <c r="AL53" i="1" s="1"/>
  <c r="DD53" i="1" s="1"/>
  <c r="CX34" i="1"/>
  <c r="AL34" i="1" s="1" a="1"/>
  <c r="AL34" i="1" s="1"/>
  <c r="DD34" i="1" s="1"/>
  <c r="BI34" i="1"/>
  <c r="CE144" i="1"/>
  <c r="DC144" i="1"/>
  <c r="CE282" i="1"/>
  <c r="DC282" i="1"/>
  <c r="CE302" i="1"/>
  <c r="DC302" i="1"/>
  <c r="CX253" i="1"/>
  <c r="AL253" i="1" s="1" a="1"/>
  <c r="AL253" i="1" s="1"/>
  <c r="DD253" i="1" s="1"/>
  <c r="BI253" i="1"/>
  <c r="CX246" i="1"/>
  <c r="AL246" i="1" s="1" a="1"/>
  <c r="AL246" i="1" s="1"/>
  <c r="BI246" i="1"/>
  <c r="CX97" i="1"/>
  <c r="AL97" i="1" s="1" a="1"/>
  <c r="AL97" i="1" s="1"/>
  <c r="DD97" i="1" s="1"/>
  <c r="BI97" i="1"/>
  <c r="CX148" i="1"/>
  <c r="AL148" i="1" s="1" a="1"/>
  <c r="AL148" i="1" s="1"/>
  <c r="DD148" i="1" s="1"/>
  <c r="BI148" i="1"/>
  <c r="CX123" i="1"/>
  <c r="AL123" i="1" s="1" a="1"/>
  <c r="AL123" i="1" s="1"/>
  <c r="DD123" i="1" s="1"/>
  <c r="BI193" i="1"/>
  <c r="CX193" i="1"/>
  <c r="AL193" i="1" s="1" a="1"/>
  <c r="AL193" i="1" s="1"/>
  <c r="DD193" i="1" s="1"/>
  <c r="CE311" i="1"/>
  <c r="DC311" i="1"/>
  <c r="CE43" i="1"/>
  <c r="DC43" i="1"/>
  <c r="CX43" i="1"/>
  <c r="AL43" i="1" s="1" a="1"/>
  <c r="AL43" i="1" s="1"/>
  <c r="DD43" i="1" s="1"/>
  <c r="BI43" i="1"/>
  <c r="CN242" i="1"/>
  <c r="CW242" i="1" s="1"/>
  <c r="DN242" i="1" s="1"/>
  <c r="BT242" i="1"/>
  <c r="DC175" i="1"/>
  <c r="BI146" i="1"/>
  <c r="CE321" i="1"/>
  <c r="DC321" i="1"/>
  <c r="CW201" i="1"/>
  <c r="DN201" i="1" s="1"/>
  <c r="CX262" i="1"/>
  <c r="AL262" i="1" s="1" a="1"/>
  <c r="AL262" i="1" s="1"/>
  <c r="DD262" i="1" s="1"/>
  <c r="BI262" i="1"/>
  <c r="CE291" i="1"/>
  <c r="DC291" i="1"/>
  <c r="CX142" i="1"/>
  <c r="AL142" i="1" s="1" a="1"/>
  <c r="AL142" i="1" s="1"/>
  <c r="DD142" i="1" s="1"/>
  <c r="BI142" i="1"/>
  <c r="CX48" i="1"/>
  <c r="AL48" i="1" s="1" a="1"/>
  <c r="AL48" i="1" s="1"/>
  <c r="DD48" i="1" s="1"/>
  <c r="BI196" i="1"/>
  <c r="CX196" i="1"/>
  <c r="AL196" i="1" s="1" a="1"/>
  <c r="AL196" i="1" s="1"/>
  <c r="DD196" i="1" s="1"/>
  <c r="BI26" i="1"/>
  <c r="CX26" i="1"/>
  <c r="AL26" i="1" s="1" a="1"/>
  <c r="AL26" i="1" s="1"/>
  <c r="DD26" i="1" s="1"/>
  <c r="CX36" i="1"/>
  <c r="AL36" i="1" s="1" a="1"/>
  <c r="AL36" i="1" s="1"/>
  <c r="DD36" i="1" s="1"/>
  <c r="BI36" i="1"/>
  <c r="CE255" i="1"/>
  <c r="DC255" i="1"/>
  <c r="CX129" i="1"/>
  <c r="AL129" i="1" s="1" a="1"/>
  <c r="AL129" i="1" s="1"/>
  <c r="DD129" i="1" s="1"/>
  <c r="BI129" i="1"/>
  <c r="CE156" i="1"/>
  <c r="DC156" i="1"/>
  <c r="CX49" i="1"/>
  <c r="AL49" i="1" s="1" a="1"/>
  <c r="AL49" i="1" s="1"/>
  <c r="DD49" i="1" s="1"/>
  <c r="BI49" i="1"/>
  <c r="CE30" i="1"/>
  <c r="DC30" i="1"/>
  <c r="CE322" i="1"/>
  <c r="DC322" i="1"/>
  <c r="CX244" i="1"/>
  <c r="AL244" i="1" s="1" a="1"/>
  <c r="AL244" i="1" s="1"/>
  <c r="DD244" i="1" s="1"/>
  <c r="BI244" i="1"/>
  <c r="CW261" i="1"/>
  <c r="DN261" i="1" s="1"/>
  <c r="CW302" i="1"/>
  <c r="DN302" i="1" s="1"/>
  <c r="CE319" i="1"/>
  <c r="DC319" i="1"/>
  <c r="BI221" i="1"/>
  <c r="CX221" i="1"/>
  <c r="AL221" i="1" s="1" a="1"/>
  <c r="AL221" i="1" s="1"/>
  <c r="DD221" i="1" s="1"/>
  <c r="CE161" i="1"/>
  <c r="DC161" i="1"/>
  <c r="CE106" i="1"/>
  <c r="DC106" i="1"/>
  <c r="CE27" i="1"/>
  <c r="DC27" i="1"/>
  <c r="CL74" i="1"/>
  <c r="CW292" i="1"/>
  <c r="DN292" i="1" s="1"/>
  <c r="CL317" i="1"/>
  <c r="CX108" i="1"/>
  <c r="AL108" i="1" s="1" a="1"/>
  <c r="AL108" i="1" s="1"/>
  <c r="DD108" i="1" s="1"/>
  <c r="BI108" i="1"/>
  <c r="CE127" i="1"/>
  <c r="DC127" i="1"/>
  <c r="CX178" i="1"/>
  <c r="AL178" i="1" s="1" a="1"/>
  <c r="AL178" i="1" s="1"/>
  <c r="DD178" i="1" s="1"/>
  <c r="BI178" i="1"/>
  <c r="CX70" i="1"/>
  <c r="AL70" i="1" s="1" a="1"/>
  <c r="AL70" i="1" s="1"/>
  <c r="DD70" i="1" s="1"/>
  <c r="BI70" i="1"/>
  <c r="CW179" i="1"/>
  <c r="DN179" i="1" s="1"/>
  <c r="BI72" i="1"/>
  <c r="CX72" i="1"/>
  <c r="AL72" i="1" s="1" a="1"/>
  <c r="AL72" i="1" s="1"/>
  <c r="DD72" i="1" s="1"/>
  <c r="BI75" i="1"/>
  <c r="CX75" i="1"/>
  <c r="AL75" i="1" s="1" a="1"/>
  <c r="AL75" i="1" s="1"/>
  <c r="DD75" i="1" s="1"/>
  <c r="CX320" i="1"/>
  <c r="AL320" i="1" s="1" a="1"/>
  <c r="AL320" i="1" s="1"/>
  <c r="BI320" i="1"/>
  <c r="CL87" i="1"/>
  <c r="CW162" i="1"/>
  <c r="DN162" i="1" s="1"/>
  <c r="CL202" i="1"/>
  <c r="CL265" i="1"/>
  <c r="CL147" i="1"/>
  <c r="CE76" i="1"/>
  <c r="DC76" i="1"/>
  <c r="CW120" i="1"/>
  <c r="DN120" i="1" s="1"/>
  <c r="CW103" i="1"/>
  <c r="DN103" i="1" s="1"/>
  <c r="CW325" i="1"/>
  <c r="DN325" i="1" s="1"/>
  <c r="CW286" i="1"/>
  <c r="DN286" i="1" s="1"/>
  <c r="CW23" i="1"/>
  <c r="DN23" i="1" s="1"/>
  <c r="CE172" i="1"/>
  <c r="DC172" i="1"/>
  <c r="CE174" i="1"/>
  <c r="DC174" i="1"/>
  <c r="CW81" i="1"/>
  <c r="DN81" i="1" s="1"/>
  <c r="CW202" i="1"/>
  <c r="DN202" i="1" s="1"/>
  <c r="CE298" i="1"/>
  <c r="DC298" i="1"/>
  <c r="CW172" i="1"/>
  <c r="DN172" i="1" s="1"/>
  <c r="CL206" i="1"/>
  <c r="CW279" i="1"/>
  <c r="DN279" i="1" s="1"/>
  <c r="CL203" i="1"/>
  <c r="CL137" i="1"/>
  <c r="CE276" i="1"/>
  <c r="DC276" i="1"/>
  <c r="CE235" i="1"/>
  <c r="DC235" i="1"/>
  <c r="CE37" i="1"/>
  <c r="DC37" i="1"/>
  <c r="CE117" i="1"/>
  <c r="DC117" i="1"/>
  <c r="CL216" i="1"/>
  <c r="CW264" i="1"/>
  <c r="DN264" i="1" s="1"/>
  <c r="CW268" i="1"/>
  <c r="DN268" i="1" s="1"/>
  <c r="CW163" i="1"/>
  <c r="DN163" i="1" s="1"/>
  <c r="CE56" i="1"/>
  <c r="DC56" i="1"/>
  <c r="CL70" i="1"/>
  <c r="CW331" i="1"/>
  <c r="DN331" i="1" s="1"/>
  <c r="CW240" i="1"/>
  <c r="DN240" i="1" s="1"/>
  <c r="CW58" i="1"/>
  <c r="DN58" i="1" s="1"/>
  <c r="CW277" i="1"/>
  <c r="DN277" i="1" s="1"/>
  <c r="CE316" i="1"/>
  <c r="DC316" i="1"/>
  <c r="CW125" i="1"/>
  <c r="DN125" i="1" s="1"/>
  <c r="CW145" i="1"/>
  <c r="DN145" i="1" s="1"/>
  <c r="CW194" i="1"/>
  <c r="DN194" i="1" s="1"/>
  <c r="CW236" i="1"/>
  <c r="DN236" i="1" s="1"/>
  <c r="CL26" i="1"/>
  <c r="CW18" i="1"/>
  <c r="DN18" i="1" s="1"/>
  <c r="BI209" i="1"/>
  <c r="CX209" i="1"/>
  <c r="AL209" i="1" s="1" a="1"/>
  <c r="AL209" i="1" s="1"/>
  <c r="DD209" i="1" s="1"/>
  <c r="CL90" i="1"/>
  <c r="CW315" i="1"/>
  <c r="DN315" i="1" s="1"/>
  <c r="CE324" i="1"/>
  <c r="DC324" i="1"/>
  <c r="BI318" i="1"/>
  <c r="CX318" i="1"/>
  <c r="AL318" i="1" s="1" a="1"/>
  <c r="AL318" i="1" s="1"/>
  <c r="DD318" i="1" s="1"/>
  <c r="CL95" i="1"/>
  <c r="CE116" i="1"/>
  <c r="DC116" i="1"/>
  <c r="CW274" i="1"/>
  <c r="DN274" i="1" s="1"/>
  <c r="CX275" i="1"/>
  <c r="AL275" i="1" s="1" a="1"/>
  <c r="AL275" i="1" s="1"/>
  <c r="DD275" i="1" s="1"/>
  <c r="BI275" i="1"/>
  <c r="CE256" i="1"/>
  <c r="DC256" i="1"/>
  <c r="CW197" i="1"/>
  <c r="DN197" i="1" s="1"/>
  <c r="CW115" i="1"/>
  <c r="DN115" i="1" s="1"/>
  <c r="CE94" i="1"/>
  <c r="DC94" i="1"/>
  <c r="CE190" i="1"/>
  <c r="DC190" i="1"/>
  <c r="CW100" i="1"/>
  <c r="DN100" i="1" s="1"/>
  <c r="CL121" i="1"/>
  <c r="CW121" i="1"/>
  <c r="DN121" i="1" s="1"/>
  <c r="CW73" i="1"/>
  <c r="DN73" i="1" s="1"/>
  <c r="CE138" i="1"/>
  <c r="DC138" i="1"/>
  <c r="CW37" i="1"/>
  <c r="DN37" i="1" s="1"/>
  <c r="BI269" i="1"/>
  <c r="CX269" i="1"/>
  <c r="AL269" i="1" s="1" a="1"/>
  <c r="AL269" i="1" s="1"/>
  <c r="DD269" i="1" s="1"/>
  <c r="CW314" i="1"/>
  <c r="DN314" i="1" s="1"/>
  <c r="CW112" i="1"/>
  <c r="DN112" i="1" s="1"/>
  <c r="CE339" i="1"/>
  <c r="DC339" i="1"/>
  <c r="CL331" i="1"/>
  <c r="CW285" i="1"/>
  <c r="DN285" i="1" s="1"/>
  <c r="CW339" i="1"/>
  <c r="DN339" i="1" s="1"/>
  <c r="CW51" i="1"/>
  <c r="DN51" i="1" s="1"/>
  <c r="CL188" i="1"/>
  <c r="BI326" i="1"/>
  <c r="CX326" i="1"/>
  <c r="AL326" i="1" s="1" a="1"/>
  <c r="AL326" i="1" s="1"/>
  <c r="DD326" i="1" s="1"/>
  <c r="CE111" i="1"/>
  <c r="DC111" i="1"/>
  <c r="CL18" i="1"/>
  <c r="CE295" i="1"/>
  <c r="DC295" i="1"/>
  <c r="CX106" i="1"/>
  <c r="AL106" i="1" s="1" a="1"/>
  <c r="AL106" i="1" s="1"/>
  <c r="DD106" i="1" s="1"/>
  <c r="BI106" i="1"/>
  <c r="CE40" i="1"/>
  <c r="CL40" i="1"/>
  <c r="DC40" i="1"/>
  <c r="CW61" i="1"/>
  <c r="DN61" i="1" s="1"/>
  <c r="CL119" i="1"/>
  <c r="CL320" i="1"/>
  <c r="CE164" i="1"/>
  <c r="DC164" i="1"/>
  <c r="CW217" i="1"/>
  <c r="DN217" i="1" s="1"/>
  <c r="CX96" i="1"/>
  <c r="AL96" i="1" s="1" a="1"/>
  <c r="AL96" i="1" s="1"/>
  <c r="DD96" i="1" s="1"/>
  <c r="BI96" i="1"/>
  <c r="CL299" i="1"/>
  <c r="CE162" i="1"/>
  <c r="DC162" i="1"/>
  <c r="BI271" i="1"/>
  <c r="CX271" i="1"/>
  <c r="AL271" i="1" s="1" a="1"/>
  <c r="AL271" i="1" s="1"/>
  <c r="DD271" i="1" s="1"/>
  <c r="CE145" i="1"/>
  <c r="DC145" i="1"/>
  <c r="BI16" i="1"/>
  <c r="CX16" i="1"/>
  <c r="AL16" i="1" s="1" a="1"/>
  <c r="AL16" i="1" s="1"/>
  <c r="DD16" i="1" s="1"/>
  <c r="CE79" i="1"/>
  <c r="DC79" i="1"/>
  <c r="CE301" i="1"/>
  <c r="DC301" i="1"/>
  <c r="BI280" i="1"/>
  <c r="CX280" i="1"/>
  <c r="AL280" i="1" s="1" a="1"/>
  <c r="AL280" i="1" s="1"/>
  <c r="DD280" i="1" s="1"/>
  <c r="CE31" i="1"/>
  <c r="DC31" i="1"/>
  <c r="BI227" i="1"/>
  <c r="CX227" i="1"/>
  <c r="AL227" i="1" s="1" a="1"/>
  <c r="AL227" i="1" s="1"/>
  <c r="DD227" i="1" s="1"/>
  <c r="CE231" i="1"/>
  <c r="DC231" i="1"/>
  <c r="CX158" i="1"/>
  <c r="AL158" i="1" s="1" a="1"/>
  <c r="AL158" i="1" s="1"/>
  <c r="DD158" i="1" s="1"/>
  <c r="BI158" i="1"/>
  <c r="CW230" i="1"/>
  <c r="DN230" i="1" s="1"/>
  <c r="BI113" i="1"/>
  <c r="CX113" i="1"/>
  <c r="AL113" i="1" s="1" a="1"/>
  <c r="AL113" i="1" s="1"/>
  <c r="DD113" i="1" s="1"/>
  <c r="CX213" i="1"/>
  <c r="AL213" i="1" s="1" a="1"/>
  <c r="AL213" i="1" s="1"/>
  <c r="DD213" i="1" s="1"/>
  <c r="BI213" i="1"/>
  <c r="CX69" i="1"/>
  <c r="AL69" i="1" s="1" a="1"/>
  <c r="AL69" i="1" s="1"/>
  <c r="DD69" i="1" s="1"/>
  <c r="BI69" i="1"/>
  <c r="BI235" i="1"/>
  <c r="CX235" i="1"/>
  <c r="AL235" i="1" s="1" a="1"/>
  <c r="AL235" i="1" s="1"/>
  <c r="DD235" i="1" s="1"/>
  <c r="CE251" i="1"/>
  <c r="DC251" i="1"/>
  <c r="CW117" i="1"/>
  <c r="DN117" i="1" s="1"/>
  <c r="CW340" i="1"/>
  <c r="DN340" i="1" s="1"/>
  <c r="BI29" i="1"/>
  <c r="CX29" i="1"/>
  <c r="AL29" i="1" s="1" a="1"/>
  <c r="AL29" i="1" s="1"/>
  <c r="DD29" i="1" s="1"/>
  <c r="BI296" i="1"/>
  <c r="CE245" i="1"/>
  <c r="DC245" i="1"/>
  <c r="CX77" i="1"/>
  <c r="AL77" i="1" s="1" a="1"/>
  <c r="AL77" i="1" s="1"/>
  <c r="DD77" i="1" s="1"/>
  <c r="BI77" i="1"/>
  <c r="CE210" i="1"/>
  <c r="DC210" i="1"/>
  <c r="BI90" i="1"/>
  <c r="CX90" i="1"/>
  <c r="AL90" i="1" s="1" a="1"/>
  <c r="AL90" i="1" s="1"/>
  <c r="DD90" i="1" s="1"/>
  <c r="BI95" i="1"/>
  <c r="CX95" i="1"/>
  <c r="AL95" i="1" s="1" a="1"/>
  <c r="AL95" i="1" s="1"/>
  <c r="DD95" i="1" s="1"/>
  <c r="CE243" i="1"/>
  <c r="DC243" i="1"/>
  <c r="CE39" i="1"/>
  <c r="DC39" i="1"/>
  <c r="CX71" i="1"/>
  <c r="AL71" i="1" s="1" a="1"/>
  <c r="AL71" i="1" s="1"/>
  <c r="DD71" i="1" s="1"/>
  <c r="BI71" i="1"/>
  <c r="CX143" i="1"/>
  <c r="AL143" i="1" s="1" a="1"/>
  <c r="AL143" i="1" s="1"/>
  <c r="DD143" i="1" s="1"/>
  <c r="BI143" i="1"/>
  <c r="CE233" i="1"/>
  <c r="DC233" i="1"/>
  <c r="CE107" i="1"/>
  <c r="DC107" i="1"/>
  <c r="BI231" i="1"/>
  <c r="CX231" i="1"/>
  <c r="AL231" i="1" s="1" a="1"/>
  <c r="AL231" i="1" s="1"/>
  <c r="CX248" i="1"/>
  <c r="AL248" i="1" s="1" a="1"/>
  <c r="AL248" i="1" s="1"/>
  <c r="DD248" i="1" s="1"/>
  <c r="BI248" i="1"/>
  <c r="CW137" i="1"/>
  <c r="DN137" i="1" s="1"/>
  <c r="CW185" i="1"/>
  <c r="DN185" i="1" s="1"/>
  <c r="CW93" i="1"/>
  <c r="DN93" i="1" s="1"/>
  <c r="CE82" i="1"/>
  <c r="DC82" i="1"/>
  <c r="CE182" i="1"/>
  <c r="DC182" i="1"/>
  <c r="CW205" i="1"/>
  <c r="DN205" i="1" s="1"/>
  <c r="CW182" i="1"/>
  <c r="DN182" i="1" s="1"/>
  <c r="CE21" i="1"/>
  <c r="DC21" i="1"/>
  <c r="BI161" i="1"/>
  <c r="CX161" i="1"/>
  <c r="AL161" i="1" s="1" a="1"/>
  <c r="AL161" i="1" s="1"/>
  <c r="DD161" i="1" s="1"/>
  <c r="CW157" i="1"/>
  <c r="DN157" i="1" s="1"/>
  <c r="CE163" i="1"/>
  <c r="DC163" i="1"/>
  <c r="CW92" i="1"/>
  <c r="DN92" i="1" s="1"/>
  <c r="CW85" i="1"/>
  <c r="DN85" i="1" s="1"/>
  <c r="CL13" i="1"/>
  <c r="CW56" i="1"/>
  <c r="DN56" i="1" s="1"/>
  <c r="CE48" i="1"/>
  <c r="DC48" i="1"/>
  <c r="CE75" i="1"/>
  <c r="DC75" i="1"/>
  <c r="CW68" i="1"/>
  <c r="DN68" i="1" s="1"/>
  <c r="CE284" i="1"/>
  <c r="DC284" i="1"/>
  <c r="CL209" i="1"/>
  <c r="CL215" i="1"/>
  <c r="CX165" i="1"/>
  <c r="AL165" i="1" s="1" a="1"/>
  <c r="AL165" i="1" s="1"/>
  <c r="DD165" i="1" s="1"/>
  <c r="BI165" i="1"/>
  <c r="BI160" i="1"/>
  <c r="CX160" i="1"/>
  <c r="AL160" i="1" s="1" a="1"/>
  <c r="AL160" i="1" s="1"/>
  <c r="DD160" i="1" s="1"/>
  <c r="CW20" i="1"/>
  <c r="DN20" i="1" s="1"/>
  <c r="CW109" i="1"/>
  <c r="DN109" i="1" s="1"/>
  <c r="CW207" i="1"/>
  <c r="DN207" i="1" s="1"/>
  <c r="CW25" i="1"/>
  <c r="DN25" i="1" s="1"/>
  <c r="CE303" i="1"/>
  <c r="DC303" i="1"/>
  <c r="CE227" i="1"/>
  <c r="DC227" i="1"/>
  <c r="CL238" i="1"/>
  <c r="CW83" i="1"/>
  <c r="DN83" i="1" s="1"/>
  <c r="CL314" i="1"/>
  <c r="CL200" i="1"/>
  <c r="CE253" i="1"/>
  <c r="DC253" i="1"/>
  <c r="BI187" i="1"/>
  <c r="CX187" i="1"/>
  <c r="AL187" i="1" s="1" a="1"/>
  <c r="AL187" i="1" s="1"/>
  <c r="DD187" i="1" s="1"/>
  <c r="CW282" i="1"/>
  <c r="DN282" i="1" s="1"/>
  <c r="CW254" i="1"/>
  <c r="DN254" i="1" s="1"/>
  <c r="CL285" i="1"/>
  <c r="CW65" i="1"/>
  <c r="DN65" i="1" s="1"/>
  <c r="CE29" i="1"/>
  <c r="DC29" i="1"/>
  <c r="CX332" i="1"/>
  <c r="AL332" i="1" s="1" a="1"/>
  <c r="AL332" i="1" s="1"/>
  <c r="BI332" i="1"/>
  <c r="CE108" i="1"/>
  <c r="DC108" i="1"/>
  <c r="CX252" i="1"/>
  <c r="AL252" i="1" s="1" a="1"/>
  <c r="AL252" i="1" s="1"/>
  <c r="DD252" i="1" s="1"/>
  <c r="BI252" i="1"/>
  <c r="CL85" i="1"/>
  <c r="CE290" i="1"/>
  <c r="DC290" i="1"/>
  <c r="CW224" i="1"/>
  <c r="DN224" i="1" s="1"/>
  <c r="CE240" i="1"/>
  <c r="DC240" i="1"/>
  <c r="CW139" i="1"/>
  <c r="DN139" i="1" s="1"/>
  <c r="BI14" i="1"/>
  <c r="CX14" i="1"/>
  <c r="AL14" i="1" s="1" a="1"/>
  <c r="AL14" i="1" s="1"/>
  <c r="DD14" i="1" s="1"/>
  <c r="CW210" i="1"/>
  <c r="DN210" i="1" s="1"/>
  <c r="CE334" i="1"/>
  <c r="DC334" i="1"/>
  <c r="CX35" i="1"/>
  <c r="AL35" i="1" s="1" a="1"/>
  <c r="AL35" i="1" s="1"/>
  <c r="BI35" i="1"/>
  <c r="BI289" i="1"/>
  <c r="CX289" i="1"/>
  <c r="AL289" i="1" s="1" a="1"/>
  <c r="AL289" i="1" s="1"/>
  <c r="BT326" i="1"/>
  <c r="CW47" i="1"/>
  <c r="DN47" i="1" s="1"/>
  <c r="CL228" i="1"/>
  <c r="CW62" i="1"/>
  <c r="DN62" i="1" s="1"/>
  <c r="CW257" i="1"/>
  <c r="DN257" i="1" s="1"/>
  <c r="CL199" i="1"/>
  <c r="CL34" i="1"/>
  <c r="CL24" i="1"/>
  <c r="CX255" i="1"/>
  <c r="AL255" i="1" s="1" a="1"/>
  <c r="AL255" i="1" s="1"/>
  <c r="DD255" i="1" s="1"/>
  <c r="BI255" i="1"/>
  <c r="CL71" i="1"/>
  <c r="CE63" i="1"/>
  <c r="DC63" i="1"/>
  <c r="CW110" i="1"/>
  <c r="DN110" i="1" s="1"/>
  <c r="CX114" i="1"/>
  <c r="AL114" i="1" s="1" a="1"/>
  <c r="AL114" i="1" s="1"/>
  <c r="DD114" i="1" s="1"/>
  <c r="BI114" i="1"/>
  <c r="CW63" i="1"/>
  <c r="DN63" i="1" s="1"/>
  <c r="CW118" i="1"/>
  <c r="DN118" i="1" s="1"/>
  <c r="CE97" i="1"/>
  <c r="DC97" i="1"/>
  <c r="BI28" i="1"/>
  <c r="CX28" i="1"/>
  <c r="AL28" i="1" s="1" a="1"/>
  <c r="AL28" i="1" s="1"/>
  <c r="CW134" i="1"/>
  <c r="DN134" i="1" s="1"/>
  <c r="CE102" i="1"/>
  <c r="DC102" i="1"/>
  <c r="CW319" i="1"/>
  <c r="DN319" i="1" s="1"/>
  <c r="CX102" i="1"/>
  <c r="AL102" i="1" s="1" a="1"/>
  <c r="AL102" i="1" s="1"/>
  <c r="DD102" i="1" s="1"/>
  <c r="BI102" i="1"/>
  <c r="CL14" i="1"/>
  <c r="CX119" i="1"/>
  <c r="AL119" i="1" s="1" a="1"/>
  <c r="AL119" i="1" s="1"/>
  <c r="DD119" i="1" s="1"/>
  <c r="BI119" i="1"/>
  <c r="BI247" i="1"/>
  <c r="CX247" i="1"/>
  <c r="AL247" i="1" s="1" a="1"/>
  <c r="AL247" i="1" s="1"/>
  <c r="DD247" i="1" s="1"/>
  <c r="BI188" i="1"/>
  <c r="CX188" i="1"/>
  <c r="AL188" i="1" s="1" a="1"/>
  <c r="AL188" i="1" s="1"/>
  <c r="DD188" i="1" s="1"/>
  <c r="CW281" i="1"/>
  <c r="DN281" i="1" s="1"/>
  <c r="CE166" i="1"/>
  <c r="DC166" i="1"/>
  <c r="CW323" i="1"/>
  <c r="DN323" i="1" s="1"/>
  <c r="CL62" i="1"/>
  <c r="CE105" i="1"/>
  <c r="DC105" i="1"/>
  <c r="CE169" i="1"/>
  <c r="DC169" i="1"/>
  <c r="BI303" i="1"/>
  <c r="CX303" i="1"/>
  <c r="AL303" i="1" s="1" a="1"/>
  <c r="AL303" i="1" s="1"/>
  <c r="DD303" i="1" s="1"/>
  <c r="BI293" i="1"/>
  <c r="CX293" i="1"/>
  <c r="AL293" i="1" s="1" a="1"/>
  <c r="AL293" i="1" s="1"/>
  <c r="DD293" i="1" s="1"/>
  <c r="CX243" i="1"/>
  <c r="AL243" i="1" s="1" a="1"/>
  <c r="AL243" i="1" s="1"/>
  <c r="DD243" i="1" s="1"/>
  <c r="BI243" i="1"/>
  <c r="CE60" i="1"/>
  <c r="DC60" i="1"/>
  <c r="BI22" i="1"/>
  <c r="CX22" i="1"/>
  <c r="AL22" i="1" s="1" a="1"/>
  <c r="AL22" i="1" s="1"/>
  <c r="BI333" i="1"/>
  <c r="CX333" i="1"/>
  <c r="AL333" i="1" s="1" a="1"/>
  <c r="AL333" i="1" s="1"/>
  <c r="DD333" i="1" s="1"/>
  <c r="BI24" i="1"/>
  <c r="CX24" i="1"/>
  <c r="AL24" i="1" s="1" a="1"/>
  <c r="AL24" i="1" s="1"/>
  <c r="DD24" i="1" s="1"/>
  <c r="CX167" i="1"/>
  <c r="AL167" i="1" s="1" a="1"/>
  <c r="AL167" i="1" s="1"/>
  <c r="DD167" i="1" s="1"/>
  <c r="BI167" i="1"/>
  <c r="CX233" i="1"/>
  <c r="AL233" i="1" s="1" a="1"/>
  <c r="AL233" i="1" s="1"/>
  <c r="DD233" i="1" s="1"/>
  <c r="BI233" i="1"/>
  <c r="CX156" i="1"/>
  <c r="AL156" i="1" s="1" a="1"/>
  <c r="AL156" i="1" s="1"/>
  <c r="DD156" i="1" s="1"/>
  <c r="BI156" i="1"/>
  <c r="CE246" i="1"/>
  <c r="DC246" i="1"/>
  <c r="CE264" i="1"/>
  <c r="DC264" i="1"/>
  <c r="CX12" i="1"/>
  <c r="AL12" i="1" s="1" a="1"/>
  <c r="AL12" i="1" s="1"/>
  <c r="DD12" i="1" s="1"/>
  <c r="BI12" i="1"/>
  <c r="BI138" i="1"/>
  <c r="CX138" i="1"/>
  <c r="AL138" i="1" s="1" a="1"/>
  <c r="AL138" i="1" s="1"/>
  <c r="DD138" i="1" s="1"/>
  <c r="CX159" i="1"/>
  <c r="AL159" i="1" s="1" a="1"/>
  <c r="AL159" i="1" s="1"/>
  <c r="DD159" i="1" s="1"/>
  <c r="BI159" i="1"/>
  <c r="CE17" i="1"/>
  <c r="DC17" i="1"/>
  <c r="BI251" i="1"/>
  <c r="CX251" i="1"/>
  <c r="AL251" i="1" s="1" a="1"/>
  <c r="AL251" i="1" s="1"/>
  <c r="CE61" i="1"/>
  <c r="DC61" i="1"/>
  <c r="BI135" i="1"/>
  <c r="CX135" i="1"/>
  <c r="AL135" i="1" s="1" a="1"/>
  <c r="AL135" i="1" s="1"/>
  <c r="DD135" i="1" s="1"/>
  <c r="CX321" i="1"/>
  <c r="AL321" i="1" s="1" a="1"/>
  <c r="AL321" i="1" s="1"/>
  <c r="DD321" i="1" s="1"/>
  <c r="BI321" i="1"/>
  <c r="CX40" i="1"/>
  <c r="AL40" i="1" s="1" a="1"/>
  <c r="AL40" i="1" s="1"/>
  <c r="DD40" i="1" s="1"/>
  <c r="BI40" i="1"/>
  <c r="CW86" i="1"/>
  <c r="DN86" i="1" s="1"/>
  <c r="CE236" i="1"/>
  <c r="DC236" i="1"/>
  <c r="CX88" i="1"/>
  <c r="AL88" i="1" s="1" a="1"/>
  <c r="AL88" i="1" s="1"/>
  <c r="DD88" i="1" s="1"/>
  <c r="BI88" i="1"/>
  <c r="BT195" i="1"/>
  <c r="CL318" i="1"/>
  <c r="CW273" i="1"/>
  <c r="DN273" i="1" s="1"/>
  <c r="CW283" i="1"/>
  <c r="DN283" i="1" s="1"/>
  <c r="CE266" i="1"/>
  <c r="DC266" i="1"/>
  <c r="CW38" i="1"/>
  <c r="DN38" i="1" s="1"/>
  <c r="CL207" i="1"/>
  <c r="CE280" i="1"/>
  <c r="DC280" i="1"/>
  <c r="CE23" i="1"/>
  <c r="DC23" i="1"/>
  <c r="CW64" i="1"/>
  <c r="DN64" i="1" s="1"/>
  <c r="CW174" i="1"/>
  <c r="DN174" i="1" s="1"/>
  <c r="CL294" i="1"/>
  <c r="CL244" i="1"/>
  <c r="CL89" i="1"/>
  <c r="CE254" i="1"/>
  <c r="DC254" i="1"/>
  <c r="CE80" i="1"/>
  <c r="DC80" i="1"/>
  <c r="CE310" i="1"/>
  <c r="DC310" i="1"/>
  <c r="CE134" i="1"/>
  <c r="DC134" i="1"/>
  <c r="CL217" i="1"/>
  <c r="CW30" i="1"/>
  <c r="DN30" i="1" s="1"/>
  <c r="CE12" i="1"/>
  <c r="DC12" i="1"/>
  <c r="CW98" i="1"/>
  <c r="DN98" i="1" s="1"/>
  <c r="CL340" i="1"/>
  <c r="CE184" i="1"/>
  <c r="DC184" i="1"/>
  <c r="CE292" i="1"/>
  <c r="DC292" i="1"/>
  <c r="CW168" i="1"/>
  <c r="DN168" i="1" s="1"/>
  <c r="CW21" i="1"/>
  <c r="DN21" i="1" s="1"/>
  <c r="CE86" i="1"/>
  <c r="DC86" i="1"/>
  <c r="CE289" i="1"/>
  <c r="DC289" i="1"/>
  <c r="BI191" i="1"/>
  <c r="CX191" i="1"/>
  <c r="AL191" i="1" s="1" a="1"/>
  <c r="AL191" i="1" s="1"/>
  <c r="DD191" i="1" s="1"/>
  <c r="CE160" i="1"/>
  <c r="DC160" i="1"/>
  <c r="CE286" i="1"/>
  <c r="DC286" i="1"/>
  <c r="CX266" i="1"/>
  <c r="AL266" i="1" s="1" a="1"/>
  <c r="AL266" i="1" s="1"/>
  <c r="DD266" i="1" s="1"/>
  <c r="BI266" i="1"/>
  <c r="BI324" i="1"/>
  <c r="CX324" i="1"/>
  <c r="AL324" i="1" s="1" a="1"/>
  <c r="AL324" i="1" s="1"/>
  <c r="DD324" i="1" s="1"/>
  <c r="CE226" i="1"/>
  <c r="DC226" i="1"/>
  <c r="CE150" i="1"/>
  <c r="DC150" i="1"/>
  <c r="CE293" i="1"/>
  <c r="DC293" i="1"/>
  <c r="CE115" i="1"/>
  <c r="DC115" i="1"/>
  <c r="BI258" i="1"/>
  <c r="CX258" i="1"/>
  <c r="AL258" i="1" s="1" a="1"/>
  <c r="AL258" i="1" s="1"/>
  <c r="DD258" i="1" s="1"/>
  <c r="CX84" i="1"/>
  <c r="AL84" i="1" s="1" a="1"/>
  <c r="AL84" i="1" s="1"/>
  <c r="DD84" i="1" s="1"/>
  <c r="BI84" i="1"/>
  <c r="CX132" i="1"/>
  <c r="AL132" i="1" s="1" a="1"/>
  <c r="AL132" i="1" s="1"/>
  <c r="DD132" i="1" s="1"/>
  <c r="BI132" i="1"/>
  <c r="BI155" i="1"/>
  <c r="CX155" i="1"/>
  <c r="AL155" i="1" s="1" a="1"/>
  <c r="AL155" i="1" s="1"/>
  <c r="DD155" i="1" s="1"/>
  <c r="CX294" i="1"/>
  <c r="AL294" i="1" s="1" a="1"/>
  <c r="AL294" i="1" s="1"/>
  <c r="DD294" i="1" s="1"/>
  <c r="BI294" i="1"/>
  <c r="CW200" i="1"/>
  <c r="DN200" i="1" s="1"/>
  <c r="CE268" i="1"/>
  <c r="DC268" i="1"/>
  <c r="CE148" i="1"/>
  <c r="DC148" i="1"/>
  <c r="CE123" i="1"/>
  <c r="DC123" i="1"/>
  <c r="CW313" i="1"/>
  <c r="DN313" i="1" s="1"/>
  <c r="CE51" i="1"/>
  <c r="DC51" i="1"/>
  <c r="CE263" i="1"/>
  <c r="DC263" i="1"/>
  <c r="CX263" i="1"/>
  <c r="AL263" i="1" s="1" a="1"/>
  <c r="AL263" i="1" s="1"/>
  <c r="DD263" i="1" s="1"/>
  <c r="BI263" i="1"/>
  <c r="CE252" i="1"/>
  <c r="DC252" i="1"/>
  <c r="BI128" i="1"/>
  <c r="CX128" i="1"/>
  <c r="AL128" i="1" s="1" a="1"/>
  <c r="AL128" i="1" s="1"/>
  <c r="DD128" i="1" s="1"/>
  <c r="BI304" i="1"/>
  <c r="CX304" i="1"/>
  <c r="AL304" i="1" s="1" a="1"/>
  <c r="AL304" i="1" s="1"/>
  <c r="DD304" i="1" s="1"/>
  <c r="CX87" i="1"/>
  <c r="AL87" i="1" s="1" a="1"/>
  <c r="AL87" i="1" s="1"/>
  <c r="DD87" i="1" s="1"/>
  <c r="BI87" i="1"/>
  <c r="CX186" i="1"/>
  <c r="AL186" i="1" s="1" a="1"/>
  <c r="AL186" i="1" s="1"/>
  <c r="DD186" i="1" s="1"/>
  <c r="BI186" i="1"/>
  <c r="CW136" i="1"/>
  <c r="DN136" i="1" s="1"/>
  <c r="CX237" i="1"/>
  <c r="AL237" i="1" s="1" a="1"/>
  <c r="AL237" i="1" s="1"/>
  <c r="DD237" i="1" s="1"/>
  <c r="BI237" i="1"/>
  <c r="CX300" i="1"/>
  <c r="AL300" i="1" s="1" a="1"/>
  <c r="AL300" i="1" s="1"/>
  <c r="DD300" i="1" s="1"/>
  <c r="BI300" i="1"/>
  <c r="BI127" i="1"/>
  <c r="CX127" i="1"/>
  <c r="AL127" i="1" s="1" a="1"/>
  <c r="AL127" i="1" s="1"/>
  <c r="DD127" i="1" s="1"/>
  <c r="CW111" i="1"/>
  <c r="DN111" i="1" s="1"/>
  <c r="CX208" i="1"/>
  <c r="AL208" i="1" s="1" a="1"/>
  <c r="AL208" i="1" s="1"/>
  <c r="DD208" i="1" s="1"/>
  <c r="BI208" i="1"/>
  <c r="CX13" i="1"/>
  <c r="AL13" i="1" s="1" a="1"/>
  <c r="AL13" i="1" s="1"/>
  <c r="DD13" i="1" s="1"/>
  <c r="BI13" i="1"/>
  <c r="CW203" i="1"/>
  <c r="DN203" i="1" s="1"/>
  <c r="CE229" i="1"/>
  <c r="DC229" i="1"/>
  <c r="CL281" i="1"/>
  <c r="CL78" i="1"/>
  <c r="CL315" i="1"/>
  <c r="CW284" i="1"/>
  <c r="DN284" i="1" s="1"/>
  <c r="BI124" i="1"/>
  <c r="CX124" i="1"/>
  <c r="AL124" i="1" s="1" a="1"/>
  <c r="AL124" i="1" s="1"/>
  <c r="DD124" i="1" s="1"/>
  <c r="CE325" i="1"/>
  <c r="DC325" i="1"/>
  <c r="CW55" i="1"/>
  <c r="DN55" i="1" s="1"/>
  <c r="CW265" i="1"/>
  <c r="DN265" i="1" s="1"/>
  <c r="CX147" i="1"/>
  <c r="AL147" i="1" s="1" a="1"/>
  <c r="AL147" i="1" s="1"/>
  <c r="DD147" i="1" s="1"/>
  <c r="BI147" i="1"/>
  <c r="CL25" i="1"/>
  <c r="CE204" i="1"/>
  <c r="DC204" i="1"/>
  <c r="CE308" i="1"/>
  <c r="DC308" i="1"/>
  <c r="CE258" i="1"/>
  <c r="DC258" i="1"/>
  <c r="CL132" i="1"/>
  <c r="CW219" i="1"/>
  <c r="DN219" i="1" s="1"/>
  <c r="CE312" i="1"/>
  <c r="DC312" i="1"/>
  <c r="CW216" i="1"/>
  <c r="DN216" i="1" s="1"/>
  <c r="CW94" i="1"/>
  <c r="DN94" i="1" s="1"/>
  <c r="CX107" i="1"/>
  <c r="AL107" i="1" s="1" a="1"/>
  <c r="AL107" i="1" s="1"/>
  <c r="BI107" i="1"/>
  <c r="CX60" i="1"/>
  <c r="AL60" i="1" s="1" a="1"/>
  <c r="AL60" i="1" s="1"/>
  <c r="BI60" i="1"/>
  <c r="CW190" i="1"/>
  <c r="DN190" i="1" s="1"/>
  <c r="CE269" i="1"/>
  <c r="DC269" i="1"/>
  <c r="CW214" i="1"/>
  <c r="DN214" i="1" s="1"/>
  <c r="CX338" i="1"/>
  <c r="AL338" i="1" s="1" a="1"/>
  <c r="AL338" i="1" s="1"/>
  <c r="DD338" i="1" s="1"/>
  <c r="BI338" i="1"/>
  <c r="CW276" i="1"/>
  <c r="DN276" i="1" s="1"/>
  <c r="CE193" i="1"/>
  <c r="DC193" i="1"/>
  <c r="CW206" i="1"/>
  <c r="DN206" i="1" s="1"/>
  <c r="CL313" i="1"/>
  <c r="BI57" i="1"/>
  <c r="CX57" i="1"/>
  <c r="AL57" i="1" s="1" a="1"/>
  <c r="AL57" i="1" s="1"/>
  <c r="CX310" i="1"/>
  <c r="AL310" i="1" s="1" a="1"/>
  <c r="AL310" i="1" s="1"/>
  <c r="DD310" i="1" s="1"/>
  <c r="BI310" i="1"/>
  <c r="CE309" i="1"/>
  <c r="DC309" i="1"/>
  <c r="CE211" i="1"/>
  <c r="DC211" i="1"/>
  <c r="CW50" i="1"/>
  <c r="DN50" i="1" s="1"/>
  <c r="CW309" i="1"/>
  <c r="DN309" i="1" s="1"/>
  <c r="CW44" i="1"/>
  <c r="DN44" i="1" s="1"/>
  <c r="BI291" i="1"/>
  <c r="CX291" i="1"/>
  <c r="AL291" i="1" s="1" a="1"/>
  <c r="AL291" i="1" s="1"/>
  <c r="DD291" i="1" s="1"/>
  <c r="CE232" i="1"/>
  <c r="DC232" i="1"/>
  <c r="BT205" i="1"/>
  <c r="CE274" i="1"/>
  <c r="DC274" i="1"/>
  <c r="CX15" i="1"/>
  <c r="AL15" i="1" s="1" a="1"/>
  <c r="AL15" i="1" s="1"/>
  <c r="BI15" i="1"/>
  <c r="CE88" i="1"/>
  <c r="DC88" i="1"/>
  <c r="CE219" i="1"/>
  <c r="DC219" i="1"/>
  <c r="BI133" i="1"/>
  <c r="CX133" i="1"/>
  <c r="AL133" i="1" s="1" a="1"/>
  <c r="AL133" i="1" s="1"/>
  <c r="DD133" i="1" s="1"/>
  <c r="CX31" i="1"/>
  <c r="AL31" i="1" s="1" a="1"/>
  <c r="AL31" i="1" s="1"/>
  <c r="DD31" i="1" s="1"/>
  <c r="BI31" i="1"/>
  <c r="CW91" i="1"/>
  <c r="DN91" i="1" s="1"/>
  <c r="CE279" i="1"/>
  <c r="DC279" i="1"/>
  <c r="CE185" i="1"/>
  <c r="DC185" i="1"/>
  <c r="BI299" i="1"/>
  <c r="CX299" i="1"/>
  <c r="AL299" i="1" s="1" a="1"/>
  <c r="AL299" i="1" s="1"/>
  <c r="BI270" i="1"/>
  <c r="CX270" i="1"/>
  <c r="AL270" i="1" s="1" a="1"/>
  <c r="AL270" i="1" s="1"/>
  <c r="DD270" i="1" s="1"/>
  <c r="CX131" i="1"/>
  <c r="AL131" i="1" s="1" a="1"/>
  <c r="AL131" i="1" s="1"/>
  <c r="DD131" i="1" s="1"/>
  <c r="BI131" i="1"/>
  <c r="CX82" i="1"/>
  <c r="AL82" i="1" s="1" a="1"/>
  <c r="AL82" i="1" s="1"/>
  <c r="DD82" i="1" s="1"/>
  <c r="BI82" i="1"/>
  <c r="BI297" i="1"/>
  <c r="CX297" i="1"/>
  <c r="AL297" i="1" s="1" a="1"/>
  <c r="AL297" i="1" s="1"/>
  <c r="DD297" i="1" s="1"/>
  <c r="BI140" i="1"/>
  <c r="CX140" i="1"/>
  <c r="AL140" i="1" s="1" a="1"/>
  <c r="AL140" i="1" s="1"/>
  <c r="DD140" i="1" s="1"/>
  <c r="CE192" i="1"/>
  <c r="DC192" i="1"/>
  <c r="CW130" i="1"/>
  <c r="DN130" i="1" s="1"/>
  <c r="CX175" i="1"/>
  <c r="AL175" i="1" s="1" a="1"/>
  <c r="AL175" i="1" s="1"/>
  <c r="DD175" i="1" s="1"/>
  <c r="BI175" i="1"/>
  <c r="BI295" i="1"/>
  <c r="CX295" i="1"/>
  <c r="AL295" i="1" s="1" a="1"/>
  <c r="AL295" i="1" s="1"/>
  <c r="DD295" i="1" s="1"/>
  <c r="CX74" i="1"/>
  <c r="AL74" i="1" s="1" a="1"/>
  <c r="AL74" i="1" s="1"/>
  <c r="DD74" i="1" s="1"/>
  <c r="BI74" i="1"/>
  <c r="BI287" i="1"/>
  <c r="CX287" i="1"/>
  <c r="AL287" i="1" s="1" a="1"/>
  <c r="AL287" i="1" s="1"/>
  <c r="DD287" i="1" s="1"/>
  <c r="CX153" i="1"/>
  <c r="AL153" i="1" s="1" a="1"/>
  <c r="AL153" i="1" s="1"/>
  <c r="DD153" i="1" s="1"/>
  <c r="BI153" i="1"/>
  <c r="BT187" i="1"/>
  <c r="L15" i="5"/>
  <c r="S221" i="1"/>
  <c r="DJ221" i="1" s="1"/>
  <c r="S219" i="1"/>
  <c r="DJ219" i="1" s="1"/>
  <c r="S220" i="1"/>
  <c r="DJ220" i="1" s="1"/>
  <c r="K16" i="5"/>
  <c r="K17" i="5"/>
  <c r="P13" i="5"/>
  <c r="Q13" i="5"/>
  <c r="N13" i="5"/>
  <c r="O13" i="5" s="1"/>
  <c r="CE11" i="1"/>
  <c r="CD103" i="1"/>
  <c r="CE103" i="1" s="1"/>
  <c r="Q12" i="5"/>
  <c r="P12" i="5"/>
  <c r="N12" i="5"/>
  <c r="O12" i="5" s="1"/>
  <c r="S23" i="1"/>
  <c r="DJ23" i="1" s="1"/>
  <c r="S26" i="1"/>
  <c r="DJ26" i="1" s="1"/>
  <c r="S28" i="1"/>
  <c r="DJ28" i="1" s="1"/>
  <c r="S25" i="1"/>
  <c r="DJ25" i="1" s="1"/>
  <c r="S34" i="1"/>
  <c r="DJ34" i="1" s="1"/>
  <c r="S31" i="1"/>
  <c r="DJ31" i="1" s="1"/>
  <c r="S29" i="1"/>
  <c r="DJ29" i="1" s="1"/>
  <c r="S24" i="1"/>
  <c r="DJ24" i="1" s="1"/>
  <c r="S30" i="1"/>
  <c r="DJ30" i="1" s="1"/>
  <c r="S27" i="1"/>
  <c r="DJ27" i="1" s="1"/>
  <c r="S22" i="1"/>
  <c r="DJ22" i="1" s="1"/>
  <c r="L14" i="5"/>
  <c r="DC11" i="1"/>
  <c r="DI18" i="1"/>
  <c r="CW11" i="1"/>
  <c r="L19" i="7"/>
  <c r="BI41" i="1" l="1"/>
  <c r="CX296" i="1"/>
  <c r="AL296" i="1" s="1" a="1"/>
  <c r="AL296" i="1" s="1"/>
  <c r="DD296" i="1" s="1"/>
  <c r="CX41" i="1"/>
  <c r="AL41" i="1" s="1" a="1"/>
  <c r="AL41" i="1" s="1"/>
  <c r="BI53" i="1"/>
  <c r="CL292" i="1"/>
  <c r="CL321" i="1"/>
  <c r="CL282" i="1"/>
  <c r="CL173" i="1"/>
  <c r="CL213" i="1"/>
  <c r="CL101" i="1"/>
  <c r="CL246" i="1"/>
  <c r="CL94" i="1"/>
  <c r="CL43" i="1"/>
  <c r="BI27" i="1"/>
  <c r="CX116" i="1"/>
  <c r="AL116" i="1" s="1" a="1"/>
  <c r="AL116" i="1" s="1"/>
  <c r="DD116" i="1" s="1"/>
  <c r="CX27" i="1"/>
  <c r="AL27" i="1" s="1" a="1"/>
  <c r="AL27" i="1" s="1"/>
  <c r="DD27" i="1" s="1"/>
  <c r="BI116" i="1"/>
  <c r="CL172" i="1"/>
  <c r="CX234" i="1"/>
  <c r="AL234" i="1" s="1" a="1"/>
  <c r="AL234" i="1" s="1"/>
  <c r="DD234" i="1" s="1"/>
  <c r="BI234" i="1"/>
  <c r="BI322" i="1"/>
  <c r="CL204" i="1"/>
  <c r="CL61" i="1"/>
  <c r="BI48" i="1"/>
  <c r="CX146" i="1"/>
  <c r="AL146" i="1" s="1" a="1"/>
  <c r="AL146" i="1" s="1"/>
  <c r="DD146" i="1" s="1"/>
  <c r="BI123" i="1"/>
  <c r="BI308" i="1"/>
  <c r="CX151" i="1"/>
  <c r="AL151" i="1" s="1" a="1"/>
  <c r="AL151" i="1" s="1"/>
  <c r="DD151" i="1" s="1"/>
  <c r="CX272" i="1"/>
  <c r="AL272" i="1" s="1" a="1"/>
  <c r="AL272" i="1" s="1"/>
  <c r="DD272" i="1" s="1"/>
  <c r="BI272" i="1"/>
  <c r="BI184" i="1"/>
  <c r="DM184" i="1" s="1"/>
  <c r="CX184" i="1"/>
  <c r="AL184" i="1" s="1" a="1"/>
  <c r="AL184" i="1" s="1"/>
  <c r="DD184" i="1" s="1"/>
  <c r="BI192" i="1"/>
  <c r="CX192" i="1"/>
  <c r="AL192" i="1" s="1" a="1"/>
  <c r="AL192" i="1" s="1"/>
  <c r="DD192" i="1" s="1"/>
  <c r="CL144" i="1"/>
  <c r="CX311" i="1"/>
  <c r="AL311" i="1" s="1" a="1"/>
  <c r="AL311" i="1" s="1"/>
  <c r="DD311" i="1" s="1"/>
  <c r="CL30" i="1"/>
  <c r="CL290" i="1"/>
  <c r="CL334" i="1"/>
  <c r="CL184" i="1"/>
  <c r="CL142" i="1"/>
  <c r="CX11" i="1"/>
  <c r="AL11" i="1" s="1" a="1"/>
  <c r="AL11" i="1" s="1"/>
  <c r="DN11" i="1"/>
  <c r="CL325" i="1"/>
  <c r="CL254" i="1"/>
  <c r="CL316" i="1"/>
  <c r="CL140" i="1"/>
  <c r="CL189" i="1"/>
  <c r="CL17" i="1"/>
  <c r="CL117" i="1"/>
  <c r="CL197" i="1"/>
  <c r="CL185" i="1"/>
  <c r="CL308" i="1"/>
  <c r="CL221" i="1"/>
  <c r="CL266" i="1"/>
  <c r="CL151" i="1"/>
  <c r="CL118" i="1"/>
  <c r="CL88" i="1"/>
  <c r="CL37" i="1"/>
  <c r="CL133" i="1"/>
  <c r="CL193" i="1"/>
  <c r="CL252" i="1"/>
  <c r="CL256" i="1"/>
  <c r="CL279" i="1"/>
  <c r="CL303" i="1"/>
  <c r="CL163" i="1"/>
  <c r="CL233" i="1"/>
  <c r="CL298" i="1"/>
  <c r="CL211" i="1"/>
  <c r="CL82" i="1"/>
  <c r="CL27" i="1"/>
  <c r="CL319" i="1"/>
  <c r="CL97" i="1"/>
  <c r="CL79" i="1"/>
  <c r="CL339" i="1"/>
  <c r="CL263" i="1"/>
  <c r="CL169" i="1"/>
  <c r="CL295" i="1"/>
  <c r="CL96" i="1"/>
  <c r="CL274" i="1"/>
  <c r="CL268" i="1"/>
  <c r="CL56" i="1"/>
  <c r="CL57" i="1"/>
  <c r="CL264" i="1"/>
  <c r="CL116" i="1"/>
  <c r="CL106" i="1"/>
  <c r="CL125" i="1"/>
  <c r="CL115" i="1"/>
  <c r="CL80" i="1"/>
  <c r="CL21" i="1"/>
  <c r="CL269" i="1"/>
  <c r="CL258" i="1"/>
  <c r="CL86" i="1"/>
  <c r="CL236" i="1"/>
  <c r="CL105" i="1"/>
  <c r="CL145" i="1"/>
  <c r="CL276" i="1"/>
  <c r="CL127" i="1"/>
  <c r="CL167" i="1"/>
  <c r="CL168" i="1"/>
  <c r="CX242" i="1"/>
  <c r="AL242" i="1" s="1" a="1"/>
  <c r="AL242" i="1" s="1"/>
  <c r="DD242" i="1" s="1"/>
  <c r="BI242" i="1"/>
  <c r="AN270" i="1"/>
  <c r="BD270" i="1" s="1"/>
  <c r="CT270" i="1" s="1"/>
  <c r="AM270" i="1"/>
  <c r="DF287" i="1"/>
  <c r="DM287" i="1"/>
  <c r="DP287" i="1"/>
  <c r="AN133" i="1"/>
  <c r="BD133" i="1" s="1"/>
  <c r="CT133" i="1" s="1"/>
  <c r="AM133" i="1"/>
  <c r="CX206" i="1"/>
  <c r="AL206" i="1" s="1" a="1"/>
  <c r="AL206" i="1" s="1"/>
  <c r="DD206" i="1" s="1"/>
  <c r="BI206" i="1"/>
  <c r="DP237" i="1"/>
  <c r="DM237" i="1"/>
  <c r="DF237" i="1"/>
  <c r="DG237" i="1" s="1"/>
  <c r="DF297" i="1"/>
  <c r="DG297" i="1" s="1"/>
  <c r="DP297" i="1"/>
  <c r="DM297" i="1"/>
  <c r="DP133" i="1"/>
  <c r="DM133" i="1"/>
  <c r="DF133" i="1"/>
  <c r="DP60" i="1"/>
  <c r="DM60" i="1"/>
  <c r="DF60" i="1"/>
  <c r="DG60" i="1" s="1"/>
  <c r="BI203" i="1"/>
  <c r="CX203" i="1"/>
  <c r="AL203" i="1" s="1" a="1"/>
  <c r="AL203" i="1" s="1"/>
  <c r="DD203" i="1" s="1"/>
  <c r="AN237" i="1"/>
  <c r="BD237" i="1" s="1"/>
  <c r="CT237" i="1" s="1"/>
  <c r="AM237" i="1"/>
  <c r="DF128" i="1"/>
  <c r="DM128" i="1"/>
  <c r="DP128" i="1"/>
  <c r="AN258" i="1"/>
  <c r="BD258" i="1" s="1"/>
  <c r="CT258" i="1" s="1"/>
  <c r="AM258" i="1"/>
  <c r="CL226" i="1"/>
  <c r="CX168" i="1"/>
  <c r="AL168" i="1" s="1" a="1"/>
  <c r="AL168" i="1" s="1"/>
  <c r="BI168" i="1"/>
  <c r="AN138" i="1"/>
  <c r="BD138" i="1" s="1"/>
  <c r="CT138" i="1" s="1"/>
  <c r="AM138" i="1"/>
  <c r="DF333" i="1"/>
  <c r="DM333" i="1"/>
  <c r="DP333" i="1"/>
  <c r="DF303" i="1"/>
  <c r="DP303" i="1"/>
  <c r="DM303" i="1"/>
  <c r="CL166" i="1"/>
  <c r="BI319" i="1"/>
  <c r="CX319" i="1"/>
  <c r="AL319" i="1" s="1" a="1"/>
  <c r="AL319" i="1" s="1"/>
  <c r="DD319" i="1" s="1"/>
  <c r="CX63" i="1"/>
  <c r="AL63" i="1" s="1" a="1"/>
  <c r="AL63" i="1" s="1"/>
  <c r="BI63" i="1"/>
  <c r="DP35" i="1"/>
  <c r="DM35" i="1"/>
  <c r="DF35" i="1"/>
  <c r="DG35" i="1" s="1"/>
  <c r="CX224" i="1"/>
  <c r="AL224" i="1" s="1" a="1"/>
  <c r="AL224" i="1" s="1"/>
  <c r="DD224" i="1" s="1"/>
  <c r="BI224" i="1"/>
  <c r="AN332" i="1"/>
  <c r="BD332" i="1" s="1"/>
  <c r="CT332" i="1" s="1"/>
  <c r="AM332" i="1"/>
  <c r="BI207" i="1"/>
  <c r="CX207" i="1"/>
  <c r="AL207" i="1" s="1" a="1"/>
  <c r="AL207" i="1" s="1"/>
  <c r="DD207" i="1" s="1"/>
  <c r="DM231" i="1"/>
  <c r="DP231" i="1"/>
  <c r="DF231" i="1"/>
  <c r="DG231" i="1" s="1"/>
  <c r="AN235" i="1"/>
  <c r="BD235" i="1" s="1"/>
  <c r="CT235" i="1" s="1"/>
  <c r="AM235" i="1"/>
  <c r="CL231" i="1"/>
  <c r="CL301" i="1"/>
  <c r="AN271" i="1"/>
  <c r="BD271" i="1" s="1"/>
  <c r="CT271" i="1" s="1"/>
  <c r="AM271" i="1"/>
  <c r="CL111" i="1"/>
  <c r="CX112" i="1"/>
  <c r="AL112" i="1" s="1" a="1"/>
  <c r="AL112" i="1" s="1"/>
  <c r="DD112" i="1" s="1"/>
  <c r="BI112" i="1"/>
  <c r="CL190" i="1"/>
  <c r="DM209" i="1"/>
  <c r="DP209" i="1"/>
  <c r="DF209" i="1"/>
  <c r="CX23" i="1"/>
  <c r="AL23" i="1" s="1" a="1"/>
  <c r="AL23" i="1" s="1"/>
  <c r="DD23" i="1" s="1"/>
  <c r="BI23" i="1"/>
  <c r="DP178" i="1"/>
  <c r="DM178" i="1"/>
  <c r="DF178" i="1"/>
  <c r="AN48" i="1"/>
  <c r="BD48" i="1" s="1"/>
  <c r="CT48" i="1" s="1"/>
  <c r="AM48" i="1"/>
  <c r="CL311" i="1"/>
  <c r="DF246" i="1"/>
  <c r="DG246" i="1" s="1"/>
  <c r="DP246" i="1"/>
  <c r="DM246" i="1"/>
  <c r="AN215" i="1"/>
  <c r="BD215" i="1" s="1"/>
  <c r="CT215" i="1" s="1"/>
  <c r="AM215" i="1"/>
  <c r="CL297" i="1"/>
  <c r="DP144" i="1"/>
  <c r="DM144" i="1"/>
  <c r="DF144" i="1"/>
  <c r="CL272" i="1"/>
  <c r="CL44" i="1"/>
  <c r="CL129" i="1"/>
  <c r="BI330" i="1"/>
  <c r="CX330" i="1"/>
  <c r="AL330" i="1" s="1" a="1"/>
  <c r="AL330" i="1" s="1"/>
  <c r="DD330" i="1" s="1"/>
  <c r="CL113" i="1"/>
  <c r="CX267" i="1"/>
  <c r="AL267" i="1" s="1" a="1"/>
  <c r="AL267" i="1" s="1"/>
  <c r="DD267" i="1" s="1"/>
  <c r="BI267" i="1"/>
  <c r="DP15" i="1"/>
  <c r="DF15" i="1"/>
  <c r="DG15" i="1" s="1"/>
  <c r="DO15" i="1" s="1"/>
  <c r="DM15" i="1"/>
  <c r="CX98" i="1"/>
  <c r="AL98" i="1" s="1" a="1"/>
  <c r="AL98" i="1" s="1"/>
  <c r="DD98" i="1" s="1"/>
  <c r="BI98" i="1"/>
  <c r="AN60" i="1"/>
  <c r="BD60" i="1" s="1"/>
  <c r="CT60" i="1" s="1"/>
  <c r="AM60" i="1"/>
  <c r="CX136" i="1"/>
  <c r="AL136" i="1" s="1" a="1"/>
  <c r="AL136" i="1" s="1"/>
  <c r="DD136" i="1" s="1"/>
  <c r="BI136" i="1"/>
  <c r="DP294" i="1"/>
  <c r="DM294" i="1"/>
  <c r="DF294" i="1"/>
  <c r="DM258" i="1"/>
  <c r="DF258" i="1"/>
  <c r="DG258" i="1" s="1"/>
  <c r="DP258" i="1"/>
  <c r="AM191" i="1"/>
  <c r="AN191" i="1"/>
  <c r="BD191" i="1" s="1"/>
  <c r="CT191" i="1" s="1"/>
  <c r="CX38" i="1"/>
  <c r="AL38" i="1" s="1" a="1"/>
  <c r="AL38" i="1" s="1"/>
  <c r="DD38" i="1" s="1"/>
  <c r="BI38" i="1"/>
  <c r="DP138" i="1"/>
  <c r="DM138" i="1"/>
  <c r="DF138" i="1"/>
  <c r="DF156" i="1"/>
  <c r="DP156" i="1"/>
  <c r="DM156" i="1"/>
  <c r="CL102" i="1"/>
  <c r="AN35" i="1"/>
  <c r="BD35" i="1" s="1"/>
  <c r="CT35" i="1" s="1"/>
  <c r="AM35" i="1"/>
  <c r="BI109" i="1"/>
  <c r="CX109" i="1"/>
  <c r="AL109" i="1" s="1" a="1"/>
  <c r="AL109" i="1" s="1"/>
  <c r="CL284" i="1"/>
  <c r="DM235" i="1"/>
  <c r="DF235" i="1"/>
  <c r="DP235" i="1"/>
  <c r="DF271" i="1"/>
  <c r="DP271" i="1"/>
  <c r="DM271" i="1"/>
  <c r="CX314" i="1"/>
  <c r="AL314" i="1" s="1" a="1"/>
  <c r="AL314" i="1" s="1"/>
  <c r="DD314" i="1" s="1"/>
  <c r="BI314" i="1"/>
  <c r="CX18" i="1"/>
  <c r="AL18" i="1" s="1" a="1"/>
  <c r="AL18" i="1" s="1"/>
  <c r="DD18" i="1" s="1"/>
  <c r="BI18" i="1"/>
  <c r="CX286" i="1"/>
  <c r="AL286" i="1" s="1" a="1"/>
  <c r="AL286" i="1" s="1"/>
  <c r="DD286" i="1" s="1"/>
  <c r="BI286" i="1"/>
  <c r="AM178" i="1"/>
  <c r="AN178" i="1"/>
  <c r="BD178" i="1" s="1"/>
  <c r="CT178" i="1" s="1"/>
  <c r="DG178" i="1"/>
  <c r="AN246" i="1"/>
  <c r="BD246" i="1" s="1"/>
  <c r="CT246" i="1" s="1"/>
  <c r="AM246" i="1"/>
  <c r="DF215" i="1"/>
  <c r="DP215" i="1"/>
  <c r="DM215" i="1"/>
  <c r="AN308" i="1"/>
  <c r="BD308" i="1" s="1"/>
  <c r="CT308" i="1" s="1"/>
  <c r="AM308" i="1"/>
  <c r="CL192" i="1"/>
  <c r="AN140" i="1"/>
  <c r="BD140" i="1" s="1"/>
  <c r="CT140" i="1" s="1"/>
  <c r="AM140" i="1"/>
  <c r="AN295" i="1"/>
  <c r="BD295" i="1" s="1"/>
  <c r="CT295" i="1" s="1"/>
  <c r="AM295" i="1"/>
  <c r="DP295" i="1"/>
  <c r="DM295" i="1"/>
  <c r="DF295" i="1"/>
  <c r="DP82" i="1"/>
  <c r="DM82" i="1"/>
  <c r="DF82" i="1"/>
  <c r="CL219" i="1"/>
  <c r="CL232" i="1"/>
  <c r="DP13" i="1"/>
  <c r="DM13" i="1"/>
  <c r="DF13" i="1"/>
  <c r="BI313" i="1"/>
  <c r="CX313" i="1"/>
  <c r="AL313" i="1" s="1" a="1"/>
  <c r="AL313" i="1" s="1"/>
  <c r="DD313" i="1" s="1"/>
  <c r="AN294" i="1"/>
  <c r="BD294" i="1" s="1"/>
  <c r="CT294" i="1" s="1"/>
  <c r="AM294" i="1"/>
  <c r="DF191" i="1"/>
  <c r="DP191" i="1"/>
  <c r="DM191" i="1"/>
  <c r="CL134" i="1"/>
  <c r="AN156" i="1"/>
  <c r="BD156" i="1" s="1"/>
  <c r="CT156" i="1" s="1"/>
  <c r="AM156" i="1"/>
  <c r="AM22" i="1"/>
  <c r="AN22" i="1"/>
  <c r="BD22" i="1" s="1"/>
  <c r="CT22" i="1" s="1"/>
  <c r="CX281" i="1"/>
  <c r="AL281" i="1" s="1" a="1"/>
  <c r="AL281" i="1" s="1"/>
  <c r="DD281" i="1" s="1"/>
  <c r="BI281" i="1"/>
  <c r="CL29" i="1"/>
  <c r="BI20" i="1"/>
  <c r="CX20" i="1"/>
  <c r="AL20" i="1" s="1" a="1"/>
  <c r="AL20" i="1" s="1"/>
  <c r="DD20" i="1" s="1"/>
  <c r="CL182" i="1"/>
  <c r="CL39" i="1"/>
  <c r="AM296" i="1"/>
  <c r="AN296" i="1"/>
  <c r="BD296" i="1" s="1"/>
  <c r="CT296" i="1" s="1"/>
  <c r="CX61" i="1"/>
  <c r="AL61" i="1" s="1" a="1"/>
  <c r="AL61" i="1" s="1"/>
  <c r="BI61" i="1"/>
  <c r="CX325" i="1"/>
  <c r="AL325" i="1" s="1" a="1"/>
  <c r="AL325" i="1" s="1"/>
  <c r="BI325" i="1"/>
  <c r="DF320" i="1"/>
  <c r="DG320" i="1" s="1"/>
  <c r="DP320" i="1"/>
  <c r="DM320" i="1"/>
  <c r="DP184" i="1"/>
  <c r="DP142" i="1"/>
  <c r="DM142" i="1"/>
  <c r="DF142" i="1"/>
  <c r="DF146" i="1"/>
  <c r="DG146" i="1" s="1"/>
  <c r="DP146" i="1"/>
  <c r="DM146" i="1"/>
  <c r="DP308" i="1"/>
  <c r="DM308" i="1"/>
  <c r="DF308" i="1"/>
  <c r="DG308" i="1" s="1"/>
  <c r="DP310" i="1"/>
  <c r="DM310" i="1"/>
  <c r="DF310" i="1"/>
  <c r="AN74" i="1"/>
  <c r="BD74" i="1" s="1"/>
  <c r="CT74" i="1" s="1"/>
  <c r="AM74" i="1"/>
  <c r="DM186" i="1"/>
  <c r="DF186" i="1"/>
  <c r="DG186" i="1" s="1"/>
  <c r="DP186" i="1"/>
  <c r="AM324" i="1"/>
  <c r="AN324" i="1"/>
  <c r="BD324" i="1" s="1"/>
  <c r="CT324" i="1" s="1"/>
  <c r="DP192" i="1"/>
  <c r="DM192" i="1"/>
  <c r="DF192" i="1"/>
  <c r="DP12" i="1"/>
  <c r="DM12" i="1"/>
  <c r="DF12" i="1"/>
  <c r="DG12" i="1" s="1"/>
  <c r="DO12" i="1" s="1"/>
  <c r="DM22" i="1"/>
  <c r="DF22" i="1"/>
  <c r="DG22" i="1" s="1"/>
  <c r="DP22" i="1"/>
  <c r="DF114" i="1"/>
  <c r="DP114" i="1"/>
  <c r="DM114" i="1"/>
  <c r="BI257" i="1"/>
  <c r="CX257" i="1"/>
  <c r="AL257" i="1" s="1" a="1"/>
  <c r="AL257" i="1" s="1"/>
  <c r="DD257" i="1" s="1"/>
  <c r="BI83" i="1"/>
  <c r="CX83" i="1"/>
  <c r="AL83" i="1" s="1" a="1"/>
  <c r="AL83" i="1" s="1"/>
  <c r="DD83" i="1" s="1"/>
  <c r="CX68" i="1"/>
  <c r="AL68" i="1" s="1" a="1"/>
  <c r="AL68" i="1" s="1"/>
  <c r="DD68" i="1" s="1"/>
  <c r="BI68" i="1"/>
  <c r="DM296" i="1"/>
  <c r="DF296" i="1"/>
  <c r="DP296" i="1"/>
  <c r="DM69" i="1"/>
  <c r="DP69" i="1"/>
  <c r="DF69" i="1"/>
  <c r="DG69" i="1" s="1"/>
  <c r="AN269" i="1"/>
  <c r="BD269" i="1" s="1"/>
  <c r="CT269" i="1" s="1"/>
  <c r="AM269" i="1"/>
  <c r="BI236" i="1"/>
  <c r="CX236" i="1"/>
  <c r="AL236" i="1" s="1" a="1"/>
  <c r="AL236" i="1" s="1"/>
  <c r="DD236" i="1" s="1"/>
  <c r="DG235" i="1"/>
  <c r="BI103" i="1"/>
  <c r="CX103" i="1"/>
  <c r="AL103" i="1" s="1" a="1"/>
  <c r="AL103" i="1" s="1"/>
  <c r="DD103" i="1" s="1"/>
  <c r="AN320" i="1"/>
  <c r="BD320" i="1" s="1"/>
  <c r="CT320" i="1" s="1"/>
  <c r="AM320" i="1"/>
  <c r="AM184" i="1"/>
  <c r="AN142" i="1"/>
  <c r="BD142" i="1" s="1"/>
  <c r="CT142" i="1" s="1"/>
  <c r="AM142" i="1"/>
  <c r="AN146" i="1"/>
  <c r="BD146" i="1" s="1"/>
  <c r="CT146" i="1" s="1"/>
  <c r="AM146" i="1"/>
  <c r="DP253" i="1"/>
  <c r="DM253" i="1"/>
  <c r="DF253" i="1"/>
  <c r="BI89" i="1"/>
  <c r="CX89" i="1"/>
  <c r="AL89" i="1" s="1" a="1"/>
  <c r="AL89" i="1" s="1"/>
  <c r="DD89" i="1" s="1"/>
  <c r="CX238" i="1"/>
  <c r="AL238" i="1" s="1" a="1"/>
  <c r="AL238" i="1" s="1"/>
  <c r="DD238" i="1" s="1"/>
  <c r="BI238" i="1"/>
  <c r="CX46" i="1"/>
  <c r="AL46" i="1" s="1" a="1"/>
  <c r="AL46" i="1" s="1"/>
  <c r="DD46" i="1" s="1"/>
  <c r="BI46" i="1"/>
  <c r="DP31" i="1"/>
  <c r="DM31" i="1"/>
  <c r="DF31" i="1"/>
  <c r="DG31" i="1" s="1"/>
  <c r="DF74" i="1"/>
  <c r="DG74" i="1" s="1"/>
  <c r="DP74" i="1"/>
  <c r="DM74" i="1"/>
  <c r="AN82" i="1"/>
  <c r="BD82" i="1" s="1"/>
  <c r="CT82" i="1" s="1"/>
  <c r="DG82" i="1"/>
  <c r="AM82" i="1"/>
  <c r="DP107" i="1"/>
  <c r="DM107" i="1"/>
  <c r="DF107" i="1"/>
  <c r="DG107" i="1" s="1"/>
  <c r="DP175" i="1"/>
  <c r="DF175" i="1"/>
  <c r="DG175" i="1" s="1"/>
  <c r="DM175" i="1"/>
  <c r="CX276" i="1"/>
  <c r="AL276" i="1" s="1" a="1"/>
  <c r="AL276" i="1" s="1"/>
  <c r="DD276" i="1" s="1"/>
  <c r="BI276" i="1"/>
  <c r="AN186" i="1"/>
  <c r="BD186" i="1" s="1"/>
  <c r="CT186" i="1" s="1"/>
  <c r="AM186" i="1"/>
  <c r="AN155" i="1"/>
  <c r="BD155" i="1" s="1"/>
  <c r="CT155" i="1" s="1"/>
  <c r="AM155" i="1"/>
  <c r="DF324" i="1"/>
  <c r="DG324" i="1" s="1"/>
  <c r="DP324" i="1"/>
  <c r="DM324" i="1"/>
  <c r="CX174" i="1"/>
  <c r="AL174" i="1" s="1" a="1"/>
  <c r="AL174" i="1" s="1"/>
  <c r="DD174" i="1" s="1"/>
  <c r="BI174" i="1"/>
  <c r="CX86" i="1"/>
  <c r="AL86" i="1" s="1" a="1"/>
  <c r="AL86" i="1" s="1"/>
  <c r="DD86" i="1" s="1"/>
  <c r="BI86" i="1"/>
  <c r="AN12" i="1"/>
  <c r="BD12" i="1" s="1"/>
  <c r="CT12" i="1" s="1"/>
  <c r="AM12" i="1"/>
  <c r="DM233" i="1"/>
  <c r="DF233" i="1"/>
  <c r="DG233" i="1" s="1"/>
  <c r="DP233" i="1"/>
  <c r="AN188" i="1"/>
  <c r="BD188" i="1" s="1"/>
  <c r="CT188" i="1" s="1"/>
  <c r="AM188" i="1"/>
  <c r="AN114" i="1"/>
  <c r="BD114" i="1" s="1"/>
  <c r="CT114" i="1" s="1"/>
  <c r="AM114" i="1"/>
  <c r="BI62" i="1"/>
  <c r="CX62" i="1"/>
  <c r="AL62" i="1" s="1" a="1"/>
  <c r="AL62" i="1" s="1"/>
  <c r="DD62" i="1" s="1"/>
  <c r="AN160" i="1"/>
  <c r="BD160" i="1" s="1"/>
  <c r="CT160" i="1" s="1"/>
  <c r="AM160" i="1"/>
  <c r="CL107" i="1"/>
  <c r="AM69" i="1"/>
  <c r="AN69" i="1"/>
  <c r="BD69" i="1" s="1"/>
  <c r="CT69" i="1" s="1"/>
  <c r="CL162" i="1"/>
  <c r="AN326" i="1"/>
  <c r="BD326" i="1" s="1"/>
  <c r="CT326" i="1" s="1"/>
  <c r="AM326" i="1"/>
  <c r="DP269" i="1"/>
  <c r="DM269" i="1"/>
  <c r="DF269" i="1"/>
  <c r="DG269" i="1" s="1"/>
  <c r="BI194" i="1"/>
  <c r="CX194" i="1"/>
  <c r="AL194" i="1" s="1" a="1"/>
  <c r="AL194" i="1" s="1"/>
  <c r="DD194" i="1" s="1"/>
  <c r="CX202" i="1"/>
  <c r="AL202" i="1" s="1" a="1"/>
  <c r="AL202" i="1" s="1"/>
  <c r="DD202" i="1" s="1"/>
  <c r="BI202" i="1"/>
  <c r="DM36" i="1"/>
  <c r="DF36" i="1"/>
  <c r="DG36" i="1" s="1"/>
  <c r="DP36" i="1"/>
  <c r="AN193" i="1"/>
  <c r="BD193" i="1" s="1"/>
  <c r="CT193" i="1" s="1"/>
  <c r="AM193" i="1"/>
  <c r="AN253" i="1"/>
  <c r="BD253" i="1" s="1"/>
  <c r="CT253" i="1" s="1"/>
  <c r="AM253" i="1"/>
  <c r="BI228" i="1"/>
  <c r="CX228" i="1"/>
  <c r="AL228" i="1" s="1" a="1"/>
  <c r="AL228" i="1" s="1"/>
  <c r="DD228" i="1" s="1"/>
  <c r="DP334" i="1"/>
  <c r="DM334" i="1"/>
  <c r="DF334" i="1"/>
  <c r="CX105" i="1"/>
  <c r="AL105" i="1" s="1" a="1"/>
  <c r="AL105" i="1" s="1"/>
  <c r="DD105" i="1" s="1"/>
  <c r="BI105" i="1"/>
  <c r="CX214" i="1"/>
  <c r="AL214" i="1" s="1" a="1"/>
  <c r="AL214" i="1" s="1"/>
  <c r="DD214" i="1" s="1"/>
  <c r="BI214" i="1"/>
  <c r="CL312" i="1"/>
  <c r="BI265" i="1"/>
  <c r="CX265" i="1"/>
  <c r="AL265" i="1" s="1" a="1"/>
  <c r="AL265" i="1" s="1"/>
  <c r="DD265" i="1" s="1"/>
  <c r="AN13" i="1"/>
  <c r="BD13" i="1" s="1"/>
  <c r="CT13" i="1" s="1"/>
  <c r="DG13" i="1"/>
  <c r="DO13" i="1" s="1"/>
  <c r="AM13" i="1"/>
  <c r="AN107" i="1"/>
  <c r="BD107" i="1" s="1"/>
  <c r="CT107" i="1" s="1"/>
  <c r="AM107" i="1"/>
  <c r="AM175" i="1"/>
  <c r="AN175" i="1"/>
  <c r="BD175" i="1" s="1"/>
  <c r="CT175" i="1" s="1"/>
  <c r="DP131" i="1"/>
  <c r="DM131" i="1"/>
  <c r="DF131" i="1"/>
  <c r="CL309" i="1"/>
  <c r="CX94" i="1"/>
  <c r="AL94" i="1" s="1" a="1"/>
  <c r="AL94" i="1" s="1"/>
  <c r="DD94" i="1" s="1"/>
  <c r="BI94" i="1"/>
  <c r="AN124" i="1"/>
  <c r="BD124" i="1" s="1"/>
  <c r="CT124" i="1" s="1"/>
  <c r="AM124" i="1"/>
  <c r="DP208" i="1"/>
  <c r="DM208" i="1"/>
  <c r="DF208" i="1"/>
  <c r="CL123" i="1"/>
  <c r="DM155" i="1"/>
  <c r="DF155" i="1"/>
  <c r="DP155" i="1"/>
  <c r="CX64" i="1"/>
  <c r="AL64" i="1" s="1" a="1"/>
  <c r="AL64" i="1" s="1"/>
  <c r="DD64" i="1" s="1"/>
  <c r="BI64" i="1"/>
  <c r="AN233" i="1"/>
  <c r="BD233" i="1" s="1"/>
  <c r="CT233" i="1" s="1"/>
  <c r="AM233" i="1"/>
  <c r="CL60" i="1"/>
  <c r="DM188" i="1"/>
  <c r="DP188" i="1"/>
  <c r="DF188" i="1"/>
  <c r="DG188" i="1" s="1"/>
  <c r="CX110" i="1"/>
  <c r="AL110" i="1" s="1" a="1"/>
  <c r="AL110" i="1" s="1"/>
  <c r="DD110" i="1" s="1"/>
  <c r="BI110" i="1"/>
  <c r="CX65" i="1"/>
  <c r="AL65" i="1" s="1" a="1"/>
  <c r="AL65" i="1" s="1"/>
  <c r="DD65" i="1" s="1"/>
  <c r="BI65" i="1"/>
  <c r="DM160" i="1"/>
  <c r="DF160" i="1"/>
  <c r="DG160" i="1" s="1"/>
  <c r="DP160" i="1"/>
  <c r="CL75" i="1"/>
  <c r="BI157" i="1"/>
  <c r="CX157" i="1"/>
  <c r="AL157" i="1" s="1" a="1"/>
  <c r="AL157" i="1" s="1"/>
  <c r="DD157" i="1" s="1"/>
  <c r="CL243" i="1"/>
  <c r="AM227" i="1"/>
  <c r="AN227" i="1"/>
  <c r="BD227" i="1" s="1"/>
  <c r="CT227" i="1" s="1"/>
  <c r="DF326" i="1"/>
  <c r="DP326" i="1"/>
  <c r="DM326" i="1"/>
  <c r="BI37" i="1"/>
  <c r="CX37" i="1"/>
  <c r="AL37" i="1" s="1" a="1"/>
  <c r="AL37" i="1" s="1"/>
  <c r="CX145" i="1"/>
  <c r="AL145" i="1" s="1" a="1"/>
  <c r="AL145" i="1" s="1"/>
  <c r="DD145" i="1" s="1"/>
  <c r="BI145" i="1"/>
  <c r="CL235" i="1"/>
  <c r="CX81" i="1"/>
  <c r="AL81" i="1" s="1" a="1"/>
  <c r="AL81" i="1" s="1"/>
  <c r="DD81" i="1" s="1"/>
  <c r="BI81" i="1"/>
  <c r="CX120" i="1"/>
  <c r="AL120" i="1" s="1" a="1"/>
  <c r="AL120" i="1" s="1"/>
  <c r="DD120" i="1" s="1"/>
  <c r="BI120" i="1"/>
  <c r="AN75" i="1"/>
  <c r="BD75" i="1" s="1"/>
  <c r="CT75" i="1" s="1"/>
  <c r="AM75" i="1"/>
  <c r="BI302" i="1"/>
  <c r="CX302" i="1"/>
  <c r="AL302" i="1" s="1" a="1"/>
  <c r="AL302" i="1" s="1"/>
  <c r="DD302" i="1" s="1"/>
  <c r="AN36" i="1"/>
  <c r="BD36" i="1" s="1"/>
  <c r="CT36" i="1" s="1"/>
  <c r="AM36" i="1"/>
  <c r="CL291" i="1"/>
  <c r="DP193" i="1"/>
  <c r="DF193" i="1"/>
  <c r="DG193" i="1" s="1"/>
  <c r="DM193" i="1"/>
  <c r="CL323" i="1"/>
  <c r="CX327" i="1"/>
  <c r="AL327" i="1" s="1" a="1"/>
  <c r="AL327" i="1" s="1"/>
  <c r="DD327" i="1" s="1"/>
  <c r="BI327" i="1"/>
  <c r="AN334" i="1"/>
  <c r="BD334" i="1" s="1"/>
  <c r="CT334" i="1" s="1"/>
  <c r="AM334" i="1"/>
  <c r="BI130" i="1"/>
  <c r="CX130" i="1"/>
  <c r="AL130" i="1" s="1" a="1"/>
  <c r="AL130" i="1" s="1"/>
  <c r="DD130" i="1" s="1"/>
  <c r="AM131" i="1"/>
  <c r="AN131" i="1"/>
  <c r="BD131" i="1" s="1"/>
  <c r="CT131" i="1" s="1"/>
  <c r="DF338" i="1"/>
  <c r="DG338" i="1" s="1"/>
  <c r="DP338" i="1"/>
  <c r="DM338" i="1"/>
  <c r="CX216" i="1"/>
  <c r="AL216" i="1" s="1" a="1"/>
  <c r="AL216" i="1" s="1"/>
  <c r="BI216" i="1"/>
  <c r="DF124" i="1"/>
  <c r="DP124" i="1"/>
  <c r="DM124" i="1"/>
  <c r="DG208" i="1"/>
  <c r="AM208" i="1"/>
  <c r="AN208" i="1"/>
  <c r="BD208" i="1" s="1"/>
  <c r="CT208" i="1" s="1"/>
  <c r="DM87" i="1"/>
  <c r="DF87" i="1"/>
  <c r="DP87" i="1"/>
  <c r="DM263" i="1"/>
  <c r="DP263" i="1"/>
  <c r="DF263" i="1"/>
  <c r="DG263" i="1" s="1"/>
  <c r="DF266" i="1"/>
  <c r="DG266" i="1" s="1"/>
  <c r="DP266" i="1"/>
  <c r="DM266" i="1"/>
  <c r="CX283" i="1"/>
  <c r="AL283" i="1" s="1" a="1"/>
  <c r="AL283" i="1" s="1"/>
  <c r="DD283" i="1" s="1"/>
  <c r="BI283" i="1"/>
  <c r="DP40" i="1"/>
  <c r="DM40" i="1"/>
  <c r="DF40" i="1"/>
  <c r="DG40" i="1" s="1"/>
  <c r="AN251" i="1"/>
  <c r="BD251" i="1" s="1"/>
  <c r="CT251" i="1" s="1"/>
  <c r="AM251" i="1"/>
  <c r="BI134" i="1"/>
  <c r="CX134" i="1"/>
  <c r="AL134" i="1" s="1" a="1"/>
  <c r="AL134" i="1" s="1"/>
  <c r="DD134" i="1" s="1"/>
  <c r="BI47" i="1"/>
  <c r="CX47" i="1"/>
  <c r="AL47" i="1" s="1" a="1"/>
  <c r="AL47" i="1" s="1"/>
  <c r="DD47" i="1" s="1"/>
  <c r="CX210" i="1"/>
  <c r="AL210" i="1" s="1" a="1"/>
  <c r="AL210" i="1" s="1"/>
  <c r="DD210" i="1" s="1"/>
  <c r="BI210" i="1"/>
  <c r="AN29" i="1"/>
  <c r="BD29" i="1" s="1"/>
  <c r="CT29" i="1" s="1"/>
  <c r="AM29" i="1"/>
  <c r="DP213" i="1"/>
  <c r="DM213" i="1"/>
  <c r="DF213" i="1"/>
  <c r="DM227" i="1"/>
  <c r="DP227" i="1"/>
  <c r="DF227" i="1"/>
  <c r="DG227" i="1" s="1"/>
  <c r="DG138" i="1"/>
  <c r="CX115" i="1"/>
  <c r="AL115" i="1" s="1" a="1"/>
  <c r="AL115" i="1" s="1"/>
  <c r="DD115" i="1" s="1"/>
  <c r="BI115" i="1"/>
  <c r="AN318" i="1"/>
  <c r="BD318" i="1" s="1"/>
  <c r="CT318" i="1" s="1"/>
  <c r="AM318" i="1"/>
  <c r="CX125" i="1"/>
  <c r="AL125" i="1" s="1" a="1"/>
  <c r="AL125" i="1" s="1"/>
  <c r="DD125" i="1" s="1"/>
  <c r="BI125" i="1"/>
  <c r="CX163" i="1"/>
  <c r="AL163" i="1" s="1" a="1"/>
  <c r="AL163" i="1" s="1"/>
  <c r="DD163" i="1" s="1"/>
  <c r="BI163" i="1"/>
  <c r="DP75" i="1"/>
  <c r="DM75" i="1"/>
  <c r="DF75" i="1"/>
  <c r="DG75" i="1" s="1"/>
  <c r="BI261" i="1"/>
  <c r="CX261" i="1"/>
  <c r="AL261" i="1" s="1" a="1"/>
  <c r="AL261" i="1" s="1"/>
  <c r="DD261" i="1" s="1"/>
  <c r="DF49" i="1"/>
  <c r="DG49" i="1" s="1"/>
  <c r="DM49" i="1"/>
  <c r="DP49" i="1"/>
  <c r="BI335" i="1"/>
  <c r="CX335" i="1"/>
  <c r="AL335" i="1" s="1" a="1"/>
  <c r="AL335" i="1" s="1"/>
  <c r="DD335" i="1" s="1"/>
  <c r="AN151" i="1"/>
  <c r="BD151" i="1" s="1"/>
  <c r="CT151" i="1" s="1"/>
  <c r="AM151" i="1"/>
  <c r="AM322" i="1"/>
  <c r="AN322" i="1"/>
  <c r="BD322" i="1" s="1"/>
  <c r="CT322" i="1" s="1"/>
  <c r="CX256" i="1"/>
  <c r="AL256" i="1" s="1" a="1"/>
  <c r="AL256" i="1" s="1"/>
  <c r="DD256" i="1" s="1"/>
  <c r="BI256" i="1"/>
  <c r="CX80" i="1"/>
  <c r="AL80" i="1" s="1" a="1"/>
  <c r="AL80" i="1" s="1"/>
  <c r="DD80" i="1" s="1"/>
  <c r="BI80" i="1"/>
  <c r="CX204" i="1"/>
  <c r="AL204" i="1" s="1" a="1"/>
  <c r="AL204" i="1" s="1"/>
  <c r="DD204" i="1" s="1"/>
  <c r="BI204" i="1"/>
  <c r="DF79" i="1"/>
  <c r="DG79" i="1" s="1"/>
  <c r="DP79" i="1"/>
  <c r="DM79" i="1"/>
  <c r="AM338" i="1"/>
  <c r="AN338" i="1"/>
  <c r="BD338" i="1" s="1"/>
  <c r="CT338" i="1" s="1"/>
  <c r="BI111" i="1"/>
  <c r="CX111" i="1"/>
  <c r="AL111" i="1" s="1" a="1"/>
  <c r="AL111" i="1" s="1"/>
  <c r="AN87" i="1"/>
  <c r="BD87" i="1" s="1"/>
  <c r="CT87" i="1" s="1"/>
  <c r="AM87" i="1"/>
  <c r="AN263" i="1"/>
  <c r="BD263" i="1" s="1"/>
  <c r="CT263" i="1" s="1"/>
  <c r="AM263" i="1"/>
  <c r="CL293" i="1"/>
  <c r="AN266" i="1"/>
  <c r="BD266" i="1" s="1"/>
  <c r="CT266" i="1" s="1"/>
  <c r="AM266" i="1"/>
  <c r="CL289" i="1"/>
  <c r="CL310" i="1"/>
  <c r="BI273" i="1"/>
  <c r="CX273" i="1"/>
  <c r="AL273" i="1" s="1" a="1"/>
  <c r="AL273" i="1" s="1"/>
  <c r="DD273" i="1" s="1"/>
  <c r="AN40" i="1"/>
  <c r="BD40" i="1" s="1"/>
  <c r="CT40" i="1" s="1"/>
  <c r="AM40" i="1"/>
  <c r="DP251" i="1"/>
  <c r="DM251" i="1"/>
  <c r="DF251" i="1"/>
  <c r="DG251" i="1" s="1"/>
  <c r="DP167" i="1"/>
  <c r="DM167" i="1"/>
  <c r="DF167" i="1"/>
  <c r="DG167" i="1" s="1"/>
  <c r="AM247" i="1"/>
  <c r="AN247" i="1"/>
  <c r="BD247" i="1" s="1"/>
  <c r="CT247" i="1" s="1"/>
  <c r="CL63" i="1"/>
  <c r="BI254" i="1"/>
  <c r="CX254" i="1"/>
  <c r="AL254" i="1" s="1" a="1"/>
  <c r="AL254" i="1" s="1"/>
  <c r="DD254" i="1" s="1"/>
  <c r="CL227" i="1"/>
  <c r="AN161" i="1"/>
  <c r="BD161" i="1" s="1"/>
  <c r="CT161" i="1" s="1"/>
  <c r="AM161" i="1"/>
  <c r="CL210" i="1"/>
  <c r="DP29" i="1"/>
  <c r="DM29" i="1"/>
  <c r="DF29" i="1"/>
  <c r="DG29" i="1" s="1"/>
  <c r="AM213" i="1"/>
  <c r="AN213" i="1"/>
  <c r="BD213" i="1" s="1"/>
  <c r="CT213" i="1" s="1"/>
  <c r="DG213" i="1"/>
  <c r="CX51" i="1"/>
  <c r="AL51" i="1" s="1" a="1"/>
  <c r="AL51" i="1" s="1"/>
  <c r="DD51" i="1" s="1"/>
  <c r="BI51" i="1"/>
  <c r="CL138" i="1"/>
  <c r="BI197" i="1"/>
  <c r="CX197" i="1"/>
  <c r="AL197" i="1" s="1" a="1"/>
  <c r="AL197" i="1" s="1"/>
  <c r="DD197" i="1" s="1"/>
  <c r="DP318" i="1"/>
  <c r="DM318" i="1"/>
  <c r="DF318" i="1"/>
  <c r="DG318" i="1" s="1"/>
  <c r="CL174" i="1"/>
  <c r="CL76" i="1"/>
  <c r="DP108" i="1"/>
  <c r="DF108" i="1"/>
  <c r="DG108" i="1" s="1"/>
  <c r="DM108" i="1"/>
  <c r="AN49" i="1"/>
  <c r="BD49" i="1" s="1"/>
  <c r="CT49" i="1" s="1"/>
  <c r="AM49" i="1"/>
  <c r="DF123" i="1"/>
  <c r="DG123" i="1" s="1"/>
  <c r="DP123" i="1"/>
  <c r="DM123" i="1"/>
  <c r="CL302" i="1"/>
  <c r="DM34" i="1"/>
  <c r="DP34" i="1"/>
  <c r="DF34" i="1"/>
  <c r="DG34" i="1" s="1"/>
  <c r="CL175" i="1"/>
  <c r="CX198" i="1"/>
  <c r="AL198" i="1" s="1" a="1"/>
  <c r="AL198" i="1" s="1"/>
  <c r="DD198" i="1" s="1"/>
  <c r="BI198" i="1"/>
  <c r="CX288" i="1"/>
  <c r="AL288" i="1" s="1" a="1"/>
  <c r="AL288" i="1" s="1"/>
  <c r="DD288" i="1" s="1"/>
  <c r="BI288" i="1"/>
  <c r="DM151" i="1"/>
  <c r="DP151" i="1"/>
  <c r="DF151" i="1"/>
  <c r="DG151" i="1" s="1"/>
  <c r="DF322" i="1"/>
  <c r="DG322" i="1" s="1"/>
  <c r="DM322" i="1"/>
  <c r="DP322" i="1"/>
  <c r="CX101" i="1"/>
  <c r="AL101" i="1" s="1" a="1"/>
  <c r="AL101" i="1" s="1"/>
  <c r="DD101" i="1" s="1"/>
  <c r="BI101" i="1"/>
  <c r="BI189" i="1"/>
  <c r="CX189" i="1"/>
  <c r="AL189" i="1" s="1" a="1"/>
  <c r="AL189" i="1" s="1"/>
  <c r="DD189" i="1" s="1"/>
  <c r="AN79" i="1"/>
  <c r="BD79" i="1" s="1"/>
  <c r="CT79" i="1" s="1"/>
  <c r="AM79" i="1"/>
  <c r="CX91" i="1"/>
  <c r="AL91" i="1" s="1" a="1"/>
  <c r="AL91" i="1" s="1"/>
  <c r="DD91" i="1" s="1"/>
  <c r="BI91" i="1"/>
  <c r="BI284" i="1"/>
  <c r="CX284" i="1"/>
  <c r="AL284" i="1" s="1" a="1"/>
  <c r="AL284" i="1" s="1"/>
  <c r="DD284" i="1" s="1"/>
  <c r="DF234" i="1"/>
  <c r="DP234" i="1"/>
  <c r="DM234" i="1"/>
  <c r="AN167" i="1"/>
  <c r="BD167" i="1" s="1"/>
  <c r="CT167" i="1" s="1"/>
  <c r="AM167" i="1"/>
  <c r="DM247" i="1"/>
  <c r="DP247" i="1"/>
  <c r="DF247" i="1"/>
  <c r="AN28" i="1"/>
  <c r="BD28" i="1" s="1"/>
  <c r="CT28" i="1" s="1"/>
  <c r="AM28" i="1"/>
  <c r="AM14" i="1"/>
  <c r="AN14" i="1"/>
  <c r="BD14" i="1" s="1"/>
  <c r="CT14" i="1" s="1"/>
  <c r="DP252" i="1"/>
  <c r="DM252" i="1"/>
  <c r="DF252" i="1"/>
  <c r="CX282" i="1"/>
  <c r="AL282" i="1" s="1" a="1"/>
  <c r="AL282" i="1" s="1"/>
  <c r="DD282" i="1" s="1"/>
  <c r="BI282" i="1"/>
  <c r="DM165" i="1"/>
  <c r="DF165" i="1"/>
  <c r="DG165" i="1" s="1"/>
  <c r="DP165" i="1"/>
  <c r="DM161" i="1"/>
  <c r="DF161" i="1"/>
  <c r="DG161" i="1" s="1"/>
  <c r="DP161" i="1"/>
  <c r="BI93" i="1"/>
  <c r="CX93" i="1"/>
  <c r="AL93" i="1" s="1" a="1"/>
  <c r="AL93" i="1" s="1"/>
  <c r="DD93" i="1" s="1"/>
  <c r="CX340" i="1"/>
  <c r="AL340" i="1" s="1" a="1"/>
  <c r="AL340" i="1" s="1"/>
  <c r="DD340" i="1" s="1"/>
  <c r="BI340" i="1"/>
  <c r="AN16" i="1"/>
  <c r="BD16" i="1" s="1"/>
  <c r="CT16" i="1" s="1"/>
  <c r="AM16" i="1"/>
  <c r="DP96" i="1"/>
  <c r="DM96" i="1"/>
  <c r="DF96" i="1"/>
  <c r="DP106" i="1"/>
  <c r="DM106" i="1"/>
  <c r="DF106" i="1"/>
  <c r="BI339" i="1"/>
  <c r="CX339" i="1"/>
  <c r="AL339" i="1" s="1" a="1"/>
  <c r="AL339" i="1" s="1"/>
  <c r="DD339" i="1" s="1"/>
  <c r="CX268" i="1"/>
  <c r="AL268" i="1" s="1" a="1"/>
  <c r="AL268" i="1" s="1"/>
  <c r="DD268" i="1" s="1"/>
  <c r="BI268" i="1"/>
  <c r="AN72" i="1"/>
  <c r="BD72" i="1" s="1"/>
  <c r="CT72" i="1" s="1"/>
  <c r="AM72" i="1"/>
  <c r="AM108" i="1"/>
  <c r="AN108" i="1"/>
  <c r="BD108" i="1" s="1"/>
  <c r="CT108" i="1" s="1"/>
  <c r="CL161" i="1"/>
  <c r="DP244" i="1"/>
  <c r="DF244" i="1"/>
  <c r="DM244" i="1"/>
  <c r="DG156" i="1"/>
  <c r="AN26" i="1"/>
  <c r="BD26" i="1" s="1"/>
  <c r="CT26" i="1" s="1"/>
  <c r="AM26" i="1"/>
  <c r="AN123" i="1"/>
  <c r="BD123" i="1" s="1"/>
  <c r="CT123" i="1" s="1"/>
  <c r="AM123" i="1"/>
  <c r="AN34" i="1"/>
  <c r="BD34" i="1" s="1"/>
  <c r="CT34" i="1" s="1"/>
  <c r="AM34" i="1"/>
  <c r="CX290" i="1"/>
  <c r="AL290" i="1" s="1" a="1"/>
  <c r="AL290" i="1" s="1"/>
  <c r="DD290" i="1" s="1"/>
  <c r="BI290" i="1"/>
  <c r="BI150" i="1"/>
  <c r="CX150" i="1"/>
  <c r="AL150" i="1" s="1" a="1"/>
  <c r="AL150" i="1" s="1"/>
  <c r="DD150" i="1" s="1"/>
  <c r="BI166" i="1"/>
  <c r="CX166" i="1"/>
  <c r="AL166" i="1" s="1" a="1"/>
  <c r="AL166" i="1" s="1"/>
  <c r="DD166" i="1" s="1"/>
  <c r="CX316" i="1"/>
  <c r="AL316" i="1" s="1" a="1"/>
  <c r="AL316" i="1" s="1"/>
  <c r="BI316" i="1"/>
  <c r="AM127" i="1"/>
  <c r="AN127" i="1"/>
  <c r="BD127" i="1" s="1"/>
  <c r="CT127" i="1" s="1"/>
  <c r="DG127" i="1"/>
  <c r="AM304" i="1"/>
  <c r="AN304" i="1"/>
  <c r="BD304" i="1" s="1"/>
  <c r="CT304" i="1" s="1"/>
  <c r="CL148" i="1"/>
  <c r="CL286" i="1"/>
  <c r="CL23" i="1"/>
  <c r="DM321" i="1"/>
  <c r="DP321" i="1"/>
  <c r="DF321" i="1"/>
  <c r="DG321" i="1" s="1"/>
  <c r="DP243" i="1"/>
  <c r="DF243" i="1"/>
  <c r="DM243" i="1"/>
  <c r="DP28" i="1"/>
  <c r="DM28" i="1"/>
  <c r="DF28" i="1"/>
  <c r="DG28" i="1" s="1"/>
  <c r="DF14" i="1"/>
  <c r="DG14" i="1" s="1"/>
  <c r="DO14" i="1" s="1"/>
  <c r="DP14" i="1"/>
  <c r="DM14" i="1"/>
  <c r="AN252" i="1"/>
  <c r="BD252" i="1" s="1"/>
  <c r="CT252" i="1" s="1"/>
  <c r="DG252" i="1"/>
  <c r="AM252" i="1"/>
  <c r="AN165" i="1"/>
  <c r="BD165" i="1" s="1"/>
  <c r="CT165" i="1" s="1"/>
  <c r="AM165" i="1"/>
  <c r="CL48" i="1"/>
  <c r="CX185" i="1"/>
  <c r="AL185" i="1" s="1" a="1"/>
  <c r="AL185" i="1" s="1"/>
  <c r="DD185" i="1" s="1"/>
  <c r="BI185" i="1"/>
  <c r="CX117" i="1"/>
  <c r="AL117" i="1" s="1" a="1"/>
  <c r="AL117" i="1" s="1"/>
  <c r="DD117" i="1" s="1"/>
  <c r="BI117" i="1"/>
  <c r="AM113" i="1"/>
  <c r="AN113" i="1"/>
  <c r="BD113" i="1" s="1"/>
  <c r="CT113" i="1" s="1"/>
  <c r="DF16" i="1"/>
  <c r="DP16" i="1"/>
  <c r="DM16" i="1"/>
  <c r="AN96" i="1"/>
  <c r="BD96" i="1" s="1"/>
  <c r="CT96" i="1" s="1"/>
  <c r="DG96" i="1"/>
  <c r="AM96" i="1"/>
  <c r="AM106" i="1"/>
  <c r="AN106" i="1"/>
  <c r="BD106" i="1" s="1"/>
  <c r="CT106" i="1" s="1"/>
  <c r="BI285" i="1"/>
  <c r="CX285" i="1"/>
  <c r="AL285" i="1" s="1" a="1"/>
  <c r="AL285" i="1" s="1"/>
  <c r="DD285" i="1" s="1"/>
  <c r="CL324" i="1"/>
  <c r="CX264" i="1"/>
  <c r="AL264" i="1" s="1" a="1"/>
  <c r="AL264" i="1" s="1"/>
  <c r="DD264" i="1" s="1"/>
  <c r="BI264" i="1"/>
  <c r="DM72" i="1"/>
  <c r="DP72" i="1"/>
  <c r="DF72" i="1"/>
  <c r="AM244" i="1"/>
  <c r="AN244" i="1"/>
  <c r="BD244" i="1" s="1"/>
  <c r="CT244" i="1" s="1"/>
  <c r="CL156" i="1"/>
  <c r="DP26" i="1"/>
  <c r="DM26" i="1"/>
  <c r="DF26" i="1"/>
  <c r="DP262" i="1"/>
  <c r="DM262" i="1"/>
  <c r="DF262" i="1"/>
  <c r="DG262" i="1" s="1"/>
  <c r="DP43" i="1"/>
  <c r="DM43" i="1"/>
  <c r="DF43" i="1"/>
  <c r="DG43" i="1" s="1"/>
  <c r="DP170" i="1"/>
  <c r="DM170" i="1"/>
  <c r="DF170" i="1"/>
  <c r="CL270" i="1"/>
  <c r="AN76" i="1"/>
  <c r="BD76" i="1" s="1"/>
  <c r="CT76" i="1" s="1"/>
  <c r="AM76" i="1"/>
  <c r="CX220" i="1"/>
  <c r="AL220" i="1" s="1" a="1"/>
  <c r="AL220" i="1" s="1"/>
  <c r="DD220" i="1" s="1"/>
  <c r="BI220" i="1"/>
  <c r="BI183" i="1"/>
  <c r="CX183" i="1"/>
  <c r="AL183" i="1" s="1" a="1"/>
  <c r="AL183" i="1" s="1"/>
  <c r="DD183" i="1" s="1"/>
  <c r="DF41" i="1"/>
  <c r="DG41" i="1" s="1"/>
  <c r="DP41" i="1"/>
  <c r="DM41" i="1"/>
  <c r="DF291" i="1"/>
  <c r="DG291" i="1" s="1"/>
  <c r="DP291" i="1"/>
  <c r="DM291" i="1"/>
  <c r="DP127" i="1"/>
  <c r="DM127" i="1"/>
  <c r="DF127" i="1"/>
  <c r="AN321" i="1"/>
  <c r="BD321" i="1" s="1"/>
  <c r="CT321" i="1" s="1"/>
  <c r="AM321" i="1"/>
  <c r="AN243" i="1"/>
  <c r="BD243" i="1" s="1"/>
  <c r="CT243" i="1" s="1"/>
  <c r="DG243" i="1"/>
  <c r="AM243" i="1"/>
  <c r="DM119" i="1"/>
  <c r="DP119" i="1"/>
  <c r="DF119" i="1"/>
  <c r="AM116" i="1"/>
  <c r="AN116" i="1"/>
  <c r="BD116" i="1" s="1"/>
  <c r="CT116" i="1" s="1"/>
  <c r="AN187" i="1"/>
  <c r="BD187" i="1" s="1"/>
  <c r="CT187" i="1" s="1"/>
  <c r="AM187" i="1"/>
  <c r="BI137" i="1"/>
  <c r="CX137" i="1"/>
  <c r="AL137" i="1" s="1" a="1"/>
  <c r="AL137" i="1" s="1"/>
  <c r="DD137" i="1" s="1"/>
  <c r="AN95" i="1"/>
  <c r="BD95" i="1" s="1"/>
  <c r="CT95" i="1" s="1"/>
  <c r="AM95" i="1"/>
  <c r="DM113" i="1"/>
  <c r="DP113" i="1"/>
  <c r="DF113" i="1"/>
  <c r="CL31" i="1"/>
  <c r="CX217" i="1"/>
  <c r="AL217" i="1" s="1" a="1"/>
  <c r="AL217" i="1" s="1"/>
  <c r="DD217" i="1" s="1"/>
  <c r="BI217" i="1"/>
  <c r="CX73" i="1"/>
  <c r="AL73" i="1" s="1" a="1"/>
  <c r="AL73" i="1" s="1"/>
  <c r="DD73" i="1" s="1"/>
  <c r="BI73" i="1"/>
  <c r="CX179" i="1"/>
  <c r="AL179" i="1" s="1" a="1"/>
  <c r="AL179" i="1" s="1"/>
  <c r="DD179" i="1" s="1"/>
  <c r="BI179" i="1"/>
  <c r="AN262" i="1"/>
  <c r="BD262" i="1" s="1"/>
  <c r="CT262" i="1" s="1"/>
  <c r="AM262" i="1"/>
  <c r="AM43" i="1"/>
  <c r="AN43" i="1"/>
  <c r="BD43" i="1" s="1"/>
  <c r="CT43" i="1" s="1"/>
  <c r="DM148" i="1"/>
  <c r="DF148" i="1"/>
  <c r="DP148" i="1"/>
  <c r="AN53" i="1"/>
  <c r="BD53" i="1" s="1"/>
  <c r="CT53" i="1" s="1"/>
  <c r="AM53" i="1"/>
  <c r="AN170" i="1"/>
  <c r="BD170" i="1" s="1"/>
  <c r="CT170" i="1" s="1"/>
  <c r="DG170" i="1"/>
  <c r="AM170" i="1"/>
  <c r="CX169" i="1"/>
  <c r="AL169" i="1" s="1" a="1"/>
  <c r="AL169" i="1" s="1"/>
  <c r="DD169" i="1" s="1"/>
  <c r="BI169" i="1"/>
  <c r="CX229" i="1"/>
  <c r="AL229" i="1" s="1" a="1"/>
  <c r="AL229" i="1" s="1"/>
  <c r="DD229" i="1" s="1"/>
  <c r="BI229" i="1"/>
  <c r="DF311" i="1"/>
  <c r="DP311" i="1"/>
  <c r="DM311" i="1"/>
  <c r="DM226" i="1"/>
  <c r="DF226" i="1"/>
  <c r="DG226" i="1" s="1"/>
  <c r="DP226" i="1"/>
  <c r="DF76" i="1"/>
  <c r="DM76" i="1"/>
  <c r="DP76" i="1"/>
  <c r="BI122" i="1"/>
  <c r="CX122" i="1"/>
  <c r="AL122" i="1" s="1" a="1"/>
  <c r="AL122" i="1" s="1"/>
  <c r="DD122" i="1" s="1"/>
  <c r="AN41" i="1"/>
  <c r="BD41" i="1" s="1"/>
  <c r="CT41" i="1" s="1"/>
  <c r="AM41" i="1"/>
  <c r="DM153" i="1"/>
  <c r="DF153" i="1"/>
  <c r="DG153" i="1" s="1"/>
  <c r="DP153" i="1"/>
  <c r="CX44" i="1"/>
  <c r="AL44" i="1" s="1" a="1"/>
  <c r="AL44" i="1" s="1"/>
  <c r="DD44" i="1" s="1"/>
  <c r="BI44" i="1"/>
  <c r="AN287" i="1"/>
  <c r="BD287" i="1" s="1"/>
  <c r="CT287" i="1" s="1"/>
  <c r="DG287" i="1"/>
  <c r="AM287" i="1"/>
  <c r="AN31" i="1"/>
  <c r="BD31" i="1" s="1"/>
  <c r="CT31" i="1" s="1"/>
  <c r="AM31" i="1"/>
  <c r="AN15" i="1"/>
  <c r="BD15" i="1" s="1"/>
  <c r="CT15" i="1" s="1"/>
  <c r="AM15" i="1"/>
  <c r="CX219" i="1"/>
  <c r="AL219" i="1" s="1" a="1"/>
  <c r="AL219" i="1" s="1"/>
  <c r="DD219" i="1" s="1"/>
  <c r="BI219" i="1"/>
  <c r="AN132" i="1"/>
  <c r="BD132" i="1" s="1"/>
  <c r="CT132" i="1" s="1"/>
  <c r="AM132" i="1"/>
  <c r="AM119" i="1"/>
  <c r="AN119" i="1"/>
  <c r="BD119" i="1" s="1"/>
  <c r="CT119" i="1" s="1"/>
  <c r="DF116" i="1"/>
  <c r="DG116" i="1" s="1"/>
  <c r="DP116" i="1"/>
  <c r="DM116" i="1"/>
  <c r="BI139" i="1"/>
  <c r="CX139" i="1"/>
  <c r="AL139" i="1" s="1" a="1"/>
  <c r="AL139" i="1" s="1"/>
  <c r="DD139" i="1" s="1"/>
  <c r="CL108" i="1"/>
  <c r="DM187" i="1"/>
  <c r="DF187" i="1"/>
  <c r="DP187" i="1"/>
  <c r="DM143" i="1"/>
  <c r="DP143" i="1"/>
  <c r="DF143" i="1"/>
  <c r="DG143" i="1" s="1"/>
  <c r="DM95" i="1"/>
  <c r="DP95" i="1"/>
  <c r="DF95" i="1"/>
  <c r="DP77" i="1"/>
  <c r="DF77" i="1"/>
  <c r="DM77" i="1"/>
  <c r="CX121" i="1"/>
  <c r="AL121" i="1" s="1" a="1"/>
  <c r="AL121" i="1" s="1"/>
  <c r="BI121" i="1"/>
  <c r="CX277" i="1"/>
  <c r="AL277" i="1" s="1" a="1"/>
  <c r="AL277" i="1" s="1"/>
  <c r="DD277" i="1" s="1"/>
  <c r="BI277" i="1"/>
  <c r="BI292" i="1"/>
  <c r="CX292" i="1"/>
  <c r="AL292" i="1" s="1" a="1"/>
  <c r="AL292" i="1" s="1"/>
  <c r="DD292" i="1" s="1"/>
  <c r="BI201" i="1"/>
  <c r="CX201" i="1"/>
  <c r="AL201" i="1" s="1" a="1"/>
  <c r="AL201" i="1" s="1"/>
  <c r="DG148" i="1"/>
  <c r="AM148" i="1"/>
  <c r="AN148" i="1"/>
  <c r="BD148" i="1" s="1"/>
  <c r="CT148" i="1" s="1"/>
  <c r="DP53" i="1"/>
  <c r="DF53" i="1"/>
  <c r="DG53" i="1" s="1"/>
  <c r="DM53" i="1"/>
  <c r="CL262" i="1"/>
  <c r="BI232" i="1"/>
  <c r="CX232" i="1"/>
  <c r="AL232" i="1" s="1" a="1"/>
  <c r="AL232" i="1" s="1"/>
  <c r="DD232" i="1" s="1"/>
  <c r="CX164" i="1"/>
  <c r="AL164" i="1" s="1" a="1"/>
  <c r="AL164" i="1" s="1"/>
  <c r="DD164" i="1" s="1"/>
  <c r="BI164" i="1"/>
  <c r="DM173" i="1"/>
  <c r="DF173" i="1"/>
  <c r="DG173" i="1" s="1"/>
  <c r="DP173" i="1"/>
  <c r="AN311" i="1"/>
  <c r="BD311" i="1" s="1"/>
  <c r="CT311" i="1" s="1"/>
  <c r="AM311" i="1"/>
  <c r="AN226" i="1"/>
  <c r="BD226" i="1" s="1"/>
  <c r="CT226" i="1" s="1"/>
  <c r="AM226" i="1"/>
  <c r="CX317" i="1"/>
  <c r="AL317" i="1" s="1" a="1"/>
  <c r="AL317" i="1" s="1"/>
  <c r="DD317" i="1" s="1"/>
  <c r="BI317" i="1"/>
  <c r="CX195" i="1"/>
  <c r="AL195" i="1" s="1" a="1"/>
  <c r="AL195" i="1" s="1"/>
  <c r="BI195" i="1"/>
  <c r="AN291" i="1"/>
  <c r="BD291" i="1" s="1"/>
  <c r="CT291" i="1" s="1"/>
  <c r="AM291" i="1"/>
  <c r="DM304" i="1"/>
  <c r="DF304" i="1"/>
  <c r="DP304" i="1"/>
  <c r="AN57" i="1"/>
  <c r="BD57" i="1" s="1"/>
  <c r="CT57" i="1" s="1"/>
  <c r="AM57" i="1"/>
  <c r="DM147" i="1"/>
  <c r="DF147" i="1"/>
  <c r="DG147" i="1" s="1"/>
  <c r="DP147" i="1"/>
  <c r="DP300" i="1"/>
  <c r="DF300" i="1"/>
  <c r="DM300" i="1"/>
  <c r="DF27" i="1"/>
  <c r="DG27" i="1" s="1"/>
  <c r="DM27" i="1"/>
  <c r="DP27" i="1"/>
  <c r="CL150" i="1"/>
  <c r="AM135" i="1"/>
  <c r="AN135" i="1"/>
  <c r="BD135" i="1" s="1"/>
  <c r="CT135" i="1" s="1"/>
  <c r="AN24" i="1"/>
  <c r="BD24" i="1" s="1"/>
  <c r="CT24" i="1" s="1"/>
  <c r="AM24" i="1"/>
  <c r="AM293" i="1"/>
  <c r="AN293" i="1"/>
  <c r="BD293" i="1" s="1"/>
  <c r="CT293" i="1" s="1"/>
  <c r="DF255" i="1"/>
  <c r="DG255" i="1" s="1"/>
  <c r="DP255" i="1"/>
  <c r="DM255" i="1"/>
  <c r="DG253" i="1"/>
  <c r="CX56" i="1"/>
  <c r="AL56" i="1" s="1" a="1"/>
  <c r="AL56" i="1" s="1"/>
  <c r="DD56" i="1" s="1"/>
  <c r="BI56" i="1"/>
  <c r="DF248" i="1"/>
  <c r="DG248" i="1" s="1"/>
  <c r="DP248" i="1"/>
  <c r="DM248" i="1"/>
  <c r="AN143" i="1"/>
  <c r="BD143" i="1" s="1"/>
  <c r="CT143" i="1" s="1"/>
  <c r="AM143" i="1"/>
  <c r="AN77" i="1"/>
  <c r="BD77" i="1" s="1"/>
  <c r="CT77" i="1" s="1"/>
  <c r="AM77" i="1"/>
  <c r="CL251" i="1"/>
  <c r="CX230" i="1"/>
  <c r="AL230" i="1" s="1" a="1"/>
  <c r="AL230" i="1" s="1"/>
  <c r="DD230" i="1" s="1"/>
  <c r="BI230" i="1"/>
  <c r="CX315" i="1"/>
  <c r="AL315" i="1" s="1" a="1"/>
  <c r="AL315" i="1" s="1"/>
  <c r="BI315" i="1"/>
  <c r="CX58" i="1"/>
  <c r="AL58" i="1" s="1" a="1"/>
  <c r="AL58" i="1" s="1"/>
  <c r="DD58" i="1" s="1"/>
  <c r="BI58" i="1"/>
  <c r="DM70" i="1"/>
  <c r="DF70" i="1"/>
  <c r="DP70" i="1"/>
  <c r="CL322" i="1"/>
  <c r="AN196" i="1"/>
  <c r="BD196" i="1" s="1"/>
  <c r="CT196" i="1" s="1"/>
  <c r="AM196" i="1"/>
  <c r="CX312" i="1"/>
  <c r="AL312" i="1" s="1" a="1"/>
  <c r="AL312" i="1" s="1"/>
  <c r="DD312" i="1" s="1"/>
  <c r="BI312" i="1"/>
  <c r="BI199" i="1"/>
  <c r="CX199" i="1"/>
  <c r="AL199" i="1" s="1" a="1"/>
  <c r="AL199" i="1" s="1"/>
  <c r="DD199" i="1" s="1"/>
  <c r="AN173" i="1"/>
  <c r="BD173" i="1" s="1"/>
  <c r="CT173" i="1" s="1"/>
  <c r="AM173" i="1"/>
  <c r="BI305" i="1"/>
  <c r="CX305" i="1"/>
  <c r="AL305" i="1" s="1" a="1"/>
  <c r="AL305" i="1" s="1"/>
  <c r="DD305" i="1" s="1"/>
  <c r="DG142" i="1"/>
  <c r="CX59" i="1"/>
  <c r="AL59" i="1" s="1" a="1"/>
  <c r="AL59" i="1" s="1"/>
  <c r="DD59" i="1" s="1"/>
  <c r="BI59" i="1"/>
  <c r="DG133" i="1"/>
  <c r="DP270" i="1"/>
  <c r="DF270" i="1"/>
  <c r="DG270" i="1" s="1"/>
  <c r="DM270" i="1"/>
  <c r="AN299" i="1"/>
  <c r="BD299" i="1" s="1"/>
  <c r="CT299" i="1" s="1"/>
  <c r="AM299" i="1"/>
  <c r="DM140" i="1"/>
  <c r="DF140" i="1"/>
  <c r="DG140" i="1" s="1"/>
  <c r="DP140" i="1"/>
  <c r="DF299" i="1"/>
  <c r="DG299" i="1" s="1"/>
  <c r="DP299" i="1"/>
  <c r="DM299" i="1"/>
  <c r="BI309" i="1"/>
  <c r="CX309" i="1"/>
  <c r="AL309" i="1" s="1" a="1"/>
  <c r="AL309" i="1" s="1"/>
  <c r="DD309" i="1" s="1"/>
  <c r="DF57" i="1"/>
  <c r="DG57" i="1" s="1"/>
  <c r="DP57" i="1"/>
  <c r="DM57" i="1"/>
  <c r="CX190" i="1"/>
  <c r="AL190" i="1" s="1" a="1"/>
  <c r="AL190" i="1" s="1"/>
  <c r="DD190" i="1" s="1"/>
  <c r="BI190" i="1"/>
  <c r="AN147" i="1"/>
  <c r="BD147" i="1" s="1"/>
  <c r="CT147" i="1" s="1"/>
  <c r="AM147" i="1"/>
  <c r="CL229" i="1"/>
  <c r="AN300" i="1"/>
  <c r="BD300" i="1" s="1"/>
  <c r="CT300" i="1" s="1"/>
  <c r="AM300" i="1"/>
  <c r="AN27" i="1"/>
  <c r="BD27" i="1" s="1"/>
  <c r="CT27" i="1" s="1"/>
  <c r="AM27" i="1"/>
  <c r="CL51" i="1"/>
  <c r="DP84" i="1"/>
  <c r="DM84" i="1"/>
  <c r="DF84" i="1"/>
  <c r="CL160" i="1"/>
  <c r="CL12" i="1"/>
  <c r="CL280" i="1"/>
  <c r="DF88" i="1"/>
  <c r="DG88" i="1" s="1"/>
  <c r="DP88" i="1"/>
  <c r="DM88" i="1"/>
  <c r="DM135" i="1"/>
  <c r="DF135" i="1"/>
  <c r="DG135" i="1" s="1"/>
  <c r="DP135" i="1"/>
  <c r="DM159" i="1"/>
  <c r="DP159" i="1"/>
  <c r="DF159" i="1"/>
  <c r="DG159" i="1" s="1"/>
  <c r="DF24" i="1"/>
  <c r="DG24" i="1" s="1"/>
  <c r="DP24" i="1"/>
  <c r="DM24" i="1"/>
  <c r="DF293" i="1"/>
  <c r="DG293" i="1" s="1"/>
  <c r="DM293" i="1"/>
  <c r="DP293" i="1"/>
  <c r="BI323" i="1"/>
  <c r="CX323" i="1"/>
  <c r="AL323" i="1" s="1" a="1"/>
  <c r="AL323" i="1" s="1"/>
  <c r="DD323" i="1" s="1"/>
  <c r="AM255" i="1"/>
  <c r="AN255" i="1"/>
  <c r="BD255" i="1" s="1"/>
  <c r="CT255" i="1" s="1"/>
  <c r="AN289" i="1"/>
  <c r="BD289" i="1" s="1"/>
  <c r="CT289" i="1" s="1"/>
  <c r="AM289" i="1"/>
  <c r="CL240" i="1"/>
  <c r="CL253" i="1"/>
  <c r="AN248" i="1"/>
  <c r="BD248" i="1" s="1"/>
  <c r="CT248" i="1" s="1"/>
  <c r="AM248" i="1"/>
  <c r="AN90" i="1"/>
  <c r="BD90" i="1" s="1"/>
  <c r="CT90" i="1" s="1"/>
  <c r="AM90" i="1"/>
  <c r="CL245" i="1"/>
  <c r="AN280" i="1"/>
  <c r="BD280" i="1" s="1"/>
  <c r="CT280" i="1" s="1"/>
  <c r="AM280" i="1"/>
  <c r="CL164" i="1"/>
  <c r="CX100" i="1"/>
  <c r="AL100" i="1" s="1" a="1"/>
  <c r="AL100" i="1" s="1"/>
  <c r="DD100" i="1" s="1"/>
  <c r="BI100" i="1"/>
  <c r="DP275" i="1"/>
  <c r="DM275" i="1"/>
  <c r="DF275" i="1"/>
  <c r="DG275" i="1" s="1"/>
  <c r="CX279" i="1"/>
  <c r="AL279" i="1" s="1" a="1"/>
  <c r="AL279" i="1" s="1"/>
  <c r="DD279" i="1" s="1"/>
  <c r="BI279" i="1"/>
  <c r="BI162" i="1"/>
  <c r="CX162" i="1"/>
  <c r="AL162" i="1" s="1" a="1"/>
  <c r="AL162" i="1" s="1"/>
  <c r="DD162" i="1" s="1"/>
  <c r="AN70" i="1"/>
  <c r="BD70" i="1" s="1"/>
  <c r="CT70" i="1" s="1"/>
  <c r="AM70" i="1"/>
  <c r="AN221" i="1"/>
  <c r="BD221" i="1" s="1"/>
  <c r="CT221" i="1" s="1"/>
  <c r="AM221" i="1"/>
  <c r="DP129" i="1"/>
  <c r="DF129" i="1"/>
  <c r="DG129" i="1" s="1"/>
  <c r="DM129" i="1"/>
  <c r="DP196" i="1"/>
  <c r="DM196" i="1"/>
  <c r="DF196" i="1"/>
  <c r="DM97" i="1"/>
  <c r="DP97" i="1"/>
  <c r="DF97" i="1"/>
  <c r="DG97" i="1" s="1"/>
  <c r="AM78" i="1"/>
  <c r="AN78" i="1"/>
  <c r="BD78" i="1" s="1"/>
  <c r="CT78" i="1" s="1"/>
  <c r="DP245" i="1"/>
  <c r="DM245" i="1"/>
  <c r="DF245" i="1"/>
  <c r="DG245" i="1" s="1"/>
  <c r="DP39" i="1"/>
  <c r="DF39" i="1"/>
  <c r="DG39" i="1" s="1"/>
  <c r="DM39" i="1"/>
  <c r="AN272" i="1"/>
  <c r="BD272" i="1" s="1"/>
  <c r="CT272" i="1" s="1"/>
  <c r="AM272" i="1"/>
  <c r="BI17" i="1"/>
  <c r="CX17" i="1"/>
  <c r="AL17" i="1" s="1" a="1"/>
  <c r="AL17" i="1" s="1"/>
  <c r="BI298" i="1"/>
  <c r="CX298" i="1"/>
  <c r="AL298" i="1" s="1" a="1"/>
  <c r="AL298" i="1" s="1"/>
  <c r="DD298" i="1" s="1"/>
  <c r="AN225" i="1"/>
  <c r="BD225" i="1" s="1"/>
  <c r="CT225" i="1" s="1"/>
  <c r="AM225" i="1"/>
  <c r="AN153" i="1"/>
  <c r="BD153" i="1" s="1"/>
  <c r="CT153" i="1" s="1"/>
  <c r="AM153" i="1"/>
  <c r="DM132" i="1"/>
  <c r="DP132" i="1"/>
  <c r="DF132" i="1"/>
  <c r="AN84" i="1"/>
  <c r="BD84" i="1" s="1"/>
  <c r="CT84" i="1" s="1"/>
  <c r="AM84" i="1"/>
  <c r="AN88" i="1"/>
  <c r="BD88" i="1" s="1"/>
  <c r="CT88" i="1" s="1"/>
  <c r="AM88" i="1"/>
  <c r="AM159" i="1"/>
  <c r="AN159" i="1"/>
  <c r="BD159" i="1" s="1"/>
  <c r="CT159" i="1" s="1"/>
  <c r="DP102" i="1"/>
  <c r="DM102" i="1"/>
  <c r="DF102" i="1"/>
  <c r="DG102" i="1" s="1"/>
  <c r="DF289" i="1"/>
  <c r="DG289" i="1" s="1"/>
  <c r="DM289" i="1"/>
  <c r="DP289" i="1"/>
  <c r="CX85" i="1"/>
  <c r="AL85" i="1" s="1" a="1"/>
  <c r="AL85" i="1" s="1"/>
  <c r="DD85" i="1" s="1"/>
  <c r="BI85" i="1"/>
  <c r="CX182" i="1"/>
  <c r="AL182" i="1" s="1" a="1"/>
  <c r="AL182" i="1" s="1"/>
  <c r="DD182" i="1" s="1"/>
  <c r="BI182" i="1"/>
  <c r="DP71" i="1"/>
  <c r="DM71" i="1"/>
  <c r="DF71" i="1"/>
  <c r="DP90" i="1"/>
  <c r="DF90" i="1"/>
  <c r="DM90" i="1"/>
  <c r="DM158" i="1"/>
  <c r="DP158" i="1"/>
  <c r="DF158" i="1"/>
  <c r="DG158" i="1" s="1"/>
  <c r="DF280" i="1"/>
  <c r="DM280" i="1"/>
  <c r="DP280" i="1"/>
  <c r="AM275" i="1"/>
  <c r="AN275" i="1"/>
  <c r="BD275" i="1" s="1"/>
  <c r="CT275" i="1" s="1"/>
  <c r="BI240" i="1"/>
  <c r="CX240" i="1"/>
  <c r="AL240" i="1" s="1" a="1"/>
  <c r="AL240" i="1" s="1"/>
  <c r="DD240" i="1" s="1"/>
  <c r="DM221" i="1"/>
  <c r="DP221" i="1"/>
  <c r="DF221" i="1"/>
  <c r="DG221" i="1" s="1"/>
  <c r="AN129" i="1"/>
  <c r="BD129" i="1" s="1"/>
  <c r="CT129" i="1" s="1"/>
  <c r="AM129" i="1"/>
  <c r="AM97" i="1"/>
  <c r="AN97" i="1"/>
  <c r="BD97" i="1" s="1"/>
  <c r="CT97" i="1" s="1"/>
  <c r="DP78" i="1"/>
  <c r="DM78" i="1"/>
  <c r="DF78" i="1"/>
  <c r="DP141" i="1"/>
  <c r="DF141" i="1"/>
  <c r="DG141" i="1" s="1"/>
  <c r="DM141" i="1"/>
  <c r="AN245" i="1"/>
  <c r="BD245" i="1" s="1"/>
  <c r="CT245" i="1" s="1"/>
  <c r="AM245" i="1"/>
  <c r="BI301" i="1"/>
  <c r="CX301" i="1"/>
  <c r="AL301" i="1" s="1" a="1"/>
  <c r="AL301" i="1" s="1"/>
  <c r="DD301" i="1" s="1"/>
  <c r="AM39" i="1"/>
  <c r="AN39" i="1"/>
  <c r="BD39" i="1" s="1"/>
  <c r="CT39" i="1" s="1"/>
  <c r="DM272" i="1"/>
  <c r="DF272" i="1"/>
  <c r="DG272" i="1" s="1"/>
  <c r="DP272" i="1"/>
  <c r="DM225" i="1"/>
  <c r="DP225" i="1"/>
  <c r="DF225" i="1"/>
  <c r="AN310" i="1"/>
  <c r="BD310" i="1" s="1"/>
  <c r="CT310" i="1" s="1"/>
  <c r="DG310" i="1"/>
  <c r="AM310" i="1"/>
  <c r="AN297" i="1"/>
  <c r="BD297" i="1" s="1"/>
  <c r="CT297" i="1" s="1"/>
  <c r="AM297" i="1"/>
  <c r="BI50" i="1"/>
  <c r="CX50" i="1"/>
  <c r="AL50" i="1" s="1" a="1"/>
  <c r="AL50" i="1" s="1"/>
  <c r="DD50" i="1" s="1"/>
  <c r="BI55" i="1"/>
  <c r="CX55" i="1"/>
  <c r="AL55" i="1" s="1" a="1"/>
  <c r="AL55" i="1" s="1"/>
  <c r="DD55" i="1" s="1"/>
  <c r="AM128" i="1"/>
  <c r="AN128" i="1"/>
  <c r="BD128" i="1" s="1"/>
  <c r="CT128" i="1" s="1"/>
  <c r="DG128" i="1"/>
  <c r="BI200" i="1"/>
  <c r="CX200" i="1"/>
  <c r="AL200" i="1" s="1" a="1"/>
  <c r="AL200" i="1" s="1"/>
  <c r="DD200" i="1" s="1"/>
  <c r="CX21" i="1"/>
  <c r="AL21" i="1" s="1" a="1"/>
  <c r="AL21" i="1" s="1"/>
  <c r="DD21" i="1" s="1"/>
  <c r="BI21" i="1"/>
  <c r="CX30" i="1"/>
  <c r="AL30" i="1" s="1" a="1"/>
  <c r="AL30" i="1" s="1"/>
  <c r="DD30" i="1" s="1"/>
  <c r="BI30" i="1"/>
  <c r="AN333" i="1"/>
  <c r="BD333" i="1" s="1"/>
  <c r="CT333" i="1" s="1"/>
  <c r="DG333" i="1"/>
  <c r="AM333" i="1"/>
  <c r="AN303" i="1"/>
  <c r="BD303" i="1" s="1"/>
  <c r="CT303" i="1" s="1"/>
  <c r="DG303" i="1"/>
  <c r="AM303" i="1"/>
  <c r="AN102" i="1"/>
  <c r="BD102" i="1" s="1"/>
  <c r="CT102" i="1" s="1"/>
  <c r="AM102" i="1"/>
  <c r="BI118" i="1"/>
  <c r="CX118" i="1"/>
  <c r="AL118" i="1" s="1" a="1"/>
  <c r="AL118" i="1" s="1"/>
  <c r="DD118" i="1" s="1"/>
  <c r="DP332" i="1"/>
  <c r="DM332" i="1"/>
  <c r="DF332" i="1"/>
  <c r="DG332" i="1" s="1"/>
  <c r="CX25" i="1"/>
  <c r="AL25" i="1" s="1" a="1"/>
  <c r="AL25" i="1" s="1"/>
  <c r="DD25" i="1" s="1"/>
  <c r="BI25" i="1"/>
  <c r="CX92" i="1"/>
  <c r="AL92" i="1" s="1" a="1"/>
  <c r="AL92" i="1" s="1"/>
  <c r="DD92" i="1" s="1"/>
  <c r="BI92" i="1"/>
  <c r="BI205" i="1"/>
  <c r="CX205" i="1"/>
  <c r="AL205" i="1" s="1" a="1"/>
  <c r="AL205" i="1" s="1"/>
  <c r="AN231" i="1"/>
  <c r="BD231" i="1" s="1"/>
  <c r="CT231" i="1" s="1"/>
  <c r="AM231" i="1"/>
  <c r="AM71" i="1"/>
  <c r="AN71" i="1"/>
  <c r="BD71" i="1" s="1"/>
  <c r="CT71" i="1" s="1"/>
  <c r="AN158" i="1"/>
  <c r="BD158" i="1" s="1"/>
  <c r="CT158" i="1" s="1"/>
  <c r="AM158" i="1"/>
  <c r="BI274" i="1"/>
  <c r="CX274" i="1"/>
  <c r="AL274" i="1" s="1" a="1"/>
  <c r="AL274" i="1" s="1"/>
  <c r="DD274" i="1" s="1"/>
  <c r="DG209" i="1"/>
  <c r="AN209" i="1"/>
  <c r="BD209" i="1" s="1"/>
  <c r="CT209" i="1" s="1"/>
  <c r="AM209" i="1"/>
  <c r="CX331" i="1"/>
  <c r="AL331" i="1" s="1" a="1"/>
  <c r="AL331" i="1" s="1"/>
  <c r="DD331" i="1" s="1"/>
  <c r="BI331" i="1"/>
  <c r="BI172" i="1"/>
  <c r="CX172" i="1"/>
  <c r="AL172" i="1" s="1" a="1"/>
  <c r="AL172" i="1" s="1"/>
  <c r="DD172" i="1" s="1"/>
  <c r="CL255" i="1"/>
  <c r="DP48" i="1"/>
  <c r="DM48" i="1"/>
  <c r="DF48" i="1"/>
  <c r="DG48" i="1" s="1"/>
  <c r="DG311" i="1"/>
  <c r="CX211" i="1"/>
  <c r="AL211" i="1" s="1" a="1"/>
  <c r="AL211" i="1" s="1"/>
  <c r="DD211" i="1" s="1"/>
  <c r="BI211" i="1"/>
  <c r="AN144" i="1"/>
  <c r="BD144" i="1" s="1"/>
  <c r="CT144" i="1" s="1"/>
  <c r="DG144" i="1"/>
  <c r="AM144" i="1"/>
  <c r="AN141" i="1"/>
  <c r="BD141" i="1" s="1"/>
  <c r="CT141" i="1" s="1"/>
  <c r="AM141" i="1"/>
  <c r="CL332" i="1"/>
  <c r="CX149" i="1"/>
  <c r="AL149" i="1" s="1" a="1"/>
  <c r="AL149" i="1" s="1"/>
  <c r="BI149" i="1"/>
  <c r="DG113" i="1"/>
  <c r="CX212" i="1"/>
  <c r="AL212" i="1" s="1" a="1"/>
  <c r="AL212" i="1" s="1"/>
  <c r="DD212" i="1" s="1"/>
  <c r="BI212" i="1"/>
  <c r="CD183" i="1"/>
  <c r="S279" i="1"/>
  <c r="DJ279" i="1" s="1"/>
  <c r="S269" i="1"/>
  <c r="DJ269" i="1" s="1"/>
  <c r="S272" i="1"/>
  <c r="DJ272" i="1" s="1"/>
  <c r="S271" i="1"/>
  <c r="DJ271" i="1" s="1"/>
  <c r="S276" i="1"/>
  <c r="DJ276" i="1" s="1"/>
  <c r="S282" i="1"/>
  <c r="DJ282" i="1" s="1"/>
  <c r="S275" i="1"/>
  <c r="DJ275" i="1" s="1"/>
  <c r="S287" i="1"/>
  <c r="DJ287" i="1" s="1"/>
  <c r="S283" i="1"/>
  <c r="DJ283" i="1" s="1"/>
  <c r="S270" i="1"/>
  <c r="DJ270" i="1" s="1"/>
  <c r="S263" i="1"/>
  <c r="DJ263" i="1" s="1"/>
  <c r="S280" i="1"/>
  <c r="DJ280" i="1" s="1"/>
  <c r="S274" i="1"/>
  <c r="DJ274" i="1" s="1"/>
  <c r="S265" i="1"/>
  <c r="DJ265" i="1" s="1"/>
  <c r="S266" i="1"/>
  <c r="DJ266" i="1" s="1"/>
  <c r="S286" i="1"/>
  <c r="DJ286" i="1" s="1"/>
  <c r="S277" i="1"/>
  <c r="DJ277" i="1" s="1"/>
  <c r="S262" i="1"/>
  <c r="DJ262" i="1" s="1"/>
  <c r="S273" i="1"/>
  <c r="DJ273" i="1" s="1"/>
  <c r="S267" i="1"/>
  <c r="DJ267" i="1" s="1"/>
  <c r="S281" i="1"/>
  <c r="DJ281" i="1" s="1"/>
  <c r="S285" i="1"/>
  <c r="DJ285" i="1" s="1"/>
  <c r="S284" i="1"/>
  <c r="DJ284" i="1" s="1"/>
  <c r="S264" i="1"/>
  <c r="DJ264" i="1" s="1"/>
  <c r="S268" i="1"/>
  <c r="DJ268" i="1" s="1"/>
  <c r="L17" i="5"/>
  <c r="K18" i="5"/>
  <c r="Q14" i="5"/>
  <c r="P14" i="5"/>
  <c r="N14" i="5"/>
  <c r="O14" i="5" s="1"/>
  <c r="S227" i="1"/>
  <c r="DJ227" i="1" s="1"/>
  <c r="S225" i="1"/>
  <c r="DJ225" i="1" s="1"/>
  <c r="S240" i="1"/>
  <c r="DJ240" i="1" s="1"/>
  <c r="S233" i="1"/>
  <c r="DJ233" i="1" s="1"/>
  <c r="S226" i="1"/>
  <c r="DJ226" i="1" s="1"/>
  <c r="S236" i="1"/>
  <c r="DJ236" i="1" s="1"/>
  <c r="S228" i="1"/>
  <c r="DJ228" i="1" s="1"/>
  <c r="S230" i="1"/>
  <c r="DJ230" i="1" s="1"/>
  <c r="S235" i="1"/>
  <c r="DJ235" i="1" s="1"/>
  <c r="S234" i="1"/>
  <c r="DJ234" i="1" s="1"/>
  <c r="S232" i="1"/>
  <c r="DJ232" i="1" s="1"/>
  <c r="S231" i="1"/>
  <c r="DJ231" i="1" s="1"/>
  <c r="S238" i="1"/>
  <c r="DJ238" i="1" s="1"/>
  <c r="S229" i="1"/>
  <c r="DJ229" i="1" s="1"/>
  <c r="S224" i="1"/>
  <c r="DJ224" i="1" s="1"/>
  <c r="S237" i="1"/>
  <c r="DJ237" i="1" s="1"/>
  <c r="L16" i="5"/>
  <c r="Q15" i="5"/>
  <c r="P15" i="5"/>
  <c r="N15" i="5"/>
  <c r="O15" i="5" s="1"/>
  <c r="DC103" i="1"/>
  <c r="DI20" i="1"/>
  <c r="BI11" i="1"/>
  <c r="DP11" i="1" s="1"/>
  <c r="S15" i="5"/>
  <c r="AM11" i="1"/>
  <c r="L20" i="7"/>
  <c r="L21" i="7" s="1"/>
  <c r="AP11" i="1"/>
  <c r="AT11" i="1" s="1"/>
  <c r="Y11" i="1"/>
  <c r="AN184" i="1" l="1"/>
  <c r="BD184" i="1" s="1"/>
  <c r="CT184" i="1" s="1"/>
  <c r="DF184" i="1"/>
  <c r="DG184" i="1" s="1"/>
  <c r="DG192" i="1"/>
  <c r="AM192" i="1"/>
  <c r="AN192" i="1"/>
  <c r="BD192" i="1" s="1"/>
  <c r="CT192" i="1" s="1"/>
  <c r="AM234" i="1"/>
  <c r="AN234" i="1"/>
  <c r="BD234" i="1" s="1"/>
  <c r="CT234" i="1" s="1"/>
  <c r="AN162" i="1"/>
  <c r="BD162" i="1" s="1"/>
  <c r="CT162" i="1" s="1"/>
  <c r="AM162" i="1"/>
  <c r="AN301" i="1"/>
  <c r="BD301" i="1" s="1"/>
  <c r="CT301" i="1" s="1"/>
  <c r="AM301" i="1"/>
  <c r="CU31" i="1"/>
  <c r="CQ31" i="1"/>
  <c r="CR31" i="1" s="1"/>
  <c r="AN111" i="1"/>
  <c r="BD111" i="1" s="1"/>
  <c r="CT111" i="1" s="1"/>
  <c r="AM111" i="1"/>
  <c r="CQ334" i="1"/>
  <c r="CR334" i="1" s="1"/>
  <c r="CU334" i="1"/>
  <c r="DF214" i="1"/>
  <c r="DP214" i="1"/>
  <c r="DM214" i="1"/>
  <c r="AN276" i="1"/>
  <c r="BD276" i="1" s="1"/>
  <c r="CT276" i="1" s="1"/>
  <c r="AM276" i="1"/>
  <c r="CU324" i="1"/>
  <c r="CQ324" i="1"/>
  <c r="CR324" i="1" s="1"/>
  <c r="CU215" i="1"/>
  <c r="CQ215" i="1"/>
  <c r="CR215" i="1" s="1"/>
  <c r="CU235" i="1"/>
  <c r="CQ235" i="1"/>
  <c r="CR235" i="1" s="1"/>
  <c r="CU138" i="1"/>
  <c r="CQ138" i="1"/>
  <c r="CR138" i="1" s="1"/>
  <c r="AN203" i="1"/>
  <c r="BD203" i="1" s="1"/>
  <c r="CT203" i="1" s="1"/>
  <c r="AM203" i="1"/>
  <c r="DG71" i="1"/>
  <c r="DF301" i="1"/>
  <c r="DG301" i="1" s="1"/>
  <c r="DP301" i="1"/>
  <c r="DM301" i="1"/>
  <c r="AN312" i="1"/>
  <c r="BD312" i="1" s="1"/>
  <c r="CT312" i="1" s="1"/>
  <c r="AM312" i="1"/>
  <c r="CU170" i="1"/>
  <c r="CQ170" i="1"/>
  <c r="CR170" i="1" s="1"/>
  <c r="AM179" i="1"/>
  <c r="AN179" i="1"/>
  <c r="BD179" i="1" s="1"/>
  <c r="CT179" i="1" s="1"/>
  <c r="AN137" i="1"/>
  <c r="BD137" i="1" s="1"/>
  <c r="CT137" i="1" s="1"/>
  <c r="AM137" i="1"/>
  <c r="DP220" i="1"/>
  <c r="DM220" i="1"/>
  <c r="DF220" i="1"/>
  <c r="AM290" i="1"/>
  <c r="AN290" i="1"/>
  <c r="BD290" i="1" s="1"/>
  <c r="CT290" i="1" s="1"/>
  <c r="CU108" i="1"/>
  <c r="CQ108" i="1"/>
  <c r="CR108" i="1" s="1"/>
  <c r="AM288" i="1"/>
  <c r="AN288" i="1"/>
  <c r="BD288" i="1" s="1"/>
  <c r="CT288" i="1" s="1"/>
  <c r="CU213" i="1"/>
  <c r="CQ213" i="1"/>
  <c r="CR213" i="1" s="1"/>
  <c r="CU247" i="1"/>
  <c r="CQ247" i="1"/>
  <c r="CR247" i="1" s="1"/>
  <c r="DM111" i="1"/>
  <c r="DF111" i="1"/>
  <c r="DG111" i="1" s="1"/>
  <c r="DP111" i="1"/>
  <c r="DF256" i="1"/>
  <c r="DG256" i="1" s="1"/>
  <c r="DP256" i="1"/>
  <c r="DM256" i="1"/>
  <c r="DF261" i="1"/>
  <c r="DP261" i="1"/>
  <c r="DM261" i="1"/>
  <c r="AM115" i="1"/>
  <c r="AN115" i="1"/>
  <c r="BD115" i="1" s="1"/>
  <c r="CT115" i="1" s="1"/>
  <c r="AM214" i="1"/>
  <c r="AN214" i="1"/>
  <c r="BD214" i="1" s="1"/>
  <c r="CT214" i="1" s="1"/>
  <c r="DG214" i="1"/>
  <c r="CU193" i="1"/>
  <c r="CQ193" i="1"/>
  <c r="CR193" i="1" s="1"/>
  <c r="DG114" i="1"/>
  <c r="AN86" i="1"/>
  <c r="BD86" i="1" s="1"/>
  <c r="CT86" i="1" s="1"/>
  <c r="AM86" i="1"/>
  <c r="AN257" i="1"/>
  <c r="BD257" i="1" s="1"/>
  <c r="CT257" i="1" s="1"/>
  <c r="AM257" i="1"/>
  <c r="DP281" i="1"/>
  <c r="DF281" i="1"/>
  <c r="DM281" i="1"/>
  <c r="AM313" i="1"/>
  <c r="AN313" i="1"/>
  <c r="BD313" i="1" s="1"/>
  <c r="CT313" i="1" s="1"/>
  <c r="DP267" i="1"/>
  <c r="DM267" i="1"/>
  <c r="DF267" i="1"/>
  <c r="DM203" i="1"/>
  <c r="DF203" i="1"/>
  <c r="DG203" i="1" s="1"/>
  <c r="DP203" i="1"/>
  <c r="DP92" i="1"/>
  <c r="DF92" i="1"/>
  <c r="DM92" i="1"/>
  <c r="CU143" i="1"/>
  <c r="CQ143" i="1"/>
  <c r="CR143" i="1" s="1"/>
  <c r="CU248" i="1"/>
  <c r="CQ248" i="1"/>
  <c r="CR248" i="1" s="1"/>
  <c r="DF179" i="1"/>
  <c r="DM179" i="1"/>
  <c r="DP179" i="1"/>
  <c r="AN210" i="1"/>
  <c r="BD210" i="1" s="1"/>
  <c r="CT210" i="1" s="1"/>
  <c r="AM210" i="1"/>
  <c r="AN172" i="1"/>
  <c r="BD172" i="1" s="1"/>
  <c r="CT172" i="1" s="1"/>
  <c r="AM172" i="1"/>
  <c r="CU71" i="1"/>
  <c r="CQ71" i="1"/>
  <c r="CR71" i="1" s="1"/>
  <c r="DP21" i="1"/>
  <c r="DM21" i="1"/>
  <c r="DF21" i="1"/>
  <c r="DG21" i="1" s="1"/>
  <c r="DP230" i="1"/>
  <c r="DM230" i="1"/>
  <c r="DF230" i="1"/>
  <c r="DM137" i="1"/>
  <c r="DP137" i="1"/>
  <c r="DF137" i="1"/>
  <c r="CU321" i="1"/>
  <c r="CQ321" i="1"/>
  <c r="CR321" i="1" s="1"/>
  <c r="AM220" i="1"/>
  <c r="AN220" i="1"/>
  <c r="BD220" i="1" s="1"/>
  <c r="CT220" i="1" s="1"/>
  <c r="AM285" i="1"/>
  <c r="AN285" i="1"/>
  <c r="BD285" i="1" s="1"/>
  <c r="CT285" i="1" s="1"/>
  <c r="DP117" i="1"/>
  <c r="DM117" i="1"/>
  <c r="DF117" i="1"/>
  <c r="CU79" i="1"/>
  <c r="CQ79" i="1"/>
  <c r="CR79" i="1" s="1"/>
  <c r="AN256" i="1"/>
  <c r="BD256" i="1" s="1"/>
  <c r="CT256" i="1" s="1"/>
  <c r="AM256" i="1"/>
  <c r="AN47" i="1"/>
  <c r="BD47" i="1" s="1"/>
  <c r="CT47" i="1" s="1"/>
  <c r="AM47" i="1"/>
  <c r="DP216" i="1"/>
  <c r="DM216" i="1"/>
  <c r="DF216" i="1"/>
  <c r="DG216" i="1" s="1"/>
  <c r="DP327" i="1"/>
  <c r="DM327" i="1"/>
  <c r="DF327" i="1"/>
  <c r="CU75" i="1"/>
  <c r="CQ75" i="1"/>
  <c r="CR75" i="1" s="1"/>
  <c r="DP110" i="1"/>
  <c r="DM110" i="1"/>
  <c r="DF110" i="1"/>
  <c r="CU175" i="1"/>
  <c r="CQ175" i="1"/>
  <c r="CR175" i="1" s="1"/>
  <c r="CU326" i="1"/>
  <c r="CQ326" i="1"/>
  <c r="CR326" i="1" s="1"/>
  <c r="CU114" i="1"/>
  <c r="CQ114" i="1"/>
  <c r="CR114" i="1" s="1"/>
  <c r="CU269" i="1"/>
  <c r="CQ269" i="1"/>
  <c r="CR269" i="1" s="1"/>
  <c r="DP257" i="1"/>
  <c r="DM257" i="1"/>
  <c r="DF257" i="1"/>
  <c r="AM281" i="1"/>
  <c r="AN281" i="1"/>
  <c r="BD281" i="1" s="1"/>
  <c r="CT281" i="1" s="1"/>
  <c r="DG281" i="1"/>
  <c r="DM313" i="1"/>
  <c r="DF313" i="1"/>
  <c r="DP313" i="1"/>
  <c r="CU295" i="1"/>
  <c r="CQ295" i="1"/>
  <c r="CR295" i="1" s="1"/>
  <c r="CU246" i="1"/>
  <c r="CQ246" i="1"/>
  <c r="CR246" i="1" s="1"/>
  <c r="AN267" i="1"/>
  <c r="BD267" i="1" s="1"/>
  <c r="CT267" i="1" s="1"/>
  <c r="DG267" i="1"/>
  <c r="AM267" i="1"/>
  <c r="DP63" i="1"/>
  <c r="DM63" i="1"/>
  <c r="DF63" i="1"/>
  <c r="DG63" i="1" s="1"/>
  <c r="DM206" i="1"/>
  <c r="DF206" i="1"/>
  <c r="DG206" i="1" s="1"/>
  <c r="DP206" i="1"/>
  <c r="AN201" i="1"/>
  <c r="BD201" i="1" s="1"/>
  <c r="CT201" i="1" s="1"/>
  <c r="AM201" i="1"/>
  <c r="CU119" i="1"/>
  <c r="CQ119" i="1"/>
  <c r="CR119" i="1" s="1"/>
  <c r="DF285" i="1"/>
  <c r="DP285" i="1"/>
  <c r="DM285" i="1"/>
  <c r="AM117" i="1"/>
  <c r="AN117" i="1"/>
  <c r="BD117" i="1" s="1"/>
  <c r="CT117" i="1" s="1"/>
  <c r="CU127" i="1"/>
  <c r="CQ127" i="1"/>
  <c r="CR127" i="1" s="1"/>
  <c r="DM198" i="1"/>
  <c r="DP198" i="1"/>
  <c r="DF198" i="1"/>
  <c r="DG198" i="1" s="1"/>
  <c r="CQ266" i="1"/>
  <c r="CR266" i="1" s="1"/>
  <c r="CU266" i="1"/>
  <c r="DF47" i="1"/>
  <c r="DM47" i="1"/>
  <c r="DP47" i="1"/>
  <c r="AN216" i="1"/>
  <c r="BD216" i="1" s="1"/>
  <c r="CT216" i="1" s="1"/>
  <c r="AM216" i="1"/>
  <c r="AN327" i="1"/>
  <c r="BD327" i="1" s="1"/>
  <c r="CT327" i="1" s="1"/>
  <c r="AM327" i="1"/>
  <c r="AN110" i="1"/>
  <c r="BD110" i="1" s="1"/>
  <c r="CT110" i="1" s="1"/>
  <c r="AM110" i="1"/>
  <c r="DM105" i="1"/>
  <c r="DP105" i="1"/>
  <c r="DF105" i="1"/>
  <c r="DP174" i="1"/>
  <c r="DM174" i="1"/>
  <c r="DF174" i="1"/>
  <c r="DG174" i="1" s="1"/>
  <c r="DF46" i="1"/>
  <c r="DG46" i="1" s="1"/>
  <c r="DP46" i="1"/>
  <c r="DM46" i="1"/>
  <c r="CU142" i="1"/>
  <c r="CQ142" i="1"/>
  <c r="CR142" i="1" s="1"/>
  <c r="DP61" i="1"/>
  <c r="DF61" i="1"/>
  <c r="DG61" i="1" s="1"/>
  <c r="DM61" i="1"/>
  <c r="CQ22" i="1"/>
  <c r="CR22" i="1" s="1"/>
  <c r="CU22" i="1"/>
  <c r="DG295" i="1"/>
  <c r="AN63" i="1"/>
  <c r="BD63" i="1" s="1"/>
  <c r="CT63" i="1" s="1"/>
  <c r="AM63" i="1"/>
  <c r="DP168" i="1"/>
  <c r="DM168" i="1"/>
  <c r="DF168" i="1"/>
  <c r="AN206" i="1"/>
  <c r="BD206" i="1" s="1"/>
  <c r="CT206" i="1" s="1"/>
  <c r="AM206" i="1"/>
  <c r="AN317" i="1"/>
  <c r="BD317" i="1" s="1"/>
  <c r="CT317" i="1" s="1"/>
  <c r="AM317" i="1"/>
  <c r="DF290" i="1"/>
  <c r="DP290" i="1"/>
  <c r="DM290" i="1"/>
  <c r="AM283" i="1"/>
  <c r="AN283" i="1"/>
  <c r="BD283" i="1" s="1"/>
  <c r="CT283" i="1" s="1"/>
  <c r="CU146" i="1"/>
  <c r="CQ146" i="1"/>
  <c r="CR146" i="1" s="1"/>
  <c r="CU297" i="1"/>
  <c r="CQ297" i="1"/>
  <c r="CR297" i="1" s="1"/>
  <c r="AN309" i="1"/>
  <c r="BD309" i="1" s="1"/>
  <c r="CT309" i="1" s="1"/>
  <c r="AM309" i="1"/>
  <c r="CU141" i="1"/>
  <c r="CQ141" i="1"/>
  <c r="CR141" i="1" s="1"/>
  <c r="DP118" i="1"/>
  <c r="DF118" i="1"/>
  <c r="DG118" i="1" s="1"/>
  <c r="DM118" i="1"/>
  <c r="AM100" i="1"/>
  <c r="AN100" i="1"/>
  <c r="BD100" i="1" s="1"/>
  <c r="CT100" i="1" s="1"/>
  <c r="CU289" i="1"/>
  <c r="CQ289" i="1"/>
  <c r="CR289" i="1" s="1"/>
  <c r="CU27" i="1"/>
  <c r="CQ27" i="1"/>
  <c r="CR27" i="1" s="1"/>
  <c r="DM309" i="1"/>
  <c r="DP309" i="1"/>
  <c r="DF309" i="1"/>
  <c r="DF59" i="1"/>
  <c r="DG59" i="1" s="1"/>
  <c r="DP59" i="1"/>
  <c r="DM59" i="1"/>
  <c r="CU196" i="1"/>
  <c r="CQ196" i="1"/>
  <c r="CR196" i="1" s="1"/>
  <c r="CU291" i="1"/>
  <c r="CQ291" i="1"/>
  <c r="CR291" i="1" s="1"/>
  <c r="DF201" i="1"/>
  <c r="DP201" i="1"/>
  <c r="DM201" i="1"/>
  <c r="CU287" i="1"/>
  <c r="CQ287" i="1"/>
  <c r="CR287" i="1" s="1"/>
  <c r="CU53" i="1"/>
  <c r="CQ53" i="1"/>
  <c r="CR53" i="1" s="1"/>
  <c r="DP73" i="1"/>
  <c r="DF73" i="1"/>
  <c r="DG73" i="1" s="1"/>
  <c r="DM73" i="1"/>
  <c r="DG76" i="1"/>
  <c r="DG106" i="1"/>
  <c r="CU34" i="1"/>
  <c r="CQ34" i="1"/>
  <c r="CR34" i="1" s="1"/>
  <c r="DG72" i="1"/>
  <c r="CU167" i="1"/>
  <c r="CQ167" i="1"/>
  <c r="CR167" i="1" s="1"/>
  <c r="AN189" i="1"/>
  <c r="BD189" i="1" s="1"/>
  <c r="CT189" i="1" s="1"/>
  <c r="AM189" i="1"/>
  <c r="AN198" i="1"/>
  <c r="BD198" i="1" s="1"/>
  <c r="CT198" i="1" s="1"/>
  <c r="AM198" i="1"/>
  <c r="CU338" i="1"/>
  <c r="CQ338" i="1"/>
  <c r="CR338" i="1" s="1"/>
  <c r="CU322" i="1"/>
  <c r="CQ322" i="1"/>
  <c r="CR322" i="1" s="1"/>
  <c r="DM120" i="1"/>
  <c r="DF120" i="1"/>
  <c r="DG120" i="1" s="1"/>
  <c r="DP120" i="1"/>
  <c r="CU227" i="1"/>
  <c r="CQ227" i="1"/>
  <c r="CR227" i="1" s="1"/>
  <c r="AN105" i="1"/>
  <c r="BD105" i="1" s="1"/>
  <c r="CT105" i="1" s="1"/>
  <c r="AM105" i="1"/>
  <c r="AN174" i="1"/>
  <c r="BD174" i="1" s="1"/>
  <c r="CT174" i="1" s="1"/>
  <c r="AM174" i="1"/>
  <c r="AN46" i="1"/>
  <c r="BD46" i="1" s="1"/>
  <c r="CT46" i="1" s="1"/>
  <c r="AM46" i="1"/>
  <c r="AN61" i="1"/>
  <c r="BD61" i="1" s="1"/>
  <c r="CT61" i="1" s="1"/>
  <c r="AM61" i="1"/>
  <c r="CU178" i="1"/>
  <c r="CQ178" i="1"/>
  <c r="CR178" i="1" s="1"/>
  <c r="AN168" i="1"/>
  <c r="BD168" i="1" s="1"/>
  <c r="CT168" i="1" s="1"/>
  <c r="AM168" i="1"/>
  <c r="AN56" i="1"/>
  <c r="BD56" i="1" s="1"/>
  <c r="CT56" i="1" s="1"/>
  <c r="AM56" i="1"/>
  <c r="AN91" i="1"/>
  <c r="BD91" i="1" s="1"/>
  <c r="CT91" i="1" s="1"/>
  <c r="AM91" i="1"/>
  <c r="CU245" i="1"/>
  <c r="CQ245" i="1"/>
  <c r="CR245" i="1" s="1"/>
  <c r="CU153" i="1"/>
  <c r="CQ153" i="1"/>
  <c r="CR153" i="1" s="1"/>
  <c r="DP331" i="1"/>
  <c r="DM331" i="1"/>
  <c r="DF331" i="1"/>
  <c r="CU159" i="1"/>
  <c r="CQ159" i="1"/>
  <c r="CR159" i="1" s="1"/>
  <c r="DG225" i="1"/>
  <c r="CQ221" i="1"/>
  <c r="CR221" i="1" s="1"/>
  <c r="CU221" i="1"/>
  <c r="CU255" i="1"/>
  <c r="CQ255" i="1"/>
  <c r="CR255" i="1" s="1"/>
  <c r="AM59" i="1"/>
  <c r="AN59" i="1"/>
  <c r="BD59" i="1" s="1"/>
  <c r="CT59" i="1" s="1"/>
  <c r="DM164" i="1"/>
  <c r="DF164" i="1"/>
  <c r="DG164" i="1" s="1"/>
  <c r="DP164" i="1"/>
  <c r="DG119" i="1"/>
  <c r="AN73" i="1"/>
  <c r="BD73" i="1" s="1"/>
  <c r="CT73" i="1" s="1"/>
  <c r="AM73" i="1"/>
  <c r="CU187" i="1"/>
  <c r="CQ187" i="1"/>
  <c r="CR187" i="1" s="1"/>
  <c r="CU76" i="1"/>
  <c r="CQ76" i="1"/>
  <c r="CR76" i="1" s="1"/>
  <c r="CU106" i="1"/>
  <c r="CQ106" i="1"/>
  <c r="CR106" i="1" s="1"/>
  <c r="DP185" i="1"/>
  <c r="DM185" i="1"/>
  <c r="DF185" i="1"/>
  <c r="CU72" i="1"/>
  <c r="CQ72" i="1"/>
  <c r="CR72" i="1" s="1"/>
  <c r="DG16" i="1"/>
  <c r="DO16" i="1" s="1"/>
  <c r="DP189" i="1"/>
  <c r="DM189" i="1"/>
  <c r="DF189" i="1"/>
  <c r="DG189" i="1" s="1"/>
  <c r="AN134" i="1"/>
  <c r="BD134" i="1" s="1"/>
  <c r="CT134" i="1" s="1"/>
  <c r="AM134" i="1"/>
  <c r="AN120" i="1"/>
  <c r="BD120" i="1" s="1"/>
  <c r="CT120" i="1" s="1"/>
  <c r="AM120" i="1"/>
  <c r="CU69" i="1"/>
  <c r="CQ69" i="1"/>
  <c r="CR69" i="1" s="1"/>
  <c r="CQ188" i="1"/>
  <c r="CR188" i="1" s="1"/>
  <c r="CU188" i="1"/>
  <c r="CU184" i="1"/>
  <c r="CQ184" i="1"/>
  <c r="CR184" i="1" s="1"/>
  <c r="DP136" i="1"/>
  <c r="DM136" i="1"/>
  <c r="DF136" i="1"/>
  <c r="AN330" i="1"/>
  <c r="BD330" i="1" s="1"/>
  <c r="CT330" i="1" s="1"/>
  <c r="AM330" i="1"/>
  <c r="AN319" i="1"/>
  <c r="BD319" i="1" s="1"/>
  <c r="CT319" i="1" s="1"/>
  <c r="AM319" i="1"/>
  <c r="DM58" i="1"/>
  <c r="DF58" i="1"/>
  <c r="DG58" i="1" s="1"/>
  <c r="DP58" i="1"/>
  <c r="DM50" i="1"/>
  <c r="DP50" i="1"/>
  <c r="DF50" i="1"/>
  <c r="CU311" i="1"/>
  <c r="CQ311" i="1"/>
  <c r="CR311" i="1" s="1"/>
  <c r="AM261" i="1"/>
  <c r="AN261" i="1"/>
  <c r="BD261" i="1" s="1"/>
  <c r="CT261" i="1" s="1"/>
  <c r="DG261" i="1"/>
  <c r="AN21" i="1"/>
  <c r="BD21" i="1" s="1"/>
  <c r="CT21" i="1" s="1"/>
  <c r="AM21" i="1"/>
  <c r="DP100" i="1"/>
  <c r="DM100" i="1"/>
  <c r="DF100" i="1"/>
  <c r="AN230" i="1"/>
  <c r="BD230" i="1" s="1"/>
  <c r="CT230" i="1" s="1"/>
  <c r="DG230" i="1"/>
  <c r="AM230" i="1"/>
  <c r="CU231" i="1"/>
  <c r="CQ231" i="1"/>
  <c r="CR231" i="1" s="1"/>
  <c r="AN331" i="1"/>
  <c r="BD331" i="1" s="1"/>
  <c r="CT331" i="1" s="1"/>
  <c r="DG331" i="1"/>
  <c r="AM331" i="1"/>
  <c r="AN200" i="1"/>
  <c r="BD200" i="1" s="1"/>
  <c r="CT200" i="1" s="1"/>
  <c r="AM200" i="1"/>
  <c r="CU310" i="1"/>
  <c r="CQ310" i="1"/>
  <c r="CR310" i="1" s="1"/>
  <c r="AN240" i="1"/>
  <c r="BD240" i="1" s="1"/>
  <c r="CT240" i="1" s="1"/>
  <c r="AM240" i="1"/>
  <c r="CU225" i="1"/>
  <c r="CQ225" i="1"/>
  <c r="CR225" i="1" s="1"/>
  <c r="DG78" i="1"/>
  <c r="DG300" i="1"/>
  <c r="CU77" i="1"/>
  <c r="CQ77" i="1"/>
  <c r="CR77" i="1" s="1"/>
  <c r="DM195" i="1"/>
  <c r="DP195" i="1"/>
  <c r="DF195" i="1"/>
  <c r="AM164" i="1"/>
  <c r="AN164" i="1"/>
  <c r="BD164" i="1" s="1"/>
  <c r="CT164" i="1" s="1"/>
  <c r="AN292" i="1"/>
  <c r="BD292" i="1" s="1"/>
  <c r="CT292" i="1" s="1"/>
  <c r="AM292" i="1"/>
  <c r="DP44" i="1"/>
  <c r="DM44" i="1"/>
  <c r="DF44" i="1"/>
  <c r="DG244" i="1"/>
  <c r="AN185" i="1"/>
  <c r="BD185" i="1" s="1"/>
  <c r="CT185" i="1" s="1"/>
  <c r="DG185" i="1"/>
  <c r="AM185" i="1"/>
  <c r="DM316" i="1"/>
  <c r="DP316" i="1"/>
  <c r="DF316" i="1"/>
  <c r="DG316" i="1" s="1"/>
  <c r="CU16" i="1"/>
  <c r="CQ16" i="1"/>
  <c r="CR16" i="1" s="1"/>
  <c r="DM282" i="1"/>
  <c r="DF282" i="1"/>
  <c r="DP282" i="1"/>
  <c r="DG234" i="1"/>
  <c r="DP134" i="1"/>
  <c r="DM134" i="1"/>
  <c r="DF134" i="1"/>
  <c r="CU107" i="1"/>
  <c r="CQ107" i="1"/>
  <c r="CR107" i="1" s="1"/>
  <c r="DG334" i="1"/>
  <c r="DM238" i="1"/>
  <c r="DF238" i="1"/>
  <c r="DG238" i="1" s="1"/>
  <c r="DP238" i="1"/>
  <c r="DG296" i="1"/>
  <c r="CU140" i="1"/>
  <c r="CQ140" i="1"/>
  <c r="CR140" i="1" s="1"/>
  <c r="DP38" i="1"/>
  <c r="DM38" i="1"/>
  <c r="DF38" i="1"/>
  <c r="DG38" i="1" s="1"/>
  <c r="AN136" i="1"/>
  <c r="BD136" i="1" s="1"/>
  <c r="CT136" i="1" s="1"/>
  <c r="DG136" i="1"/>
  <c r="AM136" i="1"/>
  <c r="DP330" i="1"/>
  <c r="DF330" i="1"/>
  <c r="DM330" i="1"/>
  <c r="DM319" i="1"/>
  <c r="DP319" i="1"/>
  <c r="DF319" i="1"/>
  <c r="DG319" i="1" s="1"/>
  <c r="CU133" i="1"/>
  <c r="CQ133" i="1"/>
  <c r="CR133" i="1" s="1"/>
  <c r="CQ26" i="1"/>
  <c r="CR26" i="1" s="1"/>
  <c r="CU26" i="1"/>
  <c r="DF288" i="1"/>
  <c r="DM288" i="1"/>
  <c r="DP288" i="1"/>
  <c r="DP86" i="1"/>
  <c r="DF86" i="1"/>
  <c r="DM86" i="1"/>
  <c r="AN205" i="1"/>
  <c r="BD205" i="1" s="1"/>
  <c r="CT205" i="1" s="1"/>
  <c r="AM205" i="1"/>
  <c r="DP240" i="1"/>
  <c r="DM240" i="1"/>
  <c r="DF240" i="1"/>
  <c r="CU78" i="1"/>
  <c r="CQ78" i="1"/>
  <c r="CR78" i="1" s="1"/>
  <c r="CU70" i="1"/>
  <c r="CQ70" i="1"/>
  <c r="CR70" i="1" s="1"/>
  <c r="CU300" i="1"/>
  <c r="CQ300" i="1"/>
  <c r="CR300" i="1" s="1"/>
  <c r="DG77" i="1"/>
  <c r="CU293" i="1"/>
  <c r="CQ293" i="1"/>
  <c r="CR293" i="1" s="1"/>
  <c r="AN195" i="1"/>
  <c r="BD195" i="1" s="1"/>
  <c r="CT195" i="1" s="1"/>
  <c r="AM195" i="1"/>
  <c r="DP292" i="1"/>
  <c r="DF292" i="1"/>
  <c r="DM292" i="1"/>
  <c r="AM44" i="1"/>
  <c r="AN44" i="1"/>
  <c r="BD44" i="1" s="1"/>
  <c r="CT44" i="1" s="1"/>
  <c r="DP217" i="1"/>
  <c r="DM217" i="1"/>
  <c r="DF217" i="1"/>
  <c r="CU244" i="1"/>
  <c r="CQ244" i="1"/>
  <c r="CR244" i="1" s="1"/>
  <c r="AN316" i="1"/>
  <c r="BD316" i="1" s="1"/>
  <c r="CT316" i="1" s="1"/>
  <c r="AM316" i="1"/>
  <c r="CU123" i="1"/>
  <c r="CQ123" i="1"/>
  <c r="CR123" i="1" s="1"/>
  <c r="DP268" i="1"/>
  <c r="DM268" i="1"/>
  <c r="DF268" i="1"/>
  <c r="DG268" i="1" s="1"/>
  <c r="AN282" i="1"/>
  <c r="BD282" i="1" s="1"/>
  <c r="CT282" i="1" s="1"/>
  <c r="DG282" i="1"/>
  <c r="AM282" i="1"/>
  <c r="DM101" i="1"/>
  <c r="DF101" i="1"/>
  <c r="DG101" i="1" s="1"/>
  <c r="DP101" i="1"/>
  <c r="CQ234" i="1"/>
  <c r="CR234" i="1" s="1"/>
  <c r="CU234" i="1"/>
  <c r="CU151" i="1"/>
  <c r="CQ151" i="1"/>
  <c r="CR151" i="1" s="1"/>
  <c r="DM163" i="1"/>
  <c r="DF163" i="1"/>
  <c r="DG163" i="1" s="1"/>
  <c r="DP163" i="1"/>
  <c r="CU131" i="1"/>
  <c r="CQ131" i="1"/>
  <c r="CR131" i="1" s="1"/>
  <c r="DP81" i="1"/>
  <c r="DM81" i="1"/>
  <c r="DF81" i="1"/>
  <c r="DG124" i="1"/>
  <c r="AN238" i="1"/>
  <c r="BD238" i="1" s="1"/>
  <c r="CT238" i="1" s="1"/>
  <c r="AM238" i="1"/>
  <c r="CU296" i="1"/>
  <c r="CQ296" i="1"/>
  <c r="CR296" i="1" s="1"/>
  <c r="CU156" i="1"/>
  <c r="CQ156" i="1"/>
  <c r="CR156" i="1" s="1"/>
  <c r="DF286" i="1"/>
  <c r="DP286" i="1"/>
  <c r="DM286" i="1"/>
  <c r="AN38" i="1"/>
  <c r="BD38" i="1" s="1"/>
  <c r="CT38" i="1" s="1"/>
  <c r="AM38" i="1"/>
  <c r="DP112" i="1"/>
  <c r="DM112" i="1"/>
  <c r="DF112" i="1"/>
  <c r="AM207" i="1"/>
  <c r="AN207" i="1"/>
  <c r="BD207" i="1" s="1"/>
  <c r="CT207" i="1" s="1"/>
  <c r="AM211" i="1"/>
  <c r="AN211" i="1"/>
  <c r="BD211" i="1" s="1"/>
  <c r="CT211" i="1" s="1"/>
  <c r="CU158" i="1"/>
  <c r="CQ158" i="1"/>
  <c r="CR158" i="1" s="1"/>
  <c r="DF312" i="1"/>
  <c r="DM312" i="1"/>
  <c r="DP312" i="1"/>
  <c r="AM65" i="1"/>
  <c r="AN65" i="1"/>
  <c r="BD65" i="1" s="1"/>
  <c r="CT65" i="1" s="1"/>
  <c r="DP172" i="1"/>
  <c r="DM172" i="1"/>
  <c r="DF172" i="1"/>
  <c r="DP200" i="1"/>
  <c r="DM200" i="1"/>
  <c r="DF200" i="1"/>
  <c r="DF205" i="1"/>
  <c r="DP205" i="1"/>
  <c r="DM205" i="1"/>
  <c r="AN298" i="1"/>
  <c r="BD298" i="1" s="1"/>
  <c r="CT298" i="1" s="1"/>
  <c r="AM298" i="1"/>
  <c r="DG70" i="1"/>
  <c r="DG280" i="1"/>
  <c r="AN305" i="1"/>
  <c r="BD305" i="1" s="1"/>
  <c r="CT305" i="1" s="1"/>
  <c r="AM305" i="1"/>
  <c r="AN232" i="1"/>
  <c r="BD232" i="1" s="1"/>
  <c r="CT232" i="1" s="1"/>
  <c r="AM232" i="1"/>
  <c r="CQ132" i="1"/>
  <c r="CR132" i="1" s="1"/>
  <c r="CU132" i="1"/>
  <c r="CU43" i="1"/>
  <c r="CQ43" i="1"/>
  <c r="CR43" i="1" s="1"/>
  <c r="AN217" i="1"/>
  <c r="BD217" i="1" s="1"/>
  <c r="CT217" i="1" s="1"/>
  <c r="AM217" i="1"/>
  <c r="CQ116" i="1"/>
  <c r="CR116" i="1" s="1"/>
  <c r="CU116" i="1"/>
  <c r="AN268" i="1"/>
  <c r="BD268" i="1" s="1"/>
  <c r="CT268" i="1" s="1"/>
  <c r="AM268" i="1"/>
  <c r="DF340" i="1"/>
  <c r="DP340" i="1"/>
  <c r="DM340" i="1"/>
  <c r="AM101" i="1"/>
  <c r="AN101" i="1"/>
  <c r="BD101" i="1" s="1"/>
  <c r="CT101" i="1" s="1"/>
  <c r="AM163" i="1"/>
  <c r="AN163" i="1"/>
  <c r="BD163" i="1" s="1"/>
  <c r="CT163" i="1" s="1"/>
  <c r="DG131" i="1"/>
  <c r="AN81" i="1"/>
  <c r="BD81" i="1" s="1"/>
  <c r="CT81" i="1" s="1"/>
  <c r="AM81" i="1"/>
  <c r="AM157" i="1"/>
  <c r="AN157" i="1"/>
  <c r="BD157" i="1" s="1"/>
  <c r="CT157" i="1" s="1"/>
  <c r="CU124" i="1"/>
  <c r="CQ124" i="1"/>
  <c r="CR124" i="1" s="1"/>
  <c r="DF202" i="1"/>
  <c r="DP202" i="1"/>
  <c r="DM202" i="1"/>
  <c r="CU320" i="1"/>
  <c r="CQ320" i="1"/>
  <c r="CR320" i="1" s="1"/>
  <c r="CU74" i="1"/>
  <c r="CQ74" i="1"/>
  <c r="CR74" i="1" s="1"/>
  <c r="AN286" i="1"/>
  <c r="BD286" i="1" s="1"/>
  <c r="CT286" i="1" s="1"/>
  <c r="AM286" i="1"/>
  <c r="AN109" i="1"/>
  <c r="BD109" i="1" s="1"/>
  <c r="CT109" i="1" s="1"/>
  <c r="AM109" i="1"/>
  <c r="CU60" i="1"/>
  <c r="CQ60" i="1"/>
  <c r="CR60" i="1" s="1"/>
  <c r="CU48" i="1"/>
  <c r="CQ48" i="1"/>
  <c r="CR48" i="1" s="1"/>
  <c r="AM112" i="1"/>
  <c r="AN112" i="1"/>
  <c r="BD112" i="1" s="1"/>
  <c r="CT112" i="1" s="1"/>
  <c r="DP207" i="1"/>
  <c r="DM207" i="1"/>
  <c r="DF207" i="1"/>
  <c r="CU258" i="1"/>
  <c r="CQ258" i="1"/>
  <c r="CR258" i="1" s="1"/>
  <c r="CU303" i="1"/>
  <c r="CQ303" i="1"/>
  <c r="CR303" i="1" s="1"/>
  <c r="AN30" i="1"/>
  <c r="BD30" i="1" s="1"/>
  <c r="CT30" i="1" s="1"/>
  <c r="AM30" i="1"/>
  <c r="CU304" i="1"/>
  <c r="CQ304" i="1"/>
  <c r="CR304" i="1" s="1"/>
  <c r="DG247" i="1"/>
  <c r="DP115" i="1"/>
  <c r="DM115" i="1"/>
  <c r="DF115" i="1"/>
  <c r="AN118" i="1"/>
  <c r="BD118" i="1" s="1"/>
  <c r="CT118" i="1" s="1"/>
  <c r="AM118" i="1"/>
  <c r="CU144" i="1"/>
  <c r="CQ144" i="1"/>
  <c r="CR144" i="1" s="1"/>
  <c r="CU102" i="1"/>
  <c r="CQ102" i="1"/>
  <c r="CR102" i="1" s="1"/>
  <c r="DP212" i="1"/>
  <c r="DM212" i="1"/>
  <c r="DF212" i="1"/>
  <c r="CU209" i="1"/>
  <c r="CQ209" i="1"/>
  <c r="CR209" i="1" s="1"/>
  <c r="AN212" i="1"/>
  <c r="BD212" i="1" s="1"/>
  <c r="CT212" i="1" s="1"/>
  <c r="AM212" i="1"/>
  <c r="DP211" i="1"/>
  <c r="DM211" i="1"/>
  <c r="DF211" i="1"/>
  <c r="DG211" i="1" s="1"/>
  <c r="CU128" i="1"/>
  <c r="CQ128" i="1"/>
  <c r="CR128" i="1" s="1"/>
  <c r="CU275" i="1"/>
  <c r="CQ275" i="1"/>
  <c r="CR275" i="1" s="1"/>
  <c r="DM182" i="1"/>
  <c r="DP182" i="1"/>
  <c r="DF182" i="1"/>
  <c r="DG182" i="1" s="1"/>
  <c r="DF298" i="1"/>
  <c r="DP298" i="1"/>
  <c r="DM298" i="1"/>
  <c r="CU280" i="1"/>
  <c r="CQ280" i="1"/>
  <c r="CR280" i="1" s="1"/>
  <c r="DM305" i="1"/>
  <c r="DF305" i="1"/>
  <c r="DP305" i="1"/>
  <c r="DM317" i="1"/>
  <c r="DF317" i="1"/>
  <c r="DP317" i="1"/>
  <c r="DP232" i="1"/>
  <c r="DF232" i="1"/>
  <c r="DM232" i="1"/>
  <c r="DG132" i="1"/>
  <c r="CU96" i="1"/>
  <c r="CQ96" i="1"/>
  <c r="CR96" i="1" s="1"/>
  <c r="AM166" i="1"/>
  <c r="AN166" i="1"/>
  <c r="BD166" i="1" s="1"/>
  <c r="CT166" i="1" s="1"/>
  <c r="DG26" i="1"/>
  <c r="AN340" i="1"/>
  <c r="BD340" i="1" s="1"/>
  <c r="CT340" i="1" s="1"/>
  <c r="AM340" i="1"/>
  <c r="DF157" i="1"/>
  <c r="DM157" i="1"/>
  <c r="DP157" i="1"/>
  <c r="CU233" i="1"/>
  <c r="CQ233" i="1"/>
  <c r="CR233" i="1" s="1"/>
  <c r="CQ13" i="1"/>
  <c r="CR13" i="1" s="1"/>
  <c r="CU13" i="1"/>
  <c r="AM202" i="1"/>
  <c r="AN202" i="1"/>
  <c r="BD202" i="1" s="1"/>
  <c r="CT202" i="1" s="1"/>
  <c r="DG155" i="1"/>
  <c r="AN89" i="1"/>
  <c r="BD89" i="1" s="1"/>
  <c r="CT89" i="1" s="1"/>
  <c r="AM89" i="1"/>
  <c r="DM109" i="1"/>
  <c r="DF109" i="1"/>
  <c r="DG109" i="1" s="1"/>
  <c r="DP109" i="1"/>
  <c r="AM103" i="1"/>
  <c r="AN103" i="1"/>
  <c r="BD103" i="1" s="1"/>
  <c r="CT103" i="1" s="1"/>
  <c r="CU191" i="1"/>
  <c r="CQ191" i="1"/>
  <c r="CR191" i="1" s="1"/>
  <c r="CU332" i="1"/>
  <c r="CQ332" i="1"/>
  <c r="CR332" i="1" s="1"/>
  <c r="AN323" i="1"/>
  <c r="BD323" i="1" s="1"/>
  <c r="CT323" i="1" s="1"/>
  <c r="AM323" i="1"/>
  <c r="DM229" i="1"/>
  <c r="DP229" i="1"/>
  <c r="DF229" i="1"/>
  <c r="DG229" i="1" s="1"/>
  <c r="DP166" i="1"/>
  <c r="DM166" i="1"/>
  <c r="DF166" i="1"/>
  <c r="DG166" i="1" s="1"/>
  <c r="CU251" i="1"/>
  <c r="CQ251" i="1"/>
  <c r="CR251" i="1" s="1"/>
  <c r="AN228" i="1"/>
  <c r="BD228" i="1" s="1"/>
  <c r="CT228" i="1" s="1"/>
  <c r="AM228" i="1"/>
  <c r="CU82" i="1"/>
  <c r="CQ82" i="1"/>
  <c r="CR82" i="1" s="1"/>
  <c r="AN92" i="1"/>
  <c r="BD92" i="1" s="1"/>
  <c r="CT92" i="1" s="1"/>
  <c r="DG92" i="1"/>
  <c r="AM92" i="1"/>
  <c r="CU97" i="1"/>
  <c r="CQ97" i="1"/>
  <c r="CR97" i="1" s="1"/>
  <c r="AM17" i="1"/>
  <c r="AN17" i="1"/>
  <c r="BD17" i="1" s="1"/>
  <c r="CT17" i="1" s="1"/>
  <c r="DP162" i="1"/>
  <c r="DF162" i="1"/>
  <c r="DM162" i="1"/>
  <c r="DM323" i="1"/>
  <c r="DF323" i="1"/>
  <c r="DG323" i="1" s="1"/>
  <c r="DP323" i="1"/>
  <c r="CQ147" i="1"/>
  <c r="CR147" i="1" s="1"/>
  <c r="CU147" i="1"/>
  <c r="CU173" i="1"/>
  <c r="CQ173" i="1"/>
  <c r="CR173" i="1" s="1"/>
  <c r="AN58" i="1"/>
  <c r="BD58" i="1" s="1"/>
  <c r="CT58" i="1" s="1"/>
  <c r="AM58" i="1"/>
  <c r="CU24" i="1"/>
  <c r="CQ24" i="1"/>
  <c r="CR24" i="1" s="1"/>
  <c r="AN277" i="1"/>
  <c r="BD277" i="1" s="1"/>
  <c r="CT277" i="1" s="1"/>
  <c r="AM277" i="1"/>
  <c r="DM219" i="1"/>
  <c r="DP219" i="1"/>
  <c r="DF219" i="1"/>
  <c r="AN229" i="1"/>
  <c r="BD229" i="1" s="1"/>
  <c r="CT229" i="1" s="1"/>
  <c r="AM229" i="1"/>
  <c r="CU165" i="1"/>
  <c r="CQ165" i="1"/>
  <c r="CR165" i="1" s="1"/>
  <c r="DP197" i="1"/>
  <c r="DF197" i="1"/>
  <c r="DM197" i="1"/>
  <c r="CU40" i="1"/>
  <c r="CQ40" i="1"/>
  <c r="CR40" i="1" s="1"/>
  <c r="CU263" i="1"/>
  <c r="CQ263" i="1"/>
  <c r="CR263" i="1" s="1"/>
  <c r="DF204" i="1"/>
  <c r="DG204" i="1" s="1"/>
  <c r="DP204" i="1"/>
  <c r="DM204" i="1"/>
  <c r="DF335" i="1"/>
  <c r="DP335" i="1"/>
  <c r="DM335" i="1"/>
  <c r="AN125" i="1"/>
  <c r="BD125" i="1" s="1"/>
  <c r="CT125" i="1" s="1"/>
  <c r="AM125" i="1"/>
  <c r="AM130" i="1"/>
  <c r="AN130" i="1"/>
  <c r="BD130" i="1" s="1"/>
  <c r="CT130" i="1" s="1"/>
  <c r="DM145" i="1"/>
  <c r="DF145" i="1"/>
  <c r="DG145" i="1" s="1"/>
  <c r="DP145" i="1"/>
  <c r="AM94" i="1"/>
  <c r="AN94" i="1"/>
  <c r="BD94" i="1" s="1"/>
  <c r="CT94" i="1" s="1"/>
  <c r="AN265" i="1"/>
  <c r="BD265" i="1" s="1"/>
  <c r="CT265" i="1" s="1"/>
  <c r="AM265" i="1"/>
  <c r="DP228" i="1"/>
  <c r="DM228" i="1"/>
  <c r="DF228" i="1"/>
  <c r="AN194" i="1"/>
  <c r="BD194" i="1" s="1"/>
  <c r="CT194" i="1" s="1"/>
  <c r="AM194" i="1"/>
  <c r="CU12" i="1"/>
  <c r="CQ12" i="1"/>
  <c r="CR12" i="1" s="1"/>
  <c r="DF103" i="1"/>
  <c r="DG103" i="1" s="1"/>
  <c r="DP103" i="1"/>
  <c r="DM103" i="1"/>
  <c r="DM68" i="1"/>
  <c r="DP68" i="1"/>
  <c r="DF68" i="1"/>
  <c r="DG68" i="1" s="1"/>
  <c r="CU308" i="1"/>
  <c r="CQ308" i="1"/>
  <c r="CR308" i="1" s="1"/>
  <c r="DP18" i="1"/>
  <c r="DF18" i="1"/>
  <c r="DG18" i="1" s="1"/>
  <c r="DO18" i="1" s="1"/>
  <c r="DM18" i="1"/>
  <c r="DP98" i="1"/>
  <c r="DF98" i="1"/>
  <c r="DG98" i="1" s="1"/>
  <c r="DM98" i="1"/>
  <c r="CU271" i="1"/>
  <c r="CQ271" i="1"/>
  <c r="CR271" i="1" s="1"/>
  <c r="AM197" i="1"/>
  <c r="AN197" i="1"/>
  <c r="BD197" i="1" s="1"/>
  <c r="CT197" i="1" s="1"/>
  <c r="DP125" i="1"/>
  <c r="DF125" i="1"/>
  <c r="DG125" i="1" s="1"/>
  <c r="DM125" i="1"/>
  <c r="CU208" i="1"/>
  <c r="CQ208" i="1"/>
  <c r="CR208" i="1" s="1"/>
  <c r="DF94" i="1"/>
  <c r="DP94" i="1"/>
  <c r="DM94" i="1"/>
  <c r="CQ155" i="1"/>
  <c r="CR155" i="1" s="1"/>
  <c r="CU155" i="1"/>
  <c r="AM274" i="1"/>
  <c r="AN274" i="1"/>
  <c r="BD274" i="1" s="1"/>
  <c r="CT274" i="1" s="1"/>
  <c r="DM149" i="1"/>
  <c r="DF149" i="1"/>
  <c r="DG149" i="1" s="1"/>
  <c r="DP149" i="1"/>
  <c r="DF274" i="1"/>
  <c r="DP274" i="1"/>
  <c r="DM274" i="1"/>
  <c r="AN55" i="1"/>
  <c r="BD55" i="1" s="1"/>
  <c r="CT55" i="1" s="1"/>
  <c r="AM55" i="1"/>
  <c r="DM85" i="1"/>
  <c r="DP85" i="1"/>
  <c r="DF85" i="1"/>
  <c r="DG84" i="1"/>
  <c r="DM17" i="1"/>
  <c r="DP17" i="1"/>
  <c r="DF17" i="1"/>
  <c r="DG17" i="1" s="1"/>
  <c r="DO17" i="1" s="1"/>
  <c r="DG90" i="1"/>
  <c r="AN219" i="1"/>
  <c r="BD219" i="1" s="1"/>
  <c r="CT219" i="1" s="1"/>
  <c r="AM219" i="1"/>
  <c r="CU41" i="1"/>
  <c r="CQ41" i="1"/>
  <c r="CR41" i="1" s="1"/>
  <c r="AN339" i="1"/>
  <c r="BD339" i="1" s="1"/>
  <c r="CT339" i="1" s="1"/>
  <c r="AM339" i="1"/>
  <c r="AN93" i="1"/>
  <c r="BD93" i="1" s="1"/>
  <c r="CT93" i="1" s="1"/>
  <c r="AM93" i="1"/>
  <c r="CU14" i="1"/>
  <c r="CQ14" i="1"/>
  <c r="CR14" i="1" s="1"/>
  <c r="AN284" i="1"/>
  <c r="BD284" i="1" s="1"/>
  <c r="CT284" i="1" s="1"/>
  <c r="AM284" i="1"/>
  <c r="AM204" i="1"/>
  <c r="AN204" i="1"/>
  <c r="BD204" i="1" s="1"/>
  <c r="CT204" i="1" s="1"/>
  <c r="DP130" i="1"/>
  <c r="DM130" i="1"/>
  <c r="DF130" i="1"/>
  <c r="DG130" i="1" s="1"/>
  <c r="CU36" i="1"/>
  <c r="CQ36" i="1"/>
  <c r="CR36" i="1" s="1"/>
  <c r="AN145" i="1"/>
  <c r="BD145" i="1" s="1"/>
  <c r="CT145" i="1" s="1"/>
  <c r="AM145" i="1"/>
  <c r="DP64" i="1"/>
  <c r="DM64" i="1"/>
  <c r="DF64" i="1"/>
  <c r="DP265" i="1"/>
  <c r="DM265" i="1"/>
  <c r="DF265" i="1"/>
  <c r="DG265" i="1" s="1"/>
  <c r="DM194" i="1"/>
  <c r="DP194" i="1"/>
  <c r="DF194" i="1"/>
  <c r="CU160" i="1"/>
  <c r="CQ160" i="1"/>
  <c r="CR160" i="1" s="1"/>
  <c r="AN68" i="1"/>
  <c r="BD68" i="1" s="1"/>
  <c r="CT68" i="1" s="1"/>
  <c r="AM68" i="1"/>
  <c r="AN20" i="1"/>
  <c r="BD20" i="1" s="1"/>
  <c r="CT20" i="1" s="1"/>
  <c r="AM20" i="1"/>
  <c r="AN18" i="1"/>
  <c r="BD18" i="1" s="1"/>
  <c r="CT18" i="1" s="1"/>
  <c r="AM18" i="1"/>
  <c r="DG191" i="1"/>
  <c r="AN98" i="1"/>
  <c r="BD98" i="1" s="1"/>
  <c r="CT98" i="1" s="1"/>
  <c r="AM98" i="1"/>
  <c r="DG271" i="1"/>
  <c r="DF224" i="1"/>
  <c r="DP224" i="1"/>
  <c r="DM224" i="1"/>
  <c r="AN182" i="1"/>
  <c r="BD182" i="1" s="1"/>
  <c r="CT182" i="1" s="1"/>
  <c r="AM182" i="1"/>
  <c r="DP277" i="1"/>
  <c r="DM277" i="1"/>
  <c r="DF277" i="1"/>
  <c r="CQ29" i="1"/>
  <c r="CR29" i="1" s="1"/>
  <c r="CU29" i="1"/>
  <c r="DM89" i="1"/>
  <c r="DP89" i="1"/>
  <c r="DF89" i="1"/>
  <c r="AM149" i="1"/>
  <c r="AN149" i="1"/>
  <c r="BD149" i="1" s="1"/>
  <c r="CT149" i="1" s="1"/>
  <c r="DP25" i="1"/>
  <c r="DM25" i="1"/>
  <c r="DF25" i="1"/>
  <c r="DG25" i="1" s="1"/>
  <c r="CU333" i="1"/>
  <c r="CQ333" i="1"/>
  <c r="CR333" i="1" s="1"/>
  <c r="DF55" i="1"/>
  <c r="DP55" i="1"/>
  <c r="DM55" i="1"/>
  <c r="CU39" i="1"/>
  <c r="CQ39" i="1"/>
  <c r="CR39" i="1" s="1"/>
  <c r="AN85" i="1"/>
  <c r="BD85" i="1" s="1"/>
  <c r="CT85" i="1" s="1"/>
  <c r="AM85" i="1"/>
  <c r="CU84" i="1"/>
  <c r="CQ84" i="1"/>
  <c r="CR84" i="1" s="1"/>
  <c r="DP279" i="1"/>
  <c r="DM279" i="1"/>
  <c r="DF279" i="1"/>
  <c r="DG279" i="1" s="1"/>
  <c r="CU90" i="1"/>
  <c r="CQ90" i="1"/>
  <c r="CR90" i="1" s="1"/>
  <c r="DF190" i="1"/>
  <c r="DG190" i="1" s="1"/>
  <c r="DP190" i="1"/>
  <c r="DM190" i="1"/>
  <c r="CU299" i="1"/>
  <c r="CQ299" i="1"/>
  <c r="CR299" i="1" s="1"/>
  <c r="AN199" i="1"/>
  <c r="BD199" i="1" s="1"/>
  <c r="CT199" i="1" s="1"/>
  <c r="AM199" i="1"/>
  <c r="DP315" i="1"/>
  <c r="DF315" i="1"/>
  <c r="DG315" i="1" s="1"/>
  <c r="DM315" i="1"/>
  <c r="CU135" i="1"/>
  <c r="CQ135" i="1"/>
  <c r="CR135" i="1" s="1"/>
  <c r="CQ226" i="1"/>
  <c r="CR226" i="1" s="1"/>
  <c r="CU226" i="1"/>
  <c r="DP121" i="1"/>
  <c r="DM121" i="1"/>
  <c r="DF121" i="1"/>
  <c r="DG121" i="1" s="1"/>
  <c r="DP169" i="1"/>
  <c r="DM169" i="1"/>
  <c r="DF169" i="1"/>
  <c r="CU262" i="1"/>
  <c r="CQ262" i="1"/>
  <c r="CR262" i="1" s="1"/>
  <c r="AN183" i="1"/>
  <c r="BD183" i="1" s="1"/>
  <c r="CT183" i="1" s="1"/>
  <c r="AM183" i="1"/>
  <c r="AN150" i="1"/>
  <c r="BD150" i="1" s="1"/>
  <c r="CT150" i="1" s="1"/>
  <c r="AM150" i="1"/>
  <c r="DF339" i="1"/>
  <c r="DP339" i="1"/>
  <c r="DM339" i="1"/>
  <c r="DP93" i="1"/>
  <c r="DM93" i="1"/>
  <c r="DF93" i="1"/>
  <c r="DG93" i="1" s="1"/>
  <c r="DM284" i="1"/>
  <c r="DP284" i="1"/>
  <c r="DF284" i="1"/>
  <c r="AN254" i="1"/>
  <c r="BD254" i="1" s="1"/>
  <c r="CT254" i="1" s="1"/>
  <c r="AM254" i="1"/>
  <c r="AM273" i="1"/>
  <c r="AN273" i="1"/>
  <c r="BD273" i="1" s="1"/>
  <c r="CT273" i="1" s="1"/>
  <c r="DG87" i="1"/>
  <c r="AN64" i="1"/>
  <c r="BD64" i="1" s="1"/>
  <c r="CT64" i="1" s="1"/>
  <c r="AM64" i="1"/>
  <c r="CU186" i="1"/>
  <c r="CQ186" i="1"/>
  <c r="CR186" i="1" s="1"/>
  <c r="DM20" i="1"/>
  <c r="DF20" i="1"/>
  <c r="DG20" i="1" s="1"/>
  <c r="DO20" i="1" s="1"/>
  <c r="DP20" i="1"/>
  <c r="CU35" i="1"/>
  <c r="CQ35" i="1"/>
  <c r="CR35" i="1" s="1"/>
  <c r="AN224" i="1"/>
  <c r="BD224" i="1" s="1"/>
  <c r="CT224" i="1" s="1"/>
  <c r="AM224" i="1"/>
  <c r="CU270" i="1"/>
  <c r="CQ270" i="1"/>
  <c r="CR270" i="1" s="1"/>
  <c r="CU88" i="1"/>
  <c r="CQ88" i="1"/>
  <c r="CR88" i="1" s="1"/>
  <c r="CU161" i="1"/>
  <c r="CQ161" i="1"/>
  <c r="CR161" i="1" s="1"/>
  <c r="AN25" i="1"/>
  <c r="BD25" i="1" s="1"/>
  <c r="CT25" i="1" s="1"/>
  <c r="AM25" i="1"/>
  <c r="AN190" i="1"/>
  <c r="BD190" i="1" s="1"/>
  <c r="CT190" i="1" s="1"/>
  <c r="AM190" i="1"/>
  <c r="DF199" i="1"/>
  <c r="DM199" i="1"/>
  <c r="DP199" i="1"/>
  <c r="AN315" i="1"/>
  <c r="BD315" i="1" s="1"/>
  <c r="CT315" i="1" s="1"/>
  <c r="AM315" i="1"/>
  <c r="CU57" i="1"/>
  <c r="CQ57" i="1"/>
  <c r="CR57" i="1" s="1"/>
  <c r="CU148" i="1"/>
  <c r="CQ148" i="1"/>
  <c r="CR148" i="1" s="1"/>
  <c r="AN121" i="1"/>
  <c r="BD121" i="1" s="1"/>
  <c r="CT121" i="1" s="1"/>
  <c r="AM121" i="1"/>
  <c r="AN139" i="1"/>
  <c r="BD139" i="1" s="1"/>
  <c r="CT139" i="1" s="1"/>
  <c r="AM139" i="1"/>
  <c r="CU15" i="1"/>
  <c r="CQ15" i="1"/>
  <c r="CR15" i="1" s="1"/>
  <c r="AN122" i="1"/>
  <c r="BD122" i="1" s="1"/>
  <c r="CT122" i="1" s="1"/>
  <c r="AM122" i="1"/>
  <c r="AN169" i="1"/>
  <c r="BD169" i="1" s="1"/>
  <c r="CT169" i="1" s="1"/>
  <c r="AM169" i="1"/>
  <c r="DG95" i="1"/>
  <c r="DF183" i="1"/>
  <c r="DP183" i="1"/>
  <c r="DM183" i="1"/>
  <c r="DP264" i="1"/>
  <c r="DF264" i="1"/>
  <c r="DM264" i="1"/>
  <c r="CU113" i="1"/>
  <c r="CQ113" i="1"/>
  <c r="CR113" i="1" s="1"/>
  <c r="CU252" i="1"/>
  <c r="CQ252" i="1"/>
  <c r="CR252" i="1" s="1"/>
  <c r="DF150" i="1"/>
  <c r="DG150" i="1" s="1"/>
  <c r="DP150" i="1"/>
  <c r="DM150" i="1"/>
  <c r="DP51" i="1"/>
  <c r="DF51" i="1"/>
  <c r="DG51" i="1" s="1"/>
  <c r="DM51" i="1"/>
  <c r="DP254" i="1"/>
  <c r="DM254" i="1"/>
  <c r="DF254" i="1"/>
  <c r="DG254" i="1" s="1"/>
  <c r="DF273" i="1"/>
  <c r="DP273" i="1"/>
  <c r="DM273" i="1"/>
  <c r="CU87" i="1"/>
  <c r="CQ87" i="1"/>
  <c r="CR87" i="1" s="1"/>
  <c r="DP80" i="1"/>
  <c r="DM80" i="1"/>
  <c r="DF80" i="1"/>
  <c r="DG80" i="1" s="1"/>
  <c r="CU318" i="1"/>
  <c r="CQ318" i="1"/>
  <c r="CR318" i="1" s="1"/>
  <c r="AM302" i="1"/>
  <c r="AN302" i="1"/>
  <c r="BD302" i="1" s="1"/>
  <c r="CT302" i="1" s="1"/>
  <c r="AN37" i="1"/>
  <c r="BD37" i="1" s="1"/>
  <c r="CT37" i="1" s="1"/>
  <c r="AM37" i="1"/>
  <c r="CU253" i="1"/>
  <c r="CQ253" i="1"/>
  <c r="CR253" i="1" s="1"/>
  <c r="AN62" i="1"/>
  <c r="BD62" i="1" s="1"/>
  <c r="CT62" i="1" s="1"/>
  <c r="AM62" i="1"/>
  <c r="CU192" i="1"/>
  <c r="CQ192" i="1"/>
  <c r="CR192" i="1" s="1"/>
  <c r="AN236" i="1"/>
  <c r="BD236" i="1" s="1"/>
  <c r="CT236" i="1" s="1"/>
  <c r="AM236" i="1"/>
  <c r="AN83" i="1"/>
  <c r="BD83" i="1" s="1"/>
  <c r="CT83" i="1" s="1"/>
  <c r="AM83" i="1"/>
  <c r="DF325" i="1"/>
  <c r="DG325" i="1" s="1"/>
  <c r="DM325" i="1"/>
  <c r="DP325" i="1"/>
  <c r="DG294" i="1"/>
  <c r="DP314" i="1"/>
  <c r="DM314" i="1"/>
  <c r="DF314" i="1"/>
  <c r="DP23" i="1"/>
  <c r="DM23" i="1"/>
  <c r="DF23" i="1"/>
  <c r="CU237" i="1"/>
  <c r="CQ237" i="1"/>
  <c r="CR237" i="1" s="1"/>
  <c r="AN335" i="1"/>
  <c r="BD335" i="1" s="1"/>
  <c r="CT335" i="1" s="1"/>
  <c r="AM335" i="1"/>
  <c r="AN279" i="1"/>
  <c r="BD279" i="1" s="1"/>
  <c r="CT279" i="1" s="1"/>
  <c r="AM279" i="1"/>
  <c r="DP30" i="1"/>
  <c r="DM30" i="1"/>
  <c r="DF30" i="1"/>
  <c r="DG50" i="1"/>
  <c r="AN50" i="1"/>
  <c r="BD50" i="1" s="1"/>
  <c r="CT50" i="1" s="1"/>
  <c r="AM50" i="1"/>
  <c r="CU129" i="1"/>
  <c r="CQ129" i="1"/>
  <c r="CR129" i="1" s="1"/>
  <c r="CU272" i="1"/>
  <c r="CQ272" i="1"/>
  <c r="CR272" i="1" s="1"/>
  <c r="DF56" i="1"/>
  <c r="DP56" i="1"/>
  <c r="DM56" i="1"/>
  <c r="DM139" i="1"/>
  <c r="DP139" i="1"/>
  <c r="DF139" i="1"/>
  <c r="DG139" i="1" s="1"/>
  <c r="DF122" i="1"/>
  <c r="DP122" i="1"/>
  <c r="DM122" i="1"/>
  <c r="CU95" i="1"/>
  <c r="CQ95" i="1"/>
  <c r="CR95" i="1" s="1"/>
  <c r="CU243" i="1"/>
  <c r="CQ243" i="1"/>
  <c r="CR243" i="1" s="1"/>
  <c r="AN264" i="1"/>
  <c r="BD264" i="1" s="1"/>
  <c r="CT264" i="1" s="1"/>
  <c r="AM264" i="1"/>
  <c r="DG304" i="1"/>
  <c r="CU28" i="1"/>
  <c r="CQ28" i="1"/>
  <c r="CR28" i="1" s="1"/>
  <c r="DM91" i="1"/>
  <c r="DF91" i="1"/>
  <c r="DP91" i="1"/>
  <c r="CU49" i="1"/>
  <c r="CQ49" i="1"/>
  <c r="CR49" i="1" s="1"/>
  <c r="AN51" i="1"/>
  <c r="BD51" i="1" s="1"/>
  <c r="CT51" i="1" s="1"/>
  <c r="AM51" i="1"/>
  <c r="AN80" i="1"/>
  <c r="BD80" i="1" s="1"/>
  <c r="CT80" i="1" s="1"/>
  <c r="AM80" i="1"/>
  <c r="DP210" i="1"/>
  <c r="DM210" i="1"/>
  <c r="DF210" i="1"/>
  <c r="DF283" i="1"/>
  <c r="DP283" i="1"/>
  <c r="DM283" i="1"/>
  <c r="DF302" i="1"/>
  <c r="DP302" i="1"/>
  <c r="DM302" i="1"/>
  <c r="DP37" i="1"/>
  <c r="DM37" i="1"/>
  <c r="DF37" i="1"/>
  <c r="DG37" i="1" s="1"/>
  <c r="DP65" i="1"/>
  <c r="DF65" i="1"/>
  <c r="DM65" i="1"/>
  <c r="DF62" i="1"/>
  <c r="DP62" i="1"/>
  <c r="DM62" i="1"/>
  <c r="DM276" i="1"/>
  <c r="DF276" i="1"/>
  <c r="DP276" i="1"/>
  <c r="DF236" i="1"/>
  <c r="DP236" i="1"/>
  <c r="DM236" i="1"/>
  <c r="DP83" i="1"/>
  <c r="DM83" i="1"/>
  <c r="DF83" i="1"/>
  <c r="AN325" i="1"/>
  <c r="BD325" i="1" s="1"/>
  <c r="CT325" i="1" s="1"/>
  <c r="AM325" i="1"/>
  <c r="CQ294" i="1"/>
  <c r="CR294" i="1" s="1"/>
  <c r="CU294" i="1"/>
  <c r="AN314" i="1"/>
  <c r="BD314" i="1" s="1"/>
  <c r="CT314" i="1" s="1"/>
  <c r="AM314" i="1"/>
  <c r="DG215" i="1"/>
  <c r="AN23" i="1"/>
  <c r="BD23" i="1" s="1"/>
  <c r="CT23" i="1" s="1"/>
  <c r="AM23" i="1"/>
  <c r="DF242" i="1"/>
  <c r="DM242" i="1"/>
  <c r="DP242" i="1"/>
  <c r="AM242" i="1"/>
  <c r="AN242" i="1"/>
  <c r="BD242" i="1" s="1"/>
  <c r="CT242" i="1" s="1"/>
  <c r="CE183" i="1"/>
  <c r="CD187" i="1"/>
  <c r="S173" i="1"/>
  <c r="DJ173" i="1" s="1"/>
  <c r="S174" i="1"/>
  <c r="DJ174" i="1" s="1"/>
  <c r="S175" i="1"/>
  <c r="DJ175" i="1" s="1"/>
  <c r="L18" i="5"/>
  <c r="K19" i="5"/>
  <c r="Q17" i="5"/>
  <c r="P17" i="5"/>
  <c r="N17" i="5"/>
  <c r="O17" i="5" s="1"/>
  <c r="P16" i="5"/>
  <c r="Q16" i="5"/>
  <c r="N16" i="5"/>
  <c r="O16" i="5" s="1"/>
  <c r="DC183" i="1"/>
  <c r="DI21" i="1"/>
  <c r="DM11" i="1"/>
  <c r="DF11" i="1"/>
  <c r="S17" i="5"/>
  <c r="AN11" i="1"/>
  <c r="BD11" i="1" s="1"/>
  <c r="AV11" i="1"/>
  <c r="Z11" i="1"/>
  <c r="AU11" i="1"/>
  <c r="AU103" i="1" s="1"/>
  <c r="AW103" i="1" s="1"/>
  <c r="BB103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CZ148" i="1" l="1"/>
  <c r="DA148" i="1" s="1" a="1"/>
  <c r="DA148" i="1" s="1"/>
  <c r="DK148" i="1" s="1"/>
  <c r="CU211" i="1"/>
  <c r="CQ211" i="1"/>
  <c r="CR211" i="1" s="1"/>
  <c r="CZ296" i="1"/>
  <c r="DA296" i="1" s="1" a="1"/>
  <c r="DA296" i="1" s="1"/>
  <c r="DK296" i="1" s="1"/>
  <c r="CZ140" i="1"/>
  <c r="DA140" i="1" s="1" a="1"/>
  <c r="DA140" i="1" s="1"/>
  <c r="DK140" i="1" s="1"/>
  <c r="CZ16" i="1"/>
  <c r="DA16" i="1" s="1" a="1"/>
  <c r="DA16" i="1" s="1"/>
  <c r="DK16" i="1" s="1"/>
  <c r="CU164" i="1"/>
  <c r="CQ164" i="1"/>
  <c r="CR164" i="1" s="1"/>
  <c r="CU21" i="1"/>
  <c r="CQ21" i="1"/>
  <c r="CR21" i="1" s="1"/>
  <c r="DG330" i="1"/>
  <c r="CQ134" i="1"/>
  <c r="CR134" i="1" s="1"/>
  <c r="CU134" i="1"/>
  <c r="CU168" i="1"/>
  <c r="CQ168" i="1"/>
  <c r="CR168" i="1" s="1"/>
  <c r="CZ34" i="1"/>
  <c r="DA34" i="1" s="1" a="1"/>
  <c r="DA34" i="1" s="1"/>
  <c r="DK34" i="1" s="1"/>
  <c r="CZ196" i="1"/>
  <c r="CU117" i="1"/>
  <c r="CQ117" i="1"/>
  <c r="CR117" i="1" s="1"/>
  <c r="DG220" i="1"/>
  <c r="CU276" i="1"/>
  <c r="CQ276" i="1"/>
  <c r="CR276" i="1" s="1"/>
  <c r="CZ29" i="1"/>
  <c r="DA29" i="1" s="1" a="1"/>
  <c r="DA29" i="1" s="1"/>
  <c r="DK29" i="1" s="1"/>
  <c r="CU274" i="1"/>
  <c r="CQ274" i="1"/>
  <c r="CR274" i="1" s="1"/>
  <c r="DC187" i="1"/>
  <c r="DG187" i="1" s="1"/>
  <c r="CU242" i="1"/>
  <c r="CQ242" i="1"/>
  <c r="CR242" i="1" s="1"/>
  <c r="CU51" i="1"/>
  <c r="CQ51" i="1"/>
  <c r="CR51" i="1" s="1"/>
  <c r="CU62" i="1"/>
  <c r="CQ62" i="1"/>
  <c r="CR62" i="1" s="1"/>
  <c r="CU139" i="1"/>
  <c r="CQ139" i="1"/>
  <c r="CR139" i="1" s="1"/>
  <c r="CZ333" i="1"/>
  <c r="DA333" i="1" s="1" a="1"/>
  <c r="DA333" i="1" s="1"/>
  <c r="DK333" i="1" s="1"/>
  <c r="CU121" i="1"/>
  <c r="CQ121" i="1"/>
  <c r="CR121" i="1" s="1"/>
  <c r="CU163" i="1"/>
  <c r="CQ163" i="1"/>
  <c r="CR163" i="1" s="1"/>
  <c r="CZ28" i="1"/>
  <c r="DA28" i="1" s="1" a="1"/>
  <c r="DA28" i="1" s="1"/>
  <c r="DK28" i="1" s="1"/>
  <c r="CZ318" i="1"/>
  <c r="DA318" i="1" s="1" a="1"/>
  <c r="DA318" i="1" s="1"/>
  <c r="DK318" i="1" s="1"/>
  <c r="DG169" i="1"/>
  <c r="CU315" i="1"/>
  <c r="CQ315" i="1"/>
  <c r="CR315" i="1" s="1"/>
  <c r="CZ263" i="1"/>
  <c r="DA263" i="1" s="1" a="1"/>
  <c r="DA263" i="1" s="1"/>
  <c r="DK263" i="1" s="1"/>
  <c r="DG277" i="1"/>
  <c r="CU118" i="1"/>
  <c r="CQ118" i="1"/>
  <c r="CR118" i="1" s="1"/>
  <c r="CZ234" i="1"/>
  <c r="DA234" i="1" s="1" a="1"/>
  <c r="DA234" i="1" s="1"/>
  <c r="DK234" i="1" s="1"/>
  <c r="CZ70" i="1"/>
  <c r="DA70" i="1" s="1" a="1"/>
  <c r="DA70" i="1" s="1"/>
  <c r="DK70" i="1" s="1"/>
  <c r="CZ26" i="1"/>
  <c r="DA26" i="1" s="1" a="1"/>
  <c r="DA26" i="1" s="1"/>
  <c r="DK26" i="1" s="1"/>
  <c r="DG200" i="1"/>
  <c r="CU330" i="1"/>
  <c r="CQ330" i="1"/>
  <c r="CR330" i="1" s="1"/>
  <c r="CZ178" i="1"/>
  <c r="DA178" i="1" s="1" a="1"/>
  <c r="DA178" i="1" s="1"/>
  <c r="DK178" i="1" s="1"/>
  <c r="DG327" i="1"/>
  <c r="CU267" i="1"/>
  <c r="CQ267" i="1"/>
  <c r="CR267" i="1" s="1"/>
  <c r="CZ114" i="1"/>
  <c r="DA114" i="1" s="1" a="1"/>
  <c r="DA114" i="1" s="1"/>
  <c r="DK114" i="1" s="1"/>
  <c r="CU220" i="1"/>
  <c r="CQ220" i="1"/>
  <c r="CR220" i="1" s="1"/>
  <c r="DG172" i="1"/>
  <c r="DG86" i="1"/>
  <c r="CQ314" i="1"/>
  <c r="CR314" i="1" s="1"/>
  <c r="CU314" i="1"/>
  <c r="CU264" i="1"/>
  <c r="CQ264" i="1"/>
  <c r="CR264" i="1" s="1"/>
  <c r="CU199" i="1"/>
  <c r="CQ199" i="1"/>
  <c r="CR199" i="1" s="1"/>
  <c r="DG284" i="1"/>
  <c r="CU145" i="1"/>
  <c r="CQ145" i="1"/>
  <c r="CR145" i="1" s="1"/>
  <c r="CZ36" i="1"/>
  <c r="DA36" i="1" s="1" a="1"/>
  <c r="DA36" i="1" s="1"/>
  <c r="DK36" i="1" s="1"/>
  <c r="CZ88" i="1"/>
  <c r="DA88" i="1" s="1" a="1"/>
  <c r="DA88" i="1" s="1"/>
  <c r="DK88" i="1" s="1"/>
  <c r="CZ135" i="1"/>
  <c r="DA135" i="1" s="1" a="1"/>
  <c r="DA135" i="1" s="1"/>
  <c r="DK135" i="1" s="1"/>
  <c r="DG273" i="1"/>
  <c r="CU273" i="1"/>
  <c r="CQ273" i="1"/>
  <c r="CR273" i="1" s="1"/>
  <c r="CU150" i="1"/>
  <c r="CQ150" i="1"/>
  <c r="CR150" i="1" s="1"/>
  <c r="CZ320" i="1"/>
  <c r="DA320" i="1" s="1" a="1"/>
  <c r="DA320" i="1" s="1"/>
  <c r="DK320" i="1" s="1"/>
  <c r="CU335" i="1"/>
  <c r="CQ335" i="1"/>
  <c r="CR335" i="1" s="1"/>
  <c r="CU83" i="1"/>
  <c r="CQ83" i="1"/>
  <c r="CR83" i="1" s="1"/>
  <c r="CU204" i="1"/>
  <c r="CQ204" i="1"/>
  <c r="CR204" i="1" s="1"/>
  <c r="DG219" i="1"/>
  <c r="CU197" i="1"/>
  <c r="CQ197" i="1"/>
  <c r="CR197" i="1" s="1"/>
  <c r="DG335" i="1"/>
  <c r="CU277" i="1"/>
  <c r="CQ277" i="1"/>
  <c r="CR277" i="1" s="1"/>
  <c r="CU17" i="1"/>
  <c r="CQ17" i="1"/>
  <c r="CR17" i="1" s="1"/>
  <c r="CU340" i="1"/>
  <c r="CQ340" i="1"/>
  <c r="CR340" i="1" s="1"/>
  <c r="DG112" i="1"/>
  <c r="CU101" i="1"/>
  <c r="CQ101" i="1"/>
  <c r="CR101" i="1" s="1"/>
  <c r="CZ132" i="1"/>
  <c r="DA132" i="1" s="1" a="1"/>
  <c r="DA132" i="1" s="1"/>
  <c r="DK132" i="1" s="1"/>
  <c r="DG207" i="1"/>
  <c r="CZ133" i="1"/>
  <c r="DA133" i="1" s="1" a="1"/>
  <c r="DA133" i="1" s="1"/>
  <c r="DK133" i="1" s="1"/>
  <c r="CU200" i="1"/>
  <c r="CQ200" i="1"/>
  <c r="CR200" i="1" s="1"/>
  <c r="CQ261" i="1"/>
  <c r="CR261" i="1" s="1"/>
  <c r="CU261" i="1"/>
  <c r="CU73" i="1"/>
  <c r="CQ73" i="1"/>
  <c r="CR73" i="1" s="1"/>
  <c r="CZ141" i="1"/>
  <c r="DA141" i="1" s="1" a="1"/>
  <c r="DA141" i="1" s="1"/>
  <c r="DK141" i="1" s="1"/>
  <c r="DG317" i="1"/>
  <c r="CZ142" i="1"/>
  <c r="DA142" i="1" s="1" a="1"/>
  <c r="DA142" i="1" s="1"/>
  <c r="DK142" i="1" s="1"/>
  <c r="CU327" i="1"/>
  <c r="CQ327" i="1"/>
  <c r="CR327" i="1" s="1"/>
  <c r="CZ246" i="1"/>
  <c r="DA246" i="1" s="1" a="1"/>
  <c r="DA246" i="1" s="1"/>
  <c r="DK246" i="1" s="1"/>
  <c r="CQ172" i="1"/>
  <c r="CR172" i="1" s="1"/>
  <c r="CU172" i="1"/>
  <c r="CU86" i="1"/>
  <c r="CQ86" i="1"/>
  <c r="CR86" i="1" s="1"/>
  <c r="CZ15" i="1"/>
  <c r="DA15" i="1" s="1" a="1"/>
  <c r="DA15" i="1" s="1"/>
  <c r="DK15" i="1" s="1"/>
  <c r="CQ18" i="1"/>
  <c r="CR18" i="1" s="1"/>
  <c r="CU18" i="1"/>
  <c r="CU64" i="1"/>
  <c r="CQ64" i="1"/>
  <c r="CR64" i="1" s="1"/>
  <c r="DG302" i="1"/>
  <c r="CZ41" i="1"/>
  <c r="DA41" i="1" s="1" a="1"/>
  <c r="DA41" i="1" s="1"/>
  <c r="DK41" i="1" s="1"/>
  <c r="CQ279" i="1"/>
  <c r="CR279" i="1" s="1"/>
  <c r="CU279" i="1"/>
  <c r="CU302" i="1"/>
  <c r="CQ302" i="1"/>
  <c r="CR302" i="1" s="1"/>
  <c r="DG94" i="1"/>
  <c r="DG23" i="1"/>
  <c r="DG83" i="1"/>
  <c r="CU169" i="1"/>
  <c r="CQ169" i="1"/>
  <c r="CR169" i="1" s="1"/>
  <c r="CZ84" i="1"/>
  <c r="DA84" i="1" s="1" a="1"/>
  <c r="DA84" i="1" s="1"/>
  <c r="DK84" i="1" s="1"/>
  <c r="CU94" i="1"/>
  <c r="CQ94" i="1"/>
  <c r="CR94" i="1" s="1"/>
  <c r="CU23" i="1"/>
  <c r="CQ23" i="1"/>
  <c r="CR23" i="1" s="1"/>
  <c r="DG224" i="1"/>
  <c r="CU98" i="1"/>
  <c r="CQ98" i="1"/>
  <c r="CR98" i="1" s="1"/>
  <c r="CU219" i="1"/>
  <c r="CQ219" i="1"/>
  <c r="CR219" i="1" s="1"/>
  <c r="DG197" i="1"/>
  <c r="DG183" i="1"/>
  <c r="CZ272" i="1"/>
  <c r="DA272" i="1" s="1" a="1"/>
  <c r="DA272" i="1" s="1"/>
  <c r="DK272" i="1" s="1"/>
  <c r="CZ237" i="1"/>
  <c r="DA237" i="1" s="1" a="1"/>
  <c r="DA237" i="1" s="1"/>
  <c r="DK237" i="1" s="1"/>
  <c r="DG236" i="1"/>
  <c r="DG122" i="1"/>
  <c r="CU224" i="1"/>
  <c r="CQ224" i="1"/>
  <c r="CR224" i="1" s="1"/>
  <c r="CU183" i="1"/>
  <c r="CQ183" i="1"/>
  <c r="CR183" i="1" s="1"/>
  <c r="DG85" i="1"/>
  <c r="CZ40" i="1"/>
  <c r="DA40" i="1" s="1" a="1"/>
  <c r="DA40" i="1" s="1"/>
  <c r="DK40" i="1" s="1"/>
  <c r="CZ24" i="1"/>
  <c r="DA24" i="1" s="1" a="1"/>
  <c r="DA24" i="1" s="1"/>
  <c r="DK24" i="1" s="1"/>
  <c r="DG340" i="1"/>
  <c r="CU112" i="1"/>
  <c r="CQ112" i="1"/>
  <c r="CR112" i="1" s="1"/>
  <c r="CU207" i="1"/>
  <c r="CQ207" i="1"/>
  <c r="CR207" i="1" s="1"/>
  <c r="CU238" i="1"/>
  <c r="CQ238" i="1"/>
  <c r="CR238" i="1" s="1"/>
  <c r="CZ78" i="1"/>
  <c r="DA78" i="1" s="1" a="1"/>
  <c r="DA78" i="1" s="1"/>
  <c r="DK78" i="1" s="1"/>
  <c r="CZ322" i="1"/>
  <c r="DA322" i="1" s="1" a="1"/>
  <c r="DA322" i="1" s="1"/>
  <c r="DK322" i="1" s="1"/>
  <c r="CU317" i="1"/>
  <c r="CQ317" i="1"/>
  <c r="CR317" i="1" s="1"/>
  <c r="CZ326" i="1"/>
  <c r="DG47" i="1"/>
  <c r="CZ321" i="1"/>
  <c r="DA321" i="1" s="1" a="1"/>
  <c r="DA321" i="1" s="1"/>
  <c r="DK321" i="1" s="1"/>
  <c r="CZ161" i="1"/>
  <c r="DA161" i="1" s="1" a="1"/>
  <c r="DA161" i="1" s="1"/>
  <c r="DK161" i="1" s="1"/>
  <c r="CZ270" i="1"/>
  <c r="DA270" i="1" s="1" a="1"/>
  <c r="DA270" i="1" s="1"/>
  <c r="DK270" i="1" s="1"/>
  <c r="CQ149" i="1"/>
  <c r="CR149" i="1" s="1"/>
  <c r="CU149" i="1"/>
  <c r="DG314" i="1"/>
  <c r="DG264" i="1"/>
  <c r="CU236" i="1"/>
  <c r="CQ236" i="1"/>
  <c r="CR236" i="1" s="1"/>
  <c r="CZ252" i="1"/>
  <c r="DA252" i="1" s="1" a="1"/>
  <c r="DA252" i="1" s="1"/>
  <c r="DK252" i="1" s="1"/>
  <c r="CU122" i="1"/>
  <c r="CQ122" i="1"/>
  <c r="CR122" i="1" s="1"/>
  <c r="CZ35" i="1"/>
  <c r="DA35" i="1" s="1" a="1"/>
  <c r="DA35" i="1" s="1"/>
  <c r="DK35" i="1" s="1"/>
  <c r="CU254" i="1"/>
  <c r="CQ254" i="1"/>
  <c r="CR254" i="1" s="1"/>
  <c r="CZ262" i="1"/>
  <c r="DA262" i="1" s="1" a="1"/>
  <c r="DA262" i="1" s="1"/>
  <c r="DK262" i="1" s="1"/>
  <c r="DG199" i="1"/>
  <c r="CU85" i="1"/>
  <c r="CQ85" i="1"/>
  <c r="CR85" i="1" s="1"/>
  <c r="CU284" i="1"/>
  <c r="CQ284" i="1"/>
  <c r="CR284" i="1" s="1"/>
  <c r="DG274" i="1"/>
  <c r="CZ271" i="1"/>
  <c r="DA271" i="1" s="1" a="1"/>
  <c r="DA271" i="1" s="1"/>
  <c r="DK271" i="1" s="1"/>
  <c r="CZ12" i="1"/>
  <c r="DA12" i="1" s="1" a="1"/>
  <c r="DA12" i="1" s="1"/>
  <c r="DK12" i="1" s="1"/>
  <c r="CZ97" i="1"/>
  <c r="DA97" i="1" s="1" a="1"/>
  <c r="DA97" i="1" s="1"/>
  <c r="DK97" i="1" s="1"/>
  <c r="DG89" i="1"/>
  <c r="CZ280" i="1"/>
  <c r="DA280" i="1" s="1" a="1"/>
  <c r="DA280" i="1" s="1"/>
  <c r="DK280" i="1" s="1"/>
  <c r="DG212" i="1"/>
  <c r="DG202" i="1"/>
  <c r="DG232" i="1"/>
  <c r="DG44" i="1"/>
  <c r="CZ311" i="1"/>
  <c r="DA311" i="1" s="1" a="1"/>
  <c r="DA311" i="1" s="1"/>
  <c r="DK311" i="1" s="1"/>
  <c r="CZ153" i="1"/>
  <c r="DA153" i="1" s="1" a="1"/>
  <c r="DA153" i="1" s="1"/>
  <c r="DK153" i="1" s="1"/>
  <c r="CU61" i="1"/>
  <c r="CQ61" i="1"/>
  <c r="CR61" i="1" s="1"/>
  <c r="CU216" i="1"/>
  <c r="CQ216" i="1"/>
  <c r="CR216" i="1" s="1"/>
  <c r="CZ295" i="1"/>
  <c r="DA295" i="1" s="1" a="1"/>
  <c r="DA295" i="1" s="1"/>
  <c r="DK295" i="1" s="1"/>
  <c r="CU47" i="1"/>
  <c r="CQ47" i="1"/>
  <c r="CR47" i="1" s="1"/>
  <c r="CZ193" i="1"/>
  <c r="DA193" i="1" s="1" a="1"/>
  <c r="DA193" i="1" s="1"/>
  <c r="DK193" i="1" s="1"/>
  <c r="CU89" i="1"/>
  <c r="CQ89" i="1"/>
  <c r="CR89" i="1" s="1"/>
  <c r="CU212" i="1"/>
  <c r="CQ212" i="1"/>
  <c r="CR212" i="1" s="1"/>
  <c r="CZ48" i="1"/>
  <c r="DA48" i="1" s="1" a="1"/>
  <c r="DA48" i="1" s="1"/>
  <c r="DK48" i="1" s="1"/>
  <c r="CZ124" i="1"/>
  <c r="DA124" i="1" s="1" a="1"/>
  <c r="DA124" i="1" s="1"/>
  <c r="DK124" i="1" s="1"/>
  <c r="CU232" i="1"/>
  <c r="CQ232" i="1"/>
  <c r="CR232" i="1" s="1"/>
  <c r="CQ44" i="1"/>
  <c r="CR44" i="1" s="1"/>
  <c r="CU44" i="1"/>
  <c r="CZ77" i="1"/>
  <c r="DA77" i="1" s="1" a="1"/>
  <c r="DA77" i="1" s="1"/>
  <c r="DK77" i="1" s="1"/>
  <c r="CU331" i="1"/>
  <c r="CQ331" i="1"/>
  <c r="CR331" i="1" s="1"/>
  <c r="CZ184" i="1"/>
  <c r="DA184" i="1" s="1" a="1"/>
  <c r="DA184" i="1" s="1"/>
  <c r="DK184" i="1" s="1"/>
  <c r="CZ72" i="1"/>
  <c r="DA72" i="1" s="1" a="1"/>
  <c r="DA72" i="1" s="1"/>
  <c r="DK72" i="1" s="1"/>
  <c r="CZ338" i="1"/>
  <c r="DA338" i="1" s="1" a="1"/>
  <c r="DA338" i="1" s="1"/>
  <c r="DK338" i="1" s="1"/>
  <c r="DG309" i="1"/>
  <c r="CZ119" i="1"/>
  <c r="DA119" i="1" s="1" a="1"/>
  <c r="DA119" i="1" s="1"/>
  <c r="DK119" i="1" s="1"/>
  <c r="CZ175" i="1"/>
  <c r="DA175" i="1" s="1" a="1"/>
  <c r="DA175" i="1" s="1"/>
  <c r="DK175" i="1" s="1"/>
  <c r="DG210" i="1"/>
  <c r="CZ247" i="1"/>
  <c r="DA247" i="1" s="1" a="1"/>
  <c r="DA247" i="1" s="1"/>
  <c r="DK247" i="1" s="1"/>
  <c r="DG137" i="1"/>
  <c r="CU203" i="1"/>
  <c r="CQ203" i="1"/>
  <c r="CR203" i="1" s="1"/>
  <c r="CZ334" i="1"/>
  <c r="DA334" i="1" s="1" a="1"/>
  <c r="DA334" i="1" s="1"/>
  <c r="DK334" i="1" s="1"/>
  <c r="CZ243" i="1"/>
  <c r="DA243" i="1" s="1" a="1"/>
  <c r="DA243" i="1" s="1"/>
  <c r="DK243" i="1" s="1"/>
  <c r="CZ14" i="1"/>
  <c r="DA14" i="1" s="1" a="1"/>
  <c r="DA14" i="1" s="1"/>
  <c r="DK14" i="1" s="1"/>
  <c r="CU130" i="1"/>
  <c r="CQ130" i="1"/>
  <c r="CR130" i="1" s="1"/>
  <c r="CU166" i="1"/>
  <c r="CQ166" i="1"/>
  <c r="CR166" i="1" s="1"/>
  <c r="CZ209" i="1"/>
  <c r="DA209" i="1" s="1" a="1"/>
  <c r="DA209" i="1" s="1"/>
  <c r="DK209" i="1" s="1"/>
  <c r="CZ304" i="1"/>
  <c r="DA304" i="1" s="1" a="1"/>
  <c r="DA304" i="1" s="1"/>
  <c r="DK304" i="1" s="1"/>
  <c r="CZ231" i="1"/>
  <c r="DA231" i="1" s="1" a="1"/>
  <c r="DA231" i="1" s="1"/>
  <c r="DK231" i="1" s="1"/>
  <c r="CZ245" i="1"/>
  <c r="DA245" i="1" s="1" a="1"/>
  <c r="DA245" i="1" s="1"/>
  <c r="DK245" i="1" s="1"/>
  <c r="CU309" i="1"/>
  <c r="CQ309" i="1"/>
  <c r="CR309" i="1" s="1"/>
  <c r="CU206" i="1"/>
  <c r="CQ206" i="1"/>
  <c r="CR206" i="1" s="1"/>
  <c r="CQ210" i="1"/>
  <c r="CR210" i="1" s="1"/>
  <c r="CU210" i="1"/>
  <c r="CU137" i="1"/>
  <c r="CQ137" i="1"/>
  <c r="CR137" i="1" s="1"/>
  <c r="CZ138" i="1"/>
  <c r="DA138" i="1" s="1" a="1"/>
  <c r="DA138" i="1" s="1"/>
  <c r="DK138" i="1" s="1"/>
  <c r="CZ299" i="1"/>
  <c r="DA299" i="1" s="1" a="1"/>
  <c r="DA299" i="1" s="1"/>
  <c r="DK299" i="1" s="1"/>
  <c r="CD194" i="1"/>
  <c r="CE194" i="1" s="1"/>
  <c r="CZ294" i="1"/>
  <c r="DA294" i="1" s="1" a="1"/>
  <c r="DA294" i="1" s="1"/>
  <c r="DK294" i="1" s="1"/>
  <c r="CU80" i="1"/>
  <c r="CQ80" i="1"/>
  <c r="CR80" i="1" s="1"/>
  <c r="CU190" i="1"/>
  <c r="CQ190" i="1"/>
  <c r="CR190" i="1" s="1"/>
  <c r="CU58" i="1"/>
  <c r="CQ58" i="1"/>
  <c r="CR58" i="1" s="1"/>
  <c r="CZ60" i="1"/>
  <c r="DA60" i="1" s="1" a="1"/>
  <c r="DA60" i="1" s="1"/>
  <c r="DK60" i="1" s="1"/>
  <c r="CU157" i="1"/>
  <c r="CQ157" i="1"/>
  <c r="CR157" i="1" s="1"/>
  <c r="DG305" i="1"/>
  <c r="DG65" i="1"/>
  <c r="CU282" i="1"/>
  <c r="CQ282" i="1"/>
  <c r="CR282" i="1" s="1"/>
  <c r="CZ107" i="1"/>
  <c r="DA107" i="1" s="1" a="1"/>
  <c r="DA107" i="1" s="1"/>
  <c r="DK107" i="1" s="1"/>
  <c r="CU185" i="1"/>
  <c r="CQ185" i="1"/>
  <c r="CR185" i="1" s="1"/>
  <c r="CU46" i="1"/>
  <c r="CQ46" i="1"/>
  <c r="CR46" i="1" s="1"/>
  <c r="CZ53" i="1"/>
  <c r="DA53" i="1" s="1" a="1"/>
  <c r="DA53" i="1" s="1"/>
  <c r="DK53" i="1" s="1"/>
  <c r="CZ297" i="1"/>
  <c r="DA297" i="1" s="1" a="1"/>
  <c r="DA297" i="1" s="1"/>
  <c r="DK297" i="1" s="1"/>
  <c r="CU256" i="1"/>
  <c r="CQ256" i="1"/>
  <c r="CR256" i="1" s="1"/>
  <c r="DG313" i="1"/>
  <c r="CU214" i="1"/>
  <c r="CQ214" i="1"/>
  <c r="CR214" i="1" s="1"/>
  <c r="CZ213" i="1"/>
  <c r="DA213" i="1" s="1" a="1"/>
  <c r="DA213" i="1" s="1"/>
  <c r="DK213" i="1" s="1"/>
  <c r="DG179" i="1"/>
  <c r="CU111" i="1"/>
  <c r="CQ111" i="1"/>
  <c r="CR111" i="1" s="1"/>
  <c r="CZ95" i="1"/>
  <c r="DA95" i="1" s="1" a="1"/>
  <c r="DA95" i="1" s="1"/>
  <c r="DK95" i="1" s="1"/>
  <c r="CU50" i="1"/>
  <c r="CQ50" i="1"/>
  <c r="CR50" i="1" s="1"/>
  <c r="DG62" i="1"/>
  <c r="CZ155" i="1"/>
  <c r="DA155" i="1" s="1" a="1"/>
  <c r="DA155" i="1" s="1"/>
  <c r="DK155" i="1" s="1"/>
  <c r="CU194" i="1"/>
  <c r="CQ194" i="1"/>
  <c r="CR194" i="1" s="1"/>
  <c r="CZ165" i="1"/>
  <c r="DA165" i="1" s="1" a="1"/>
  <c r="DA165" i="1" s="1"/>
  <c r="DK165" i="1" s="1"/>
  <c r="CZ173" i="1"/>
  <c r="DA173" i="1" s="1" a="1"/>
  <c r="DA173" i="1" s="1"/>
  <c r="DK173" i="1" s="1"/>
  <c r="CQ92" i="1"/>
  <c r="CR92" i="1" s="1"/>
  <c r="CU92" i="1"/>
  <c r="CU323" i="1"/>
  <c r="CQ323" i="1"/>
  <c r="CR323" i="1" s="1"/>
  <c r="CU202" i="1"/>
  <c r="CQ202" i="1"/>
  <c r="CR202" i="1" s="1"/>
  <c r="CZ96" i="1"/>
  <c r="DA96" i="1" s="1" a="1"/>
  <c r="DA96" i="1" s="1"/>
  <c r="DK96" i="1" s="1"/>
  <c r="DG157" i="1"/>
  <c r="CU305" i="1"/>
  <c r="CQ305" i="1"/>
  <c r="CR305" i="1" s="1"/>
  <c r="CU65" i="1"/>
  <c r="CQ65" i="1"/>
  <c r="CR65" i="1" s="1"/>
  <c r="CZ188" i="1"/>
  <c r="DA188" i="1" s="1" a="1"/>
  <c r="DA188" i="1" s="1"/>
  <c r="DK188" i="1" s="1"/>
  <c r="CU59" i="1"/>
  <c r="CQ59" i="1"/>
  <c r="CR59" i="1" s="1"/>
  <c r="CL103" i="1"/>
  <c r="CZ27" i="1"/>
  <c r="DA27" i="1" s="1" a="1"/>
  <c r="DA27" i="1" s="1"/>
  <c r="DK27" i="1" s="1"/>
  <c r="CU201" i="1"/>
  <c r="CQ201" i="1"/>
  <c r="CR201" i="1" s="1"/>
  <c r="CZ79" i="1"/>
  <c r="DA79" i="1" s="1" a="1"/>
  <c r="DA79" i="1" s="1"/>
  <c r="DK79" i="1" s="1"/>
  <c r="CU313" i="1"/>
  <c r="CQ313" i="1"/>
  <c r="CR313" i="1" s="1"/>
  <c r="CQ179" i="1"/>
  <c r="CR179" i="1" s="1"/>
  <c r="CU179" i="1"/>
  <c r="CZ235" i="1"/>
  <c r="DA235" i="1" s="1" a="1"/>
  <c r="DA235" i="1" s="1"/>
  <c r="DK235" i="1" s="1"/>
  <c r="CZ31" i="1"/>
  <c r="DA31" i="1" s="1" a="1"/>
  <c r="DA31" i="1" s="1"/>
  <c r="DK31" i="1" s="1"/>
  <c r="CZ129" i="1"/>
  <c r="DA129" i="1" s="1" a="1"/>
  <c r="DA129" i="1" s="1"/>
  <c r="DK129" i="1" s="1"/>
  <c r="CZ39" i="1"/>
  <c r="DA39" i="1" s="1" a="1"/>
  <c r="DA39" i="1" s="1"/>
  <c r="DK39" i="1" s="1"/>
  <c r="CZ186" i="1"/>
  <c r="DA186" i="1" s="1" a="1"/>
  <c r="DA186" i="1" s="1"/>
  <c r="DK186" i="1" s="1"/>
  <c r="CU20" i="1"/>
  <c r="CQ20" i="1"/>
  <c r="CR20" i="1" s="1"/>
  <c r="CU93" i="1"/>
  <c r="CQ93" i="1"/>
  <c r="CR93" i="1" s="1"/>
  <c r="CZ82" i="1"/>
  <c r="DA82" i="1" s="1" a="1"/>
  <c r="DA82" i="1" s="1"/>
  <c r="DK82" i="1" s="1"/>
  <c r="CZ332" i="1"/>
  <c r="DA332" i="1" s="1" a="1"/>
  <c r="DA332" i="1" s="1"/>
  <c r="DK332" i="1" s="1"/>
  <c r="DG30" i="1"/>
  <c r="CU268" i="1"/>
  <c r="CQ268" i="1"/>
  <c r="CR268" i="1" s="1"/>
  <c r="CZ131" i="1"/>
  <c r="DA131" i="1" s="1" a="1"/>
  <c r="DA131" i="1" s="1"/>
  <c r="DK131" i="1" s="1"/>
  <c r="CQ205" i="1"/>
  <c r="CR205" i="1" s="1"/>
  <c r="CU205" i="1"/>
  <c r="CZ225" i="1"/>
  <c r="DA225" i="1" s="1" a="1"/>
  <c r="DA225" i="1" s="1"/>
  <c r="DK225" i="1" s="1"/>
  <c r="CZ69" i="1"/>
  <c r="DA69" i="1" s="1" a="1"/>
  <c r="DA69" i="1" s="1"/>
  <c r="DK69" i="1" s="1"/>
  <c r="CU198" i="1"/>
  <c r="CQ198" i="1"/>
  <c r="CR198" i="1" s="1"/>
  <c r="CZ287" i="1"/>
  <c r="DA287" i="1" s="1" a="1"/>
  <c r="DA287" i="1" s="1"/>
  <c r="DK287" i="1" s="1"/>
  <c r="CZ146" i="1"/>
  <c r="DA146" i="1" s="1" a="1"/>
  <c r="DA146" i="1" s="1"/>
  <c r="DK146" i="1" s="1"/>
  <c r="CZ266" i="1"/>
  <c r="DA266" i="1" s="1" a="1"/>
  <c r="DA266" i="1" s="1"/>
  <c r="DK266" i="1" s="1"/>
  <c r="DG115" i="1"/>
  <c r="CU288" i="1"/>
  <c r="CQ288" i="1"/>
  <c r="CR288" i="1" s="1"/>
  <c r="CU30" i="1"/>
  <c r="CQ30" i="1"/>
  <c r="CR30" i="1" s="1"/>
  <c r="CU109" i="1"/>
  <c r="CQ109" i="1"/>
  <c r="CR109" i="1" s="1"/>
  <c r="CU38" i="1"/>
  <c r="CQ38" i="1"/>
  <c r="CR38" i="1" s="1"/>
  <c r="CU230" i="1"/>
  <c r="CQ230" i="1"/>
  <c r="CR230" i="1" s="1"/>
  <c r="CZ106" i="1"/>
  <c r="DA106" i="1" s="1" a="1"/>
  <c r="DA106" i="1" s="1"/>
  <c r="DK106" i="1" s="1"/>
  <c r="CZ255" i="1"/>
  <c r="DA255" i="1" s="1" a="1"/>
  <c r="DA255" i="1" s="1"/>
  <c r="DK255" i="1" s="1"/>
  <c r="DG91" i="1"/>
  <c r="CU174" i="1"/>
  <c r="CQ174" i="1"/>
  <c r="CR174" i="1" s="1"/>
  <c r="CZ289" i="1"/>
  <c r="DA289" i="1" s="1" a="1"/>
  <c r="DA289" i="1" s="1"/>
  <c r="DK289" i="1" s="1"/>
  <c r="CU281" i="1"/>
  <c r="CQ281" i="1"/>
  <c r="CR281" i="1" s="1"/>
  <c r="CZ75" i="1"/>
  <c r="DA75" i="1" s="1" a="1"/>
  <c r="DA75" i="1" s="1"/>
  <c r="DK75" i="1" s="1"/>
  <c r="CZ248" i="1"/>
  <c r="DA248" i="1" s="1" a="1"/>
  <c r="DA248" i="1" s="1"/>
  <c r="DK248" i="1" s="1"/>
  <c r="CU115" i="1"/>
  <c r="CQ115" i="1"/>
  <c r="CR115" i="1" s="1"/>
  <c r="CZ170" i="1"/>
  <c r="DA170" i="1" s="1" a="1"/>
  <c r="DA170" i="1" s="1"/>
  <c r="DK170" i="1" s="1"/>
  <c r="CZ215" i="1"/>
  <c r="DA215" i="1" s="1" a="1"/>
  <c r="DA215" i="1" s="1"/>
  <c r="DK215" i="1" s="1"/>
  <c r="CZ49" i="1"/>
  <c r="DA49" i="1" s="1" a="1"/>
  <c r="DA49" i="1" s="1"/>
  <c r="DK49" i="1" s="1"/>
  <c r="CZ147" i="1"/>
  <c r="DA147" i="1" s="1" a="1"/>
  <c r="DA147" i="1" s="1"/>
  <c r="DK147" i="1" s="1"/>
  <c r="CZ191" i="1"/>
  <c r="DA191" i="1" s="1" a="1"/>
  <c r="DA191" i="1" s="1"/>
  <c r="DK191" i="1" s="1"/>
  <c r="CZ13" i="1"/>
  <c r="DA13" i="1" s="1" a="1"/>
  <c r="DA13" i="1" s="1"/>
  <c r="DK13" i="1" s="1"/>
  <c r="CZ102" i="1"/>
  <c r="DA102" i="1" s="1" a="1"/>
  <c r="DA102" i="1" s="1"/>
  <c r="DK102" i="1" s="1"/>
  <c r="CZ303" i="1"/>
  <c r="DA303" i="1" s="1" a="1"/>
  <c r="DA303" i="1" s="1"/>
  <c r="DK303" i="1" s="1"/>
  <c r="DG81" i="1"/>
  <c r="CZ116" i="1"/>
  <c r="DA116" i="1" s="1" a="1"/>
  <c r="DA116" i="1" s="1"/>
  <c r="DK116" i="1" s="1"/>
  <c r="CZ123" i="1"/>
  <c r="DA123" i="1" s="1" a="1"/>
  <c r="DA123" i="1" s="1"/>
  <c r="DK123" i="1" s="1"/>
  <c r="CU195" i="1"/>
  <c r="CQ195" i="1"/>
  <c r="CR195" i="1" s="1"/>
  <c r="CU91" i="1"/>
  <c r="CQ91" i="1"/>
  <c r="CR91" i="1" s="1"/>
  <c r="DG283" i="1"/>
  <c r="CU63" i="1"/>
  <c r="CQ63" i="1"/>
  <c r="CR63" i="1" s="1"/>
  <c r="DG288" i="1"/>
  <c r="CZ192" i="1"/>
  <c r="DA192" i="1" s="1" a="1"/>
  <c r="DA192" i="1" s="1"/>
  <c r="DK192" i="1" s="1"/>
  <c r="CZ113" i="1"/>
  <c r="DA113" i="1" s="1" a="1"/>
  <c r="DA113" i="1" s="1"/>
  <c r="DK113" i="1" s="1"/>
  <c r="CQ325" i="1"/>
  <c r="CR325" i="1" s="1"/>
  <c r="CU325" i="1"/>
  <c r="CU25" i="1"/>
  <c r="CQ25" i="1"/>
  <c r="CR25" i="1" s="1"/>
  <c r="CU68" i="1"/>
  <c r="CQ68" i="1"/>
  <c r="CR68" i="1" s="1"/>
  <c r="CU339" i="1"/>
  <c r="CQ339" i="1"/>
  <c r="CR339" i="1" s="1"/>
  <c r="DG55" i="1"/>
  <c r="CZ208" i="1"/>
  <c r="DA208" i="1" s="1" a="1"/>
  <c r="DA208" i="1" s="1"/>
  <c r="DK208" i="1" s="1"/>
  <c r="CZ308" i="1"/>
  <c r="DA308" i="1" s="1" a="1"/>
  <c r="DA308" i="1" s="1"/>
  <c r="DK308" i="1" s="1"/>
  <c r="CU229" i="1"/>
  <c r="CQ229" i="1"/>
  <c r="CR229" i="1" s="1"/>
  <c r="DG228" i="1"/>
  <c r="CZ233" i="1"/>
  <c r="DA233" i="1" s="1" a="1"/>
  <c r="DA233" i="1" s="1"/>
  <c r="DK233" i="1" s="1"/>
  <c r="CZ275" i="1"/>
  <c r="DA275" i="1" s="1" a="1"/>
  <c r="DA275" i="1" s="1"/>
  <c r="DK275" i="1" s="1"/>
  <c r="DG286" i="1"/>
  <c r="CU81" i="1"/>
  <c r="CQ81" i="1"/>
  <c r="CR81" i="1" s="1"/>
  <c r="DG298" i="1"/>
  <c r="CZ293" i="1"/>
  <c r="DA293" i="1" s="1" a="1"/>
  <c r="DA293" i="1" s="1"/>
  <c r="DK293" i="1" s="1"/>
  <c r="CU136" i="1"/>
  <c r="CQ136" i="1"/>
  <c r="CR136" i="1" s="1"/>
  <c r="DG240" i="1"/>
  <c r="CZ76" i="1"/>
  <c r="DA76" i="1" s="1" a="1"/>
  <c r="DA76" i="1" s="1"/>
  <c r="DK76" i="1" s="1"/>
  <c r="DG105" i="1"/>
  <c r="CU189" i="1"/>
  <c r="CQ189" i="1"/>
  <c r="CR189" i="1" s="1"/>
  <c r="DG100" i="1"/>
  <c r="CU283" i="1"/>
  <c r="CQ283" i="1"/>
  <c r="CR283" i="1" s="1"/>
  <c r="CZ143" i="1"/>
  <c r="DA143" i="1" s="1" a="1"/>
  <c r="DA143" i="1" s="1"/>
  <c r="DK143" i="1" s="1"/>
  <c r="CZ108" i="1"/>
  <c r="DA108" i="1" s="1" a="1"/>
  <c r="DA108" i="1" s="1"/>
  <c r="DK108" i="1" s="1"/>
  <c r="CZ324" i="1"/>
  <c r="DA324" i="1" s="1" a="1"/>
  <c r="DA324" i="1" s="1"/>
  <c r="DK324" i="1" s="1"/>
  <c r="CU301" i="1"/>
  <c r="CQ301" i="1"/>
  <c r="CR301" i="1" s="1"/>
  <c r="CZ90" i="1"/>
  <c r="DA90" i="1" s="1" a="1"/>
  <c r="DA90" i="1" s="1"/>
  <c r="DK90" i="1" s="1"/>
  <c r="CQ182" i="1"/>
  <c r="CR182" i="1" s="1"/>
  <c r="CU182" i="1"/>
  <c r="CZ226" i="1"/>
  <c r="DA226" i="1" s="1" a="1"/>
  <c r="DA226" i="1" s="1"/>
  <c r="DK226" i="1" s="1"/>
  <c r="CZ160" i="1"/>
  <c r="DA160" i="1" s="1" a="1"/>
  <c r="DA160" i="1" s="1"/>
  <c r="DK160" i="1" s="1"/>
  <c r="DG339" i="1"/>
  <c r="CU55" i="1"/>
  <c r="CQ55" i="1"/>
  <c r="CR55" i="1" s="1"/>
  <c r="CQ265" i="1"/>
  <c r="CR265" i="1" s="1"/>
  <c r="CU265" i="1"/>
  <c r="CU228" i="1"/>
  <c r="CQ228" i="1"/>
  <c r="CR228" i="1" s="1"/>
  <c r="CZ144" i="1"/>
  <c r="DA144" i="1" s="1" a="1"/>
  <c r="DA144" i="1" s="1"/>
  <c r="DK144" i="1" s="1"/>
  <c r="CZ258" i="1"/>
  <c r="DA258" i="1" s="1" a="1"/>
  <c r="DA258" i="1" s="1"/>
  <c r="DK258" i="1" s="1"/>
  <c r="CU286" i="1"/>
  <c r="CQ286" i="1"/>
  <c r="CR286" i="1" s="1"/>
  <c r="DG217" i="1"/>
  <c r="CQ298" i="1"/>
  <c r="CR298" i="1" s="1"/>
  <c r="CU298" i="1"/>
  <c r="CZ158" i="1"/>
  <c r="DA158" i="1" s="1" a="1"/>
  <c r="DA158" i="1" s="1"/>
  <c r="DK158" i="1" s="1"/>
  <c r="DG292" i="1"/>
  <c r="CU240" i="1"/>
  <c r="CQ240" i="1"/>
  <c r="CR240" i="1" s="1"/>
  <c r="CU120" i="1"/>
  <c r="CQ120" i="1"/>
  <c r="CR120" i="1" s="1"/>
  <c r="CZ221" i="1"/>
  <c r="DA221" i="1" s="1" a="1"/>
  <c r="DA221" i="1" s="1"/>
  <c r="DK221" i="1" s="1"/>
  <c r="DG56" i="1"/>
  <c r="CU105" i="1"/>
  <c r="CQ105" i="1"/>
  <c r="CR105" i="1" s="1"/>
  <c r="CZ167" i="1"/>
  <c r="DA167" i="1" s="1" a="1"/>
  <c r="DA167" i="1" s="1"/>
  <c r="DK167" i="1" s="1"/>
  <c r="CU100" i="1"/>
  <c r="CQ100" i="1"/>
  <c r="CR100" i="1" s="1"/>
  <c r="CZ127" i="1"/>
  <c r="DA127" i="1" s="1" a="1"/>
  <c r="DA127" i="1" s="1"/>
  <c r="DK127" i="1" s="1"/>
  <c r="DG285" i="1"/>
  <c r="DG312" i="1"/>
  <c r="CZ87" i="1"/>
  <c r="DA87" i="1" s="1" a="1"/>
  <c r="DA87" i="1" s="1"/>
  <c r="DK87" i="1" s="1"/>
  <c r="CZ253" i="1"/>
  <c r="DA253" i="1" s="1" a="1"/>
  <c r="DA253" i="1" s="1"/>
  <c r="DK253" i="1" s="1"/>
  <c r="CU125" i="1"/>
  <c r="CQ125" i="1"/>
  <c r="CR125" i="1" s="1"/>
  <c r="CZ251" i="1"/>
  <c r="DA251" i="1" s="1" a="1"/>
  <c r="DA251" i="1" s="1"/>
  <c r="DK251" i="1" s="1"/>
  <c r="CU103" i="1"/>
  <c r="CQ103" i="1"/>
  <c r="CR103" i="1" s="1"/>
  <c r="CZ128" i="1"/>
  <c r="DA128" i="1" s="1" a="1"/>
  <c r="DA128" i="1" s="1"/>
  <c r="DK128" i="1" s="1"/>
  <c r="CZ74" i="1"/>
  <c r="DA74" i="1" s="1" a="1"/>
  <c r="DA74" i="1" s="1"/>
  <c r="DK74" i="1" s="1"/>
  <c r="CU217" i="1"/>
  <c r="CQ217" i="1"/>
  <c r="CR217" i="1" s="1"/>
  <c r="CZ156" i="1"/>
  <c r="DA156" i="1" s="1" a="1"/>
  <c r="DA156" i="1" s="1"/>
  <c r="DK156" i="1" s="1"/>
  <c r="CZ151" i="1"/>
  <c r="DA151" i="1" s="1" a="1"/>
  <c r="DA151" i="1" s="1"/>
  <c r="DK151" i="1" s="1"/>
  <c r="CQ316" i="1"/>
  <c r="CR316" i="1" s="1"/>
  <c r="CU316" i="1"/>
  <c r="CU292" i="1"/>
  <c r="CQ292" i="1"/>
  <c r="CR292" i="1" s="1"/>
  <c r="CZ310" i="1"/>
  <c r="DA310" i="1" s="1" a="1"/>
  <c r="DA310" i="1" s="1"/>
  <c r="DK310" i="1" s="1"/>
  <c r="CU319" i="1"/>
  <c r="CQ319" i="1"/>
  <c r="CR319" i="1" s="1"/>
  <c r="CZ187" i="1"/>
  <c r="DA187" i="1" s="1" a="1"/>
  <c r="DA187" i="1" s="1"/>
  <c r="DK187" i="1" s="1"/>
  <c r="CU56" i="1"/>
  <c r="CQ56" i="1"/>
  <c r="CR56" i="1" s="1"/>
  <c r="CZ227" i="1"/>
  <c r="DA227" i="1" s="1" a="1"/>
  <c r="DA227" i="1" s="1"/>
  <c r="DK227" i="1" s="1"/>
  <c r="CZ291" i="1"/>
  <c r="DA291" i="1" s="1" a="1"/>
  <c r="DA291" i="1" s="1"/>
  <c r="DK291" i="1" s="1"/>
  <c r="CZ22" i="1"/>
  <c r="DA22" i="1" s="1" a="1"/>
  <c r="DA22" i="1" s="1"/>
  <c r="DK22" i="1" s="1"/>
  <c r="DG110" i="1"/>
  <c r="CU285" i="1"/>
  <c r="CQ285" i="1"/>
  <c r="CR285" i="1" s="1"/>
  <c r="CZ71" i="1"/>
  <c r="DA71" i="1" s="1" a="1"/>
  <c r="DA71" i="1" s="1"/>
  <c r="DK71" i="1" s="1"/>
  <c r="DG257" i="1"/>
  <c r="DG290" i="1"/>
  <c r="CU312" i="1"/>
  <c r="CQ312" i="1"/>
  <c r="CR312" i="1" s="1"/>
  <c r="DG162" i="1"/>
  <c r="DG64" i="1"/>
  <c r="CU37" i="1"/>
  <c r="CQ37" i="1"/>
  <c r="CR37" i="1" s="1"/>
  <c r="CZ57" i="1"/>
  <c r="DA57" i="1" s="1" a="1"/>
  <c r="DA57" i="1" s="1"/>
  <c r="DK57" i="1" s="1"/>
  <c r="CZ43" i="1"/>
  <c r="DA43" i="1" s="1" a="1"/>
  <c r="DA43" i="1" s="1"/>
  <c r="DK43" i="1" s="1"/>
  <c r="CZ244" i="1"/>
  <c r="DA244" i="1" s="1" a="1"/>
  <c r="DA244" i="1" s="1"/>
  <c r="DK244" i="1" s="1"/>
  <c r="CZ300" i="1"/>
  <c r="DA300" i="1" s="1" a="1"/>
  <c r="DA300" i="1" s="1"/>
  <c r="DK300" i="1" s="1"/>
  <c r="DG134" i="1"/>
  <c r="CZ159" i="1"/>
  <c r="DA159" i="1" s="1" a="1"/>
  <c r="DA159" i="1" s="1"/>
  <c r="DK159" i="1" s="1"/>
  <c r="CU110" i="1"/>
  <c r="CQ110" i="1"/>
  <c r="CR110" i="1" s="1"/>
  <c r="DG117" i="1"/>
  <c r="CZ269" i="1"/>
  <c r="DA269" i="1" s="1" a="1"/>
  <c r="DA269" i="1" s="1"/>
  <c r="DK269" i="1" s="1"/>
  <c r="CU257" i="1"/>
  <c r="CQ257" i="1"/>
  <c r="CR257" i="1" s="1"/>
  <c r="CU290" i="1"/>
  <c r="CQ290" i="1"/>
  <c r="CR290" i="1" s="1"/>
  <c r="DG276" i="1"/>
  <c r="CU162" i="1"/>
  <c r="CQ162" i="1"/>
  <c r="CR162" i="1" s="1"/>
  <c r="CE187" i="1"/>
  <c r="CL194" i="1"/>
  <c r="S179" i="1"/>
  <c r="DJ179" i="1" s="1"/>
  <c r="S178" i="1"/>
  <c r="DJ178" i="1" s="1"/>
  <c r="L19" i="5"/>
  <c r="K20" i="5"/>
  <c r="Q18" i="5"/>
  <c r="P18" i="5"/>
  <c r="N18" i="5"/>
  <c r="O18" i="5" s="1"/>
  <c r="CL187" i="1"/>
  <c r="DO21" i="1"/>
  <c r="DI22" i="1"/>
  <c r="CL183" i="1"/>
  <c r="CT11" i="1"/>
  <c r="CQ11" i="1" s="1"/>
  <c r="Q11" i="1"/>
  <c r="P11" i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AD11" i="1"/>
  <c r="AW11" i="1"/>
  <c r="BB11" i="1" s="1"/>
  <c r="AN5" i="1"/>
  <c r="DC194" i="1" l="1"/>
  <c r="DG194" i="1" s="1"/>
  <c r="CD195" i="1"/>
  <c r="CD196" i="1" s="1"/>
  <c r="CE196" i="1" s="1"/>
  <c r="CZ38" i="1"/>
  <c r="DA38" i="1" s="1" a="1"/>
  <c r="DA38" i="1" s="1"/>
  <c r="DK38" i="1" s="1"/>
  <c r="CZ63" i="1"/>
  <c r="DA63" i="1" s="1" a="1"/>
  <c r="DA63" i="1" s="1"/>
  <c r="DK63" i="1" s="1"/>
  <c r="CZ137" i="1"/>
  <c r="DA137" i="1" s="1" a="1"/>
  <c r="DA137" i="1" s="1"/>
  <c r="DK137" i="1" s="1"/>
  <c r="CZ166" i="1"/>
  <c r="DA166" i="1" s="1" a="1"/>
  <c r="DA166" i="1" s="1"/>
  <c r="DK166" i="1" s="1"/>
  <c r="CZ44" i="1"/>
  <c r="DA44" i="1" s="1" a="1"/>
  <c r="DA44" i="1" s="1"/>
  <c r="DK44" i="1" s="1"/>
  <c r="CZ86" i="1"/>
  <c r="DA86" i="1" s="1" a="1"/>
  <c r="DA86" i="1" s="1"/>
  <c r="DK86" i="1" s="1"/>
  <c r="CZ261" i="1"/>
  <c r="DA261" i="1" s="1" a="1"/>
  <c r="DA261" i="1" s="1"/>
  <c r="DK261" i="1" s="1"/>
  <c r="CZ314" i="1"/>
  <c r="DA314" i="1" s="1" a="1"/>
  <c r="DA314" i="1" s="1"/>
  <c r="DK314" i="1" s="1"/>
  <c r="CZ274" i="1"/>
  <c r="DA274" i="1" s="1" a="1"/>
  <c r="DA274" i="1" s="1"/>
  <c r="DK274" i="1" s="1"/>
  <c r="CZ134" i="1"/>
  <c r="DA134" i="1" s="1" a="1"/>
  <c r="DA134" i="1" s="1"/>
  <c r="DK134" i="1" s="1"/>
  <c r="CZ109" i="1"/>
  <c r="DA109" i="1" s="1" a="1"/>
  <c r="DA109" i="1" s="1"/>
  <c r="DK109" i="1" s="1"/>
  <c r="CZ20" i="1"/>
  <c r="DA20" i="1" s="1" a="1"/>
  <c r="DA20" i="1" s="1"/>
  <c r="DK20" i="1" s="1"/>
  <c r="CZ232" i="1"/>
  <c r="DA232" i="1" s="1" a="1"/>
  <c r="DA232" i="1" s="1"/>
  <c r="DK232" i="1" s="1"/>
  <c r="CZ216" i="1"/>
  <c r="DA216" i="1" s="1" a="1"/>
  <c r="DA216" i="1" s="1"/>
  <c r="DK216" i="1" s="1"/>
  <c r="CZ200" i="1"/>
  <c r="DA200" i="1" s="1" a="1"/>
  <c r="DA200" i="1" s="1"/>
  <c r="DK200" i="1" s="1"/>
  <c r="CZ163" i="1"/>
  <c r="DA163" i="1" s="1" a="1"/>
  <c r="DA163" i="1" s="1"/>
  <c r="DK163" i="1" s="1"/>
  <c r="CZ301" i="1"/>
  <c r="DA301" i="1" s="1" a="1"/>
  <c r="DA301" i="1" s="1"/>
  <c r="DK301" i="1" s="1"/>
  <c r="CZ198" i="1"/>
  <c r="DA198" i="1" s="1" a="1"/>
  <c r="DA198" i="1" s="1"/>
  <c r="DK198" i="1" s="1"/>
  <c r="CZ179" i="1"/>
  <c r="DA179" i="1" s="1" a="1"/>
  <c r="DA179" i="1" s="1"/>
  <c r="DK179" i="1" s="1"/>
  <c r="CZ305" i="1"/>
  <c r="DA305" i="1" s="1" a="1"/>
  <c r="DA305" i="1" s="1"/>
  <c r="DK305" i="1" s="1"/>
  <c r="CZ240" i="1"/>
  <c r="DA240" i="1" s="1" a="1"/>
  <c r="DA240" i="1" s="1"/>
  <c r="DK240" i="1" s="1"/>
  <c r="CZ110" i="1"/>
  <c r="DA110" i="1" s="1" a="1"/>
  <c r="DA110" i="1" s="1"/>
  <c r="DK110" i="1" s="1"/>
  <c r="CZ56" i="1"/>
  <c r="DA56" i="1" s="1" a="1"/>
  <c r="DA56" i="1" s="1"/>
  <c r="DK56" i="1" s="1"/>
  <c r="CZ217" i="1"/>
  <c r="DA217" i="1" s="1" a="1"/>
  <c r="DA217" i="1" s="1"/>
  <c r="DK217" i="1" s="1"/>
  <c r="CZ265" i="1"/>
  <c r="DA265" i="1" s="1" a="1"/>
  <c r="DA265" i="1" s="1"/>
  <c r="DK265" i="1" s="1"/>
  <c r="CZ281" i="1"/>
  <c r="DA281" i="1" s="1" a="1"/>
  <c r="DA281" i="1" s="1"/>
  <c r="DK281" i="1" s="1"/>
  <c r="CZ50" i="1"/>
  <c r="DA50" i="1" s="1" a="1"/>
  <c r="DA50" i="1" s="1"/>
  <c r="DK50" i="1" s="1"/>
  <c r="CZ130" i="1"/>
  <c r="DA130" i="1" s="1" a="1"/>
  <c r="DA130" i="1" s="1"/>
  <c r="DK130" i="1" s="1"/>
  <c r="CZ122" i="1"/>
  <c r="DA122" i="1" s="1" a="1"/>
  <c r="DA122" i="1" s="1"/>
  <c r="DK122" i="1" s="1"/>
  <c r="CZ197" i="1"/>
  <c r="DA197" i="1" s="1" a="1"/>
  <c r="DA197" i="1" s="1"/>
  <c r="DK197" i="1" s="1"/>
  <c r="CZ21" i="1"/>
  <c r="DA21" i="1" s="1" a="1"/>
  <c r="DA21" i="1" s="1"/>
  <c r="DK21" i="1" s="1"/>
  <c r="CZ55" i="1"/>
  <c r="DA55" i="1" s="1" a="1"/>
  <c r="DA55" i="1" s="1"/>
  <c r="DK55" i="1" s="1"/>
  <c r="CZ339" i="1"/>
  <c r="DA339" i="1" s="1" a="1"/>
  <c r="DA339" i="1" s="1"/>
  <c r="DK339" i="1" s="1"/>
  <c r="CZ91" i="1"/>
  <c r="DA91" i="1" s="1" a="1"/>
  <c r="DA91" i="1" s="1"/>
  <c r="DK91" i="1" s="1"/>
  <c r="CZ30" i="1"/>
  <c r="DA30" i="1" s="1" a="1"/>
  <c r="DA30" i="1" s="1"/>
  <c r="DK30" i="1" s="1"/>
  <c r="CZ201" i="1"/>
  <c r="CZ202" i="1"/>
  <c r="DA202" i="1" s="1" a="1"/>
  <c r="DA202" i="1" s="1"/>
  <c r="DK202" i="1" s="1"/>
  <c r="CZ58" i="1"/>
  <c r="DA58" i="1" s="1" a="1"/>
  <c r="DA58" i="1" s="1"/>
  <c r="DK58" i="1" s="1"/>
  <c r="CZ210" i="1"/>
  <c r="DA210" i="1" s="1" a="1"/>
  <c r="DA210" i="1" s="1"/>
  <c r="DK210" i="1" s="1"/>
  <c r="CZ61" i="1"/>
  <c r="DA61" i="1" s="1" a="1"/>
  <c r="DA61" i="1" s="1"/>
  <c r="DK61" i="1" s="1"/>
  <c r="CZ219" i="1"/>
  <c r="DA219" i="1" s="1" a="1"/>
  <c r="DA219" i="1" s="1"/>
  <c r="DK219" i="1" s="1"/>
  <c r="CZ302" i="1"/>
  <c r="DA302" i="1" s="1" a="1"/>
  <c r="DA302" i="1" s="1"/>
  <c r="DK302" i="1" s="1"/>
  <c r="CZ172" i="1"/>
  <c r="DA172" i="1" s="1" a="1"/>
  <c r="DA172" i="1" s="1"/>
  <c r="DK172" i="1" s="1"/>
  <c r="CZ220" i="1"/>
  <c r="DA220" i="1" s="1" a="1"/>
  <c r="DA220" i="1" s="1"/>
  <c r="DK220" i="1" s="1"/>
  <c r="CZ121" i="1"/>
  <c r="DA121" i="1" s="1" a="1"/>
  <c r="DA121" i="1" s="1"/>
  <c r="DK121" i="1" s="1"/>
  <c r="CZ206" i="1"/>
  <c r="DA206" i="1" s="1" a="1"/>
  <c r="DA206" i="1" s="1"/>
  <c r="DK206" i="1" s="1"/>
  <c r="CZ276" i="1"/>
  <c r="DA276" i="1" s="1" a="1"/>
  <c r="DA276" i="1" s="1"/>
  <c r="DK276" i="1" s="1"/>
  <c r="CZ164" i="1"/>
  <c r="DA164" i="1" s="1" a="1"/>
  <c r="DA164" i="1" s="1"/>
  <c r="DK164" i="1" s="1"/>
  <c r="CZ68" i="1"/>
  <c r="DA68" i="1" s="1" a="1"/>
  <c r="DA68" i="1" s="1"/>
  <c r="DK68" i="1" s="1"/>
  <c r="CZ195" i="1"/>
  <c r="CZ288" i="1"/>
  <c r="DA288" i="1" s="1" a="1"/>
  <c r="DA288" i="1" s="1"/>
  <c r="DK288" i="1" s="1"/>
  <c r="CZ205" i="1"/>
  <c r="CZ323" i="1"/>
  <c r="DA323" i="1" s="1" a="1"/>
  <c r="DA323" i="1" s="1"/>
  <c r="DK323" i="1" s="1"/>
  <c r="CZ46" i="1"/>
  <c r="DA46" i="1" s="1" a="1"/>
  <c r="DA46" i="1" s="1"/>
  <c r="DK46" i="1" s="1"/>
  <c r="CZ190" i="1"/>
  <c r="DA190" i="1" s="1" a="1"/>
  <c r="DA190" i="1" s="1"/>
  <c r="DK190" i="1" s="1"/>
  <c r="CZ317" i="1"/>
  <c r="DA317" i="1" s="1" a="1"/>
  <c r="DA317" i="1" s="1"/>
  <c r="DK317" i="1" s="1"/>
  <c r="CZ98" i="1"/>
  <c r="DA98" i="1" s="1" a="1"/>
  <c r="DA98" i="1" s="1"/>
  <c r="DK98" i="1" s="1"/>
  <c r="CZ204" i="1"/>
  <c r="DA204" i="1" s="1" a="1"/>
  <c r="DA204" i="1" s="1"/>
  <c r="DK204" i="1" s="1"/>
  <c r="CZ118" i="1"/>
  <c r="DA118" i="1" s="1" a="1"/>
  <c r="DA118" i="1" s="1"/>
  <c r="DK118" i="1" s="1"/>
  <c r="CZ312" i="1"/>
  <c r="DA312" i="1" s="1" a="1"/>
  <c r="DA312" i="1" s="1"/>
  <c r="DK312" i="1" s="1"/>
  <c r="CZ81" i="1"/>
  <c r="DA81" i="1" s="1" a="1"/>
  <c r="DA81" i="1" s="1"/>
  <c r="DK81" i="1" s="1"/>
  <c r="CZ283" i="1"/>
  <c r="DA283" i="1" s="1" a="1"/>
  <c r="DA283" i="1" s="1"/>
  <c r="DK283" i="1" s="1"/>
  <c r="CZ174" i="1"/>
  <c r="DA174" i="1" s="1" a="1"/>
  <c r="DA174" i="1" s="1"/>
  <c r="DK174" i="1" s="1"/>
  <c r="CZ111" i="1"/>
  <c r="DA111" i="1" s="1" a="1"/>
  <c r="DA111" i="1" s="1"/>
  <c r="DK111" i="1" s="1"/>
  <c r="CZ309" i="1"/>
  <c r="DA309" i="1" s="1" a="1"/>
  <c r="DA309" i="1" s="1"/>
  <c r="DK309" i="1" s="1"/>
  <c r="CZ236" i="1"/>
  <c r="DA236" i="1" s="1" a="1"/>
  <c r="DA236" i="1" s="1"/>
  <c r="DK236" i="1" s="1"/>
  <c r="CZ279" i="1"/>
  <c r="DA279" i="1" s="1" a="1"/>
  <c r="DA279" i="1" s="1"/>
  <c r="DK279" i="1" s="1"/>
  <c r="CZ327" i="1"/>
  <c r="DA327" i="1" s="1" a="1"/>
  <c r="DA327" i="1" s="1"/>
  <c r="DK327" i="1" s="1"/>
  <c r="CZ185" i="1"/>
  <c r="DA185" i="1" s="1" a="1"/>
  <c r="DA185" i="1" s="1"/>
  <c r="DK185" i="1" s="1"/>
  <c r="CZ80" i="1"/>
  <c r="DA80" i="1" s="1" a="1"/>
  <c r="DA80" i="1" s="1"/>
  <c r="DK80" i="1" s="1"/>
  <c r="CZ212" i="1"/>
  <c r="DA212" i="1" s="1" a="1"/>
  <c r="DA212" i="1" s="1"/>
  <c r="DK212" i="1" s="1"/>
  <c r="CZ284" i="1"/>
  <c r="DA284" i="1" s="1" a="1"/>
  <c r="DA284" i="1" s="1"/>
  <c r="DK284" i="1" s="1"/>
  <c r="CZ183" i="1"/>
  <c r="DA183" i="1" s="1" a="1"/>
  <c r="DA183" i="1" s="1"/>
  <c r="DK183" i="1" s="1"/>
  <c r="CZ83" i="1"/>
  <c r="DA83" i="1" s="1" a="1"/>
  <c r="DA83" i="1" s="1"/>
  <c r="DK83" i="1" s="1"/>
  <c r="CZ267" i="1"/>
  <c r="DA267" i="1" s="1" a="1"/>
  <c r="DA267" i="1" s="1"/>
  <c r="DK267" i="1" s="1"/>
  <c r="CZ139" i="1"/>
  <c r="DA139" i="1" s="1" a="1"/>
  <c r="DA139" i="1" s="1"/>
  <c r="DK139" i="1" s="1"/>
  <c r="CZ117" i="1"/>
  <c r="DA117" i="1" s="1" a="1"/>
  <c r="DA117" i="1" s="1"/>
  <c r="DK117" i="1" s="1"/>
  <c r="CZ319" i="1"/>
  <c r="DA319" i="1" s="1" a="1"/>
  <c r="DA319" i="1" s="1"/>
  <c r="DK319" i="1" s="1"/>
  <c r="CZ100" i="1"/>
  <c r="DA100" i="1" s="1" a="1"/>
  <c r="DA100" i="1" s="1"/>
  <c r="DK100" i="1" s="1"/>
  <c r="CZ268" i="1"/>
  <c r="DA268" i="1" s="1" a="1"/>
  <c r="DA268" i="1" s="1"/>
  <c r="DK268" i="1" s="1"/>
  <c r="CZ59" i="1"/>
  <c r="DA59" i="1" s="1" a="1"/>
  <c r="DA59" i="1" s="1"/>
  <c r="DK59" i="1" s="1"/>
  <c r="CZ92" i="1"/>
  <c r="DA92" i="1" s="1" a="1"/>
  <c r="DA92" i="1" s="1"/>
  <c r="DK92" i="1" s="1"/>
  <c r="CZ23" i="1"/>
  <c r="DA23" i="1" s="1" a="1"/>
  <c r="DA23" i="1" s="1"/>
  <c r="DK23" i="1" s="1"/>
  <c r="CZ101" i="1"/>
  <c r="DA101" i="1" s="1" a="1"/>
  <c r="DA101" i="1" s="1"/>
  <c r="DK101" i="1" s="1"/>
  <c r="CZ145" i="1"/>
  <c r="DA145" i="1" s="1" a="1"/>
  <c r="DA145" i="1" s="1"/>
  <c r="DK145" i="1" s="1"/>
  <c r="CZ298" i="1"/>
  <c r="DA298" i="1" s="1" a="1"/>
  <c r="DA298" i="1" s="1"/>
  <c r="DK298" i="1" s="1"/>
  <c r="CZ162" i="1"/>
  <c r="DA162" i="1" s="1" a="1"/>
  <c r="DA162" i="1" s="1"/>
  <c r="DK162" i="1" s="1"/>
  <c r="CZ103" i="1"/>
  <c r="DA103" i="1" s="1" a="1"/>
  <c r="DA103" i="1" s="1"/>
  <c r="DK103" i="1" s="1"/>
  <c r="CZ285" i="1"/>
  <c r="DA285" i="1" s="1" a="1"/>
  <c r="DA285" i="1" s="1"/>
  <c r="DK285" i="1" s="1"/>
  <c r="CZ286" i="1"/>
  <c r="DA286" i="1" s="1" a="1"/>
  <c r="DA286" i="1" s="1"/>
  <c r="DK286" i="1" s="1"/>
  <c r="CZ89" i="1"/>
  <c r="DA89" i="1" s="1" a="1"/>
  <c r="DA89" i="1" s="1"/>
  <c r="DK89" i="1" s="1"/>
  <c r="CZ85" i="1"/>
  <c r="DA85" i="1" s="1" a="1"/>
  <c r="DA85" i="1" s="1"/>
  <c r="DK85" i="1" s="1"/>
  <c r="CZ224" i="1"/>
  <c r="DA224" i="1" s="1" a="1"/>
  <c r="DA224" i="1" s="1"/>
  <c r="DK224" i="1" s="1"/>
  <c r="CZ335" i="1"/>
  <c r="DA335" i="1" s="1" a="1"/>
  <c r="DA335" i="1" s="1"/>
  <c r="DK335" i="1" s="1"/>
  <c r="CZ62" i="1"/>
  <c r="DA62" i="1" s="1" a="1"/>
  <c r="DA62" i="1" s="1"/>
  <c r="DK62" i="1" s="1"/>
  <c r="CZ25" i="1"/>
  <c r="DA25" i="1" s="1" a="1"/>
  <c r="DA25" i="1" s="1"/>
  <c r="DK25" i="1" s="1"/>
  <c r="CZ189" i="1"/>
  <c r="DA189" i="1" s="1" a="1"/>
  <c r="DA189" i="1" s="1"/>
  <c r="DK189" i="1" s="1"/>
  <c r="CZ292" i="1"/>
  <c r="DA292" i="1" s="1" a="1"/>
  <c r="DA292" i="1" s="1"/>
  <c r="DK292" i="1" s="1"/>
  <c r="CZ105" i="1"/>
  <c r="DA105" i="1" s="1" a="1"/>
  <c r="DA105" i="1" s="1"/>
  <c r="DK105" i="1" s="1"/>
  <c r="CZ325" i="1"/>
  <c r="DA325" i="1" s="1" a="1"/>
  <c r="DA325" i="1" s="1"/>
  <c r="DK325" i="1" s="1"/>
  <c r="CZ203" i="1"/>
  <c r="DA203" i="1" s="1" a="1"/>
  <c r="DA203" i="1" s="1"/>
  <c r="DK203" i="1" s="1"/>
  <c r="CZ94" i="1"/>
  <c r="DA94" i="1" s="1" a="1"/>
  <c r="DA94" i="1" s="1"/>
  <c r="DK94" i="1" s="1"/>
  <c r="CZ64" i="1"/>
  <c r="DA64" i="1" s="1" a="1"/>
  <c r="DA64" i="1" s="1"/>
  <c r="DK64" i="1" s="1"/>
  <c r="CZ315" i="1"/>
  <c r="DA315" i="1" s="1" a="1"/>
  <c r="DA315" i="1" s="1"/>
  <c r="DK315" i="1" s="1"/>
  <c r="CZ290" i="1"/>
  <c r="DA290" i="1" s="1" a="1"/>
  <c r="DA290" i="1" s="1"/>
  <c r="DK290" i="1" s="1"/>
  <c r="CZ182" i="1"/>
  <c r="DA182" i="1" s="1" a="1"/>
  <c r="DA182" i="1" s="1"/>
  <c r="DK182" i="1" s="1"/>
  <c r="CZ214" i="1"/>
  <c r="DA214" i="1" s="1" a="1"/>
  <c r="DA214" i="1" s="1"/>
  <c r="DK214" i="1" s="1"/>
  <c r="CZ282" i="1"/>
  <c r="DA282" i="1" s="1" a="1"/>
  <c r="DA282" i="1" s="1"/>
  <c r="DK282" i="1" s="1"/>
  <c r="CZ331" i="1"/>
  <c r="DA331" i="1" s="1" a="1"/>
  <c r="DA331" i="1" s="1"/>
  <c r="DK331" i="1" s="1"/>
  <c r="CZ149" i="1"/>
  <c r="DA149" i="1" s="1" a="1"/>
  <c r="DA149" i="1" s="1"/>
  <c r="DK149" i="1" s="1"/>
  <c r="CZ238" i="1"/>
  <c r="DA238" i="1" s="1" a="1"/>
  <c r="DA238" i="1" s="1"/>
  <c r="DK238" i="1" s="1"/>
  <c r="CZ340" i="1"/>
  <c r="DA340" i="1" s="1" a="1"/>
  <c r="DA340" i="1" s="1"/>
  <c r="DK340" i="1" s="1"/>
  <c r="CZ199" i="1"/>
  <c r="DA199" i="1" s="1" a="1"/>
  <c r="DA199" i="1" s="1"/>
  <c r="DK199" i="1" s="1"/>
  <c r="CZ51" i="1"/>
  <c r="DA51" i="1" s="1" a="1"/>
  <c r="DA51" i="1" s="1"/>
  <c r="DK51" i="1" s="1"/>
  <c r="CZ229" i="1"/>
  <c r="DA229" i="1" s="1" a="1"/>
  <c r="DA229" i="1" s="1"/>
  <c r="DK229" i="1" s="1"/>
  <c r="CZ115" i="1"/>
  <c r="DA115" i="1" s="1" a="1"/>
  <c r="DA115" i="1" s="1"/>
  <c r="DK115" i="1" s="1"/>
  <c r="CZ65" i="1"/>
  <c r="DA65" i="1" s="1" a="1"/>
  <c r="DA65" i="1" s="1"/>
  <c r="DK65" i="1" s="1"/>
  <c r="CZ330" i="1"/>
  <c r="DA330" i="1" s="1" a="1"/>
  <c r="DA330" i="1" s="1"/>
  <c r="DK330" i="1" s="1"/>
  <c r="CZ211" i="1"/>
  <c r="DA211" i="1" s="1" a="1"/>
  <c r="DA211" i="1" s="1"/>
  <c r="DK211" i="1" s="1"/>
  <c r="CZ125" i="1"/>
  <c r="DA125" i="1" s="1" a="1"/>
  <c r="DA125" i="1" s="1"/>
  <c r="DK125" i="1" s="1"/>
  <c r="CZ257" i="1"/>
  <c r="DA257" i="1" s="1" a="1"/>
  <c r="DA257" i="1" s="1"/>
  <c r="DK257" i="1" s="1"/>
  <c r="CZ316" i="1"/>
  <c r="DA316" i="1" s="1" a="1"/>
  <c r="DA316" i="1" s="1"/>
  <c r="DK316" i="1" s="1"/>
  <c r="CZ230" i="1"/>
  <c r="DA230" i="1" s="1" a="1"/>
  <c r="DA230" i="1" s="1"/>
  <c r="DK230" i="1" s="1"/>
  <c r="CZ194" i="1"/>
  <c r="DA194" i="1" s="1" a="1"/>
  <c r="DA194" i="1" s="1"/>
  <c r="DK194" i="1" s="1"/>
  <c r="CZ47" i="1"/>
  <c r="DA47" i="1" s="1" a="1"/>
  <c r="DA47" i="1" s="1"/>
  <c r="DK47" i="1" s="1"/>
  <c r="CZ207" i="1"/>
  <c r="DA207" i="1" s="1" a="1"/>
  <c r="DA207" i="1" s="1"/>
  <c r="DK207" i="1" s="1"/>
  <c r="CZ18" i="1"/>
  <c r="DA18" i="1" s="1" a="1"/>
  <c r="DA18" i="1" s="1"/>
  <c r="DK18" i="1" s="1"/>
  <c r="CZ73" i="1"/>
  <c r="DA73" i="1" s="1" a="1"/>
  <c r="DA73" i="1" s="1"/>
  <c r="DK73" i="1" s="1"/>
  <c r="CZ17" i="1"/>
  <c r="DA17" i="1" s="1" a="1"/>
  <c r="DA17" i="1" s="1"/>
  <c r="DK17" i="1" s="1"/>
  <c r="CZ150" i="1"/>
  <c r="DA150" i="1" s="1" a="1"/>
  <c r="DA150" i="1" s="1"/>
  <c r="DK150" i="1" s="1"/>
  <c r="CZ264" i="1"/>
  <c r="DA264" i="1" s="1" a="1"/>
  <c r="DA264" i="1" s="1"/>
  <c r="DK264" i="1" s="1"/>
  <c r="CZ242" i="1"/>
  <c r="CZ168" i="1"/>
  <c r="DA168" i="1" s="1" a="1"/>
  <c r="DA168" i="1" s="1"/>
  <c r="CZ256" i="1"/>
  <c r="DA256" i="1" s="1" a="1"/>
  <c r="DA256" i="1" s="1"/>
  <c r="DK256" i="1" s="1"/>
  <c r="CZ254" i="1"/>
  <c r="DA254" i="1" s="1" a="1"/>
  <c r="DA254" i="1" s="1"/>
  <c r="DK254" i="1" s="1"/>
  <c r="CZ169" i="1"/>
  <c r="DA169" i="1" s="1" a="1"/>
  <c r="DA169" i="1" s="1"/>
  <c r="DK169" i="1" s="1"/>
  <c r="CZ37" i="1"/>
  <c r="DA37" i="1" s="1" a="1"/>
  <c r="DA37" i="1" s="1"/>
  <c r="DK37" i="1" s="1"/>
  <c r="CZ120" i="1"/>
  <c r="DA120" i="1" s="1" a="1"/>
  <c r="DA120" i="1" s="1"/>
  <c r="DK120" i="1" s="1"/>
  <c r="CZ228" i="1"/>
  <c r="DA228" i="1" s="1" a="1"/>
  <c r="DA228" i="1" s="1"/>
  <c r="DK228" i="1" s="1"/>
  <c r="CZ136" i="1"/>
  <c r="DA136" i="1" s="1" a="1"/>
  <c r="DA136" i="1" s="1"/>
  <c r="DK136" i="1" s="1"/>
  <c r="CZ93" i="1"/>
  <c r="DA93" i="1" s="1" a="1"/>
  <c r="DA93" i="1" s="1"/>
  <c r="DK93" i="1" s="1"/>
  <c r="CZ313" i="1"/>
  <c r="DA313" i="1" s="1" a="1"/>
  <c r="DA313" i="1" s="1"/>
  <c r="DK313" i="1" s="1"/>
  <c r="CZ157" i="1"/>
  <c r="DA157" i="1" s="1" a="1"/>
  <c r="DA157" i="1" s="1"/>
  <c r="DK157" i="1" s="1"/>
  <c r="CZ112" i="1"/>
  <c r="DA112" i="1" s="1" a="1"/>
  <c r="DA112" i="1" s="1"/>
  <c r="DK112" i="1" s="1"/>
  <c r="CZ277" i="1"/>
  <c r="DA277" i="1" s="1" a="1"/>
  <c r="DA277" i="1" s="1"/>
  <c r="DK277" i="1" s="1"/>
  <c r="CZ273" i="1"/>
  <c r="DA273" i="1" s="1" a="1"/>
  <c r="DA273" i="1" s="1"/>
  <c r="DK273" i="1" s="1"/>
  <c r="DC196" i="1"/>
  <c r="DG196" i="1" s="1"/>
  <c r="CD201" i="1"/>
  <c r="CE201" i="1" s="1"/>
  <c r="CE195" i="1"/>
  <c r="DC195" i="1"/>
  <c r="DG195" i="1" s="1"/>
  <c r="S330" i="1"/>
  <c r="DJ330" i="1" s="1"/>
  <c r="S331" i="1"/>
  <c r="DJ331" i="1" s="1"/>
  <c r="S335" i="1"/>
  <c r="DJ335" i="1" s="1"/>
  <c r="S332" i="1"/>
  <c r="DJ332" i="1" s="1"/>
  <c r="S333" i="1"/>
  <c r="DJ333" i="1" s="1"/>
  <c r="S334" i="1"/>
  <c r="DJ334" i="1" s="1"/>
  <c r="L20" i="5"/>
  <c r="K21" i="5"/>
  <c r="P19" i="5"/>
  <c r="Q19" i="5"/>
  <c r="N19" i="5"/>
  <c r="O19" i="5" s="1"/>
  <c r="DO22" i="1"/>
  <c r="DI23" i="1"/>
  <c r="CG11" i="1"/>
  <c r="U11" i="1"/>
  <c r="DE11" i="1" s="1"/>
  <c r="DG11" i="1" s="1"/>
  <c r="CU11" i="1"/>
  <c r="S20" i="5"/>
  <c r="CL11" i="1"/>
  <c r="M21" i="7"/>
  <c r="CR11" i="1"/>
  <c r="CZ11" i="1" s="1"/>
  <c r="DA11" i="1" s="1" a="1"/>
  <c r="DA11" i="1" s="1"/>
  <c r="DK11" i="1" s="1"/>
  <c r="DA196" i="1" l="1" a="1"/>
  <c r="DA196" i="1" s="1"/>
  <c r="DK196" i="1" s="1"/>
  <c r="DA195" i="1" a="1"/>
  <c r="DA195" i="1" s="1"/>
  <c r="DK195" i="1" s="1"/>
  <c r="CL195" i="1"/>
  <c r="DD168" i="1"/>
  <c r="DG168" i="1" s="1"/>
  <c r="DK168" i="1"/>
  <c r="DD4" i="1"/>
  <c r="DD3" i="1"/>
  <c r="DD2" i="1"/>
  <c r="DC201" i="1"/>
  <c r="DG201" i="1" s="1"/>
  <c r="CL201" i="1"/>
  <c r="DA201" i="1" a="1"/>
  <c r="DA201" i="1" s="1"/>
  <c r="CD205" i="1"/>
  <c r="CE205" i="1" s="1"/>
  <c r="S36" i="1"/>
  <c r="DJ36" i="1" s="1"/>
  <c r="S41" i="1"/>
  <c r="DJ41" i="1" s="1"/>
  <c r="S35" i="1"/>
  <c r="DJ35" i="1" s="1"/>
  <c r="S40" i="1"/>
  <c r="DJ40" i="1" s="1"/>
  <c r="S39" i="1"/>
  <c r="DJ39" i="1" s="1"/>
  <c r="S37" i="1"/>
  <c r="DJ37" i="1" s="1"/>
  <c r="S44" i="1"/>
  <c r="DJ44" i="1" s="1"/>
  <c r="S43" i="1"/>
  <c r="DJ43" i="1" s="1"/>
  <c r="S38" i="1"/>
  <c r="DJ38" i="1" s="1"/>
  <c r="L21" i="5"/>
  <c r="K22" i="5"/>
  <c r="Q20" i="5"/>
  <c r="P20" i="5"/>
  <c r="N20" i="5"/>
  <c r="O20" i="5" s="1"/>
  <c r="DO23" i="1"/>
  <c r="DI24" i="1"/>
  <c r="D8" i="15"/>
  <c r="D9" i="15"/>
  <c r="D47" i="15"/>
  <c r="U47" i="15" s="1"/>
  <c r="D27" i="15"/>
  <c r="D25" i="15"/>
  <c r="D50" i="15"/>
  <c r="U50" i="15" s="1"/>
  <c r="D33" i="15"/>
  <c r="U33" i="15" s="1"/>
  <c r="D31" i="15"/>
  <c r="U31" i="15" s="1"/>
  <c r="D54" i="15"/>
  <c r="U54" i="15" s="1"/>
  <c r="D51" i="15"/>
  <c r="U51" i="15" s="1"/>
  <c r="D34" i="15"/>
  <c r="U34" i="15" s="1"/>
  <c r="D19" i="15"/>
  <c r="D38" i="15"/>
  <c r="U38" i="15" s="1"/>
  <c r="D23" i="15"/>
  <c r="D10" i="15"/>
  <c r="D46" i="15"/>
  <c r="U46" i="15" s="1"/>
  <c r="D29" i="15"/>
  <c r="D24" i="15"/>
  <c r="D42" i="15"/>
  <c r="U42" i="15" s="1"/>
  <c r="D15" i="15"/>
  <c r="D30" i="15"/>
  <c r="D49" i="15"/>
  <c r="U49" i="15" s="1"/>
  <c r="D40" i="15"/>
  <c r="U40" i="15" s="1"/>
  <c r="D41" i="15"/>
  <c r="U41" i="15" s="1"/>
  <c r="D57" i="15"/>
  <c r="U57" i="15" s="1"/>
  <c r="W57" i="15" s="1"/>
  <c r="D36" i="15"/>
  <c r="U36" i="15" s="1"/>
  <c r="D48" i="15"/>
  <c r="U48" i="15" s="1"/>
  <c r="D18" i="15"/>
  <c r="D45" i="15"/>
  <c r="U45" i="15" s="1"/>
  <c r="D37" i="15"/>
  <c r="U37" i="15" s="1"/>
  <c r="D22" i="15"/>
  <c r="D26" i="15"/>
  <c r="D35" i="15"/>
  <c r="U35" i="15" s="1"/>
  <c r="D28" i="15"/>
  <c r="D12" i="15"/>
  <c r="D56" i="15"/>
  <c r="U56" i="15" s="1"/>
  <c r="D44" i="15"/>
  <c r="U44" i="15" s="1"/>
  <c r="D20" i="15"/>
  <c r="D13" i="15"/>
  <c r="D11" i="15"/>
  <c r="D43" i="15"/>
  <c r="U43" i="15" s="1"/>
  <c r="D17" i="15"/>
  <c r="D53" i="15"/>
  <c r="U53" i="15" s="1"/>
  <c r="D55" i="15"/>
  <c r="U55" i="15" s="1"/>
  <c r="D21" i="15"/>
  <c r="D14" i="15"/>
  <c r="D32" i="15"/>
  <c r="U32" i="15" s="1"/>
  <c r="D16" i="15"/>
  <c r="D52" i="15"/>
  <c r="U52" i="15" s="1"/>
  <c r="D39" i="15"/>
  <c r="U39" i="15" s="1"/>
  <c r="S19" i="5"/>
  <c r="N8" i="15"/>
  <c r="DO11" i="1"/>
  <c r="CL196" i="1" l="1"/>
  <c r="DD195" i="1"/>
  <c r="C9" i="15"/>
  <c r="E8" i="15"/>
  <c r="F8" i="15" s="1"/>
  <c r="W56" i="15"/>
  <c r="W55" i="15" s="1"/>
  <c r="W54" i="15" s="1"/>
  <c r="W53" i="15" s="1"/>
  <c r="W52" i="15" s="1"/>
  <c r="W51" i="15" s="1"/>
  <c r="W50" i="15" s="1"/>
  <c r="W49" i="15" s="1"/>
  <c r="W48" i="15" s="1"/>
  <c r="W47" i="15" s="1"/>
  <c r="W46" i="15" s="1"/>
  <c r="W45" i="15" s="1"/>
  <c r="W44" i="15" s="1"/>
  <c r="W43" i="15" s="1"/>
  <c r="W42" i="15" s="1"/>
  <c r="W41" i="15" s="1"/>
  <c r="W40" i="15" s="1"/>
  <c r="W39" i="15" s="1"/>
  <c r="W38" i="15" s="1"/>
  <c r="W37" i="15" s="1"/>
  <c r="W36" i="15" s="1"/>
  <c r="W35" i="15" s="1"/>
  <c r="W34" i="15" s="1"/>
  <c r="W33" i="15" s="1"/>
  <c r="W32" i="15" s="1"/>
  <c r="W31" i="15" s="1"/>
  <c r="DK201" i="1"/>
  <c r="DD201" i="1"/>
  <c r="DA205" i="1" a="1"/>
  <c r="DA205" i="1" s="1"/>
  <c r="DC205" i="1"/>
  <c r="DG205" i="1" s="1"/>
  <c r="CL205" i="1"/>
  <c r="CD242" i="1"/>
  <c r="CE242" i="1" s="1"/>
  <c r="S93" i="1"/>
  <c r="DJ93" i="1" s="1"/>
  <c r="S69" i="1"/>
  <c r="DJ69" i="1" s="1"/>
  <c r="S75" i="1"/>
  <c r="DJ75" i="1" s="1"/>
  <c r="S83" i="1"/>
  <c r="DJ83" i="1" s="1"/>
  <c r="S103" i="1"/>
  <c r="DJ103" i="1" s="1"/>
  <c r="S82" i="1"/>
  <c r="DJ82" i="1" s="1"/>
  <c r="S87" i="1"/>
  <c r="DJ87" i="1" s="1"/>
  <c r="S84" i="1"/>
  <c r="DJ84" i="1" s="1"/>
  <c r="S96" i="1"/>
  <c r="DJ96" i="1" s="1"/>
  <c r="S72" i="1"/>
  <c r="DJ72" i="1" s="1"/>
  <c r="S91" i="1"/>
  <c r="DJ91" i="1" s="1"/>
  <c r="S97" i="1"/>
  <c r="DJ97" i="1" s="1"/>
  <c r="S90" i="1"/>
  <c r="DJ90" i="1" s="1"/>
  <c r="S70" i="1"/>
  <c r="DJ70" i="1" s="1"/>
  <c r="S102" i="1"/>
  <c r="DJ102" i="1" s="1"/>
  <c r="S105" i="1"/>
  <c r="DJ105" i="1" s="1"/>
  <c r="S94" i="1"/>
  <c r="DJ94" i="1" s="1"/>
  <c r="S74" i="1"/>
  <c r="DJ74" i="1" s="1"/>
  <c r="S71" i="1"/>
  <c r="DJ71" i="1" s="1"/>
  <c r="S78" i="1"/>
  <c r="DJ78" i="1" s="1"/>
  <c r="S80" i="1"/>
  <c r="DJ80" i="1" s="1"/>
  <c r="S73" i="1"/>
  <c r="DJ73" i="1" s="1"/>
  <c r="S76" i="1"/>
  <c r="DJ76" i="1" s="1"/>
  <c r="S85" i="1"/>
  <c r="DJ85" i="1" s="1"/>
  <c r="S86" i="1"/>
  <c r="DJ86" i="1" s="1"/>
  <c r="S77" i="1"/>
  <c r="DJ77" i="1" s="1"/>
  <c r="S88" i="1"/>
  <c r="DJ88" i="1" s="1"/>
  <c r="S95" i="1"/>
  <c r="DJ95" i="1" s="1"/>
  <c r="S101" i="1"/>
  <c r="DJ101" i="1" s="1"/>
  <c r="S79" i="1"/>
  <c r="DJ79" i="1" s="1"/>
  <c r="S89" i="1"/>
  <c r="DJ89" i="1" s="1"/>
  <c r="S100" i="1"/>
  <c r="DJ100" i="1" s="1"/>
  <c r="S106" i="1"/>
  <c r="DJ106" i="1" s="1"/>
  <c r="S92" i="1"/>
  <c r="DJ92" i="1" s="1"/>
  <c r="S98" i="1"/>
  <c r="DJ98" i="1" s="1"/>
  <c r="S81" i="1"/>
  <c r="DJ81" i="1" s="1"/>
  <c r="L22" i="5"/>
  <c r="K23" i="5"/>
  <c r="Q21" i="5"/>
  <c r="N21" i="5"/>
  <c r="O21" i="5" s="1"/>
  <c r="P21" i="5"/>
  <c r="DO24" i="1"/>
  <c r="DI25" i="1"/>
  <c r="C8" i="15"/>
  <c r="E9" i="15"/>
  <c r="G9" i="15" s="1"/>
  <c r="J14" i="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E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Y5" i="1"/>
  <c r="AT5" i="1"/>
  <c r="AP5" i="1"/>
  <c r="CD326" i="1" l="1"/>
  <c r="CE326" i="1" s="1"/>
  <c r="CE5" i="1" s="1"/>
  <c r="G19" i="15"/>
  <c r="J12" i="5" s="1"/>
  <c r="M12" i="5" s="1"/>
  <c r="R202" i="1" s="1" a="1"/>
  <c r="R202" i="1" s="1"/>
  <c r="DK205" i="1"/>
  <c r="DD205" i="1"/>
  <c r="DA242" i="1" a="1"/>
  <c r="DA242" i="1" s="1"/>
  <c r="DK242" i="1" s="1"/>
  <c r="DC242" i="1"/>
  <c r="DG242" i="1" s="1"/>
  <c r="S251" i="1"/>
  <c r="DJ251" i="1" s="1"/>
  <c r="S255" i="1"/>
  <c r="DJ255" i="1" s="1"/>
  <c r="S252" i="1"/>
  <c r="DJ252" i="1" s="1"/>
  <c r="S257" i="1"/>
  <c r="DJ257" i="1" s="1"/>
  <c r="S253" i="1"/>
  <c r="DJ253" i="1" s="1"/>
  <c r="S256" i="1"/>
  <c r="DJ256" i="1" s="1"/>
  <c r="S258" i="1"/>
  <c r="DJ258" i="1" s="1"/>
  <c r="S254" i="1"/>
  <c r="DJ254" i="1" s="1"/>
  <c r="S261" i="1"/>
  <c r="DJ261" i="1" s="1"/>
  <c r="L23" i="5"/>
  <c r="K24" i="5"/>
  <c r="Q22" i="5"/>
  <c r="N22" i="5"/>
  <c r="O22" i="5" s="1"/>
  <c r="P22" i="5"/>
  <c r="S22" i="5"/>
  <c r="DO25" i="1"/>
  <c r="DI26" i="1"/>
  <c r="F9" i="15"/>
  <c r="G23" i="15"/>
  <c r="J26" i="5" s="1"/>
  <c r="F23" i="15"/>
  <c r="G27" i="15"/>
  <c r="J29" i="5" s="1"/>
  <c r="M29" i="5" s="1"/>
  <c r="F27" i="15"/>
  <c r="G51" i="15"/>
  <c r="F51" i="15"/>
  <c r="G24" i="15"/>
  <c r="J23" i="5" s="1"/>
  <c r="F24" i="15"/>
  <c r="G41" i="15"/>
  <c r="F41" i="15"/>
  <c r="G15" i="15"/>
  <c r="J25" i="5" s="1"/>
  <c r="F15" i="15"/>
  <c r="G49" i="15"/>
  <c r="F49" i="15"/>
  <c r="G55" i="15"/>
  <c r="F55" i="15"/>
  <c r="G52" i="15"/>
  <c r="F52" i="15"/>
  <c r="G28" i="15"/>
  <c r="J20" i="5" s="1"/>
  <c r="M20" i="5" s="1"/>
  <c r="F28" i="15"/>
  <c r="G17" i="15"/>
  <c r="J18" i="5" s="1"/>
  <c r="F17" i="15"/>
  <c r="F10" i="15"/>
  <c r="G10" i="15"/>
  <c r="J21" i="5" s="1"/>
  <c r="G35" i="15"/>
  <c r="F35" i="15"/>
  <c r="G44" i="15"/>
  <c r="F44" i="15"/>
  <c r="G31" i="15"/>
  <c r="F31" i="15"/>
  <c r="G43" i="15"/>
  <c r="F43" i="15"/>
  <c r="G36" i="15"/>
  <c r="F36" i="15"/>
  <c r="G56" i="15"/>
  <c r="F56" i="15"/>
  <c r="G20" i="15"/>
  <c r="J9" i="5" s="1"/>
  <c r="M9" i="5" s="1"/>
  <c r="F20" i="15"/>
  <c r="G11" i="15"/>
  <c r="J24" i="5" s="1"/>
  <c r="M24" i="5" s="1"/>
  <c r="F11" i="15"/>
  <c r="S9" i="15"/>
  <c r="R9" i="15"/>
  <c r="Q9" i="15"/>
  <c r="G38" i="15"/>
  <c r="F38" i="15"/>
  <c r="F22" i="15"/>
  <c r="G22" i="15"/>
  <c r="J16" i="5" s="1"/>
  <c r="G47" i="15"/>
  <c r="F47" i="15"/>
  <c r="G39" i="15"/>
  <c r="F39" i="15"/>
  <c r="G33" i="15"/>
  <c r="F33" i="15"/>
  <c r="G34" i="15"/>
  <c r="F34" i="15"/>
  <c r="G48" i="15"/>
  <c r="F48" i="15"/>
  <c r="G32" i="15"/>
  <c r="F32" i="15"/>
  <c r="G25" i="15"/>
  <c r="J17" i="5" s="1"/>
  <c r="M17" i="5" s="1"/>
  <c r="F25" i="15"/>
  <c r="G45" i="15"/>
  <c r="F45" i="15"/>
  <c r="F54" i="15"/>
  <c r="G54" i="15"/>
  <c r="G53" i="15"/>
  <c r="F53" i="15"/>
  <c r="G21" i="15"/>
  <c r="J15" i="5" s="1"/>
  <c r="M15" i="5" s="1"/>
  <c r="M14" i="5" s="1"/>
  <c r="F21" i="15"/>
  <c r="G50" i="15"/>
  <c r="F50" i="15"/>
  <c r="G29" i="15"/>
  <c r="J13" i="5" s="1"/>
  <c r="M13" i="5" s="1"/>
  <c r="F29" i="15"/>
  <c r="G30" i="15"/>
  <c r="F30" i="15"/>
  <c r="G57" i="15"/>
  <c r="F57" i="15"/>
  <c r="G42" i="15"/>
  <c r="F42" i="15"/>
  <c r="G40" i="15"/>
  <c r="F40" i="15"/>
  <c r="G46" i="15"/>
  <c r="F46" i="15"/>
  <c r="G26" i="15"/>
  <c r="J27" i="5" s="1"/>
  <c r="M27" i="5" s="1"/>
  <c r="F26" i="15"/>
  <c r="G37" i="15"/>
  <c r="F37" i="15"/>
  <c r="G13" i="15"/>
  <c r="J22" i="5" s="1"/>
  <c r="M22" i="5" s="1"/>
  <c r="F13" i="15"/>
  <c r="G18" i="15"/>
  <c r="J19" i="5" s="1"/>
  <c r="F18" i="15"/>
  <c r="G12" i="15"/>
  <c r="J11" i="5" s="1"/>
  <c r="M11" i="5" s="1"/>
  <c r="F12" i="15"/>
  <c r="G16" i="15"/>
  <c r="J28" i="5" s="1"/>
  <c r="F16" i="15"/>
  <c r="G14" i="15"/>
  <c r="J10" i="5" s="1"/>
  <c r="M10" i="5" s="1"/>
  <c r="F14" i="15"/>
  <c r="G8" i="15"/>
  <c r="Q19" i="15" l="1"/>
  <c r="R19" i="15"/>
  <c r="R198" i="1" a="1"/>
  <c r="R198" i="1" s="1"/>
  <c r="S19" i="15"/>
  <c r="R189" i="1" a="1"/>
  <c r="R189" i="1" s="1"/>
  <c r="R194" i="1" a="1"/>
  <c r="R194" i="1" s="1"/>
  <c r="R183" i="1" a="1"/>
  <c r="R183" i="1" s="1"/>
  <c r="R199" i="1" a="1"/>
  <c r="R199" i="1" s="1"/>
  <c r="R192" i="1" a="1"/>
  <c r="R192" i="1" s="1"/>
  <c r="R196" i="1" a="1"/>
  <c r="R196" i="1" s="1"/>
  <c r="R204" i="1" a="1"/>
  <c r="R204" i="1" s="1"/>
  <c r="R203" i="1" a="1"/>
  <c r="R203" i="1" s="1"/>
  <c r="S12" i="5"/>
  <c r="R184" i="1" a="1"/>
  <c r="R184" i="1" s="1"/>
  <c r="R182" i="1" a="1"/>
  <c r="R182" i="1" s="1"/>
  <c r="DA326" i="1" a="1"/>
  <c r="DA326" i="1" s="1"/>
  <c r="DK326" i="1" s="1"/>
  <c r="DC326" i="1"/>
  <c r="DG326" i="1" s="1"/>
  <c r="R188" i="1" a="1"/>
  <c r="R188" i="1" s="1"/>
  <c r="R193" i="1" a="1"/>
  <c r="R193" i="1" s="1"/>
  <c r="R185" i="1" a="1"/>
  <c r="R185" i="1" s="1"/>
  <c r="R190" i="1" a="1"/>
  <c r="R190" i="1" s="1"/>
  <c r="R197" i="1" a="1"/>
  <c r="R197" i="1" s="1"/>
  <c r="R187" i="1" a="1"/>
  <c r="R187" i="1" s="1"/>
  <c r="R201" i="1" a="1"/>
  <c r="R201" i="1" s="1"/>
  <c r="R205" i="1" a="1"/>
  <c r="R205" i="1" s="1"/>
  <c r="R206" i="1" a="1"/>
  <c r="R206" i="1" s="1"/>
  <c r="R195" i="1" a="1"/>
  <c r="R195" i="1" s="1"/>
  <c r="R200" i="1" a="1"/>
  <c r="R200" i="1" s="1"/>
  <c r="R186" i="1" a="1"/>
  <c r="R186" i="1" s="1"/>
  <c r="R191" i="1" a="1"/>
  <c r="R191" i="1" s="1"/>
  <c r="CL242" i="1"/>
  <c r="S55" i="1"/>
  <c r="DJ55" i="1" s="1"/>
  <c r="S48" i="1"/>
  <c r="DJ48" i="1" s="1"/>
  <c r="S50" i="1"/>
  <c r="DJ50" i="1" s="1"/>
  <c r="S51" i="1"/>
  <c r="DJ51" i="1" s="1"/>
  <c r="S49" i="1"/>
  <c r="DJ49" i="1" s="1"/>
  <c r="S53" i="1"/>
  <c r="DJ53" i="1" s="1"/>
  <c r="S46" i="1"/>
  <c r="DJ46" i="1" s="1"/>
  <c r="S47" i="1"/>
  <c r="DJ47" i="1" s="1"/>
  <c r="L24" i="5"/>
  <c r="K25" i="5"/>
  <c r="Q23" i="5"/>
  <c r="P23" i="5"/>
  <c r="N23" i="5"/>
  <c r="O23" i="5" s="1"/>
  <c r="R111" i="1" a="1"/>
  <c r="R111" i="1" s="1"/>
  <c r="R108" i="1" a="1"/>
  <c r="R108" i="1" s="1"/>
  <c r="R125" i="1" a="1"/>
  <c r="R125" i="1" s="1"/>
  <c r="R109" i="1" a="1"/>
  <c r="R109" i="1" s="1"/>
  <c r="R124" i="1" a="1"/>
  <c r="R124" i="1" s="1"/>
  <c r="R110" i="1" a="1"/>
  <c r="R110" i="1" s="1"/>
  <c r="R119" i="1" a="1"/>
  <c r="R119" i="1" s="1"/>
  <c r="R112" i="1" a="1"/>
  <c r="R112" i="1" s="1"/>
  <c r="R123" i="1" a="1"/>
  <c r="R123" i="1" s="1"/>
  <c r="R114" i="1" a="1"/>
  <c r="R114" i="1" s="1"/>
  <c r="R127" i="1" a="1"/>
  <c r="R127" i="1" s="1"/>
  <c r="R118" i="1" a="1"/>
  <c r="R118" i="1" s="1"/>
  <c r="R107" i="1" a="1"/>
  <c r="R107" i="1" s="1"/>
  <c r="R115" i="1" a="1"/>
  <c r="R115" i="1" s="1"/>
  <c r="R120" i="1" a="1"/>
  <c r="R120" i="1" s="1"/>
  <c r="R113" i="1" a="1"/>
  <c r="R113" i="1" s="1"/>
  <c r="R121" i="1" a="1"/>
  <c r="R121" i="1" s="1"/>
  <c r="R116" i="1" a="1"/>
  <c r="R116" i="1" s="1"/>
  <c r="R117" i="1" a="1"/>
  <c r="R117" i="1" s="1"/>
  <c r="R122" i="1" a="1"/>
  <c r="R122" i="1" s="1"/>
  <c r="R63" i="1" a="1"/>
  <c r="R63" i="1" s="1"/>
  <c r="R61" i="1" a="1"/>
  <c r="R61" i="1" s="1"/>
  <c r="R65" i="1" a="1"/>
  <c r="R65" i="1" s="1"/>
  <c r="R60" i="1" a="1"/>
  <c r="R60" i="1" s="1"/>
  <c r="R56" i="1" a="1"/>
  <c r="R56" i="1" s="1"/>
  <c r="R57" i="1" a="1"/>
  <c r="R57" i="1" s="1"/>
  <c r="R64" i="1" a="1"/>
  <c r="R64" i="1" s="1"/>
  <c r="R58" i="1" a="1"/>
  <c r="R58" i="1" s="1"/>
  <c r="R68" i="1" a="1"/>
  <c r="R68" i="1" s="1"/>
  <c r="R62" i="1" a="1"/>
  <c r="R62" i="1" s="1"/>
  <c r="R59" i="1" a="1"/>
  <c r="R59" i="1" s="1"/>
  <c r="CL326" i="1"/>
  <c r="DO26" i="1"/>
  <c r="DI27" i="1"/>
  <c r="R339" i="1" a="1"/>
  <c r="R339" i="1" s="1"/>
  <c r="R340" i="1" a="1"/>
  <c r="R340" i="1" s="1"/>
  <c r="R338" i="1" a="1"/>
  <c r="R338" i="1" s="1"/>
  <c r="DS11" i="1"/>
  <c r="DS354" i="1"/>
  <c r="DS327" i="1"/>
  <c r="DS317" i="1"/>
  <c r="DS265" i="1"/>
  <c r="DS243" i="1"/>
  <c r="DS252" i="1"/>
  <c r="DS163" i="1"/>
  <c r="DS129" i="1"/>
  <c r="DS43" i="1"/>
  <c r="DS130" i="1"/>
  <c r="DS164" i="1"/>
  <c r="DS26" i="1"/>
  <c r="DS24" i="1"/>
  <c r="DS86" i="1"/>
  <c r="DS117" i="1"/>
  <c r="DS123" i="1"/>
  <c r="DS61" i="1"/>
  <c r="DS155" i="1"/>
  <c r="DS160" i="1"/>
  <c r="DS57" i="1"/>
  <c r="DS127" i="1"/>
  <c r="DS158" i="1"/>
  <c r="DS56" i="1"/>
  <c r="DS40" i="1"/>
  <c r="DS22" i="1"/>
  <c r="DS145" i="1"/>
  <c r="DS151" i="1"/>
  <c r="DS161" i="1"/>
  <c r="DS208" i="1"/>
  <c r="DS180" i="1"/>
  <c r="DS34" i="1"/>
  <c r="DS148" i="1"/>
  <c r="DS141" i="1"/>
  <c r="DS90" i="1"/>
  <c r="DS110" i="1"/>
  <c r="DS101" i="1"/>
  <c r="DS143" i="1"/>
  <c r="DS23" i="1"/>
  <c r="DS116" i="1"/>
  <c r="DS229" i="1"/>
  <c r="DS25" i="1"/>
  <c r="DS42" i="1"/>
  <c r="DS179" i="1"/>
  <c r="DS21" i="1"/>
  <c r="DS41" i="1"/>
  <c r="DS66" i="1"/>
  <c r="DS84" i="1"/>
  <c r="DS111" i="1"/>
  <c r="DS189" i="1"/>
  <c r="DS133" i="1"/>
  <c r="DS188" i="1"/>
  <c r="DS177" i="1"/>
  <c r="DS232" i="1"/>
  <c r="DS227" i="1"/>
  <c r="DS225" i="1"/>
  <c r="DS240" i="1"/>
  <c r="DS292" i="1"/>
  <c r="DS313" i="1"/>
  <c r="DS318" i="1"/>
  <c r="DS249" i="1"/>
  <c r="DS270" i="1"/>
  <c r="DS169" i="1"/>
  <c r="DS247" i="1"/>
  <c r="DS176" i="1"/>
  <c r="DS138" i="1"/>
  <c r="DS234" i="1"/>
  <c r="DS302" i="1"/>
  <c r="DS353" i="1"/>
  <c r="DS339" i="1"/>
  <c r="DS217" i="1"/>
  <c r="DS261" i="1"/>
  <c r="DS263" i="1"/>
  <c r="DS242" i="1"/>
  <c r="DS230" i="1"/>
  <c r="DS241" i="1"/>
  <c r="DS236" i="1"/>
  <c r="DS271" i="1"/>
  <c r="DS124" i="1"/>
  <c r="DS167" i="1"/>
  <c r="DS226" i="1"/>
  <c r="DS237" i="1"/>
  <c r="DS239" i="1"/>
  <c r="DS290" i="1"/>
  <c r="DS181" i="1"/>
  <c r="DS197" i="1"/>
  <c r="DS233" i="1"/>
  <c r="DS210" i="1"/>
  <c r="DS245" i="1"/>
  <c r="DS251" i="1"/>
  <c r="DS282" i="1"/>
  <c r="DS304" i="1"/>
  <c r="DS209" i="1"/>
  <c r="DS165" i="1"/>
  <c r="DS329" i="1"/>
  <c r="DS359" i="1"/>
  <c r="DS324" i="1"/>
  <c r="DS388" i="1"/>
  <c r="DS235" i="1"/>
  <c r="DS262" i="1"/>
  <c r="DS256" i="1"/>
  <c r="DS361" i="1"/>
  <c r="DS382" i="1"/>
  <c r="DS322" i="1"/>
  <c r="DS386" i="1"/>
  <c r="DS231" i="1"/>
  <c r="DS352" i="1"/>
  <c r="DS384" i="1"/>
  <c r="DS224" i="1"/>
  <c r="DS269" i="1"/>
  <c r="DS328" i="1"/>
  <c r="DS310" i="1"/>
  <c r="DS281" i="1"/>
  <c r="DS380" i="1"/>
  <c r="DS170" i="1"/>
  <c r="DS260" i="1"/>
  <c r="DS300" i="1"/>
  <c r="DS326" i="1"/>
  <c r="DS315" i="1"/>
  <c r="DS407" i="1"/>
  <c r="DS351" i="1"/>
  <c r="DS294" i="1"/>
  <c r="DS365" i="1"/>
  <c r="DS259" i="1"/>
  <c r="DS277" i="1"/>
  <c r="DS254" i="1"/>
  <c r="DS171" i="1"/>
  <c r="DS286" i="1"/>
  <c r="DS185" i="1"/>
  <c r="DS52" i="1"/>
  <c r="DS38" i="1"/>
  <c r="DS132" i="1"/>
  <c r="DS144" i="1"/>
  <c r="DS58" i="1"/>
  <c r="DS174" i="1"/>
  <c r="DS83" i="1"/>
  <c r="DS150" i="1"/>
  <c r="DS364" i="1"/>
  <c r="DS299" i="1"/>
  <c r="DS350" i="1"/>
  <c r="DS333" i="1"/>
  <c r="DS275" i="1"/>
  <c r="DS307" i="1"/>
  <c r="DS283" i="1"/>
  <c r="DS136" i="1"/>
  <c r="DS178" i="1"/>
  <c r="DS63" i="1"/>
  <c r="DS187" i="1"/>
  <c r="DS73" i="1"/>
  <c r="DS18" i="1"/>
  <c r="DS137" i="1"/>
  <c r="DS309" i="1"/>
  <c r="DS356" i="1"/>
  <c r="DS379" i="1"/>
  <c r="DS215" i="1"/>
  <c r="DS303" i="1"/>
  <c r="DS338" i="1"/>
  <c r="DS203" i="1"/>
  <c r="DS223" i="1"/>
  <c r="DS65" i="1"/>
  <c r="DS221" i="1"/>
  <c r="DS314" i="1"/>
  <c r="DS244" i="1"/>
  <c r="DS119" i="1"/>
  <c r="DS20" i="1"/>
  <c r="DS69" i="1"/>
  <c r="DS142" i="1"/>
  <c r="DS153" i="1"/>
  <c r="DS50" i="1"/>
  <c r="DS96" i="1"/>
  <c r="DS67" i="1"/>
  <c r="DS403" i="1"/>
  <c r="DS377" i="1"/>
  <c r="DS316" i="1"/>
  <c r="DS410" i="1"/>
  <c r="DS205" i="1"/>
  <c r="DS367" i="1"/>
  <c r="DS325" i="1"/>
  <c r="DS175" i="1"/>
  <c r="DS128" i="1"/>
  <c r="DS152" i="1"/>
  <c r="DS92" i="1"/>
  <c r="DS222" i="1"/>
  <c r="DS32" i="1"/>
  <c r="DS140" i="1"/>
  <c r="DS79" i="1"/>
  <c r="DS48" i="1"/>
  <c r="DS385" i="1"/>
  <c r="DS375" i="1"/>
  <c r="DS344" i="1"/>
  <c r="DS194" i="1"/>
  <c r="DS214" i="1"/>
  <c r="DS218" i="1"/>
  <c r="DS193" i="1"/>
  <c r="DS220" i="1"/>
  <c r="DS201" i="1"/>
  <c r="DS154" i="1"/>
  <c r="DS89" i="1"/>
  <c r="DS159" i="1"/>
  <c r="DS14" i="1"/>
  <c r="DS135" i="1"/>
  <c r="DS55" i="1"/>
  <c r="DS87" i="1"/>
  <c r="DS97" i="1"/>
  <c r="DS406" i="1"/>
  <c r="DS340" i="1"/>
  <c r="DS404" i="1"/>
  <c r="DS311" i="1"/>
  <c r="DS371" i="1"/>
  <c r="DS391" i="1"/>
  <c r="DS274" i="1"/>
  <c r="DS305" i="1"/>
  <c r="DS360" i="1"/>
  <c r="DS320" i="1"/>
  <c r="DS376" i="1"/>
  <c r="DS285" i="1"/>
  <c r="DS248" i="1"/>
  <c r="DS268" i="1"/>
  <c r="DS355" i="1"/>
  <c r="DS335" i="1"/>
  <c r="DS284" i="1"/>
  <c r="DS373" i="1"/>
  <c r="DS293" i="1"/>
  <c r="DS156" i="1"/>
  <c r="DS88" i="1"/>
  <c r="DS199" i="1"/>
  <c r="DS192" i="1"/>
  <c r="DS35" i="1"/>
  <c r="DS15" i="1"/>
  <c r="DS72" i="1"/>
  <c r="DS60" i="1"/>
  <c r="DS336" i="1"/>
  <c r="DS374" i="1"/>
  <c r="DS202" i="1"/>
  <c r="DS204" i="1"/>
  <c r="DS173" i="1"/>
  <c r="DS273" i="1"/>
  <c r="DS246" i="1"/>
  <c r="DS345" i="1"/>
  <c r="DS59" i="1"/>
  <c r="DS81" i="1"/>
  <c r="DS183" i="1"/>
  <c r="DS77" i="1"/>
  <c r="DS78" i="1"/>
  <c r="DS27" i="1"/>
  <c r="DS216" i="1"/>
  <c r="DS98" i="1"/>
  <c r="DS16" i="1"/>
  <c r="DS399" i="1"/>
  <c r="DS278" i="1"/>
  <c r="DS191" i="1"/>
  <c r="DS279" i="1"/>
  <c r="DS288" i="1"/>
  <c r="DS212" i="1"/>
  <c r="DS198" i="1"/>
  <c r="DS196" i="1"/>
  <c r="DS95" i="1"/>
  <c r="DS146" i="1"/>
  <c r="DS139" i="1"/>
  <c r="DS31" i="1"/>
  <c r="DS76" i="1"/>
  <c r="DS332" i="1"/>
  <c r="DS396" i="1"/>
  <c r="DS383" i="1"/>
  <c r="DS395" i="1"/>
  <c r="DS306" i="1"/>
  <c r="DS157" i="1"/>
  <c r="DS297" i="1"/>
  <c r="DS287" i="1"/>
  <c r="DS115" i="1"/>
  <c r="DS12" i="1"/>
  <c r="DS91" i="1"/>
  <c r="DS94" i="1"/>
  <c r="DS200" i="1"/>
  <c r="DS301" i="1"/>
  <c r="DS255" i="1"/>
  <c r="DS358" i="1"/>
  <c r="DS366" i="1"/>
  <c r="DS331" i="1"/>
  <c r="DS369" i="1"/>
  <c r="DS280" i="1"/>
  <c r="DS402" i="1"/>
  <c r="DS258" i="1"/>
  <c r="DS206" i="1"/>
  <c r="DS381" i="1"/>
  <c r="DS108" i="1"/>
  <c r="DS71" i="1"/>
  <c r="DS114" i="1"/>
  <c r="DS33" i="1"/>
  <c r="DS28" i="1"/>
  <c r="DS120" i="1"/>
  <c r="DS93" i="1"/>
  <c r="DS37" i="1"/>
  <c r="DS62" i="1"/>
  <c r="DS104" i="1"/>
  <c r="DS80" i="1"/>
  <c r="DS39" i="1"/>
  <c r="DS348" i="1"/>
  <c r="DS398" i="1"/>
  <c r="DS253" i="1"/>
  <c r="DS387" i="1"/>
  <c r="DS228" i="1"/>
  <c r="DS250" i="1"/>
  <c r="DS162" i="1"/>
  <c r="DS109" i="1"/>
  <c r="DS100" i="1"/>
  <c r="DS30" i="1"/>
  <c r="DS17" i="1"/>
  <c r="DS68" i="1"/>
  <c r="DS53" i="1"/>
  <c r="DS13" i="1"/>
  <c r="DS195" i="1"/>
  <c r="DS166" i="1"/>
  <c r="DS389" i="1"/>
  <c r="DS321" i="1"/>
  <c r="DS378" i="1"/>
  <c r="DS370" i="1"/>
  <c r="DS343" i="1"/>
  <c r="DS337" i="1"/>
  <c r="DS323" i="1"/>
  <c r="DS257" i="1"/>
  <c r="DS213" i="1"/>
  <c r="DS267" i="1"/>
  <c r="DS118" i="1"/>
  <c r="DS51" i="1"/>
  <c r="DS182" i="1"/>
  <c r="DS44" i="1"/>
  <c r="DS47" i="1"/>
  <c r="DS126" i="1"/>
  <c r="DS102" i="1"/>
  <c r="DS400" i="1"/>
  <c r="DS363" i="1"/>
  <c r="DS394" i="1"/>
  <c r="DS393" i="1"/>
  <c r="DS405" i="1"/>
  <c r="DS390" i="1"/>
  <c r="DS168" i="1"/>
  <c r="DS372" i="1"/>
  <c r="DS291" i="1"/>
  <c r="DS207" i="1"/>
  <c r="DS289" i="1"/>
  <c r="DS190" i="1"/>
  <c r="DS131" i="1"/>
  <c r="DS19" i="1"/>
  <c r="DS147" i="1"/>
  <c r="DS29" i="1"/>
  <c r="DS99" i="1"/>
  <c r="DS172" i="1"/>
  <c r="DS346" i="1"/>
  <c r="DS264" i="1"/>
  <c r="DS295" i="1"/>
  <c r="DS397" i="1"/>
  <c r="DS349" i="1"/>
  <c r="DS357" i="1"/>
  <c r="DS362" i="1"/>
  <c r="DS392" i="1"/>
  <c r="DS238" i="1"/>
  <c r="DS342" i="1"/>
  <c r="DS341" i="1"/>
  <c r="DS219" i="1"/>
  <c r="DS113" i="1"/>
  <c r="DS211" i="1"/>
  <c r="DS184" i="1"/>
  <c r="DS276" i="1"/>
  <c r="DS54" i="1"/>
  <c r="DS49" i="1"/>
  <c r="DS121" i="1"/>
  <c r="DS45" i="1"/>
  <c r="DS107" i="1"/>
  <c r="DS106" i="1"/>
  <c r="DS112" i="1"/>
  <c r="DS408" i="1"/>
  <c r="DS368" i="1"/>
  <c r="DS298" i="1"/>
  <c r="DS296" i="1"/>
  <c r="DS319" i="1"/>
  <c r="DS308" i="1"/>
  <c r="DS334" i="1"/>
  <c r="DS347" i="1"/>
  <c r="DS401" i="1"/>
  <c r="DS409" i="1"/>
  <c r="DS330" i="1"/>
  <c r="DS272" i="1"/>
  <c r="DS266" i="1"/>
  <c r="DS125" i="1"/>
  <c r="DS186" i="1"/>
  <c r="DS103" i="1"/>
  <c r="DS312" i="1"/>
  <c r="DS36" i="1"/>
  <c r="DS75" i="1"/>
  <c r="DS46" i="1"/>
  <c r="DS70" i="1"/>
  <c r="DS149" i="1"/>
  <c r="DS64" i="1"/>
  <c r="DS74" i="1"/>
  <c r="DS122" i="1"/>
  <c r="DS85" i="1"/>
  <c r="DS134" i="1"/>
  <c r="DS82" i="1"/>
  <c r="DS105" i="1"/>
  <c r="R26" i="1" a="1"/>
  <c r="R26" i="1" s="1"/>
  <c r="R30" i="1" a="1"/>
  <c r="R30" i="1" s="1"/>
  <c r="R31" i="1" a="1"/>
  <c r="R31" i="1" s="1"/>
  <c r="R34" i="1" a="1"/>
  <c r="R34" i="1" s="1"/>
  <c r="R220" i="1" a="1"/>
  <c r="R220" i="1" s="1"/>
  <c r="R25" i="1" a="1"/>
  <c r="R25" i="1" s="1"/>
  <c r="R23" i="1" a="1"/>
  <c r="R23" i="1" s="1"/>
  <c r="R28" i="1" a="1"/>
  <c r="R28" i="1" s="1"/>
  <c r="R22" i="1" a="1"/>
  <c r="R22" i="1" s="1"/>
  <c r="R24" i="1" a="1"/>
  <c r="R24" i="1" s="1"/>
  <c r="R29" i="1" a="1"/>
  <c r="R29" i="1" s="1"/>
  <c r="R221" i="1" a="1"/>
  <c r="R221" i="1" s="1"/>
  <c r="R27" i="1" a="1"/>
  <c r="R27" i="1" s="1"/>
  <c r="R219" i="1" a="1"/>
  <c r="R219" i="1" s="1"/>
  <c r="M16" i="5"/>
  <c r="M26" i="5"/>
  <c r="M25" i="5" s="1"/>
  <c r="S14" i="5"/>
  <c r="S11" i="5"/>
  <c r="M19" i="5"/>
  <c r="M18" i="5" s="1"/>
  <c r="S10" i="5"/>
  <c r="M21" i="5"/>
  <c r="S13" i="5"/>
  <c r="M23" i="5"/>
  <c r="Q8" i="15"/>
  <c r="J8" i="5"/>
  <c r="M8" i="5" s="1"/>
  <c r="M28" i="5"/>
  <c r="S50" i="15"/>
  <c r="P50" i="15"/>
  <c r="R50" i="15"/>
  <c r="Q50" i="15"/>
  <c r="S20" i="15"/>
  <c r="R20" i="15"/>
  <c r="Q20" i="15"/>
  <c r="S17" i="15"/>
  <c r="R17" i="15"/>
  <c r="Q17" i="15"/>
  <c r="S51" i="15"/>
  <c r="R51" i="15"/>
  <c r="Q51" i="15"/>
  <c r="P51" i="15"/>
  <c r="S26" i="15"/>
  <c r="R26" i="15"/>
  <c r="S21" i="15"/>
  <c r="R21" i="15"/>
  <c r="Q21" i="15"/>
  <c r="S33" i="15"/>
  <c r="R33" i="15"/>
  <c r="Q33" i="15"/>
  <c r="P33" i="15"/>
  <c r="S14" i="15"/>
  <c r="R14" i="15"/>
  <c r="Q14" i="15"/>
  <c r="Q56" i="15"/>
  <c r="P56" i="15"/>
  <c r="S56" i="15"/>
  <c r="R56" i="15"/>
  <c r="S28" i="15"/>
  <c r="R28" i="15"/>
  <c r="Q28" i="15"/>
  <c r="S27" i="15"/>
  <c r="R27" i="15"/>
  <c r="P46" i="15"/>
  <c r="S46" i="15"/>
  <c r="R46" i="15"/>
  <c r="Q46" i="15"/>
  <c r="S53" i="15"/>
  <c r="R53" i="15"/>
  <c r="Q53" i="15"/>
  <c r="P53" i="15"/>
  <c r="R39" i="15"/>
  <c r="Q39" i="15"/>
  <c r="P39" i="15"/>
  <c r="S39" i="15"/>
  <c r="S16" i="15"/>
  <c r="R16" i="15"/>
  <c r="R54" i="15"/>
  <c r="Q54" i="15"/>
  <c r="P54" i="15"/>
  <c r="S54" i="15"/>
  <c r="S36" i="15"/>
  <c r="R36" i="15"/>
  <c r="Q36" i="15"/>
  <c r="P36" i="15"/>
  <c r="S52" i="15"/>
  <c r="R52" i="15"/>
  <c r="Q52" i="15"/>
  <c r="P52" i="15"/>
  <c r="S23" i="15"/>
  <c r="R23" i="15"/>
  <c r="Q40" i="15"/>
  <c r="P40" i="15"/>
  <c r="R40" i="15"/>
  <c r="S40" i="15"/>
  <c r="P47" i="15"/>
  <c r="S47" i="15"/>
  <c r="R47" i="15"/>
  <c r="Q47" i="15"/>
  <c r="S18" i="15"/>
  <c r="R18" i="15"/>
  <c r="Q18" i="15"/>
  <c r="S55" i="15"/>
  <c r="R55" i="15"/>
  <c r="Q55" i="15"/>
  <c r="P55" i="15"/>
  <c r="S30" i="15"/>
  <c r="R30" i="15"/>
  <c r="Q30" i="15"/>
  <c r="U30" i="15" s="1"/>
  <c r="W30" i="15" s="1"/>
  <c r="S11" i="15"/>
  <c r="R11" i="15"/>
  <c r="Q11" i="15"/>
  <c r="S37" i="15"/>
  <c r="R37" i="15"/>
  <c r="Q37" i="15"/>
  <c r="P37" i="15"/>
  <c r="S22" i="15"/>
  <c r="R22" i="15"/>
  <c r="Q22" i="15"/>
  <c r="P43" i="15"/>
  <c r="Q43" i="15"/>
  <c r="S43" i="15"/>
  <c r="R43" i="15"/>
  <c r="S42" i="15"/>
  <c r="R42" i="15"/>
  <c r="P42" i="15"/>
  <c r="Q42" i="15"/>
  <c r="S45" i="15"/>
  <c r="R45" i="15"/>
  <c r="P45" i="15"/>
  <c r="Q45" i="15"/>
  <c r="S31" i="15"/>
  <c r="R31" i="15"/>
  <c r="Q31" i="15"/>
  <c r="P31" i="15"/>
  <c r="S49" i="15"/>
  <c r="R49" i="15"/>
  <c r="Q49" i="15"/>
  <c r="P49" i="15"/>
  <c r="S12" i="15"/>
  <c r="R12" i="15"/>
  <c r="Q12" i="15"/>
  <c r="S57" i="15"/>
  <c r="R57" i="15"/>
  <c r="Q57" i="15"/>
  <c r="P57" i="15"/>
  <c r="R25" i="15"/>
  <c r="Q25" i="15"/>
  <c r="S25" i="15"/>
  <c r="R38" i="15"/>
  <c r="P38" i="15"/>
  <c r="S38" i="15"/>
  <c r="Q38" i="15"/>
  <c r="S44" i="15"/>
  <c r="R44" i="15"/>
  <c r="Q44" i="15"/>
  <c r="P44" i="15"/>
  <c r="S15" i="15"/>
  <c r="R15" i="15"/>
  <c r="Q15" i="15"/>
  <c r="S32" i="15"/>
  <c r="R32" i="15"/>
  <c r="Q32" i="15"/>
  <c r="P32" i="15"/>
  <c r="R35" i="15"/>
  <c r="Q35" i="15"/>
  <c r="P35" i="15"/>
  <c r="S35" i="15"/>
  <c r="S41" i="15"/>
  <c r="R41" i="15"/>
  <c r="Q41" i="15"/>
  <c r="P41" i="15"/>
  <c r="S10" i="15"/>
  <c r="R10" i="15"/>
  <c r="Q10" i="15"/>
  <c r="Q24" i="15"/>
  <c r="R24" i="15"/>
  <c r="S24" i="15"/>
  <c r="Q29" i="15"/>
  <c r="S29" i="15"/>
  <c r="R29" i="15"/>
  <c r="S48" i="15"/>
  <c r="R48" i="15"/>
  <c r="Q48" i="15"/>
  <c r="P48" i="15"/>
  <c r="S34" i="15"/>
  <c r="P34" i="15"/>
  <c r="R34" i="15"/>
  <c r="Q34" i="15"/>
  <c r="Q13" i="15"/>
  <c r="S13" i="15"/>
  <c r="R13" i="15"/>
  <c r="R8" i="15"/>
  <c r="S8" i="15"/>
  <c r="P8" i="15"/>
  <c r="M30" i="7"/>
  <c r="M20" i="7"/>
  <c r="M19" i="7"/>
  <c r="M29" i="7"/>
  <c r="M10" i="7"/>
  <c r="M13" i="7"/>
  <c r="M18" i="7"/>
  <c r="M33" i="7"/>
  <c r="M17" i="7"/>
  <c r="M24" i="7"/>
  <c r="M32" i="7"/>
  <c r="M27" i="7"/>
  <c r="M11" i="7"/>
  <c r="M31" i="7"/>
  <c r="M23" i="7"/>
  <c r="U8" i="15" l="1"/>
  <c r="S141" i="1"/>
  <c r="DJ141" i="1" s="1"/>
  <c r="S142" i="1"/>
  <c r="DJ142" i="1" s="1"/>
  <c r="S138" i="1"/>
  <c r="DJ138" i="1" s="1"/>
  <c r="S130" i="1"/>
  <c r="DJ130" i="1" s="1"/>
  <c r="S131" i="1"/>
  <c r="DJ131" i="1" s="1"/>
  <c r="S143" i="1"/>
  <c r="DJ143" i="1" s="1"/>
  <c r="S133" i="1"/>
  <c r="DJ133" i="1" s="1"/>
  <c r="S137" i="1"/>
  <c r="DJ137" i="1" s="1"/>
  <c r="S149" i="1"/>
  <c r="DJ149" i="1" s="1"/>
  <c r="S129" i="1"/>
  <c r="DJ129" i="1" s="1"/>
  <c r="S140" i="1"/>
  <c r="DJ140" i="1" s="1"/>
  <c r="S150" i="1"/>
  <c r="DJ150" i="1" s="1"/>
  <c r="S136" i="1"/>
  <c r="DJ136" i="1" s="1"/>
  <c r="S132" i="1"/>
  <c r="DJ132" i="1" s="1"/>
  <c r="S144" i="1"/>
  <c r="DJ144" i="1" s="1"/>
  <c r="S135" i="1"/>
  <c r="DJ135" i="1" s="1"/>
  <c r="S145" i="1"/>
  <c r="DJ145" i="1" s="1"/>
  <c r="S146" i="1"/>
  <c r="DJ146" i="1" s="1"/>
  <c r="S153" i="1"/>
  <c r="DJ153" i="1" s="1"/>
  <c r="S128" i="1"/>
  <c r="R128" i="1" s="1" a="1"/>
  <c r="R128" i="1" s="1"/>
  <c r="S134" i="1"/>
  <c r="DJ134" i="1" s="1"/>
  <c r="S151" i="1"/>
  <c r="DJ151" i="1" s="1"/>
  <c r="S147" i="1"/>
  <c r="DJ147" i="1" s="1"/>
  <c r="S139" i="1"/>
  <c r="DJ139" i="1" s="1"/>
  <c r="S148" i="1"/>
  <c r="DJ148" i="1" s="1"/>
  <c r="L25" i="5"/>
  <c r="K26" i="5"/>
  <c r="Q24" i="5"/>
  <c r="P24" i="5"/>
  <c r="N24" i="5"/>
  <c r="O24" i="5" s="1"/>
  <c r="S24" i="5"/>
  <c r="R12" i="1" a="1"/>
  <c r="R12" i="1" s="1"/>
  <c r="R21" i="1" a="1"/>
  <c r="R21" i="1" s="1"/>
  <c r="R211" i="1" a="1"/>
  <c r="R211" i="1" s="1"/>
  <c r="R16" i="1" a="1"/>
  <c r="R16" i="1" s="1"/>
  <c r="R214" i="1" a="1"/>
  <c r="R214" i="1" s="1"/>
  <c r="R209" i="1" a="1"/>
  <c r="R209" i="1" s="1"/>
  <c r="R14" i="1" a="1"/>
  <c r="R14" i="1" s="1"/>
  <c r="R207" i="1" a="1"/>
  <c r="R207" i="1" s="1"/>
  <c r="R17" i="1" a="1"/>
  <c r="R17" i="1" s="1"/>
  <c r="R20" i="1" a="1"/>
  <c r="R20" i="1" s="1"/>
  <c r="R15" i="1" a="1"/>
  <c r="R15" i="1" s="1"/>
  <c r="R217" i="1" a="1"/>
  <c r="R217" i="1" s="1"/>
  <c r="R212" i="1" a="1"/>
  <c r="R212" i="1" s="1"/>
  <c r="R208" i="1" a="1"/>
  <c r="R208" i="1" s="1"/>
  <c r="R210" i="1" a="1"/>
  <c r="R210" i="1" s="1"/>
  <c r="R213" i="1" a="1"/>
  <c r="R213" i="1" s="1"/>
  <c r="R215" i="1" a="1"/>
  <c r="R215" i="1" s="1"/>
  <c r="R18" i="1" a="1"/>
  <c r="R18" i="1" s="1"/>
  <c r="R13" i="1" a="1"/>
  <c r="R13" i="1" s="1"/>
  <c r="R216" i="1" a="1"/>
  <c r="R216" i="1" s="1"/>
  <c r="R53" i="1" a="1"/>
  <c r="R53" i="1" s="1"/>
  <c r="R51" i="1" a="1"/>
  <c r="R51" i="1" s="1"/>
  <c r="R252" i="1" a="1"/>
  <c r="R252" i="1" s="1"/>
  <c r="R47" i="1" a="1"/>
  <c r="R47" i="1" s="1"/>
  <c r="R258" i="1" a="1"/>
  <c r="R258" i="1" s="1"/>
  <c r="R253" i="1" a="1"/>
  <c r="R253" i="1" s="1"/>
  <c r="R261" i="1" a="1"/>
  <c r="R261" i="1" s="1"/>
  <c r="R254" i="1" a="1"/>
  <c r="R254" i="1" s="1"/>
  <c r="R257" i="1" a="1"/>
  <c r="R257" i="1" s="1"/>
  <c r="R48" i="1" a="1"/>
  <c r="R48" i="1" s="1"/>
  <c r="R46" i="1" a="1"/>
  <c r="R46" i="1" s="1"/>
  <c r="R50" i="1" a="1"/>
  <c r="R50" i="1" s="1"/>
  <c r="R256" i="1" a="1"/>
  <c r="R256" i="1" s="1"/>
  <c r="R55" i="1" a="1"/>
  <c r="R55" i="1" s="1"/>
  <c r="R49" i="1" a="1"/>
  <c r="R49" i="1" s="1"/>
  <c r="R255" i="1" a="1"/>
  <c r="R255" i="1" s="1"/>
  <c r="R251" i="1" a="1"/>
  <c r="R251" i="1" s="1"/>
  <c r="R37" i="1" a="1"/>
  <c r="R37" i="1" s="1"/>
  <c r="R92" i="1" a="1"/>
  <c r="R92" i="1" s="1"/>
  <c r="R69" i="1" a="1"/>
  <c r="R69" i="1" s="1"/>
  <c r="R38" i="1" a="1"/>
  <c r="R38" i="1" s="1"/>
  <c r="R35" i="1" a="1"/>
  <c r="R35" i="1" s="1"/>
  <c r="R93" i="1" a="1"/>
  <c r="R93" i="1" s="1"/>
  <c r="R89" i="1" a="1"/>
  <c r="R89" i="1" s="1"/>
  <c r="R73" i="1" a="1"/>
  <c r="R73" i="1" s="1"/>
  <c r="R74" i="1" a="1"/>
  <c r="R74" i="1" s="1"/>
  <c r="R82" i="1" a="1"/>
  <c r="R82" i="1" s="1"/>
  <c r="R91" i="1" a="1"/>
  <c r="R91" i="1" s="1"/>
  <c r="R75" i="1" a="1"/>
  <c r="R75" i="1" s="1"/>
  <c r="R86" i="1" a="1"/>
  <c r="R86" i="1" s="1"/>
  <c r="R80" i="1" a="1"/>
  <c r="R80" i="1" s="1"/>
  <c r="R44" i="1" a="1"/>
  <c r="R44" i="1" s="1"/>
  <c r="R84" i="1" a="1"/>
  <c r="R84" i="1" s="1"/>
  <c r="R94" i="1" a="1"/>
  <c r="R94" i="1" s="1"/>
  <c r="R95" i="1" a="1"/>
  <c r="R95" i="1" s="1"/>
  <c r="R85" i="1" a="1"/>
  <c r="R85" i="1" s="1"/>
  <c r="R87" i="1" a="1"/>
  <c r="R87" i="1" s="1"/>
  <c r="R78" i="1" a="1"/>
  <c r="R78" i="1" s="1"/>
  <c r="R106" i="1" a="1"/>
  <c r="R106" i="1" s="1"/>
  <c r="R76" i="1" a="1"/>
  <c r="R76" i="1" s="1"/>
  <c r="R97" i="1" a="1"/>
  <c r="R97" i="1" s="1"/>
  <c r="R79" i="1" a="1"/>
  <c r="R79" i="1" s="1"/>
  <c r="R83" i="1" a="1"/>
  <c r="R83" i="1" s="1"/>
  <c r="R96" i="1" a="1"/>
  <c r="R96" i="1" s="1"/>
  <c r="R90" i="1" a="1"/>
  <c r="R90" i="1" s="1"/>
  <c r="R101" i="1" a="1"/>
  <c r="R101" i="1" s="1"/>
  <c r="R98" i="1" a="1"/>
  <c r="R98" i="1" s="1"/>
  <c r="R100" i="1" a="1"/>
  <c r="R100" i="1" s="1"/>
  <c r="R43" i="1" a="1"/>
  <c r="R43" i="1" s="1"/>
  <c r="R103" i="1" a="1"/>
  <c r="R103" i="1" s="1"/>
  <c r="R77" i="1" a="1"/>
  <c r="R77" i="1" s="1"/>
  <c r="R72" i="1" a="1"/>
  <c r="R72" i="1" s="1"/>
  <c r="R102" i="1" a="1"/>
  <c r="R102" i="1" s="1"/>
  <c r="R36" i="1" a="1"/>
  <c r="R36" i="1" s="1"/>
  <c r="R88" i="1" a="1"/>
  <c r="R88" i="1" s="1"/>
  <c r="R70" i="1" a="1"/>
  <c r="R70" i="1" s="1"/>
  <c r="R40" i="1" a="1"/>
  <c r="R40" i="1" s="1"/>
  <c r="R71" i="1" a="1"/>
  <c r="R71" i="1" s="1"/>
  <c r="R81" i="1" a="1"/>
  <c r="R81" i="1" s="1"/>
  <c r="R39" i="1" a="1"/>
  <c r="R39" i="1" s="1"/>
  <c r="R105" i="1" a="1"/>
  <c r="R105" i="1" s="1"/>
  <c r="R41" i="1" a="1"/>
  <c r="R41" i="1" s="1"/>
  <c r="R331" i="1" a="1"/>
  <c r="R331" i="1" s="1"/>
  <c r="R335" i="1" a="1"/>
  <c r="R335" i="1" s="1"/>
  <c r="R179" i="1" a="1"/>
  <c r="R179" i="1" s="1"/>
  <c r="R332" i="1" a="1"/>
  <c r="R332" i="1" s="1"/>
  <c r="R333" i="1" a="1"/>
  <c r="R333" i="1" s="1"/>
  <c r="R173" i="1" a="1"/>
  <c r="R173" i="1" s="1"/>
  <c r="R330" i="1" a="1"/>
  <c r="R330" i="1" s="1"/>
  <c r="R178" i="1" a="1"/>
  <c r="R178" i="1" s="1"/>
  <c r="R175" i="1" a="1"/>
  <c r="R175" i="1" s="1"/>
  <c r="R334" i="1" a="1"/>
  <c r="R334" i="1" s="1"/>
  <c r="R174" i="1" a="1"/>
  <c r="R174" i="1" s="1"/>
  <c r="R140" i="1" a="1"/>
  <c r="R140" i="1" s="1"/>
  <c r="R131" i="1" a="1"/>
  <c r="R131" i="1" s="1"/>
  <c r="R143" i="1" a="1"/>
  <c r="R143" i="1" s="1"/>
  <c r="R130" i="1" a="1"/>
  <c r="R130" i="1" s="1"/>
  <c r="R138" i="1" a="1"/>
  <c r="R138" i="1" s="1"/>
  <c r="R144" i="1" a="1"/>
  <c r="R144" i="1" s="1"/>
  <c r="R133" i="1" a="1"/>
  <c r="R133" i="1" s="1"/>
  <c r="R145" i="1" a="1"/>
  <c r="R145" i="1" s="1"/>
  <c r="R142" i="1" a="1"/>
  <c r="R142" i="1" s="1"/>
  <c r="R153" i="1" a="1"/>
  <c r="R153" i="1" s="1"/>
  <c r="R141" i="1" a="1"/>
  <c r="R141" i="1" s="1"/>
  <c r="R134" i="1" a="1"/>
  <c r="R134" i="1" s="1"/>
  <c r="R137" i="1" a="1"/>
  <c r="R137" i="1" s="1"/>
  <c r="R139" i="1" a="1"/>
  <c r="R139" i="1" s="1"/>
  <c r="R129" i="1" a="1"/>
  <c r="R129" i="1" s="1"/>
  <c r="R151" i="1" a="1"/>
  <c r="R151" i="1" s="1"/>
  <c r="R150" i="1" a="1"/>
  <c r="R150" i="1" s="1"/>
  <c r="R228" i="1" a="1"/>
  <c r="R228" i="1" s="1"/>
  <c r="R227" i="1" a="1"/>
  <c r="R227" i="1" s="1"/>
  <c r="R236" i="1" a="1"/>
  <c r="R236" i="1" s="1"/>
  <c r="R224" i="1" a="1"/>
  <c r="R224" i="1" s="1"/>
  <c r="R225" i="1" a="1"/>
  <c r="R225" i="1" s="1"/>
  <c r="R284" i="1" a="1"/>
  <c r="R284" i="1" s="1"/>
  <c r="R237" i="1" a="1"/>
  <c r="R237" i="1" s="1"/>
  <c r="R230" i="1" a="1"/>
  <c r="R230" i="1" s="1"/>
  <c r="R271" i="1" a="1"/>
  <c r="R271" i="1" s="1"/>
  <c r="R286" i="1" a="1"/>
  <c r="R286" i="1" s="1"/>
  <c r="R263" i="1" a="1"/>
  <c r="R263" i="1" s="1"/>
  <c r="R233" i="1" a="1"/>
  <c r="R233" i="1" s="1"/>
  <c r="R270" i="1" a="1"/>
  <c r="R270" i="1" s="1"/>
  <c r="R282" i="1" a="1"/>
  <c r="R282" i="1" s="1"/>
  <c r="R273" i="1" a="1"/>
  <c r="R273" i="1" s="1"/>
  <c r="R281" i="1" a="1"/>
  <c r="R281" i="1" s="1"/>
  <c r="R267" i="1" a="1"/>
  <c r="R267" i="1" s="1"/>
  <c r="R285" i="1" a="1"/>
  <c r="R285" i="1" s="1"/>
  <c r="R238" i="1" a="1"/>
  <c r="R238" i="1" s="1"/>
  <c r="R264" i="1" a="1"/>
  <c r="R264" i="1" s="1"/>
  <c r="R280" i="1" a="1"/>
  <c r="R280" i="1" s="1"/>
  <c r="R229" i="1" a="1"/>
  <c r="R229" i="1" s="1"/>
  <c r="R265" i="1" a="1"/>
  <c r="R265" i="1" s="1"/>
  <c r="R235" i="1" a="1"/>
  <c r="R235" i="1" s="1"/>
  <c r="R269" i="1" a="1"/>
  <c r="R269" i="1" s="1"/>
  <c r="R279" i="1" a="1"/>
  <c r="R279" i="1" s="1"/>
  <c r="R240" i="1" a="1"/>
  <c r="R240" i="1" s="1"/>
  <c r="R277" i="1" a="1"/>
  <c r="R277" i="1" s="1"/>
  <c r="R262" i="1" a="1"/>
  <c r="R262" i="1" s="1"/>
  <c r="R266" i="1" a="1"/>
  <c r="R266" i="1" s="1"/>
  <c r="R232" i="1" a="1"/>
  <c r="R232" i="1" s="1"/>
  <c r="R234" i="1" a="1"/>
  <c r="R234" i="1" s="1"/>
  <c r="R283" i="1" a="1"/>
  <c r="R283" i="1" s="1"/>
  <c r="R274" i="1" a="1"/>
  <c r="R274" i="1" s="1"/>
  <c r="R287" i="1" a="1"/>
  <c r="R287" i="1" s="1"/>
  <c r="R231" i="1" a="1"/>
  <c r="R231" i="1" s="1"/>
  <c r="R268" i="1" a="1"/>
  <c r="R268" i="1" s="1"/>
  <c r="R275" i="1" a="1"/>
  <c r="R275" i="1" s="1"/>
  <c r="R226" i="1" a="1"/>
  <c r="R226" i="1" s="1"/>
  <c r="R272" i="1" a="1"/>
  <c r="R272" i="1" s="1"/>
  <c r="R276" i="1" a="1"/>
  <c r="R276" i="1" s="1"/>
  <c r="DO27" i="1"/>
  <c r="DI28" i="1"/>
  <c r="S16" i="5"/>
  <c r="S18" i="5"/>
  <c r="R11" i="1" a="1"/>
  <c r="R11" i="1" s="1"/>
  <c r="S8" i="5"/>
  <c r="S23" i="5"/>
  <c r="S21" i="5"/>
  <c r="P9" i="15"/>
  <c r="M22" i="7"/>
  <c r="R149" i="1" l="1" a="1"/>
  <c r="R149" i="1" s="1"/>
  <c r="R146" i="1" a="1"/>
  <c r="R146" i="1" s="1"/>
  <c r="R148" i="1" a="1"/>
  <c r="R148" i="1" s="1"/>
  <c r="R147" i="1" a="1"/>
  <c r="R147" i="1" s="1"/>
  <c r="R132" i="1" a="1"/>
  <c r="R132" i="1" s="1"/>
  <c r="R136" i="1" a="1"/>
  <c r="R136" i="1" s="1"/>
  <c r="P10" i="15"/>
  <c r="U10" i="15" s="1"/>
  <c r="U9" i="15"/>
  <c r="R135" i="1" a="1"/>
  <c r="R135" i="1" s="1"/>
  <c r="S248" i="1"/>
  <c r="S247" i="1"/>
  <c r="S244" i="1"/>
  <c r="S245" i="1"/>
  <c r="S246" i="1"/>
  <c r="S242" i="1"/>
  <c r="S243" i="1"/>
  <c r="L26" i="5"/>
  <c r="K27" i="5"/>
  <c r="Q23" i="15"/>
  <c r="P25" i="5"/>
  <c r="Q25" i="5"/>
  <c r="N25" i="5"/>
  <c r="O25" i="5" s="1"/>
  <c r="DJ128" i="1"/>
  <c r="M15" i="7"/>
  <c r="DO28" i="1"/>
  <c r="DI29" i="1"/>
  <c r="P11" i="15" l="1"/>
  <c r="U11" i="15" s="1"/>
  <c r="S25" i="5"/>
  <c r="S288" i="1"/>
  <c r="S299" i="1"/>
  <c r="S300" i="1"/>
  <c r="S308" i="1"/>
  <c r="S302" i="1"/>
  <c r="S290" i="1"/>
  <c r="S292" i="1"/>
  <c r="S297" i="1"/>
  <c r="S303" i="1"/>
  <c r="S304" i="1"/>
  <c r="S301" i="1"/>
  <c r="S309" i="1"/>
  <c r="S295" i="1"/>
  <c r="S296" i="1"/>
  <c r="S291" i="1"/>
  <c r="S305" i="1"/>
  <c r="S289" i="1"/>
  <c r="S294" i="1"/>
  <c r="S293" i="1"/>
  <c r="S298" i="1"/>
  <c r="L27" i="5"/>
  <c r="K28" i="5"/>
  <c r="Q26" i="15"/>
  <c r="Q26" i="5"/>
  <c r="P26" i="5"/>
  <c r="N26" i="5"/>
  <c r="O26" i="5" s="1"/>
  <c r="S26" i="5"/>
  <c r="DJ243" i="1"/>
  <c r="R243" i="1" a="1"/>
  <c r="R243" i="1" s="1"/>
  <c r="DJ242" i="1"/>
  <c r="M28" i="7"/>
  <c r="R242" i="1" a="1"/>
  <c r="R242" i="1" s="1"/>
  <c r="DJ246" i="1"/>
  <c r="R246" i="1" a="1"/>
  <c r="R246" i="1" s="1"/>
  <c r="DJ245" i="1"/>
  <c r="R245" i="1" a="1"/>
  <c r="R245" i="1" s="1"/>
  <c r="DJ244" i="1"/>
  <c r="R244" i="1" a="1"/>
  <c r="R244" i="1" s="1"/>
  <c r="DJ247" i="1"/>
  <c r="R247" i="1" a="1"/>
  <c r="R247" i="1" s="1"/>
  <c r="DJ248" i="1"/>
  <c r="R248" i="1" a="1"/>
  <c r="R248" i="1" s="1"/>
  <c r="DO29" i="1"/>
  <c r="DI30" i="1"/>
  <c r="P12" i="15"/>
  <c r="U12" i="15" s="1"/>
  <c r="CB5" i="1"/>
  <c r="DJ305" i="1" l="1"/>
  <c r="R305" i="1" a="1"/>
  <c r="R305" i="1" s="1"/>
  <c r="DJ291" i="1"/>
  <c r="R291" i="1" a="1"/>
  <c r="R291" i="1" s="1"/>
  <c r="DJ296" i="1"/>
  <c r="R296" i="1" a="1"/>
  <c r="R296" i="1" s="1"/>
  <c r="DJ295" i="1"/>
  <c r="R295" i="1" a="1"/>
  <c r="R295" i="1" s="1"/>
  <c r="DJ309" i="1"/>
  <c r="R309" i="1" a="1"/>
  <c r="R309" i="1" s="1"/>
  <c r="DJ301" i="1"/>
  <c r="R301" i="1" a="1"/>
  <c r="R301" i="1" s="1"/>
  <c r="DJ304" i="1"/>
  <c r="R304" i="1" a="1"/>
  <c r="R304" i="1" s="1"/>
  <c r="DJ303" i="1"/>
  <c r="R303" i="1" a="1"/>
  <c r="R303" i="1" s="1"/>
  <c r="DJ297" i="1"/>
  <c r="R297" i="1" a="1"/>
  <c r="R297" i="1" s="1"/>
  <c r="DJ292" i="1"/>
  <c r="R292" i="1" a="1"/>
  <c r="R292" i="1" s="1"/>
  <c r="S161" i="1"/>
  <c r="S157" i="1"/>
  <c r="S172" i="1"/>
  <c r="S158" i="1"/>
  <c r="S162" i="1"/>
  <c r="S167" i="1"/>
  <c r="S165" i="1"/>
  <c r="S156" i="1"/>
  <c r="S168" i="1"/>
  <c r="S166" i="1"/>
  <c r="S169" i="1"/>
  <c r="S159" i="1"/>
  <c r="S170" i="1"/>
  <c r="S155" i="1"/>
  <c r="S160" i="1"/>
  <c r="S164" i="1"/>
  <c r="S163" i="1"/>
  <c r="L28" i="5"/>
  <c r="K29" i="5"/>
  <c r="Q16" i="15"/>
  <c r="DJ290" i="1"/>
  <c r="R290" i="1" a="1"/>
  <c r="R290" i="1" s="1"/>
  <c r="P27" i="5"/>
  <c r="Q27" i="5"/>
  <c r="N27" i="5"/>
  <c r="O27" i="5" s="1"/>
  <c r="S27" i="5"/>
  <c r="DJ302" i="1"/>
  <c r="R302" i="1" a="1"/>
  <c r="R302" i="1" s="1"/>
  <c r="DJ298" i="1"/>
  <c r="R298" i="1" a="1"/>
  <c r="R298" i="1" s="1"/>
  <c r="DJ308" i="1"/>
  <c r="R308" i="1" a="1"/>
  <c r="R308" i="1" s="1"/>
  <c r="DJ293" i="1"/>
  <c r="R293" i="1" a="1"/>
  <c r="R293" i="1" s="1"/>
  <c r="DJ300" i="1"/>
  <c r="R300" i="1" a="1"/>
  <c r="R300" i="1" s="1"/>
  <c r="DJ294" i="1"/>
  <c r="R294" i="1" a="1"/>
  <c r="R294" i="1" s="1"/>
  <c r="DJ299" i="1"/>
  <c r="R299" i="1" a="1"/>
  <c r="R299" i="1" s="1"/>
  <c r="DJ289" i="1"/>
  <c r="R289" i="1" a="1"/>
  <c r="R289" i="1" s="1"/>
  <c r="DJ288" i="1"/>
  <c r="R288" i="1" a="1"/>
  <c r="R288" i="1" s="1"/>
  <c r="M26" i="7"/>
  <c r="DO30" i="1"/>
  <c r="DI31" i="1"/>
  <c r="P13" i="15"/>
  <c r="P14" i="15" l="1"/>
  <c r="U14" i="15" s="1"/>
  <c r="U13" i="15"/>
  <c r="DJ159" i="1"/>
  <c r="R159" i="1" a="1"/>
  <c r="R159" i="1" s="1"/>
  <c r="DJ169" i="1"/>
  <c r="R169" i="1" a="1"/>
  <c r="R169" i="1" s="1"/>
  <c r="DJ166" i="1"/>
  <c r="R166" i="1" a="1"/>
  <c r="R166" i="1" s="1"/>
  <c r="DJ168" i="1"/>
  <c r="R168" i="1" a="1"/>
  <c r="R168" i="1" s="1"/>
  <c r="DJ156" i="1"/>
  <c r="R156" i="1" a="1"/>
  <c r="R156" i="1" s="1"/>
  <c r="DJ165" i="1"/>
  <c r="R165" i="1" a="1"/>
  <c r="R165" i="1" s="1"/>
  <c r="DJ167" i="1"/>
  <c r="R167" i="1" a="1"/>
  <c r="R167" i="1" s="1"/>
  <c r="DJ162" i="1"/>
  <c r="R162" i="1" a="1"/>
  <c r="R162" i="1" s="1"/>
  <c r="DJ158" i="1"/>
  <c r="R158" i="1" a="1"/>
  <c r="R158" i="1" s="1"/>
  <c r="L29" i="5"/>
  <c r="S326" i="1"/>
  <c r="S321" i="1"/>
  <c r="S318" i="1"/>
  <c r="S322" i="1"/>
  <c r="S327" i="1"/>
  <c r="S317" i="1"/>
  <c r="S325" i="1"/>
  <c r="S315" i="1"/>
  <c r="S316" i="1"/>
  <c r="S310" i="1"/>
  <c r="S323" i="1"/>
  <c r="S324" i="1"/>
  <c r="S311" i="1"/>
  <c r="S312" i="1"/>
  <c r="S314" i="1"/>
  <c r="S320" i="1"/>
  <c r="S313" i="1"/>
  <c r="S319" i="1"/>
  <c r="Q27" i="15"/>
  <c r="DJ172" i="1"/>
  <c r="R172" i="1" a="1"/>
  <c r="R172" i="1" s="1"/>
  <c r="DJ157" i="1"/>
  <c r="R157" i="1" a="1"/>
  <c r="R157" i="1" s="1"/>
  <c r="DJ163" i="1"/>
  <c r="R163" i="1" a="1"/>
  <c r="R163" i="1" s="1"/>
  <c r="DJ161" i="1"/>
  <c r="R161" i="1" a="1"/>
  <c r="R161" i="1" s="1"/>
  <c r="DJ164" i="1"/>
  <c r="R164" i="1" a="1"/>
  <c r="R164" i="1" s="1"/>
  <c r="Q28" i="5"/>
  <c r="P28" i="5"/>
  <c r="N28" i="5"/>
  <c r="O28" i="5" s="1"/>
  <c r="DJ160" i="1"/>
  <c r="R160" i="1" a="1"/>
  <c r="R160" i="1" s="1"/>
  <c r="DJ155" i="1"/>
  <c r="R155" i="1" a="1"/>
  <c r="R155" i="1" s="1"/>
  <c r="M14" i="7"/>
  <c r="DJ170" i="1"/>
  <c r="R170" i="1" a="1"/>
  <c r="R170" i="1" s="1"/>
  <c r="DO31" i="1"/>
  <c r="DI34" i="1"/>
  <c r="M12" i="7"/>
  <c r="S28" i="5" l="1"/>
  <c r="P15" i="15"/>
  <c r="P16" i="15" s="1"/>
  <c r="U16" i="15" s="1"/>
  <c r="DJ311" i="1"/>
  <c r="R311" i="1" a="1"/>
  <c r="R311" i="1" s="1"/>
  <c r="DJ324" i="1"/>
  <c r="R324" i="1" a="1"/>
  <c r="R324" i="1" s="1"/>
  <c r="DJ323" i="1"/>
  <c r="R323" i="1" a="1"/>
  <c r="R323" i="1" s="1"/>
  <c r="DJ310" i="1"/>
  <c r="R310" i="1" a="1"/>
  <c r="R310" i="1" s="1"/>
  <c r="M25" i="7"/>
  <c r="DJ316" i="1"/>
  <c r="R316" i="1" a="1"/>
  <c r="R316" i="1" s="1"/>
  <c r="DJ315" i="1"/>
  <c r="R315" i="1" a="1"/>
  <c r="R315" i="1" s="1"/>
  <c r="DJ325" i="1"/>
  <c r="R325" i="1" a="1"/>
  <c r="R325" i="1" s="1"/>
  <c r="DJ317" i="1"/>
  <c r="R317" i="1" a="1"/>
  <c r="R317" i="1" s="1"/>
  <c r="DJ327" i="1"/>
  <c r="R327" i="1" a="1"/>
  <c r="R327" i="1" s="1"/>
  <c r="DJ322" i="1"/>
  <c r="R322" i="1" a="1"/>
  <c r="R322" i="1" s="1"/>
  <c r="DJ318" i="1"/>
  <c r="R318" i="1" a="1"/>
  <c r="R318" i="1" s="1"/>
  <c r="DJ319" i="1"/>
  <c r="R319" i="1" a="1"/>
  <c r="R319" i="1" s="1"/>
  <c r="DJ321" i="1"/>
  <c r="R321" i="1" a="1"/>
  <c r="R321" i="1" s="1"/>
  <c r="DJ313" i="1"/>
  <c r="R313" i="1" a="1"/>
  <c r="R313" i="1" s="1"/>
  <c r="DJ326" i="1"/>
  <c r="R326" i="1" a="1"/>
  <c r="R326" i="1" s="1"/>
  <c r="DJ320" i="1"/>
  <c r="R320" i="1" a="1"/>
  <c r="R320" i="1" s="1"/>
  <c r="Q29" i="5"/>
  <c r="P29" i="5"/>
  <c r="N29" i="5"/>
  <c r="O29" i="5" s="1"/>
  <c r="S29" i="5"/>
  <c r="U29" i="5" s="1"/>
  <c r="DJ314" i="1"/>
  <c r="R314" i="1" a="1"/>
  <c r="R314" i="1" s="1"/>
  <c r="DJ312" i="1"/>
  <c r="R312" i="1" a="1"/>
  <c r="R312" i="1" s="1"/>
  <c r="DO34" i="1"/>
  <c r="DI35" i="1"/>
  <c r="U15" i="15" l="1"/>
  <c r="U28" i="5"/>
  <c r="U27" i="5" s="1"/>
  <c r="U26" i="5" s="1"/>
  <c r="U25" i="5" s="1"/>
  <c r="U24" i="5" s="1"/>
  <c r="U23" i="5" s="1"/>
  <c r="U22" i="5" s="1"/>
  <c r="U21" i="5" s="1"/>
  <c r="U20" i="5" s="1"/>
  <c r="U19" i="5" s="1"/>
  <c r="U18" i="5" s="1"/>
  <c r="U17" i="5" s="1"/>
  <c r="U16" i="5" s="1"/>
  <c r="U15" i="5" s="1"/>
  <c r="U14" i="5" s="1"/>
  <c r="U13" i="5" s="1"/>
  <c r="U12" i="5" s="1"/>
  <c r="U11" i="5" s="1"/>
  <c r="U10" i="5" s="1"/>
  <c r="U9" i="5" s="1"/>
  <c r="U8" i="5" s="1"/>
  <c r="P17" i="15"/>
  <c r="P18" i="15" s="1"/>
  <c r="DO35" i="1"/>
  <c r="DI36" i="1"/>
  <c r="U17" i="15" l="1"/>
  <c r="P19" i="15"/>
  <c r="U18" i="15"/>
  <c r="DO36" i="1"/>
  <c r="DI37" i="1"/>
  <c r="M16" i="7"/>
  <c r="U19" i="15" l="1"/>
  <c r="P20" i="15"/>
  <c r="DO37" i="1"/>
  <c r="DI38" i="1"/>
  <c r="BB5" i="1"/>
  <c r="BT5" i="1"/>
  <c r="P21" i="15" l="1"/>
  <c r="U20" i="15"/>
  <c r="DO38" i="1"/>
  <c r="DI39" i="1"/>
  <c r="DG5" i="1"/>
  <c r="P22" i="15" l="1"/>
  <c r="U21" i="15"/>
  <c r="DO39" i="1"/>
  <c r="DI40" i="1"/>
  <c r="CI5" i="1"/>
  <c r="CL5" i="1"/>
  <c r="P23" i="15" l="1"/>
  <c r="U22" i="15"/>
  <c r="DO40" i="1"/>
  <c r="DI41" i="1"/>
  <c r="AD5" i="1"/>
  <c r="P24" i="15" l="1"/>
  <c r="U23" i="15"/>
  <c r="DO41" i="1"/>
  <c r="DI43" i="1"/>
  <c r="P25" i="15" l="1"/>
  <c r="U24" i="15"/>
  <c r="DO43" i="1"/>
  <c r="DI44" i="1"/>
  <c r="P26" i="15" l="1"/>
  <c r="U25" i="15"/>
  <c r="DO44" i="1"/>
  <c r="DI46" i="1"/>
  <c r="P27" i="15" l="1"/>
  <c r="U26" i="15"/>
  <c r="DO46" i="1"/>
  <c r="DI47" i="1"/>
  <c r="P28" i="15" l="1"/>
  <c r="U27" i="15"/>
  <c r="DO47" i="1"/>
  <c r="DI48" i="1"/>
  <c r="P29" i="15" l="1"/>
  <c r="U28" i="15"/>
  <c r="DO48" i="1"/>
  <c r="DI49" i="1"/>
  <c r="P30" i="15" l="1"/>
  <c r="U29" i="15"/>
  <c r="W29" i="15" s="1"/>
  <c r="W28" i="15" s="1"/>
  <c r="W27" i="15" s="1"/>
  <c r="W26" i="15" s="1"/>
  <c r="W25" i="15" s="1"/>
  <c r="W24" i="15" s="1"/>
  <c r="W23" i="15" s="1"/>
  <c r="W22" i="15" s="1"/>
  <c r="W21" i="15" s="1"/>
  <c r="W20" i="15" s="1"/>
  <c r="W19" i="15" s="1"/>
  <c r="W18" i="15" s="1"/>
  <c r="W17" i="15" s="1"/>
  <c r="W16" i="15" s="1"/>
  <c r="W15" i="15" s="1"/>
  <c r="W14" i="15" s="1"/>
  <c r="W13" i="15" s="1"/>
  <c r="W12" i="15" s="1"/>
  <c r="W11" i="15" s="1"/>
  <c r="W10" i="15" s="1"/>
  <c r="W9" i="15" s="1"/>
  <c r="W8" i="15" s="1"/>
  <c r="DY9" i="1" s="1"/>
  <c r="DO49" i="1"/>
  <c r="DI50" i="1"/>
  <c r="DO50" i="1" l="1"/>
  <c r="DI51" i="1"/>
  <c r="DO51" i="1" l="1"/>
  <c r="DI53" i="1"/>
  <c r="DO53" i="1" l="1"/>
  <c r="DI55" i="1"/>
  <c r="DO55" i="1" l="1"/>
  <c r="DI56" i="1"/>
  <c r="DO56" i="1" l="1"/>
  <c r="DI57" i="1"/>
  <c r="DO57" i="1" l="1"/>
  <c r="DI58" i="1"/>
  <c r="DO58" i="1" l="1"/>
  <c r="DI59" i="1"/>
  <c r="DO59" i="1" l="1"/>
  <c r="DI60" i="1"/>
  <c r="DO60" i="1" l="1"/>
  <c r="DI61" i="1"/>
  <c r="DO61" i="1" l="1"/>
  <c r="DI62" i="1"/>
  <c r="DO62" i="1" l="1"/>
  <c r="DI63" i="1"/>
  <c r="DO63" i="1" l="1"/>
  <c r="DI64" i="1"/>
  <c r="DO64" i="1" l="1"/>
  <c r="DI65" i="1"/>
  <c r="DO65" i="1" l="1"/>
  <c r="DI68" i="1"/>
  <c r="DO68" i="1" l="1"/>
  <c r="DI69" i="1"/>
  <c r="DO69" i="1" l="1"/>
  <c r="DI70" i="1"/>
  <c r="DO70" i="1" l="1"/>
  <c r="DI71" i="1"/>
  <c r="DO71" i="1" l="1"/>
  <c r="DI72" i="1"/>
  <c r="DO72" i="1" l="1"/>
  <c r="DI73" i="1"/>
  <c r="DO73" i="1" l="1"/>
  <c r="DI74" i="1"/>
  <c r="DO74" i="1" l="1"/>
  <c r="DI75" i="1"/>
  <c r="DO75" i="1" l="1"/>
  <c r="DI76" i="1"/>
  <c r="DO76" i="1" l="1"/>
  <c r="DI77" i="1"/>
  <c r="DO77" i="1" l="1"/>
  <c r="DI78" i="1"/>
  <c r="DO78" i="1" l="1"/>
  <c r="DI79" i="1"/>
  <c r="DO79" i="1" l="1"/>
  <c r="DI80" i="1"/>
  <c r="DO80" i="1" l="1"/>
  <c r="DI81" i="1"/>
  <c r="DO81" i="1" l="1"/>
  <c r="DI82" i="1"/>
  <c r="DO82" i="1" l="1"/>
  <c r="DI83" i="1"/>
  <c r="DO83" i="1" l="1"/>
  <c r="DI84" i="1"/>
  <c r="DO84" i="1" l="1"/>
  <c r="DI85" i="1"/>
  <c r="DO85" i="1" l="1"/>
  <c r="DI86" i="1"/>
  <c r="DO86" i="1" l="1"/>
  <c r="DI87" i="1"/>
  <c r="DO87" i="1" l="1"/>
  <c r="DI88" i="1"/>
  <c r="DO88" i="1" l="1"/>
  <c r="DI89" i="1"/>
  <c r="DO89" i="1" l="1"/>
  <c r="DI90" i="1"/>
  <c r="DO90" i="1" l="1"/>
  <c r="DI91" i="1"/>
  <c r="DO91" i="1" l="1"/>
  <c r="DI92" i="1"/>
  <c r="DO92" i="1" l="1"/>
  <c r="DI93" i="1"/>
  <c r="DO93" i="1" l="1"/>
  <c r="DI94" i="1"/>
  <c r="DO94" i="1" l="1"/>
  <c r="DI95" i="1"/>
  <c r="DO95" i="1" l="1"/>
  <c r="DI96" i="1"/>
  <c r="DO96" i="1" l="1"/>
  <c r="DI97" i="1"/>
  <c r="DO97" i="1" l="1"/>
  <c r="DI98" i="1"/>
  <c r="DO98" i="1" l="1"/>
  <c r="DI100" i="1"/>
  <c r="DO100" i="1" l="1"/>
  <c r="DI101" i="1"/>
  <c r="DO101" i="1" l="1"/>
  <c r="DI102" i="1"/>
  <c r="DO102" i="1" l="1"/>
  <c r="DI103" i="1"/>
  <c r="DO103" i="1" l="1"/>
  <c r="DI105" i="1"/>
  <c r="DO105" i="1" l="1"/>
  <c r="DI106" i="1"/>
  <c r="DO106" i="1" l="1"/>
  <c r="DI107" i="1"/>
  <c r="DO107" i="1" l="1"/>
  <c r="DI108" i="1"/>
  <c r="DO108" i="1" l="1"/>
  <c r="DI109" i="1"/>
  <c r="DO109" i="1" l="1"/>
  <c r="DI110" i="1"/>
  <c r="DO110" i="1" l="1"/>
  <c r="DI111" i="1"/>
  <c r="DO111" i="1" l="1"/>
  <c r="DI112" i="1"/>
  <c r="DO112" i="1" l="1"/>
  <c r="DI113" i="1"/>
  <c r="DO113" i="1" l="1"/>
  <c r="DI114" i="1"/>
  <c r="DO114" i="1" l="1"/>
  <c r="DI115" i="1"/>
  <c r="DO115" i="1" l="1"/>
  <c r="DI116" i="1"/>
  <c r="DO116" i="1" l="1"/>
  <c r="DI117" i="1"/>
  <c r="DO117" i="1" l="1"/>
  <c r="DI118" i="1"/>
  <c r="DO118" i="1" l="1"/>
  <c r="DI119" i="1"/>
  <c r="DO119" i="1" l="1"/>
  <c r="DI120" i="1"/>
  <c r="DO120" i="1" l="1"/>
  <c r="DI121" i="1"/>
  <c r="DO121" i="1" l="1"/>
  <c r="DI122" i="1"/>
  <c r="DO122" i="1" l="1"/>
  <c r="DI123" i="1"/>
  <c r="DO123" i="1" l="1"/>
  <c r="DI124" i="1"/>
  <c r="DO124" i="1" l="1"/>
  <c r="DI125" i="1"/>
  <c r="DO125" i="1" l="1"/>
  <c r="DI127" i="1"/>
  <c r="DO127" i="1" l="1"/>
  <c r="DI128" i="1"/>
  <c r="DO128" i="1" l="1"/>
  <c r="DI129" i="1"/>
  <c r="DO129" i="1" l="1"/>
  <c r="DI130" i="1"/>
  <c r="DO130" i="1" l="1"/>
  <c r="DI131" i="1"/>
  <c r="DO131" i="1" l="1"/>
  <c r="DI132" i="1"/>
  <c r="DO132" i="1" l="1"/>
  <c r="DI133" i="1"/>
  <c r="DO133" i="1" l="1"/>
  <c r="DI134" i="1"/>
  <c r="DO134" i="1" l="1"/>
  <c r="DI135" i="1"/>
  <c r="DO135" i="1" l="1"/>
  <c r="DI136" i="1"/>
  <c r="DO136" i="1" l="1"/>
  <c r="DI137" i="1"/>
  <c r="DO137" i="1" l="1"/>
  <c r="DI138" i="1"/>
  <c r="DO138" i="1" l="1"/>
  <c r="DI139" i="1"/>
  <c r="DO139" i="1" l="1"/>
  <c r="DI140" i="1"/>
  <c r="DO140" i="1" l="1"/>
  <c r="DI141" i="1"/>
  <c r="DO141" i="1" l="1"/>
  <c r="DI142" i="1"/>
  <c r="DO142" i="1" l="1"/>
  <c r="DI143" i="1"/>
  <c r="DO143" i="1" l="1"/>
  <c r="DI144" i="1"/>
  <c r="DO144" i="1" l="1"/>
  <c r="DI145" i="1"/>
  <c r="DO145" i="1" l="1"/>
  <c r="DI146" i="1"/>
  <c r="DO146" i="1" l="1"/>
  <c r="DI147" i="1"/>
  <c r="DO147" i="1" l="1"/>
  <c r="DI148" i="1"/>
  <c r="DO148" i="1" l="1"/>
  <c r="DI149" i="1"/>
  <c r="DO149" i="1" l="1"/>
  <c r="DI150" i="1"/>
  <c r="DO150" i="1" l="1"/>
  <c r="DI151" i="1"/>
  <c r="DO151" i="1" l="1"/>
  <c r="DI153" i="1"/>
  <c r="DO153" i="1" l="1"/>
  <c r="DI155" i="1"/>
  <c r="DO155" i="1" l="1"/>
  <c r="DI156" i="1"/>
  <c r="DO156" i="1" l="1"/>
  <c r="DI157" i="1"/>
  <c r="DO157" i="1" l="1"/>
  <c r="DI158" i="1"/>
  <c r="DO158" i="1" l="1"/>
  <c r="DI159" i="1"/>
  <c r="DO159" i="1" l="1"/>
  <c r="DI160" i="1"/>
  <c r="DO160" i="1" l="1"/>
  <c r="DI161" i="1"/>
  <c r="DO161" i="1" l="1"/>
  <c r="DI162" i="1"/>
  <c r="DO162" i="1" l="1"/>
  <c r="DI163" i="1"/>
  <c r="DO163" i="1" l="1"/>
  <c r="DI164" i="1"/>
  <c r="DO164" i="1" l="1"/>
  <c r="DI165" i="1"/>
  <c r="DO165" i="1" l="1"/>
  <c r="DI166" i="1"/>
  <c r="DO166" i="1" l="1"/>
  <c r="DI167" i="1"/>
  <c r="DO167" i="1" l="1"/>
  <c r="DI168" i="1"/>
  <c r="DO168" i="1" l="1"/>
  <c r="DI169" i="1"/>
  <c r="DO169" i="1" l="1"/>
  <c r="DI170" i="1"/>
  <c r="DO170" i="1" l="1"/>
  <c r="DI172" i="1"/>
  <c r="DO172" i="1" l="1"/>
  <c r="DI173" i="1"/>
  <c r="DO173" i="1" l="1"/>
  <c r="DI174" i="1"/>
  <c r="DO174" i="1" l="1"/>
  <c r="DI175" i="1"/>
  <c r="DO175" i="1" l="1"/>
  <c r="DI178" i="1"/>
  <c r="DO178" i="1" l="1"/>
  <c r="DI179" i="1"/>
  <c r="DO179" i="1" l="1"/>
  <c r="DI182" i="1"/>
  <c r="DO182" i="1" l="1"/>
  <c r="DI183" i="1"/>
  <c r="DO183" i="1" l="1"/>
  <c r="DI184" i="1"/>
  <c r="DO184" i="1" l="1"/>
  <c r="DI185" i="1"/>
  <c r="DO185" i="1" l="1"/>
  <c r="DI186" i="1"/>
  <c r="DO186" i="1" l="1"/>
  <c r="DI187" i="1"/>
  <c r="DO187" i="1" l="1"/>
  <c r="DI188" i="1"/>
  <c r="DO188" i="1" l="1"/>
  <c r="DI189" i="1"/>
  <c r="DO189" i="1" l="1"/>
  <c r="DI190" i="1"/>
  <c r="DO190" i="1" l="1"/>
  <c r="DI191" i="1"/>
  <c r="DO191" i="1" l="1"/>
  <c r="DI192" i="1"/>
  <c r="DO192" i="1" l="1"/>
  <c r="DI193" i="1"/>
  <c r="DO193" i="1" l="1"/>
  <c r="DI194" i="1"/>
  <c r="DO194" i="1" l="1"/>
  <c r="DI195" i="1"/>
  <c r="DO195" i="1" l="1"/>
  <c r="DI196" i="1"/>
  <c r="DO196" i="1" l="1"/>
  <c r="DI197" i="1"/>
  <c r="DO197" i="1" l="1"/>
  <c r="DI198" i="1"/>
  <c r="DO198" i="1" l="1"/>
  <c r="DI199" i="1"/>
  <c r="DO199" i="1" l="1"/>
  <c r="DI200" i="1"/>
  <c r="DO200" i="1" l="1"/>
  <c r="DI201" i="1"/>
  <c r="DO201" i="1" l="1"/>
  <c r="DI202" i="1"/>
  <c r="DO202" i="1" l="1"/>
  <c r="DI203" i="1"/>
  <c r="DO203" i="1" l="1"/>
  <c r="DI204" i="1"/>
  <c r="DO204" i="1" l="1"/>
  <c r="DI205" i="1"/>
  <c r="DO205" i="1" l="1"/>
  <c r="DI206" i="1"/>
  <c r="DO206" i="1" l="1"/>
  <c r="DI207" i="1"/>
  <c r="DO207" i="1" l="1"/>
  <c r="DI208" i="1"/>
  <c r="DO208" i="1" l="1"/>
  <c r="DI209" i="1"/>
  <c r="DO209" i="1" l="1"/>
  <c r="DI210" i="1"/>
  <c r="DO210" i="1" l="1"/>
  <c r="DI211" i="1"/>
  <c r="DO211" i="1" l="1"/>
  <c r="DI212" i="1"/>
  <c r="DO212" i="1" l="1"/>
  <c r="DI213" i="1"/>
  <c r="DO213" i="1" l="1"/>
  <c r="DI214" i="1"/>
  <c r="DO214" i="1" l="1"/>
  <c r="DI215" i="1"/>
  <c r="DO215" i="1" l="1"/>
  <c r="DI216" i="1"/>
  <c r="DO216" i="1" l="1"/>
  <c r="DI217" i="1"/>
  <c r="DO217" i="1" l="1"/>
  <c r="DI219" i="1"/>
  <c r="DO219" i="1" l="1"/>
  <c r="DI220" i="1"/>
  <c r="DO220" i="1" l="1"/>
  <c r="DI221" i="1"/>
  <c r="DO221" i="1" l="1"/>
  <c r="DI224" i="1"/>
  <c r="DO224" i="1" l="1"/>
  <c r="DI225" i="1"/>
  <c r="DO225" i="1" l="1"/>
  <c r="DI226" i="1"/>
  <c r="DO226" i="1" l="1"/>
  <c r="DI227" i="1"/>
  <c r="DO227" i="1" l="1"/>
  <c r="DI228" i="1"/>
  <c r="DO228" i="1" l="1"/>
  <c r="DI229" i="1"/>
  <c r="DO229" i="1" l="1"/>
  <c r="DI230" i="1"/>
  <c r="DO230" i="1" l="1"/>
  <c r="DI231" i="1"/>
  <c r="DO231" i="1" l="1"/>
  <c r="DI232" i="1"/>
  <c r="DO232" i="1" l="1"/>
  <c r="DI233" i="1"/>
  <c r="DO233" i="1" l="1"/>
  <c r="DI234" i="1"/>
  <c r="DO234" i="1" l="1"/>
  <c r="DI235" i="1"/>
  <c r="DO235" i="1" l="1"/>
  <c r="DI236" i="1"/>
  <c r="DO236" i="1" l="1"/>
  <c r="DI237" i="1"/>
  <c r="DO237" i="1" l="1"/>
  <c r="DI238" i="1"/>
  <c r="DO238" i="1" l="1"/>
  <c r="DI240" i="1"/>
  <c r="DO240" i="1" l="1"/>
  <c r="DI242" i="1"/>
  <c r="DO242" i="1" l="1"/>
  <c r="DI243" i="1"/>
  <c r="DO243" i="1" l="1"/>
  <c r="DI244" i="1"/>
  <c r="DO244" i="1" l="1"/>
  <c r="DI245" i="1"/>
  <c r="DO245" i="1" l="1"/>
  <c r="DI246" i="1"/>
  <c r="DO246" i="1" l="1"/>
  <c r="DI247" i="1"/>
  <c r="DO247" i="1" l="1"/>
  <c r="DI248" i="1"/>
  <c r="DO248" i="1" l="1"/>
  <c r="DI251" i="1"/>
  <c r="DO251" i="1" l="1"/>
  <c r="DI252" i="1"/>
  <c r="DO252" i="1" l="1"/>
  <c r="DI253" i="1"/>
  <c r="DO253" i="1" l="1"/>
  <c r="DI254" i="1"/>
  <c r="DO254" i="1" l="1"/>
  <c r="DI255" i="1"/>
  <c r="DO255" i="1" l="1"/>
  <c r="DI256" i="1"/>
  <c r="DO256" i="1" l="1"/>
  <c r="DI257" i="1"/>
  <c r="DO257" i="1" l="1"/>
  <c r="DI258" i="1"/>
  <c r="DO258" i="1" l="1"/>
  <c r="DI261" i="1"/>
  <c r="DO261" i="1" l="1"/>
  <c r="DI262" i="1"/>
  <c r="DO262" i="1" l="1"/>
  <c r="DI263" i="1"/>
  <c r="DO263" i="1" l="1"/>
  <c r="DI264" i="1"/>
  <c r="DO264" i="1" l="1"/>
  <c r="DI265" i="1"/>
  <c r="DO265" i="1" l="1"/>
  <c r="DI266" i="1"/>
  <c r="DO266" i="1" l="1"/>
  <c r="DI267" i="1"/>
  <c r="DO267" i="1" l="1"/>
  <c r="DI268" i="1"/>
  <c r="DO268" i="1" l="1"/>
  <c r="DI269" i="1"/>
  <c r="DO269" i="1" l="1"/>
  <c r="DI270" i="1"/>
  <c r="DO270" i="1" l="1"/>
  <c r="DI271" i="1"/>
  <c r="DO271" i="1" l="1"/>
  <c r="DI272" i="1"/>
  <c r="DO272" i="1" l="1"/>
  <c r="DI273" i="1"/>
  <c r="DO273" i="1" l="1"/>
  <c r="DI274" i="1"/>
  <c r="DO274" i="1" l="1"/>
  <c r="DI275" i="1"/>
  <c r="DO275" i="1" l="1"/>
  <c r="DI276" i="1"/>
  <c r="DO276" i="1" l="1"/>
  <c r="DI277" i="1"/>
  <c r="DO277" i="1" l="1"/>
  <c r="DI279" i="1"/>
  <c r="DO279" i="1" l="1"/>
  <c r="DI280" i="1"/>
  <c r="DO280" i="1" l="1"/>
  <c r="DI281" i="1"/>
  <c r="DO281" i="1" l="1"/>
  <c r="DI282" i="1"/>
  <c r="DO282" i="1" l="1"/>
  <c r="DI283" i="1"/>
  <c r="DO283" i="1" l="1"/>
  <c r="DI284" i="1"/>
  <c r="DO284" i="1" l="1"/>
  <c r="DI285" i="1"/>
  <c r="DO285" i="1" l="1"/>
  <c r="DI286" i="1"/>
  <c r="DO286" i="1" l="1"/>
  <c r="DI287" i="1"/>
  <c r="DO287" i="1" l="1"/>
  <c r="DI288" i="1"/>
  <c r="DO288" i="1" l="1"/>
  <c r="DI289" i="1"/>
  <c r="DO289" i="1" l="1"/>
  <c r="DI290" i="1"/>
  <c r="DO290" i="1" l="1"/>
  <c r="DI291" i="1"/>
  <c r="DO291" i="1" l="1"/>
  <c r="DI292" i="1"/>
  <c r="DO292" i="1" l="1"/>
  <c r="DI293" i="1"/>
  <c r="DO293" i="1" l="1"/>
  <c r="DI294" i="1"/>
  <c r="DO294" i="1" l="1"/>
  <c r="DI295" i="1"/>
  <c r="DO295" i="1" l="1"/>
  <c r="DI296" i="1"/>
  <c r="DO296" i="1" l="1"/>
  <c r="DI297" i="1"/>
  <c r="DO297" i="1" l="1"/>
  <c r="DI298" i="1"/>
  <c r="DO298" i="1" l="1"/>
  <c r="DI299" i="1"/>
  <c r="DO299" i="1" l="1"/>
  <c r="DI300" i="1"/>
  <c r="DO300" i="1" l="1"/>
  <c r="DI301" i="1"/>
  <c r="DO301" i="1" l="1"/>
  <c r="DI302" i="1"/>
  <c r="DO302" i="1" l="1"/>
  <c r="DI303" i="1"/>
  <c r="DO303" i="1" l="1"/>
  <c r="DI304" i="1"/>
  <c r="DO304" i="1" l="1"/>
  <c r="DI305" i="1"/>
  <c r="DO305" i="1" l="1"/>
  <c r="DI308" i="1"/>
  <c r="DO308" i="1" l="1"/>
  <c r="DI309" i="1"/>
  <c r="DO309" i="1" l="1"/>
  <c r="DI310" i="1"/>
  <c r="DO310" i="1" l="1"/>
  <c r="DI311" i="1"/>
  <c r="DO311" i="1" l="1"/>
  <c r="DI312" i="1"/>
  <c r="DO312" i="1" l="1"/>
  <c r="DI313" i="1"/>
  <c r="DO313" i="1" l="1"/>
  <c r="DI314" i="1"/>
  <c r="DO314" i="1" l="1"/>
  <c r="DI315" i="1"/>
  <c r="DO315" i="1" l="1"/>
  <c r="DI316" i="1"/>
  <c r="DO316" i="1" l="1"/>
  <c r="DI317" i="1"/>
  <c r="DO317" i="1" l="1"/>
  <c r="DI318" i="1"/>
  <c r="DO318" i="1" l="1"/>
  <c r="DI319" i="1"/>
  <c r="DO319" i="1" l="1"/>
  <c r="DI320" i="1"/>
  <c r="DO320" i="1" l="1"/>
  <c r="DI321" i="1"/>
  <c r="DO321" i="1" l="1"/>
  <c r="DI322" i="1"/>
  <c r="DO322" i="1" l="1"/>
  <c r="DI323" i="1"/>
  <c r="DO323" i="1" l="1"/>
  <c r="DI324" i="1"/>
  <c r="DO324" i="1" l="1"/>
  <c r="DI325" i="1"/>
  <c r="DO325" i="1" l="1"/>
  <c r="DI326" i="1"/>
  <c r="DO326" i="1" l="1"/>
  <c r="DI327" i="1"/>
  <c r="DO327" i="1" l="1"/>
  <c r="DI330" i="1"/>
  <c r="DO330" i="1" l="1"/>
  <c r="DI331" i="1"/>
  <c r="DO331" i="1" l="1"/>
  <c r="DI332" i="1"/>
  <c r="DO332" i="1" l="1"/>
  <c r="DI333" i="1"/>
  <c r="DO333" i="1" l="1"/>
  <c r="DI334" i="1"/>
  <c r="DO334" i="1" l="1"/>
  <c r="DI335" i="1"/>
  <c r="DO335" i="1" l="1"/>
  <c r="DI338" i="1"/>
  <c r="DO338" i="1" l="1"/>
  <c r="DI339" i="1"/>
  <c r="DO339" i="1" l="1"/>
  <c r="DI340" i="1"/>
  <c r="DO3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<sst xmlns="http://schemas.openxmlformats.org/spreadsheetml/2006/main" count="33083" uniqueCount="4353">
  <si>
    <t xml:space="preserve"> </t>
  </si>
  <si>
    <t>Meštrović</t>
  </si>
  <si>
    <t>Martin</t>
  </si>
  <si>
    <t>OK Kapela</t>
  </si>
  <si>
    <t>M12</t>
  </si>
  <si>
    <t>Anadolac</t>
  </si>
  <si>
    <t>Adam</t>
  </si>
  <si>
    <t>OK Varaždin</t>
  </si>
  <si>
    <t>Pinjušić</t>
  </si>
  <si>
    <t>Lovro</t>
  </si>
  <si>
    <t>OK Japetić</t>
  </si>
  <si>
    <t>Ivezić</t>
  </si>
  <si>
    <t>Viktor Ignjat</t>
  </si>
  <si>
    <t>OK Vihor</t>
  </si>
  <si>
    <t>Juriša</t>
  </si>
  <si>
    <t>Fran</t>
  </si>
  <si>
    <t>Filip</t>
  </si>
  <si>
    <t>Tanković</t>
  </si>
  <si>
    <t>Marin</t>
  </si>
  <si>
    <t>OK Jelen</t>
  </si>
  <si>
    <t>Lesjak</t>
  </si>
  <si>
    <t>Karlo</t>
  </si>
  <si>
    <t>Sučić</t>
  </si>
  <si>
    <t>Luka</t>
  </si>
  <si>
    <t>Vukelić</t>
  </si>
  <si>
    <t>Juraj</t>
  </si>
  <si>
    <t>OK Maksimir</t>
  </si>
  <si>
    <t>M14</t>
  </si>
  <si>
    <t>Gojmerac</t>
  </si>
  <si>
    <t>OK Ivan Merz</t>
  </si>
  <si>
    <t>Kelc</t>
  </si>
  <si>
    <t>Noa</t>
  </si>
  <si>
    <t>Solenički</t>
  </si>
  <si>
    <t>Gabrijel</t>
  </si>
  <si>
    <t>Nikolić</t>
  </si>
  <si>
    <t>Matko</t>
  </si>
  <si>
    <t>Milković</t>
  </si>
  <si>
    <t>Patrick</t>
  </si>
  <si>
    <t>Mahović</t>
  </si>
  <si>
    <t>Teo</t>
  </si>
  <si>
    <t>Jakov</t>
  </si>
  <si>
    <t>M16</t>
  </si>
  <si>
    <t>Strmečki</t>
  </si>
  <si>
    <t>Vibor</t>
  </si>
  <si>
    <t>Šiljevinac</t>
  </si>
  <si>
    <t>Gabriel</t>
  </si>
  <si>
    <t>Tišljar</t>
  </si>
  <si>
    <t>Mirko</t>
  </si>
  <si>
    <t>OK Orion</t>
  </si>
  <si>
    <t>Kolarek</t>
  </si>
  <si>
    <t>M20</t>
  </si>
  <si>
    <t>Kukec</t>
  </si>
  <si>
    <t>Jura</t>
  </si>
  <si>
    <t>Gobec</t>
  </si>
  <si>
    <t>Timo Vilim</t>
  </si>
  <si>
    <t>Kocijan</t>
  </si>
  <si>
    <t>Pasquino</t>
  </si>
  <si>
    <t>Ivan</t>
  </si>
  <si>
    <t>Jan</t>
  </si>
  <si>
    <t>Razum</t>
  </si>
  <si>
    <t>Matija</t>
  </si>
  <si>
    <t>M21A</t>
  </si>
  <si>
    <t>Horvat</t>
  </si>
  <si>
    <t>Lobel</t>
  </si>
  <si>
    <t>Ocvirk</t>
  </si>
  <si>
    <t>Edi</t>
  </si>
  <si>
    <t>Štambuk</t>
  </si>
  <si>
    <t>Andro Vladimir</t>
  </si>
  <si>
    <t>Miljković</t>
  </si>
  <si>
    <t>Damir</t>
  </si>
  <si>
    <t>Peh</t>
  </si>
  <si>
    <t>Krunoslav</t>
  </si>
  <si>
    <t>Gadžić</t>
  </si>
  <si>
    <t>Dražen</t>
  </si>
  <si>
    <t>Filetin</t>
  </si>
  <si>
    <t>Varnica</t>
  </si>
  <si>
    <t>Tomislav</t>
  </si>
  <si>
    <t>Celić</t>
  </si>
  <si>
    <t>Oleg</t>
  </si>
  <si>
    <t>Turkalj</t>
  </si>
  <si>
    <t>Marijan</t>
  </si>
  <si>
    <t>Delimar</t>
  </si>
  <si>
    <t>Domagoj</t>
  </si>
  <si>
    <t>Berković</t>
  </si>
  <si>
    <t>Vedran</t>
  </si>
  <si>
    <t>Kaldi</t>
  </si>
  <si>
    <t>Cvetković</t>
  </si>
  <si>
    <t>Kirin</t>
  </si>
  <si>
    <t>Dominik</t>
  </si>
  <si>
    <t>Pleše</t>
  </si>
  <si>
    <t>Danko</t>
  </si>
  <si>
    <t>M21B</t>
  </si>
  <si>
    <t>Kožul</t>
  </si>
  <si>
    <t>Eduard</t>
  </si>
  <si>
    <t>Verović</t>
  </si>
  <si>
    <t>Kristijan</t>
  </si>
  <si>
    <t>Putniković</t>
  </si>
  <si>
    <t>Branimir</t>
  </si>
  <si>
    <t>Tubin</t>
  </si>
  <si>
    <t>Jokić</t>
  </si>
  <si>
    <t>Nikica</t>
  </si>
  <si>
    <t>Vodopija</t>
  </si>
  <si>
    <t>Dario</t>
  </si>
  <si>
    <t>Fernežir</t>
  </si>
  <si>
    <t>Zvonimir</t>
  </si>
  <si>
    <t>Kodba</t>
  </si>
  <si>
    <t>Vid</t>
  </si>
  <si>
    <t>Vidaković</t>
  </si>
  <si>
    <t>Zvonko</t>
  </si>
  <si>
    <t>Jelić</t>
  </si>
  <si>
    <t>Ivor</t>
  </si>
  <si>
    <t>Penić</t>
  </si>
  <si>
    <t>Jerko</t>
  </si>
  <si>
    <t>Delić</t>
  </si>
  <si>
    <t>Petar</t>
  </si>
  <si>
    <t>M35</t>
  </si>
  <si>
    <t>Bijelić</t>
  </si>
  <si>
    <t>OK Bjelovar</t>
  </si>
  <si>
    <t>Kaniški</t>
  </si>
  <si>
    <t>Salopek</t>
  </si>
  <si>
    <t>Tihomir</t>
  </si>
  <si>
    <t>OK Ris</t>
  </si>
  <si>
    <t>Vuk</t>
  </si>
  <si>
    <t>Pongrac</t>
  </si>
  <si>
    <t>Bublić</t>
  </si>
  <si>
    <t>Budi</t>
  </si>
  <si>
    <t>Franjo</t>
  </si>
  <si>
    <t>Gverić</t>
  </si>
  <si>
    <t>Spasić</t>
  </si>
  <si>
    <t>Vladimir</t>
  </si>
  <si>
    <t>Rihter</t>
  </si>
  <si>
    <t>Goran</t>
  </si>
  <si>
    <t>Bunčić</t>
  </si>
  <si>
    <t>Marko</t>
  </si>
  <si>
    <t>Surjan</t>
  </si>
  <si>
    <t>Darko</t>
  </si>
  <si>
    <t>Rako</t>
  </si>
  <si>
    <t>Duje</t>
  </si>
  <si>
    <t>Kosić</t>
  </si>
  <si>
    <t>Orehoci</t>
  </si>
  <si>
    <t>Robert</t>
  </si>
  <si>
    <t>M45</t>
  </si>
  <si>
    <t>Markulinčić</t>
  </si>
  <si>
    <t>Predrag</t>
  </si>
  <si>
    <t>OK Međimurje</t>
  </si>
  <si>
    <t>Merunka</t>
  </si>
  <si>
    <t>Nimac</t>
  </si>
  <si>
    <t>Mario</t>
  </si>
  <si>
    <t>Bojan</t>
  </si>
  <si>
    <t>Horjan</t>
  </si>
  <si>
    <t>Zdenko</t>
  </si>
  <si>
    <t>Trivunović</t>
  </si>
  <si>
    <t>Vukmanović</t>
  </si>
  <si>
    <t>Mladen</t>
  </si>
  <si>
    <t>Šantić</t>
  </si>
  <si>
    <t>Bogović</t>
  </si>
  <si>
    <t>Pavlin</t>
  </si>
  <si>
    <t>Tounec</t>
  </si>
  <si>
    <t>Vlatko</t>
  </si>
  <si>
    <t>Dasović</t>
  </si>
  <si>
    <t>Hrvoje</t>
  </si>
  <si>
    <t>Hercigonja</t>
  </si>
  <si>
    <t>Tonković</t>
  </si>
  <si>
    <t>Zdravko</t>
  </si>
  <si>
    <t>Šaflin</t>
  </si>
  <si>
    <t>Truhlaž</t>
  </si>
  <si>
    <t>Miodrag</t>
  </si>
  <si>
    <t>M55</t>
  </si>
  <si>
    <t>Saša</t>
  </si>
  <si>
    <t>Mioković</t>
  </si>
  <si>
    <t>Mile</t>
  </si>
  <si>
    <t>Lukačić</t>
  </si>
  <si>
    <t>Ivica</t>
  </si>
  <si>
    <t>Sokolović</t>
  </si>
  <si>
    <t>Slobodan</t>
  </si>
  <si>
    <t>Špoljar</t>
  </si>
  <si>
    <t>Krešo</t>
  </si>
  <si>
    <t>Besten</t>
  </si>
  <si>
    <t>Miroslav</t>
  </si>
  <si>
    <t>M65</t>
  </si>
  <si>
    <t>Mesić</t>
  </si>
  <si>
    <t>Pavić</t>
  </si>
  <si>
    <t>Čepelak</t>
  </si>
  <si>
    <t>Radovan</t>
  </si>
  <si>
    <t>Milan</t>
  </si>
  <si>
    <t>Posinjak</t>
  </si>
  <si>
    <t>Srebačić</t>
  </si>
  <si>
    <t>Davorka</t>
  </si>
  <si>
    <t>Senija</t>
  </si>
  <si>
    <t>Valter</t>
  </si>
  <si>
    <t>Ostajmer</t>
  </si>
  <si>
    <t>Ines</t>
  </si>
  <si>
    <t>Ana</t>
  </si>
  <si>
    <t>Sonja</t>
  </si>
  <si>
    <t>Jure</t>
  </si>
  <si>
    <t>Dora</t>
  </si>
  <si>
    <t>Ž12</t>
  </si>
  <si>
    <t>Lucija</t>
  </si>
  <si>
    <t>Gloria</t>
  </si>
  <si>
    <t>Sara</t>
  </si>
  <si>
    <t>Veronika</t>
  </si>
  <si>
    <t>Bajrektarević</t>
  </si>
  <si>
    <t>Luna</t>
  </si>
  <si>
    <t>Ćubela</t>
  </si>
  <si>
    <t>Helena</t>
  </si>
  <si>
    <t>Viktoria</t>
  </si>
  <si>
    <t>Velimirović</t>
  </si>
  <si>
    <t>Vittoria</t>
  </si>
  <si>
    <t>Beatrice</t>
  </si>
  <si>
    <t>Monika</t>
  </si>
  <si>
    <t>Ž14</t>
  </si>
  <si>
    <t>Kovač</t>
  </si>
  <si>
    <t>Wanda</t>
  </si>
  <si>
    <t>Paola</t>
  </si>
  <si>
    <t>Drobić</t>
  </si>
  <si>
    <t>Melissa</t>
  </si>
  <si>
    <t>Nina</t>
  </si>
  <si>
    <t>Lucija Marijela</t>
  </si>
  <si>
    <t>Petra</t>
  </si>
  <si>
    <t>Ž16</t>
  </si>
  <si>
    <t>Zdenka Petra</t>
  </si>
  <si>
    <t>Majda</t>
  </si>
  <si>
    <t>Gršković</t>
  </si>
  <si>
    <t>Mare</t>
  </si>
  <si>
    <t>Nika</t>
  </si>
  <si>
    <t>Kimi Maria</t>
  </si>
  <si>
    <t>Marta</t>
  </si>
  <si>
    <t>Paula</t>
  </si>
  <si>
    <t>Ž20</t>
  </si>
  <si>
    <t>Kermek</t>
  </si>
  <si>
    <t>Vinka</t>
  </si>
  <si>
    <t>Ž21A</t>
  </si>
  <si>
    <t>Mirja</t>
  </si>
  <si>
    <t>Iva</t>
  </si>
  <si>
    <t>Sakar Vukić</t>
  </si>
  <si>
    <t>Tena</t>
  </si>
  <si>
    <t>Jerković Perić</t>
  </si>
  <si>
    <t>Olga</t>
  </si>
  <si>
    <t>Frajzman</t>
  </si>
  <si>
    <t>Nevija</t>
  </si>
  <si>
    <t>Brezak</t>
  </si>
  <si>
    <t>Jelena</t>
  </si>
  <si>
    <t>Sipina Halper</t>
  </si>
  <si>
    <t>Monika Martina</t>
  </si>
  <si>
    <t>Beblek</t>
  </si>
  <si>
    <t>Kos</t>
  </si>
  <si>
    <t>Plevnik</t>
  </si>
  <si>
    <t>Ž21B</t>
  </si>
  <si>
    <t>Mandić</t>
  </si>
  <si>
    <t>Mirjana</t>
  </si>
  <si>
    <t>Bergant Vidaković</t>
  </si>
  <si>
    <t>Sandra</t>
  </si>
  <si>
    <t>Stanić</t>
  </si>
  <si>
    <t>Suzana</t>
  </si>
  <si>
    <t>Pajnić</t>
  </si>
  <si>
    <t>Gerjević</t>
  </si>
  <si>
    <t>Lana</t>
  </si>
  <si>
    <t>Dukić</t>
  </si>
  <si>
    <t>Višnja</t>
  </si>
  <si>
    <t>Krkić Drobić</t>
  </si>
  <si>
    <t>Aida</t>
  </si>
  <si>
    <t>Latinger</t>
  </si>
  <si>
    <t>Perković</t>
  </si>
  <si>
    <t>Mihaela Marija</t>
  </si>
  <si>
    <t>Melita</t>
  </si>
  <si>
    <t>Miličević</t>
  </si>
  <si>
    <t>Aleksandra</t>
  </si>
  <si>
    <t>Bedeković Tanković</t>
  </si>
  <si>
    <t>Martina</t>
  </si>
  <si>
    <t>Ž35</t>
  </si>
  <si>
    <t>Cini</t>
  </si>
  <si>
    <t>Fabiana</t>
  </si>
  <si>
    <t>Nikolina</t>
  </si>
  <si>
    <t>Berženji</t>
  </si>
  <si>
    <t>Sanda</t>
  </si>
  <si>
    <t>Dunja</t>
  </si>
  <si>
    <t>Fištrek</t>
  </si>
  <si>
    <t>Željka</t>
  </si>
  <si>
    <t>Seražin Korper</t>
  </si>
  <si>
    <t>Sabina</t>
  </si>
  <si>
    <t>Čorko Meštrović</t>
  </si>
  <si>
    <t>Irena</t>
  </si>
  <si>
    <t>Čalić</t>
  </si>
  <si>
    <t>Violeta</t>
  </si>
  <si>
    <t>Stupalo</t>
  </si>
  <si>
    <t>Vlatka</t>
  </si>
  <si>
    <t>Cindrić Perković</t>
  </si>
  <si>
    <t>Jasminka</t>
  </si>
  <si>
    <t>Lučić</t>
  </si>
  <si>
    <t>Slađana</t>
  </si>
  <si>
    <t>Kušt</t>
  </si>
  <si>
    <t>Maja</t>
  </si>
  <si>
    <t>Horbec</t>
  </si>
  <si>
    <t>Ivana</t>
  </si>
  <si>
    <t>Jakšić</t>
  </si>
  <si>
    <t>Mirka</t>
  </si>
  <si>
    <t>Stipić</t>
  </si>
  <si>
    <t>Bernardica</t>
  </si>
  <si>
    <t>Sertić</t>
  </si>
  <si>
    <t>Žgela Putniković</t>
  </si>
  <si>
    <t>Marijana</t>
  </si>
  <si>
    <t>Baburek</t>
  </si>
  <si>
    <t>Gabrijela</t>
  </si>
  <si>
    <t>Ž45</t>
  </si>
  <si>
    <t>Bojana</t>
  </si>
  <si>
    <t>Jazvić Mioković</t>
  </si>
  <si>
    <t>Marija</t>
  </si>
  <si>
    <t>Srebrenka</t>
  </si>
  <si>
    <t>Schubert</t>
  </si>
  <si>
    <t>Kraintz</t>
  </si>
  <si>
    <t>Evelyn</t>
  </si>
  <si>
    <t>Nataša</t>
  </si>
  <si>
    <t>Daliborka</t>
  </si>
  <si>
    <t>Penc</t>
  </si>
  <si>
    <t>Sanja</t>
  </si>
  <si>
    <t>Ana-Marija</t>
  </si>
  <si>
    <t>Gradečak Galović</t>
  </si>
  <si>
    <t>Neda</t>
  </si>
  <si>
    <t>Govedarica</t>
  </si>
  <si>
    <t>Zvjezdana</t>
  </si>
  <si>
    <t>Cvitković</t>
  </si>
  <si>
    <t>Ž55</t>
  </si>
  <si>
    <t>Čuljak Gross</t>
  </si>
  <si>
    <t>Mladenka</t>
  </si>
  <si>
    <t>Fabek</t>
  </si>
  <si>
    <t>Branka</t>
  </si>
  <si>
    <t>Ebenspanger</t>
  </si>
  <si>
    <t>Emilija</t>
  </si>
  <si>
    <t>Alida</t>
  </si>
  <si>
    <t>Vendler Čepelak</t>
  </si>
  <si>
    <t>Ž65</t>
  </si>
  <si>
    <t>Horvat-Nikšić</t>
  </si>
  <si>
    <t>Biserka</t>
  </si>
  <si>
    <t>Franc</t>
  </si>
  <si>
    <t>Vera</t>
  </si>
  <si>
    <t>ime</t>
  </si>
  <si>
    <t>prezime</t>
  </si>
  <si>
    <t>klub</t>
  </si>
  <si>
    <t>kategorija</t>
  </si>
  <si>
    <t>Željko</t>
  </si>
  <si>
    <t>Belaj</t>
  </si>
  <si>
    <t>Despetović</t>
  </si>
  <si>
    <t>Bože</t>
  </si>
  <si>
    <t>Đipalo</t>
  </si>
  <si>
    <t>Draušnik</t>
  </si>
  <si>
    <t>Matej</t>
  </si>
  <si>
    <t>Drmanović</t>
  </si>
  <si>
    <t>Mihael</t>
  </si>
  <si>
    <t>Grgić</t>
  </si>
  <si>
    <t>Kaučić Perković</t>
  </si>
  <si>
    <t>Klobučarić</t>
  </si>
  <si>
    <t>Krupka</t>
  </si>
  <si>
    <t>Siniša</t>
  </si>
  <si>
    <t>Muhtić</t>
  </si>
  <si>
    <t>Antonija</t>
  </si>
  <si>
    <t>Orlić</t>
  </si>
  <si>
    <t>Perica</t>
  </si>
  <si>
    <t>Radočaj</t>
  </si>
  <si>
    <t>Hana</t>
  </si>
  <si>
    <t>Benjak</t>
  </si>
  <si>
    <t>Elizabeta</t>
  </si>
  <si>
    <t>Bilić</t>
  </si>
  <si>
    <t>Boban</t>
  </si>
  <si>
    <t>Mirta</t>
  </si>
  <si>
    <t>Rea</t>
  </si>
  <si>
    <t>Detić</t>
  </si>
  <si>
    <t>Leon</t>
  </si>
  <si>
    <t>Hlad</t>
  </si>
  <si>
    <t>Šimun</t>
  </si>
  <si>
    <t>Ilčić</t>
  </si>
  <si>
    <t>Jurak</t>
  </si>
  <si>
    <t>Marina</t>
  </si>
  <si>
    <t>Kopjar</t>
  </si>
  <si>
    <t>Ema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</si>
  <si>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</si>
  <si>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</si>
  <si>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</si>
  <si>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</si>
  <si>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</si>
  <si>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</si>
  <si>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</si>
  <si>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</si>
  <si>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Omazić</t>
  </si>
  <si>
    <t>Petak</t>
  </si>
  <si>
    <t>Popović</t>
  </si>
  <si>
    <t>Priher</t>
  </si>
  <si>
    <t>Mislav</t>
  </si>
  <si>
    <t>Radovanović</t>
  </si>
  <si>
    <t>Vanja</t>
  </si>
  <si>
    <t>Žarko</t>
  </si>
  <si>
    <t>Zadravec-Kermek</t>
  </si>
  <si>
    <t>Bartaković</t>
  </si>
  <si>
    <t>Berečki</t>
  </si>
  <si>
    <t>Lea</t>
  </si>
  <si>
    <t>Bošnjak</t>
  </si>
  <si>
    <t>Ivano</t>
  </si>
  <si>
    <t>Črep</t>
  </si>
  <si>
    <t>Jana</t>
  </si>
  <si>
    <t>Cvjetko</t>
  </si>
  <si>
    <t>Lara</t>
  </si>
  <si>
    <t>Anja</t>
  </si>
  <si>
    <t>Fatzek</t>
  </si>
  <si>
    <t>Katja</t>
  </si>
  <si>
    <t>Grga</t>
  </si>
  <si>
    <t>Guliš</t>
  </si>
  <si>
    <t>Hovorka</t>
  </si>
  <si>
    <t>Jakopec</t>
  </si>
  <si>
    <t>Nola</t>
  </si>
  <si>
    <t>Jandrečić</t>
  </si>
  <si>
    <t>Jelinić</t>
  </si>
  <si>
    <t>Mark</t>
  </si>
  <si>
    <t>Una</t>
  </si>
  <si>
    <t>Borna</t>
  </si>
  <si>
    <t>Kuzmanić</t>
  </si>
  <si>
    <t>Lino</t>
  </si>
  <si>
    <t>Legac</t>
  </si>
  <si>
    <t>Josip</t>
  </si>
  <si>
    <t>Leovac</t>
  </si>
  <si>
    <t>Eva</t>
  </si>
  <si>
    <t>Magdić Govedarica</t>
  </si>
  <si>
    <t>Markić</t>
  </si>
  <si>
    <t>Frane</t>
  </si>
  <si>
    <t>Marković</t>
  </si>
  <si>
    <t>Mihaljević</t>
  </si>
  <si>
    <t>Mogut</t>
  </si>
  <si>
    <t>Tonka</t>
  </si>
  <si>
    <t>Mirela</t>
  </si>
  <si>
    <t>Obranić</t>
  </si>
  <si>
    <t>Pia</t>
  </si>
  <si>
    <t>Franka</t>
  </si>
  <si>
    <t>Paulić</t>
  </si>
  <si>
    <t>Karla</t>
  </si>
  <si>
    <t>Perica Cvjetko</t>
  </si>
  <si>
    <t>Petravić</t>
  </si>
  <si>
    <t>Daniela</t>
  </si>
  <si>
    <t>Popović Budi</t>
  </si>
  <si>
    <t>Roko</t>
  </si>
  <si>
    <t>Puharić</t>
  </si>
  <si>
    <t>Skopljak</t>
  </si>
  <si>
    <t>Škugor</t>
  </si>
  <si>
    <t>Suban</t>
  </si>
  <si>
    <t>Eli</t>
  </si>
  <si>
    <t>Tadić</t>
  </si>
  <si>
    <t>Tkalčić Suban</t>
  </si>
  <si>
    <t>Erik</t>
  </si>
  <si>
    <t>Tot</t>
  </si>
  <si>
    <t>Nikola</t>
  </si>
  <si>
    <t>Tea</t>
  </si>
  <si>
    <t>Lidija</t>
  </si>
  <si>
    <t>Vrdoljak</t>
  </si>
  <si>
    <t>Vujanić</t>
  </si>
  <si>
    <t>Acketa</t>
  </si>
  <si>
    <t>Draženka</t>
  </si>
  <si>
    <t>Birkić</t>
  </si>
  <si>
    <t>Antonio</t>
  </si>
  <si>
    <t>Cindrić</t>
  </si>
  <si>
    <t>Đanić</t>
  </si>
  <si>
    <t>Derdić</t>
  </si>
  <si>
    <t>Daniel</t>
  </si>
  <si>
    <t>Fabijanić</t>
  </si>
  <si>
    <t>Gajdek</t>
  </si>
  <si>
    <t>Herceg</t>
  </si>
  <si>
    <t>Jurić</t>
  </si>
  <si>
    <t>Dan</t>
  </si>
  <si>
    <t>Kobasić</t>
  </si>
  <si>
    <t>Miran</t>
  </si>
  <si>
    <t>Košćica</t>
  </si>
  <si>
    <t>Košturić</t>
  </si>
  <si>
    <t>Milašinčić</t>
  </si>
  <si>
    <t>Miovec</t>
  </si>
  <si>
    <t>Mlinac</t>
  </si>
  <si>
    <t>Dragutin</t>
  </si>
  <si>
    <t>Mulig</t>
  </si>
  <si>
    <t>Novosel</t>
  </si>
  <si>
    <t>Odžić</t>
  </si>
  <si>
    <t>Oslaković</t>
  </si>
  <si>
    <t>Papa</t>
  </si>
  <si>
    <t>Mijat</t>
  </si>
  <si>
    <t>Perić</t>
  </si>
  <si>
    <t>Drago</t>
  </si>
  <si>
    <t>Rusan</t>
  </si>
  <si>
    <t>Šalaj</t>
  </si>
  <si>
    <t>Davor</t>
  </si>
  <si>
    <t>Šćuric</t>
  </si>
  <si>
    <t>Šeperić-Grdiša</t>
  </si>
  <si>
    <t>Samuel</t>
  </si>
  <si>
    <t>Spretnjak</t>
  </si>
  <si>
    <t>Dalibor</t>
  </si>
  <si>
    <t>Stankovski</t>
  </si>
  <si>
    <t>Stinčić Clarke</t>
  </si>
  <si>
    <t>Dorijan</t>
  </si>
  <si>
    <t>Vinšćak</t>
  </si>
  <si>
    <t>Vučinić</t>
  </si>
  <si>
    <t>Vukmirović</t>
  </si>
  <si>
    <t>Žalac</t>
  </si>
  <si>
    <t>Nenad</t>
  </si>
  <si>
    <t>Zdjelar</t>
  </si>
  <si>
    <t>Franko</t>
  </si>
  <si>
    <t>Bajlo</t>
  </si>
  <si>
    <t>Ante</t>
  </si>
  <si>
    <t>Balić</t>
  </si>
  <si>
    <t>Nada</t>
  </si>
  <si>
    <t>Baturina</t>
  </si>
  <si>
    <t>Branko</t>
  </si>
  <si>
    <t>Bernardić</t>
  </si>
  <si>
    <t>Bilobrk</t>
  </si>
  <si>
    <t>Bolešić</t>
  </si>
  <si>
    <t>Liliana</t>
  </si>
  <si>
    <t>Božić</t>
  </si>
  <si>
    <t>Čapeta</t>
  </si>
  <si>
    <t>Karmela</t>
  </si>
  <si>
    <t>Crvenković</t>
  </si>
  <si>
    <t>Ćurić</t>
  </si>
  <si>
    <t>Morana</t>
  </si>
  <si>
    <t>Ćuzela</t>
  </si>
  <si>
    <t>Sanjin</t>
  </si>
  <si>
    <t>Asja</t>
  </si>
  <si>
    <t>Dubravčić</t>
  </si>
  <si>
    <t>Dugi</t>
  </si>
  <si>
    <t>Džapo</t>
  </si>
  <si>
    <t>Fausto</t>
  </si>
  <si>
    <t>Ferreira</t>
  </si>
  <si>
    <t>Fumić</t>
  </si>
  <si>
    <t>Gerber</t>
  </si>
  <si>
    <t>Glagolić</t>
  </si>
  <si>
    <t>Beata Adrianna</t>
  </si>
  <si>
    <t>Glinska</t>
  </si>
  <si>
    <t>Glušica</t>
  </si>
  <si>
    <t>Nela</t>
  </si>
  <si>
    <t>Gross</t>
  </si>
  <si>
    <t>Andraž</t>
  </si>
  <si>
    <t>Hribar</t>
  </si>
  <si>
    <t>Ilijašev</t>
  </si>
  <si>
    <t>Ružica</t>
  </si>
  <si>
    <t>Kasaš Spasić</t>
  </si>
  <si>
    <t>Tamara</t>
  </si>
  <si>
    <t>Kefeček</t>
  </si>
  <si>
    <t>Vjekoslav</t>
  </si>
  <si>
    <t>Klarić</t>
  </si>
  <si>
    <t>Dragan</t>
  </si>
  <si>
    <t>Kovačević</t>
  </si>
  <si>
    <t>Kovaljesko</t>
  </si>
  <si>
    <t>Dorotea</t>
  </si>
  <si>
    <t>Kutleša</t>
  </si>
  <si>
    <t>Malović</t>
  </si>
  <si>
    <t>Mikulinjak</t>
  </si>
  <si>
    <t>Milas</t>
  </si>
  <si>
    <t>Ira</t>
  </si>
  <si>
    <t>Silvije</t>
  </si>
  <si>
    <t>Nosić</t>
  </si>
  <si>
    <t>Anja Vita</t>
  </si>
  <si>
    <t>Ogorelec</t>
  </si>
  <si>
    <t>Ovčarić</t>
  </si>
  <si>
    <t>Ivan Ivo</t>
  </si>
  <si>
    <t>Pirija</t>
  </si>
  <si>
    <t>Antea</t>
  </si>
  <si>
    <t>Preis-Bedenik</t>
  </si>
  <si>
    <t>Raškaj</t>
  </si>
  <si>
    <t>Rocco</t>
  </si>
  <si>
    <t>Sabljak</t>
  </si>
  <si>
    <t>Sabljić</t>
  </si>
  <si>
    <t>Sekušak</t>
  </si>
  <si>
    <t>Simon</t>
  </si>
  <si>
    <t>Škorić</t>
  </si>
  <si>
    <t>Šojat</t>
  </si>
  <si>
    <t>Stanković</t>
  </si>
  <si>
    <t>Suhina</t>
  </si>
  <si>
    <t>Ulrich Cvenić</t>
  </si>
  <si>
    <t>Fabijan</t>
  </si>
  <si>
    <t>Bepo</t>
  </si>
  <si>
    <t>Željem</t>
  </si>
  <si>
    <t>Ževrnja</t>
  </si>
  <si>
    <t>Benaković</t>
  </si>
  <si>
    <t>M70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</si>
  <si>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</si>
  <si>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</si>
  <si>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</si>
  <si>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</si>
  <si>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</si>
  <si>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</si>
  <si>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</si>
  <si>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</si>
  <si>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Tajana</t>
  </si>
  <si>
    <t>Holjevac-Gagulić</t>
  </si>
  <si>
    <t>Vjeran</t>
  </si>
  <si>
    <t>Kabalin Borenić</t>
  </si>
  <si>
    <t>Greta</t>
  </si>
  <si>
    <t>Laura</t>
  </si>
  <si>
    <t>Klasić</t>
  </si>
  <si>
    <t>Kyra</t>
  </si>
  <si>
    <t>Krahenbuhl</t>
  </si>
  <si>
    <t>Antun Zoran</t>
  </si>
  <si>
    <t>Krivokapić</t>
  </si>
  <si>
    <t>Ivo</t>
  </si>
  <si>
    <t>Marchiotti</t>
  </si>
  <si>
    <t>Asmir</t>
  </si>
  <si>
    <t>Mašić</t>
  </si>
  <si>
    <t>Alan</t>
  </si>
  <si>
    <t>Omerčić</t>
  </si>
  <si>
    <t>Lorena</t>
  </si>
  <si>
    <t>Orešković</t>
  </si>
  <si>
    <t>Riet, van de</t>
  </si>
  <si>
    <t>Gerrit</t>
  </si>
  <si>
    <t>Radenko</t>
  </si>
  <si>
    <t>Romanović</t>
  </si>
  <si>
    <t>Sakar</t>
  </si>
  <si>
    <t>Šimatić</t>
  </si>
  <si>
    <t>Andrej</t>
  </si>
  <si>
    <t>Smerke</t>
  </si>
  <si>
    <t>Ulip</t>
  </si>
  <si>
    <t>Milivoj</t>
  </si>
  <si>
    <t>Uroić</t>
  </si>
  <si>
    <t>Vukić</t>
  </si>
  <si>
    <t>Antolić</t>
  </si>
  <si>
    <t>Bahun</t>
  </si>
  <si>
    <t>Belović</t>
  </si>
  <si>
    <t>Crljenica</t>
  </si>
  <si>
    <t>Duhović</t>
  </si>
  <si>
    <t>Henc</t>
  </si>
  <si>
    <t>Janžek</t>
  </si>
  <si>
    <t>Gregor</t>
  </si>
  <si>
    <t>Smiljana</t>
  </si>
  <si>
    <t>Jović</t>
  </si>
  <si>
    <t>Kelemen</t>
  </si>
  <si>
    <t>Mihaela</t>
  </si>
  <si>
    <t>Kočila Petković</t>
  </si>
  <si>
    <t>Koščak</t>
  </si>
  <si>
    <t>Leljak</t>
  </si>
  <si>
    <t>Mlinarić</t>
  </si>
  <si>
    <t>Novak</t>
  </si>
  <si>
    <t>Ranko</t>
  </si>
  <si>
    <t>Orehovec</t>
  </si>
  <si>
    <t>Petković</t>
  </si>
  <si>
    <t>Polanec</t>
  </si>
  <si>
    <t>Tkalec</t>
  </si>
  <si>
    <t>Turk</t>
  </si>
  <si>
    <t>Emerik</t>
  </si>
  <si>
    <t>Večerić</t>
  </si>
  <si>
    <t>Vinko</t>
  </si>
  <si>
    <t>Zeljko</t>
  </si>
  <si>
    <t>Žnidarić</t>
  </si>
  <si>
    <t>Bašić</t>
  </si>
  <si>
    <t>Lucia Gianna</t>
  </si>
  <si>
    <t>Kralj</t>
  </si>
  <si>
    <t>Renić</t>
  </si>
  <si>
    <t>Niko</t>
  </si>
  <si>
    <t>Antun</t>
  </si>
  <si>
    <t>Grbac</t>
  </si>
  <si>
    <t>Toni</t>
  </si>
  <si>
    <t>Tihon</t>
  </si>
  <si>
    <t>Šubat</t>
  </si>
  <si>
    <t>Patricija</t>
  </si>
  <si>
    <t>Urbanc</t>
  </si>
  <si>
    <t>Balaban</t>
  </si>
  <si>
    <t>OK Sova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</si>
  <si>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</si>
  <si>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</si>
  <si>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</si>
  <si>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</si>
  <si>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</si>
  <si>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</si>
  <si>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</si>
  <si>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</si>
  <si>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</si>
  <si>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</si>
  <si>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</si>
  <si>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</si>
  <si>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</si>
  <si>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</si>
  <si>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</si>
  <si>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</si>
  <si>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</si>
  <si>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</si>
  <si>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</si>
  <si>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</si>
  <si>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</si>
  <si>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</si>
  <si>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</si>
  <si>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</si>
  <si>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</si>
  <si>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</si>
  <si>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</si>
  <si>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</si>
  <si>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</si>
  <si>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</si>
  <si>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</si>
  <si>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</si>
  <si>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</si>
  <si>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</si>
  <si>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</si>
  <si>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</si>
  <si>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Kristina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</si>
  <si>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</si>
  <si>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</si>
  <si>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</si>
  <si>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</si>
  <si>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</si>
  <si>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</si>
  <si>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</si>
  <si>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</si>
  <si>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</si>
  <si>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</si>
  <si>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</si>
  <si>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</si>
  <si>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</si>
  <si>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</si>
  <si>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</si>
  <si>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</si>
  <si>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</si>
  <si>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</si>
  <si>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</si>
  <si>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</si>
  <si>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</si>
  <si>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</si>
  <si>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</si>
  <si>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</si>
  <si>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</si>
  <si>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</si>
  <si>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</si>
  <si>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</si>
  <si>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</si>
  <si>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</si>
  <si>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</si>
  <si>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</si>
  <si>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</si>
  <si>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Emil</t>
  </si>
  <si>
    <t>Bartolić</t>
  </si>
  <si>
    <t>Barulek</t>
  </si>
  <si>
    <t>Miro</t>
  </si>
  <si>
    <t>Borček</t>
  </si>
  <si>
    <t>Canjuga</t>
  </si>
  <si>
    <t>Stjepan</t>
  </si>
  <si>
    <t>Divjak</t>
  </si>
  <si>
    <t>Julijana</t>
  </si>
  <si>
    <t>Dolenc</t>
  </si>
  <si>
    <t>Friščić</t>
  </si>
  <si>
    <t>Grabar</t>
  </si>
  <si>
    <t>Grivić</t>
  </si>
  <si>
    <t>Habek</t>
  </si>
  <si>
    <t>Hainž</t>
  </si>
  <si>
    <t>Hofman</t>
  </si>
  <si>
    <t>Karmen</t>
  </si>
  <si>
    <t>Holenda</t>
  </si>
  <si>
    <t>Jertec</t>
  </si>
  <si>
    <t>Juraga</t>
  </si>
  <si>
    <t>Juričan</t>
  </si>
  <si>
    <t>Kadović</t>
  </si>
  <si>
    <t>Kirić</t>
  </si>
  <si>
    <t>Košćak</t>
  </si>
  <si>
    <t>Elena</t>
  </si>
  <si>
    <t>Nera</t>
  </si>
  <si>
    <t>Krečak</t>
  </si>
  <si>
    <t>Labaš</t>
  </si>
  <si>
    <t>Lah</t>
  </si>
  <si>
    <t>Sven Ivor</t>
  </si>
  <si>
    <t>Lebinac</t>
  </si>
  <si>
    <t>Lešnjak</t>
  </si>
  <si>
    <t>Tadej</t>
  </si>
  <si>
    <t>Mađarić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</si>
  <si>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</si>
  <si>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</si>
  <si>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</si>
  <si>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</si>
  <si>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</si>
  <si>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</si>
  <si>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</si>
  <si>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</si>
  <si>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Možanić</t>
  </si>
  <si>
    <t>Ostroški</t>
  </si>
  <si>
    <t>Zlatko</t>
  </si>
  <si>
    <t>Pap</t>
  </si>
  <si>
    <t>Vesna</t>
  </si>
  <si>
    <t>Pascuttini-Juraga</t>
  </si>
  <si>
    <t>Roman</t>
  </si>
  <si>
    <t>Ozren</t>
  </si>
  <si>
    <t>Pevec</t>
  </si>
  <si>
    <t>Una Beata</t>
  </si>
  <si>
    <t>Nino</t>
  </si>
  <si>
    <t>Piskač</t>
  </si>
  <si>
    <t>Potrebica</t>
  </si>
  <si>
    <t>Tanja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</si>
  <si>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</si>
  <si>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</si>
  <si>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</si>
  <si>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</si>
  <si>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</si>
  <si>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</si>
  <si>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</si>
  <si>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</si>
  <si>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</si>
  <si>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</si>
  <si>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Smuđ</t>
  </si>
  <si>
    <t>Stančić</t>
  </si>
  <si>
    <t>Turković</t>
  </si>
  <si>
    <t>Tony</t>
  </si>
  <si>
    <t>Udris</t>
  </si>
  <si>
    <t>Uranić</t>
  </si>
  <si>
    <t>Veseljak</t>
  </si>
  <si>
    <t>Vidović</t>
  </si>
  <si>
    <t>Neven</t>
  </si>
  <si>
    <t>Vugrek</t>
  </si>
  <si>
    <t>Vukovac</t>
  </si>
  <si>
    <t>Zagrajski</t>
  </si>
  <si>
    <t>Abramović</t>
  </si>
  <si>
    <t>Barbara</t>
  </si>
  <si>
    <t>Arbanas</t>
  </si>
  <si>
    <t>Anamarija</t>
  </si>
  <si>
    <t>Artić</t>
  </si>
  <si>
    <t>Anna</t>
  </si>
  <si>
    <t>Artyushenko</t>
  </si>
  <si>
    <t>Irina</t>
  </si>
  <si>
    <t>Julia</t>
  </si>
  <si>
    <t>Babić</t>
  </si>
  <si>
    <t>Baće</t>
  </si>
  <si>
    <t>Balaž</t>
  </si>
  <si>
    <t>Banovic</t>
  </si>
  <si>
    <t>Barišić</t>
  </si>
  <si>
    <t>Batinović</t>
  </si>
  <si>
    <t>Beljan</t>
  </si>
  <si>
    <t>Filipa</t>
  </si>
  <si>
    <t>Beroš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</si>
  <si>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</si>
  <si>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</si>
  <si>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</si>
  <si>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</si>
  <si>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</si>
  <si>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</si>
  <si>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</si>
  <si>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</si>
  <si>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</si>
  <si>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</si>
  <si>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</si>
  <si>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</si>
  <si>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Brezovečki Biđin</t>
  </si>
  <si>
    <t>Burgund</t>
  </si>
  <si>
    <t>Burton</t>
  </si>
  <si>
    <t>Alma</t>
  </si>
  <si>
    <t>Cacan</t>
  </si>
  <si>
    <t>Lovorka</t>
  </si>
  <si>
    <t>Čaja</t>
  </si>
  <si>
    <t>Čavlina</t>
  </si>
  <si>
    <t>Magdalena</t>
  </si>
  <si>
    <t>Čečura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</si>
  <si>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</si>
  <si>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</si>
  <si>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</si>
  <si>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</si>
  <si>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</si>
  <si>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</si>
  <si>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</si>
  <si>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</si>
  <si>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</si>
  <si>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</si>
  <si>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</si>
  <si>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</si>
  <si>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</si>
  <si>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</si>
  <si>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</si>
  <si>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</si>
  <si>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</si>
  <si>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</si>
  <si>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</si>
  <si>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</si>
  <si>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</si>
  <si>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Duvnjak</t>
  </si>
  <si>
    <t>Ferić</t>
  </si>
  <si>
    <t>Filek</t>
  </si>
  <si>
    <t>Flajsig</t>
  </si>
  <si>
    <t>Fran Husnjak</t>
  </si>
  <si>
    <t>Andrea</t>
  </si>
  <si>
    <t>Funarić</t>
  </si>
  <si>
    <t>Gamberger</t>
  </si>
  <si>
    <t>Gašparević</t>
  </si>
  <si>
    <t>Lea Katarina</t>
  </si>
  <si>
    <t>Ž70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</si>
  <si>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</si>
  <si>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</si>
  <si>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</si>
  <si>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</si>
  <si>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</si>
  <si>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</si>
  <si>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</si>
  <si>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</si>
  <si>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</si>
  <si>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</si>
  <si>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</si>
  <si>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</si>
  <si>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</si>
  <si>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</si>
  <si>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</si>
  <si>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Tristan</t>
  </si>
  <si>
    <t>Ilić</t>
  </si>
  <si>
    <t>Mihej</t>
  </si>
  <si>
    <t>Ivančan</t>
  </si>
  <si>
    <t>Aleks</t>
  </si>
  <si>
    <t>Ivanov</t>
  </si>
  <si>
    <t>Bernard</t>
  </si>
  <si>
    <t>Ivezic</t>
  </si>
  <si>
    <t>Luana</t>
  </si>
  <si>
    <t>Ivošević</t>
  </si>
  <si>
    <t>Jambrosić Sakoman</t>
  </si>
  <si>
    <t>Jandras</t>
  </si>
  <si>
    <t>Janković</t>
  </si>
  <si>
    <t>Jedrejčić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</si>
  <si>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</si>
  <si>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</si>
  <si>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</si>
  <si>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</si>
  <si>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</si>
  <si>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</si>
  <si>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</si>
  <si>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</si>
  <si>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</si>
  <si>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Tina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</si>
  <si>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</si>
  <si>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</si>
  <si>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</si>
  <si>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</si>
  <si>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</si>
  <si>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</si>
  <si>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</si>
  <si>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</si>
  <si>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</si>
  <si>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</si>
  <si>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Kolar</t>
  </si>
  <si>
    <t>Korlaet</t>
  </si>
  <si>
    <t>Zlatan</t>
  </si>
  <si>
    <t>Nediljko</t>
  </si>
  <si>
    <t>Krajnović</t>
  </si>
  <si>
    <t>Kranjec</t>
  </si>
  <si>
    <t>Kristian</t>
  </si>
  <si>
    <t>Edo</t>
  </si>
  <si>
    <t>Krš</t>
  </si>
  <si>
    <t>Kučinac</t>
  </si>
  <si>
    <t>Teodora</t>
  </si>
  <si>
    <t>Boris</t>
  </si>
  <si>
    <t>Karolina</t>
  </si>
  <si>
    <t>Matea</t>
  </si>
  <si>
    <t>Kulušić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</si>
  <si>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</si>
  <si>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</si>
  <si>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</si>
  <si>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</si>
  <si>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</si>
  <si>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</si>
  <si>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</si>
  <si>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</si>
  <si>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</si>
  <si>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Majnarić</t>
  </si>
  <si>
    <t>Malec</t>
  </si>
  <si>
    <t>Mance</t>
  </si>
  <si>
    <t>Jasna</t>
  </si>
  <si>
    <t>Mandac</t>
  </si>
  <si>
    <t>Manzin Ištvanović</t>
  </si>
  <si>
    <t>Mareković</t>
  </si>
  <si>
    <t>Marendić</t>
  </si>
  <si>
    <t>Marjanović</t>
  </si>
  <si>
    <t>Markulin</t>
  </si>
  <si>
    <t>Marović</t>
  </si>
  <si>
    <t>Dino</t>
  </si>
  <si>
    <t>Matešić</t>
  </si>
  <si>
    <t>Matijašić</t>
  </si>
  <si>
    <t>Mazić</t>
  </si>
  <si>
    <t>Lovre</t>
  </si>
  <si>
    <t>Mikula</t>
  </si>
  <si>
    <t>Vjeko</t>
  </si>
  <si>
    <t>Medved</t>
  </si>
  <si>
    <t>Maša</t>
  </si>
  <si>
    <t>Mikić</t>
  </si>
  <si>
    <t>Miščević</t>
  </si>
  <si>
    <t>Gordan</t>
  </si>
  <si>
    <t>Lucas</t>
  </si>
  <si>
    <t>Nežić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</si>
  <si>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</si>
  <si>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</si>
  <si>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</si>
  <si>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</si>
  <si>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</si>
  <si>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</si>
  <si>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</si>
  <si>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</si>
  <si>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</si>
  <si>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Pajk</t>
  </si>
  <si>
    <t>Leonard</t>
  </si>
  <si>
    <t>Alen</t>
  </si>
  <si>
    <t>Paliska</t>
  </si>
  <si>
    <t>Papak</t>
  </si>
  <si>
    <t>Margareta</t>
  </si>
  <si>
    <t>Viktor</t>
  </si>
  <si>
    <t>Pavin</t>
  </si>
  <si>
    <t>Pavliša</t>
  </si>
  <si>
    <t>Jelka</t>
  </si>
  <si>
    <t>Perak</t>
  </si>
  <si>
    <t>Požgaj</t>
  </si>
  <si>
    <t>Prekrat</t>
  </si>
  <si>
    <t>Prpić</t>
  </si>
  <si>
    <t>Vedrana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</si>
  <si>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</si>
  <si>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</si>
  <si>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</si>
  <si>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</si>
  <si>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</si>
  <si>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</si>
  <si>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</si>
  <si>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</si>
  <si>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</si>
  <si>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</si>
  <si>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</si>
  <si>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</si>
  <si>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</si>
  <si>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</si>
  <si>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</si>
  <si>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</si>
  <si>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</si>
  <si>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</si>
  <si>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</si>
  <si>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</si>
  <si>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</si>
  <si>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</si>
  <si>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</si>
  <si>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</si>
  <si>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</si>
  <si>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</si>
  <si>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</si>
  <si>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</si>
  <si>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</si>
  <si>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</si>
  <si>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</si>
  <si>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</si>
  <si>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</si>
  <si>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</si>
  <si>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Oliver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</si>
  <si>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</si>
  <si>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</si>
  <si>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</si>
  <si>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</si>
  <si>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</si>
  <si>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</si>
  <si>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</si>
  <si>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</si>
  <si>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</si>
  <si>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</si>
  <si>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</si>
  <si>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</si>
  <si>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</si>
  <si>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</si>
  <si>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</si>
  <si>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</si>
  <si>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Tatić</t>
  </si>
  <si>
    <t>Težak</t>
  </si>
  <si>
    <t>Tomac-Rojčević</t>
  </si>
  <si>
    <t>Trčak</t>
  </si>
  <si>
    <t>Triplat Horvat</t>
  </si>
  <si>
    <t>Krešimir</t>
  </si>
  <si>
    <t>Tušek</t>
  </si>
  <si>
    <t>Tutić</t>
  </si>
  <si>
    <t>Roberta</t>
  </si>
  <si>
    <t>Valai</t>
  </si>
  <si>
    <t>Valjak</t>
  </si>
  <si>
    <t>Varga Horjan</t>
  </si>
  <si>
    <t>Romana</t>
  </si>
  <si>
    <t>Vilagoš</t>
  </si>
  <si>
    <t>Vlahović</t>
  </si>
  <si>
    <t>Kaan</t>
  </si>
  <si>
    <t>Yelen</t>
  </si>
  <si>
    <t>Žabčić</t>
  </si>
  <si>
    <t>Žagar</t>
  </si>
  <si>
    <t>Zaitseva</t>
  </si>
  <si>
    <t>Žarak</t>
  </si>
  <si>
    <t>Zubin</t>
  </si>
  <si>
    <t>Žufić</t>
  </si>
  <si>
    <t>Žulić</t>
  </si>
  <si>
    <t>ime – prezime – klub</t>
  </si>
  <si>
    <t>ime – prezime – klub – kategorija</t>
  </si>
  <si>
    <t>ime – prezime</t>
  </si>
  <si>
    <t>Raguž</t>
  </si>
  <si>
    <t>Žitnik</t>
  </si>
  <si>
    <t>spol</t>
  </si>
  <si>
    <t>novi natjecatelji</t>
  </si>
  <si>
    <t>osoba</t>
  </si>
  <si>
    <t>imeprez</t>
  </si>
  <si>
    <t>naziv</t>
  </si>
  <si>
    <t>OK Azinut</t>
  </si>
  <si>
    <t>OK Brežice</t>
  </si>
  <si>
    <t>OK Lokve</t>
  </si>
  <si>
    <t>OK Torpedo</t>
  </si>
  <si>
    <t>OLC Graz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</si>
  <si>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</si>
  <si>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</si>
  <si>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</si>
  <si>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</si>
  <si>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</si>
  <si>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</si>
  <si>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</si>
  <si>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</si>
  <si>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</si>
  <si>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</si>
  <si>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</si>
  <si>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M</t>
  </si>
  <si>
    <t>slobodno</t>
  </si>
  <si>
    <t>Ž</t>
  </si>
  <si>
    <t>donja</t>
  </si>
  <si>
    <t>gornja</t>
  </si>
  <si>
    <t>Otvorena</t>
  </si>
  <si>
    <t>-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</si>
  <si>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</si>
  <si>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</si>
  <si>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</si>
  <si>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</si>
  <si>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</si>
  <si>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</si>
  <si>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</si>
  <si>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SELECT max(id) FROM staza</t>
  </si>
  <si>
    <t>datum natjecanja</t>
  </si>
  <si>
    <t>Podatci o natjecanju</t>
  </si>
  <si>
    <t>Podatci iz baze podataka</t>
  </si>
  <si>
    <t>Open</t>
  </si>
  <si>
    <t>OPEN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</si>
  <si>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</si>
  <si>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</si>
  <si>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</si>
  <si>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</si>
  <si>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</si>
  <si>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</si>
  <si>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</si>
  <si>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</si>
  <si>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</si>
  <si>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</si>
  <si>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</si>
  <si>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</si>
  <si>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</si>
  <si>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</si>
  <si>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</si>
  <si>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</si>
  <si>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</si>
  <si>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</si>
  <si>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</si>
  <si>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</si>
  <si>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</si>
  <si>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</si>
  <si>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01.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obrisati sve vrijednosti u stupcu ispod polja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</si>
  <si>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02.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>" (negdje oko CG) iskopirati iz retka 11 u sve ostale retke formulu (jer je na prethodnom natjecanju možda tu bilo ručnih intervencija)</t>
    </r>
  </si>
  <si>
    <r>
      <t>03. – na listu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B10:F10</t>
    </r>
    <r>
      <rPr>
        <sz val="11"/>
        <color theme="1"/>
        <rFont val="Calibri"/>
        <family val="2"/>
        <charset val="238"/>
        <scheme val="minor"/>
      </rPr>
      <t>"</t>
    </r>
  </si>
  <si>
    <r>
      <t>04. – na listu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 …</t>
    </r>
  </si>
  <si>
    <r>
      <t>05. – na listu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B10:E10</t>
    </r>
    <r>
      <rPr>
        <sz val="11"/>
        <color theme="1"/>
        <rFont val="Calibri"/>
        <family val="2"/>
        <charset val="238"/>
        <scheme val="minor"/>
      </rPr>
      <t>"</t>
    </r>
  </si>
  <si>
    <r>
      <t>06. – na listu "</t>
    </r>
    <r>
      <rPr>
        <b/>
        <sz val="11"/>
        <color theme="1"/>
        <rFont val="Calibri"/>
        <family val="2"/>
        <charset val="238"/>
        <scheme val="minor"/>
      </rPr>
      <t>registar kategorije</t>
    </r>
    <r>
      <rPr>
        <sz val="11"/>
        <color theme="1"/>
        <rFont val="Calibri"/>
        <family val="2"/>
        <charset val="238"/>
        <scheme val="minor"/>
      </rPr>
      <t>" obrisati sve vrijednosti u stupcima ispod polja "B10:I10", te 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O10:P10</t>
    </r>
    <r>
      <rPr>
        <sz val="11"/>
        <color theme="1"/>
        <rFont val="Calibri"/>
        <family val="2"/>
        <charset val="238"/>
        <scheme val="minor"/>
      </rPr>
      <t>"</t>
    </r>
  </si>
  <si>
    <r>
      <t>07. – na listu "</t>
    </r>
    <r>
      <rPr>
        <b/>
        <sz val="11"/>
        <color theme="1"/>
        <rFont val="Calibri"/>
        <family val="2"/>
        <charset val="238"/>
        <scheme val="minor"/>
      </rPr>
      <t>staza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B8:C8</t>
    </r>
    <r>
      <rPr>
        <sz val="11"/>
        <color theme="1"/>
        <rFont val="Calibri"/>
        <family val="2"/>
        <charset val="238"/>
        <scheme val="minor"/>
      </rPr>
      <t>"</t>
    </r>
  </si>
  <si>
    <r>
      <t>08. – popuniti ručno ili s vrijednostima pročitanim  iz baze  podataka, sva crvena polja u stupcu "</t>
    </r>
    <r>
      <rPr>
        <b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 xml:space="preserve">" na </t>
    </r>
    <r>
      <rPr>
        <b/>
        <sz val="11"/>
        <color theme="1"/>
        <rFont val="Calibri"/>
        <family val="2"/>
        <charset val="238"/>
        <scheme val="minor"/>
      </rPr>
      <t>ovom listu</t>
    </r>
  </si>
  <si>
    <r>
      <t>09. – na listu "</t>
    </r>
    <r>
      <rPr>
        <b/>
        <sz val="11"/>
        <color theme="1"/>
        <rFont val="Calibri"/>
        <family val="2"/>
        <charset val="238"/>
        <scheme val="minor"/>
      </rPr>
      <t>natjecanja</t>
    </r>
    <r>
      <rPr>
        <sz val="11"/>
        <color theme="1"/>
        <rFont val="Calibri"/>
        <family val="2"/>
        <charset val="238"/>
        <scheme val="minor"/>
      </rPr>
      <t>" označiti raspon "</t>
    </r>
    <r>
      <rPr>
        <b/>
        <sz val="11"/>
        <color theme="1"/>
        <rFont val="Calibri"/>
        <family val="2"/>
        <charset val="238"/>
        <scheme val="minor"/>
      </rPr>
      <t>B11:B21</t>
    </r>
    <r>
      <rPr>
        <sz val="11"/>
        <color theme="1"/>
        <rFont val="Calibri"/>
        <family val="2"/>
        <charset val="238"/>
        <scheme val="minor"/>
      </rPr>
      <t>", 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>",  naredba "</t>
    </r>
    <r>
      <rPr>
        <b/>
        <sz val="11"/>
        <color theme="1"/>
        <rFont val="Calibri"/>
        <family val="2"/>
        <charset val="238"/>
        <scheme val="minor"/>
      </rPr>
      <t>Text u stupce</t>
    </r>
    <r>
      <rPr>
        <sz val="11"/>
        <color theme="1"/>
        <rFont val="Calibri"/>
        <family val="2"/>
        <charset val="238"/>
        <scheme val="minor"/>
      </rPr>
      <t>", zatim odabrati "</t>
    </r>
    <r>
      <rPr>
        <b/>
        <sz val="11"/>
        <color theme="1"/>
        <rFont val="Calibri"/>
        <family val="2"/>
        <charset val="238"/>
        <scheme val="minor"/>
      </rPr>
      <t>Razgraničeni</t>
    </r>
    <r>
      <rPr>
        <sz val="11"/>
        <color theme="1"/>
        <rFont val="Calibri"/>
        <family val="2"/>
        <charset val="238"/>
        <scheme val="minor"/>
      </rPr>
      <t>", pa "</t>
    </r>
    <r>
      <rPr>
        <b/>
        <sz val="11"/>
        <color theme="1"/>
        <rFont val="Calibri"/>
        <family val="2"/>
        <charset val="238"/>
        <scheme val="minor"/>
      </rPr>
      <t>Naprijed</t>
    </r>
    <r>
      <rPr>
        <sz val="11"/>
        <color theme="1"/>
        <rFont val="Calibri"/>
        <family val="2"/>
        <charset val="238"/>
        <scheme val="minor"/>
      </rPr>
      <t>", obrisati sve graničnike, pa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</si>
  <si>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10. –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 na Windows 10 računalu "</t>
    </r>
    <r>
      <rPr>
        <b/>
        <sz val="11"/>
        <color theme="1"/>
        <rFont val="Calibri"/>
        <family val="2"/>
        <charset val="238"/>
        <scheme val="minor"/>
      </rPr>
      <t>Non-Unicode Locale"</t>
    </r>
    <r>
      <rPr>
        <sz val="11"/>
        <color theme="1"/>
        <rFont val="Calibri"/>
        <family val="2"/>
        <charset val="238"/>
        <scheme val="minor"/>
      </rPr>
      <t xml:space="preserve"> mora biti postavljen na "</t>
    </r>
    <r>
      <rPr>
        <b/>
        <sz val="11"/>
        <color theme="1"/>
        <rFont val="Calibri"/>
        <family val="2"/>
        <charset val="238"/>
        <scheme val="minor"/>
      </rPr>
      <t>Croatia"</t>
    </r>
  </si>
  <si>
    <r>
      <t xml:space="preserve">11. –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datoteku dobivenu iz </t>
    </r>
    <r>
      <rPr>
        <b/>
        <sz val="11"/>
        <color theme="1"/>
        <rFont val="Calibri"/>
        <family val="2"/>
        <charset val="238"/>
        <scheme val="minor"/>
      </rPr>
      <t>OEvent</t>
    </r>
    <r>
      <rPr>
        <sz val="11"/>
        <color theme="1"/>
        <rFont val="Calibri"/>
        <family val="2"/>
        <charset val="238"/>
        <scheme val="minor"/>
      </rPr>
      <t xml:space="preserve">-a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označiti sve redove od zadnjeg do drugog (</t>
    </r>
    <r>
      <rPr>
        <b/>
        <sz val="11"/>
        <color theme="1"/>
        <rFont val="Calibri"/>
        <family val="2"/>
        <charset val="238"/>
        <scheme val="minor"/>
      </rPr>
      <t>dakle prvi NE</t>
    </r>
    <r>
      <rPr>
        <sz val="11"/>
        <color theme="1"/>
        <rFont val="Calibri"/>
        <family val="2"/>
        <charset val="238"/>
        <scheme val="minor"/>
      </rPr>
      <t>) i kopirati na list "</t>
    </r>
    <r>
      <rPr>
        <b/>
        <sz val="11"/>
        <color theme="1"/>
        <rFont val="Calibri"/>
        <family val="2"/>
        <charset val="238"/>
        <scheme val="minor"/>
      </rPr>
      <t>natjecatelji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</si>
  <si>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</si>
  <si>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t xml:space="preserve">          lijevo polje odgovarajućeg okvira s podatcima na listu s kojeg je kopiran dotični query. Nakon kopiranja prvog skupa podataka, trebat će odraditi pretvaranje text-a u stupce</t>
  </si>
  <si>
    <t xml:space="preserve">          i za graničnik odabrati znak točka-zarez</t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</si>
  <si>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</si>
  <si>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</si>
  <si>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</si>
  <si>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</si>
  <si>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</si>
  <si>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</si>
  <si>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</si>
  <si>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</si>
  <si>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</si>
  <si>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</si>
  <si>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</si>
  <si>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</si>
  <si>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</si>
  <si>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</si>
  <si>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</si>
  <si>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</si>
  <si>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</si>
  <si>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</si>
  <si>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</si>
  <si>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</si>
  <si>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</si>
  <si>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</si>
  <si>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</si>
  <si>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</si>
  <si>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</si>
  <si>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</si>
  <si>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</si>
  <si>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original_status_id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</si>
  <si>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</si>
  <si>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</si>
  <si>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</si>
  <si>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</si>
  <si>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</si>
  <si>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</si>
  <si>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</si>
  <si>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</si>
  <si>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</si>
  <si>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</si>
  <si>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</si>
  <si>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</si>
  <si>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</si>
  <si>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</si>
  <si>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</si>
  <si>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</si>
  <si>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</si>
  <si>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</si>
  <si>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</si>
  <si>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</si>
  <si>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</si>
  <si>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</si>
  <si>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</si>
  <si>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</si>
  <si>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</si>
  <si>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</si>
  <si>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</si>
  <si>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</si>
  <si>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</si>
  <si>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</si>
  <si>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</si>
  <si>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</si>
  <si>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</si>
  <si>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</si>
  <si>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</si>
  <si>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</si>
  <si>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</si>
  <si>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</si>
  <si>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</si>
  <si>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</si>
  <si>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</si>
  <si>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</si>
  <si>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</si>
  <si>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</si>
  <si>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</si>
  <si>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</si>
  <si>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</si>
  <si>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</si>
  <si>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</si>
  <si>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</si>
  <si>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</si>
  <si>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imeprealias_id</t>
  </si>
  <si>
    <t>imeprealias_alias</t>
  </si>
  <si>
    <t>ipalias_id</t>
  </si>
  <si>
    <t>OK Japetic</t>
  </si>
  <si>
    <t>klubalias_klub_id</t>
  </si>
  <si>
    <t>SELECT
	id,
	alias,
    klub_id
FROM
	klub_alias
ORDER BY
	alias</t>
  </si>
  <si>
    <t>SELECT
	id,
	alias,
    imeprezime_id
FROM
	imeprezime_alias
ORDER BY
	alias</t>
  </si>
  <si>
    <t>imeprealias_imepreid</t>
  </si>
  <si>
    <t>alias_id</t>
  </si>
  <si>
    <t>2021-04-24</t>
  </si>
  <si>
    <t>Jagodić</t>
  </si>
  <si>
    <t>Hruškar</t>
  </si>
  <si>
    <t>Juričić</t>
  </si>
  <si>
    <t>SELECT
	*
FROM
	status_rezultat
ORDER BY
	id</t>
  </si>
  <si>
    <t>prekoračeno vrijeme zadržavanja na stazi</t>
  </si>
  <si>
    <t>katnat_id</t>
  </si>
  <si>
    <t>katreg_id</t>
  </si>
  <si>
    <t>katalias_katreg_id</t>
  </si>
  <si>
    <t>katalias_id</t>
  </si>
  <si>
    <t>katalias_katid</t>
  </si>
  <si>
    <t>sql</t>
  </si>
  <si>
    <t>stazakat_id</t>
  </si>
  <si>
    <t>KATEGORIJE NA NATJECANJU</t>
  </si>
  <si>
    <t>KATEGORIJE U REGISTRU</t>
  </si>
  <si>
    <t>DRŽAVE U REGISTRU</t>
  </si>
  <si>
    <t>KLUBOVI U REGISTRU</t>
  </si>
  <si>
    <t>ime i prezime</t>
  </si>
  <si>
    <t>Pécsi Vas. SK</t>
  </si>
  <si>
    <t>OK Slo. Gradec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</si>
  <si>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</si>
  <si>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</si>
  <si>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</si>
  <si>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</si>
  <si>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</si>
  <si>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</si>
  <si>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</si>
  <si>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</si>
  <si>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</si>
  <si>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</si>
  <si>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</si>
  <si>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</si>
  <si>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</si>
  <si>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</si>
  <si>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</si>
  <si>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</si>
  <si>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</si>
  <si>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</si>
  <si>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</si>
  <si>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</si>
  <si>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</si>
  <si>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</si>
  <si>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</si>
  <si>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</si>
  <si>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</si>
  <si>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</si>
  <si>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</si>
  <si>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</si>
  <si>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</si>
  <si>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</si>
  <si>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</si>
  <si>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</si>
  <si>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</si>
  <si>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</si>
  <si>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</si>
  <si>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</si>
  <si>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</si>
  <si>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</si>
  <si>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</si>
  <si>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</si>
  <si>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</si>
  <si>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</si>
  <si>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</si>
  <si>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</si>
  <si>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</si>
  <si>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</si>
  <si>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</si>
  <si>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</si>
  <si>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</si>
  <si>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</si>
  <si>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</si>
  <si>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</si>
  <si>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</si>
  <si>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</si>
  <si>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</si>
  <si>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</si>
  <si>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</si>
  <si>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</si>
  <si>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</si>
  <si>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</si>
  <si>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</si>
  <si>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</si>
  <si>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</si>
  <si>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</si>
  <si>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JAP</t>
  </si>
  <si>
    <t>CRO</t>
  </si>
  <si>
    <t>Vihor</t>
  </si>
  <si>
    <t>Vacant</t>
  </si>
  <si>
    <t>KAP</t>
  </si>
  <si>
    <t>Maksimir</t>
  </si>
  <si>
    <t>RIS</t>
  </si>
  <si>
    <t>BJE</t>
  </si>
  <si>
    <t>ORI</t>
  </si>
  <si>
    <t>OK MERZ CRO</t>
  </si>
  <si>
    <t>Pintur</t>
  </si>
  <si>
    <t>Šiprak Stastny</t>
  </si>
  <si>
    <t>Miletić</t>
  </si>
  <si>
    <t>Dorja</t>
  </si>
  <si>
    <t>2442558</t>
  </si>
  <si>
    <t>210</t>
  </si>
  <si>
    <t>0</t>
  </si>
  <si>
    <t>17:00</t>
  </si>
  <si>
    <t>3</t>
  </si>
  <si>
    <t>11</t>
  </si>
  <si>
    <t>0,0</t>
  </si>
  <si>
    <t>75</t>
  </si>
  <si>
    <t>8</t>
  </si>
  <si>
    <t>1</t>
  </si>
  <si>
    <t>31</t>
  </si>
  <si>
    <t>01:35</t>
  </si>
  <si>
    <t>33</t>
  </si>
  <si>
    <t>34</t>
  </si>
  <si>
    <t>35</t>
  </si>
  <si>
    <t>32</t>
  </si>
  <si>
    <t>36</t>
  </si>
  <si>
    <t>56</t>
  </si>
  <si>
    <t>37:17</t>
  </si>
  <si>
    <t>100</t>
  </si>
  <si>
    <t>8007766</t>
  </si>
  <si>
    <t>276</t>
  </si>
  <si>
    <t>27:00</t>
  </si>
  <si>
    <t>2</t>
  </si>
  <si>
    <t>11:30</t>
  </si>
  <si>
    <t>19:39</t>
  </si>
  <si>
    <t>37:00</t>
  </si>
  <si>
    <t>237595</t>
  </si>
  <si>
    <t>199</t>
  </si>
  <si>
    <t>25:00</t>
  </si>
  <si>
    <t>21:43</t>
  </si>
  <si>
    <t>38:44</t>
  </si>
  <si>
    <t>428003</t>
  </si>
  <si>
    <t>116</t>
  </si>
  <si>
    <t>21:00</t>
  </si>
  <si>
    <t>4</t>
  </si>
  <si>
    <t>02:10</t>
  </si>
  <si>
    <t>14:22</t>
  </si>
  <si>
    <t>25:35</t>
  </si>
  <si>
    <t>27:44</t>
  </si>
  <si>
    <t>2136724</t>
  </si>
  <si>
    <t>261</t>
  </si>
  <si>
    <t>19:00</t>
  </si>
  <si>
    <t>63:52</t>
  </si>
  <si>
    <t>5</t>
  </si>
  <si>
    <t>27:47</t>
  </si>
  <si>
    <t>29:54</t>
  </si>
  <si>
    <t>44:46</t>
  </si>
  <si>
    <t>58:58</t>
  </si>
  <si>
    <t>23:00</t>
  </si>
  <si>
    <t>328</t>
  </si>
  <si>
    <t>29:00</t>
  </si>
  <si>
    <t>8017369</t>
  </si>
  <si>
    <t>266</t>
  </si>
  <si>
    <t>07:00</t>
  </si>
  <si>
    <t>28:01</t>
  </si>
  <si>
    <t>21:01</t>
  </si>
  <si>
    <t>10</t>
  </si>
  <si>
    <t>2.33</t>
  </si>
  <si>
    <t>9</t>
  </si>
  <si>
    <t>51</t>
  </si>
  <si>
    <t>57</t>
  </si>
  <si>
    <t>52</t>
  </si>
  <si>
    <t>53</t>
  </si>
  <si>
    <t>11:34</t>
  </si>
  <si>
    <t>58</t>
  </si>
  <si>
    <t>37</t>
  </si>
  <si>
    <t>19:12</t>
  </si>
  <si>
    <t>20:20</t>
  </si>
  <si>
    <t>2128477</t>
  </si>
  <si>
    <t>176</t>
  </si>
  <si>
    <t>05:00</t>
  </si>
  <si>
    <t>21:54</t>
  </si>
  <si>
    <t>24:41</t>
  </si>
  <si>
    <t>31:42</t>
  </si>
  <si>
    <t>33:14</t>
  </si>
  <si>
    <t>410651</t>
  </si>
  <si>
    <t>122</t>
  </si>
  <si>
    <t>11:00</t>
  </si>
  <si>
    <t>11:21</t>
  </si>
  <si>
    <t>15:07</t>
  </si>
  <si>
    <t>17:47</t>
  </si>
  <si>
    <t>326</t>
  </si>
  <si>
    <t>09:00</t>
  </si>
  <si>
    <t>2138242</t>
  </si>
  <si>
    <t>262</t>
  </si>
  <si>
    <t>03:00</t>
  </si>
  <si>
    <t>327</t>
  </si>
  <si>
    <t>13:00</t>
  </si>
  <si>
    <t>237558</t>
  </si>
  <si>
    <t>124</t>
  </si>
  <si>
    <t>28:00</t>
  </si>
  <si>
    <t>31:22</t>
  </si>
  <si>
    <t>110</t>
  </si>
  <si>
    <t>12</t>
  </si>
  <si>
    <t>68</t>
  </si>
  <si>
    <t>46</t>
  </si>
  <si>
    <t>70</t>
  </si>
  <si>
    <t>39</t>
  </si>
  <si>
    <t>63</t>
  </si>
  <si>
    <t>11:57</t>
  </si>
  <si>
    <t>62</t>
  </si>
  <si>
    <t>15:43</t>
  </si>
  <si>
    <t>44</t>
  </si>
  <si>
    <t>61</t>
  </si>
  <si>
    <t>21:26</t>
  </si>
  <si>
    <t>1422007</t>
  </si>
  <si>
    <t>185</t>
  </si>
  <si>
    <t>24:00</t>
  </si>
  <si>
    <t>33:30</t>
  </si>
  <si>
    <t>11:02</t>
  </si>
  <si>
    <t>13:29</t>
  </si>
  <si>
    <t>20:37</t>
  </si>
  <si>
    <t>25:22</t>
  </si>
  <si>
    <t>237592</t>
  </si>
  <si>
    <t>238</t>
  </si>
  <si>
    <t>32:00</t>
  </si>
  <si>
    <t>40:20</t>
  </si>
  <si>
    <t>02:00</t>
  </si>
  <si>
    <t>22:53</t>
  </si>
  <si>
    <t>38:02</t>
  </si>
  <si>
    <t>2141169</t>
  </si>
  <si>
    <t>280</t>
  </si>
  <si>
    <t>36:00</t>
  </si>
  <si>
    <t>90:04</t>
  </si>
  <si>
    <t>54:04</t>
  </si>
  <si>
    <t>21:07</t>
  </si>
  <si>
    <t>53:17</t>
  </si>
  <si>
    <t>2115762</t>
  </si>
  <si>
    <t>254</t>
  </si>
  <si>
    <t>22:00</t>
  </si>
  <si>
    <t>13:51</t>
  </si>
  <si>
    <t>32:15</t>
  </si>
  <si>
    <t>61:34</t>
  </si>
  <si>
    <t>237608</t>
  </si>
  <si>
    <t>102</t>
  </si>
  <si>
    <t>34:00</t>
  </si>
  <si>
    <t>6</t>
  </si>
  <si>
    <t>16:45</t>
  </si>
  <si>
    <t>29:37</t>
  </si>
  <si>
    <t>237599</t>
  </si>
  <si>
    <t>268</t>
  </si>
  <si>
    <t>18:00</t>
  </si>
  <si>
    <t>81:36</t>
  </si>
  <si>
    <t>7</t>
  </si>
  <si>
    <t>16:37</t>
  </si>
  <si>
    <t>26:58</t>
  </si>
  <si>
    <t>45:45</t>
  </si>
  <si>
    <t>48:00</t>
  </si>
  <si>
    <t>67:08</t>
  </si>
  <si>
    <t>78:12</t>
  </si>
  <si>
    <t>893801</t>
  </si>
  <si>
    <t>30:00</t>
  </si>
  <si>
    <t>325</t>
  </si>
  <si>
    <t>20:00</t>
  </si>
  <si>
    <t>324</t>
  </si>
  <si>
    <t>26:00</t>
  </si>
  <si>
    <t>8135002</t>
  </si>
  <si>
    <t>175</t>
  </si>
  <si>
    <t>15</t>
  </si>
  <si>
    <t>59</t>
  </si>
  <si>
    <t>38</t>
  </si>
  <si>
    <t>04:08</t>
  </si>
  <si>
    <t>66</t>
  </si>
  <si>
    <t>40</t>
  </si>
  <si>
    <t>43</t>
  </si>
  <si>
    <t>50</t>
  </si>
  <si>
    <t>69</t>
  </si>
  <si>
    <t>26:38</t>
  </si>
  <si>
    <t>54</t>
  </si>
  <si>
    <t>48</t>
  </si>
  <si>
    <t>55</t>
  </si>
  <si>
    <t>49</t>
  </si>
  <si>
    <t>37:36</t>
  </si>
  <si>
    <t>1289347</t>
  </si>
  <si>
    <t>202</t>
  </si>
  <si>
    <t>03:03</t>
  </si>
  <si>
    <t>32:12</t>
  </si>
  <si>
    <t>585858</t>
  </si>
  <si>
    <t>255</t>
  </si>
  <si>
    <t>19:49</t>
  </si>
  <si>
    <t>56:25</t>
  </si>
  <si>
    <t>64:27</t>
  </si>
  <si>
    <t>446317</t>
  </si>
  <si>
    <t>191</t>
  </si>
  <si>
    <t>05:34</t>
  </si>
  <si>
    <t>14:10</t>
  </si>
  <si>
    <t>22:43</t>
  </si>
  <si>
    <t>25:43</t>
  </si>
  <si>
    <t>33:22</t>
  </si>
  <si>
    <t>63:11</t>
  </si>
  <si>
    <t>67:14</t>
  </si>
  <si>
    <t>322</t>
  </si>
  <si>
    <t>323</t>
  </si>
  <si>
    <t>15:00</t>
  </si>
  <si>
    <t>7000638</t>
  </si>
  <si>
    <t>125</t>
  </si>
  <si>
    <t>8221221</t>
  </si>
  <si>
    <t>291</t>
  </si>
  <si>
    <t>31:00</t>
  </si>
  <si>
    <t>63:23</t>
  </si>
  <si>
    <t>16</t>
  </si>
  <si>
    <t>67</t>
  </si>
  <si>
    <t>05:44</t>
  </si>
  <si>
    <t>41</t>
  </si>
  <si>
    <t>42</t>
  </si>
  <si>
    <t>08:26</t>
  </si>
  <si>
    <t>45</t>
  </si>
  <si>
    <t>64</t>
  </si>
  <si>
    <t>13:16</t>
  </si>
  <si>
    <t>15:39</t>
  </si>
  <si>
    <t>47</t>
  </si>
  <si>
    <t>887794</t>
  </si>
  <si>
    <t>35:10</t>
  </si>
  <si>
    <t>08:00</t>
  </si>
  <si>
    <t>12:54</t>
  </si>
  <si>
    <t>17:12</t>
  </si>
  <si>
    <t>23:25</t>
  </si>
  <si>
    <t>32:26</t>
  </si>
  <si>
    <t>7210949</t>
  </si>
  <si>
    <t>244</t>
  </si>
  <si>
    <t>06:00</t>
  </si>
  <si>
    <t>48:02</t>
  </si>
  <si>
    <t>42:02</t>
  </si>
  <si>
    <t>07:25</t>
  </si>
  <si>
    <t>08:56</t>
  </si>
  <si>
    <t>15:10</t>
  </si>
  <si>
    <t>28:55</t>
  </si>
  <si>
    <t>35:50</t>
  </si>
  <si>
    <t>38:52</t>
  </si>
  <si>
    <t>41:21</t>
  </si>
  <si>
    <t>7910421</t>
  </si>
  <si>
    <t>290</t>
  </si>
  <si>
    <t>08:58</t>
  </si>
  <si>
    <t>27:23</t>
  </si>
  <si>
    <t>37:42</t>
  </si>
  <si>
    <t>38:15</t>
  </si>
  <si>
    <t>222940</t>
  </si>
  <si>
    <t>250</t>
  </si>
  <si>
    <t>14:00</t>
  </si>
  <si>
    <t>49:11</t>
  </si>
  <si>
    <t>18:59</t>
  </si>
  <si>
    <t>20:55</t>
  </si>
  <si>
    <t>42:29</t>
  </si>
  <si>
    <t>2442560</t>
  </si>
  <si>
    <t>249</t>
  </si>
  <si>
    <t>10:00</t>
  </si>
  <si>
    <t>22:07</t>
  </si>
  <si>
    <t>22:49</t>
  </si>
  <si>
    <t>446318</t>
  </si>
  <si>
    <t>248</t>
  </si>
  <si>
    <t>04:00</t>
  </si>
  <si>
    <t>21:59</t>
  </si>
  <si>
    <t>22:55</t>
  </si>
  <si>
    <t>25:59</t>
  </si>
  <si>
    <t>46:06</t>
  </si>
  <si>
    <t>48:26</t>
  </si>
  <si>
    <t>8009715</t>
  </si>
  <si>
    <t>80</t>
  </si>
  <si>
    <t>12:00</t>
  </si>
  <si>
    <t>308</t>
  </si>
  <si>
    <t>309</t>
  </si>
  <si>
    <t>16:00</t>
  </si>
  <si>
    <t>500739</t>
  </si>
  <si>
    <t>120</t>
  </si>
  <si>
    <t>68:00</t>
  </si>
  <si>
    <t>04:54</t>
  </si>
  <si>
    <t>10:47</t>
  </si>
  <si>
    <t>16:58</t>
  </si>
  <si>
    <t>28:02</t>
  </si>
  <si>
    <t>337656</t>
  </si>
  <si>
    <t>297</t>
  </si>
  <si>
    <t>46:00</t>
  </si>
  <si>
    <t>11:38</t>
  </si>
  <si>
    <t>19:07</t>
  </si>
  <si>
    <t>34:04</t>
  </si>
  <si>
    <t>2030936</t>
  </si>
  <si>
    <t>138</t>
  </si>
  <si>
    <t>11:11</t>
  </si>
  <si>
    <t>21:46</t>
  </si>
  <si>
    <t>27:56</t>
  </si>
  <si>
    <t>30:42</t>
  </si>
  <si>
    <t>35:29</t>
  </si>
  <si>
    <t>222408</t>
  </si>
  <si>
    <t>79</t>
  </si>
  <si>
    <t>58:00</t>
  </si>
  <si>
    <t>14:13</t>
  </si>
  <si>
    <t>16:48</t>
  </si>
  <si>
    <t>22:26</t>
  </si>
  <si>
    <t>39:31</t>
  </si>
  <si>
    <t>439114</t>
  </si>
  <si>
    <t>29</t>
  </si>
  <si>
    <t>56:00</t>
  </si>
  <si>
    <t>99:18</t>
  </si>
  <si>
    <t>43:18</t>
  </si>
  <si>
    <t>08:08</t>
  </si>
  <si>
    <t>15:26</t>
  </si>
  <si>
    <t>18:29</t>
  </si>
  <si>
    <t>32:32</t>
  </si>
  <si>
    <t>237556</t>
  </si>
  <si>
    <t>265</t>
  </si>
  <si>
    <t>76:00</t>
  </si>
  <si>
    <t>34:38</t>
  </si>
  <si>
    <t>42:06</t>
  </si>
  <si>
    <t>43:52</t>
  </si>
  <si>
    <t>7212119</t>
  </si>
  <si>
    <t>271</t>
  </si>
  <si>
    <t>38:00</t>
  </si>
  <si>
    <t>46:14</t>
  </si>
  <si>
    <t>18:49</t>
  </si>
  <si>
    <t>23:04</t>
  </si>
  <si>
    <t>29:49</t>
  </si>
  <si>
    <t>31:52</t>
  </si>
  <si>
    <t>45:24</t>
  </si>
  <si>
    <t>2118094</t>
  </si>
  <si>
    <t>235</t>
  </si>
  <si>
    <t>52:00</t>
  </si>
  <si>
    <t>98:21</t>
  </si>
  <si>
    <t>12:56</t>
  </si>
  <si>
    <t>7207151</t>
  </si>
  <si>
    <t>307</t>
  </si>
  <si>
    <t>40:00</t>
  </si>
  <si>
    <t>07:39</t>
  </si>
  <si>
    <t>22:15</t>
  </si>
  <si>
    <t>44:03</t>
  </si>
  <si>
    <t>893849</t>
  </si>
  <si>
    <t>107</t>
  </si>
  <si>
    <t>50:00</t>
  </si>
  <si>
    <t>07:36</t>
  </si>
  <si>
    <t>16:07</t>
  </si>
  <si>
    <t>27:25</t>
  </si>
  <si>
    <t>31:54</t>
  </si>
  <si>
    <t>406866</t>
  </si>
  <si>
    <t>91</t>
  </si>
  <si>
    <t>42:00</t>
  </si>
  <si>
    <t>67:57</t>
  </si>
  <si>
    <t>14:02</t>
  </si>
  <si>
    <t>66:50</t>
  </si>
  <si>
    <t>345974</t>
  </si>
  <si>
    <t>101</t>
  </si>
  <si>
    <t>70:00</t>
  </si>
  <si>
    <t>14:46</t>
  </si>
  <si>
    <t>28:51</t>
  </si>
  <si>
    <t>32:25</t>
  </si>
  <si>
    <t>58:04</t>
  </si>
  <si>
    <t>64:25</t>
  </si>
  <si>
    <t>89:14</t>
  </si>
  <si>
    <t>91:00</t>
  </si>
  <si>
    <t>8190186</t>
  </si>
  <si>
    <t>193</t>
  </si>
  <si>
    <t>64:00</t>
  </si>
  <si>
    <t>13</t>
  </si>
  <si>
    <t>09:49</t>
  </si>
  <si>
    <t>15:52</t>
  </si>
  <si>
    <t>45:39</t>
  </si>
  <si>
    <t>55:42</t>
  </si>
  <si>
    <t>89:59</t>
  </si>
  <si>
    <t>2115778</t>
  </si>
  <si>
    <t>106</t>
  </si>
  <si>
    <t>62:00</t>
  </si>
  <si>
    <t>14</t>
  </si>
  <si>
    <t>2115763</t>
  </si>
  <si>
    <t>253</t>
  </si>
  <si>
    <t>54:00</t>
  </si>
  <si>
    <t>2300279</t>
  </si>
  <si>
    <t>180</t>
  </si>
  <si>
    <t>72:00</t>
  </si>
  <si>
    <t>222409</t>
  </si>
  <si>
    <t>78</t>
  </si>
  <si>
    <t>66:00</t>
  </si>
  <si>
    <t>152</t>
  </si>
  <si>
    <t>44:00</t>
  </si>
  <si>
    <t>321</t>
  </si>
  <si>
    <t>60:00</t>
  </si>
  <si>
    <t>320</t>
  </si>
  <si>
    <t>78:00</t>
  </si>
  <si>
    <t>2115766</t>
  </si>
  <si>
    <t>234</t>
  </si>
  <si>
    <t>74:00</t>
  </si>
  <si>
    <t>7032222</t>
  </si>
  <si>
    <t>237</t>
  </si>
  <si>
    <t>07:17</t>
  </si>
  <si>
    <t>11:35</t>
  </si>
  <si>
    <t>16:02</t>
  </si>
  <si>
    <t>32:14</t>
  </si>
  <si>
    <t>34:12</t>
  </si>
  <si>
    <t>7820618</t>
  </si>
  <si>
    <t>68:17</t>
  </si>
  <si>
    <t>09:02</t>
  </si>
  <si>
    <t>17:10</t>
  </si>
  <si>
    <t>32:04</t>
  </si>
  <si>
    <t>37:27</t>
  </si>
  <si>
    <t>7211185</t>
  </si>
  <si>
    <t>295</t>
  </si>
  <si>
    <t>83:40</t>
  </si>
  <si>
    <t>39:40</t>
  </si>
  <si>
    <t>03:44</t>
  </si>
  <si>
    <t>07:28</t>
  </si>
  <si>
    <t>25:57</t>
  </si>
  <si>
    <t>33:19</t>
  </si>
  <si>
    <t>38:58</t>
  </si>
  <si>
    <t>8232323</t>
  </si>
  <si>
    <t>231</t>
  </si>
  <si>
    <t>43:07</t>
  </si>
  <si>
    <t>05:43</t>
  </si>
  <si>
    <t>14:17</t>
  </si>
  <si>
    <t>25:36</t>
  </si>
  <si>
    <t>32:05</t>
  </si>
  <si>
    <t>7207153</t>
  </si>
  <si>
    <t>288</t>
  </si>
  <si>
    <t>46:11</t>
  </si>
  <si>
    <t>03:54</t>
  </si>
  <si>
    <t>06:03</t>
  </si>
  <si>
    <t>18:12</t>
  </si>
  <si>
    <t>39:15</t>
  </si>
  <si>
    <t>259763</t>
  </si>
  <si>
    <t>112</t>
  </si>
  <si>
    <t>06:40</t>
  </si>
  <si>
    <t>14:21</t>
  </si>
  <si>
    <t>16:28</t>
  </si>
  <si>
    <t>17:15</t>
  </si>
  <si>
    <t>38:06</t>
  </si>
  <si>
    <t>48:42</t>
  </si>
  <si>
    <t>7005141</t>
  </si>
  <si>
    <t>277</t>
  </si>
  <si>
    <t>06:59</t>
  </si>
  <si>
    <t>16:42</t>
  </si>
  <si>
    <t>31:11</t>
  </si>
  <si>
    <t>43:03</t>
  </si>
  <si>
    <t>47:34</t>
  </si>
  <si>
    <t>50:22</t>
  </si>
  <si>
    <t>2088246</t>
  </si>
  <si>
    <t>78:43</t>
  </si>
  <si>
    <t>02:23</t>
  </si>
  <si>
    <t>09:26</t>
  </si>
  <si>
    <t>17:51</t>
  </si>
  <si>
    <t>34:54</t>
  </si>
  <si>
    <t>2054888</t>
  </si>
  <si>
    <t>264</t>
  </si>
  <si>
    <t>06:50</t>
  </si>
  <si>
    <t>09:34</t>
  </si>
  <si>
    <t>11:56</t>
  </si>
  <si>
    <t>20:27</t>
  </si>
  <si>
    <t>35:12</t>
  </si>
  <si>
    <t>42:10</t>
  </si>
  <si>
    <t>7207785</t>
  </si>
  <si>
    <t>279</t>
  </si>
  <si>
    <t>05:20</t>
  </si>
  <si>
    <t>31:08</t>
  </si>
  <si>
    <t>56:20</t>
  </si>
  <si>
    <t>60:33</t>
  </si>
  <si>
    <t>1782000</t>
  </si>
  <si>
    <t>113</t>
  </si>
  <si>
    <t>63:10</t>
  </si>
  <si>
    <t>24:29</t>
  </si>
  <si>
    <t>27:51</t>
  </si>
  <si>
    <t>62:29</t>
  </si>
  <si>
    <t>2143685</t>
  </si>
  <si>
    <t>17:59</t>
  </si>
  <si>
    <t>49:33</t>
  </si>
  <si>
    <t>55:11</t>
  </si>
  <si>
    <t>61:28</t>
  </si>
  <si>
    <t>318</t>
  </si>
  <si>
    <t>8077277</t>
  </si>
  <si>
    <t>281</t>
  </si>
  <si>
    <t>29:48</t>
  </si>
  <si>
    <t>150</t>
  </si>
  <si>
    <t>14:14</t>
  </si>
  <si>
    <t>20:29</t>
  </si>
  <si>
    <t>28:52</t>
  </si>
  <si>
    <t>8411972</t>
  </si>
  <si>
    <t>60</t>
  </si>
  <si>
    <t>30:28</t>
  </si>
  <si>
    <t>8250869</t>
  </si>
  <si>
    <t>05:50</t>
  </si>
  <si>
    <t>11:08</t>
  </si>
  <si>
    <t>12:49</t>
  </si>
  <si>
    <t>20:17</t>
  </si>
  <si>
    <t>22:35</t>
  </si>
  <si>
    <t>31:25</t>
  </si>
  <si>
    <t>1401011</t>
  </si>
  <si>
    <t>39:57</t>
  </si>
  <si>
    <t>19:17</t>
  </si>
  <si>
    <t>35:17</t>
  </si>
  <si>
    <t>7777600</t>
  </si>
  <si>
    <t>183</t>
  </si>
  <si>
    <t>113:00</t>
  </si>
  <si>
    <t>47:00</t>
  </si>
  <si>
    <t>33:35</t>
  </si>
  <si>
    <t>41:12</t>
  </si>
  <si>
    <t>2133029</t>
  </si>
  <si>
    <t>251</t>
  </si>
  <si>
    <t>11:14</t>
  </si>
  <si>
    <t>25:14</t>
  </si>
  <si>
    <t>42:19</t>
  </si>
  <si>
    <t>8314625</t>
  </si>
  <si>
    <t>135</t>
  </si>
  <si>
    <t>47:51</t>
  </si>
  <si>
    <t>41:43</t>
  </si>
  <si>
    <t>43:43</t>
  </si>
  <si>
    <t>2442603</t>
  </si>
  <si>
    <t>242</t>
  </si>
  <si>
    <t>26:47</t>
  </si>
  <si>
    <t>29:40</t>
  </si>
  <si>
    <t>33:06</t>
  </si>
  <si>
    <t>47:43</t>
  </si>
  <si>
    <t>2039993</t>
  </si>
  <si>
    <t>298</t>
  </si>
  <si>
    <t>09:08</t>
  </si>
  <si>
    <t>15:59</t>
  </si>
  <si>
    <t>2144743</t>
  </si>
  <si>
    <t>212</t>
  </si>
  <si>
    <t>30:23</t>
  </si>
  <si>
    <t>32:49</t>
  </si>
  <si>
    <t>44:33</t>
  </si>
  <si>
    <t>237596</t>
  </si>
  <si>
    <t>198</t>
  </si>
  <si>
    <t>22:14</t>
  </si>
  <si>
    <t>28:22</t>
  </si>
  <si>
    <t>31:29</t>
  </si>
  <si>
    <t>51:04</t>
  </si>
  <si>
    <t>53:25</t>
  </si>
  <si>
    <t>2126440</t>
  </si>
  <si>
    <t>118</t>
  </si>
  <si>
    <t>58:07</t>
  </si>
  <si>
    <t>27:13</t>
  </si>
  <si>
    <t>446316</t>
  </si>
  <si>
    <t>270</t>
  </si>
  <si>
    <t>21:10</t>
  </si>
  <si>
    <t>46:54</t>
  </si>
  <si>
    <t>60:03</t>
  </si>
  <si>
    <t>316</t>
  </si>
  <si>
    <t>317</t>
  </si>
  <si>
    <t>7140363</t>
  </si>
  <si>
    <t>136</t>
  </si>
  <si>
    <t>67:00</t>
  </si>
  <si>
    <t>7040662</t>
  </si>
  <si>
    <t>284</t>
  </si>
  <si>
    <t>65:00</t>
  </si>
  <si>
    <t>7889999</t>
  </si>
  <si>
    <t>186</t>
  </si>
  <si>
    <t>63:00</t>
  </si>
  <si>
    <t>04:30</t>
  </si>
  <si>
    <t>08:28</t>
  </si>
  <si>
    <t>27:49</t>
  </si>
  <si>
    <t>35:35</t>
  </si>
  <si>
    <t>7111959</t>
  </si>
  <si>
    <t>287</t>
  </si>
  <si>
    <t>04:29</t>
  </si>
  <si>
    <t>17:02</t>
  </si>
  <si>
    <t>23:02</t>
  </si>
  <si>
    <t>2300241</t>
  </si>
  <si>
    <t>170</t>
  </si>
  <si>
    <t>57:00</t>
  </si>
  <si>
    <t>44:11</t>
  </si>
  <si>
    <t>05:29</t>
  </si>
  <si>
    <t>12:05</t>
  </si>
  <si>
    <t>19:01</t>
  </si>
  <si>
    <t>7212123</t>
  </si>
  <si>
    <t>273</t>
  </si>
  <si>
    <t>55:00</t>
  </si>
  <si>
    <t>44:20</t>
  </si>
  <si>
    <t>09:16</t>
  </si>
  <si>
    <t>15:21</t>
  </si>
  <si>
    <t>29:30</t>
  </si>
  <si>
    <t>505905</t>
  </si>
  <si>
    <t>119</t>
  </si>
  <si>
    <t>59:00</t>
  </si>
  <si>
    <t>106:38</t>
  </si>
  <si>
    <t>06:46</t>
  </si>
  <si>
    <t>43:21</t>
  </si>
  <si>
    <t>546169</t>
  </si>
  <si>
    <t>173</t>
  </si>
  <si>
    <t>71:00</t>
  </si>
  <si>
    <t>04:47</t>
  </si>
  <si>
    <t>13:43</t>
  </si>
  <si>
    <t>49:20</t>
  </si>
  <si>
    <t>2123970</t>
  </si>
  <si>
    <t>243</t>
  </si>
  <si>
    <t>43:00</t>
  </si>
  <si>
    <t>04:53</t>
  </si>
  <si>
    <t>07:05</t>
  </si>
  <si>
    <t>26:10</t>
  </si>
  <si>
    <t>37:37</t>
  </si>
  <si>
    <t>47:55</t>
  </si>
  <si>
    <t>247099</t>
  </si>
  <si>
    <t>214</t>
  </si>
  <si>
    <t>41:00</t>
  </si>
  <si>
    <t>28:13</t>
  </si>
  <si>
    <t>33:32</t>
  </si>
  <si>
    <t>39:59</t>
  </si>
  <si>
    <t>50:15</t>
  </si>
  <si>
    <t>62:59</t>
  </si>
  <si>
    <t>410650</t>
  </si>
  <si>
    <t>69:00</t>
  </si>
  <si>
    <t>07:44</t>
  </si>
  <si>
    <t>16:56</t>
  </si>
  <si>
    <t>21:48</t>
  </si>
  <si>
    <t>30</t>
  </si>
  <si>
    <t>51:00</t>
  </si>
  <si>
    <t>893828</t>
  </si>
  <si>
    <t>267</t>
  </si>
  <si>
    <t>61:00</t>
  </si>
  <si>
    <t>53:00</t>
  </si>
  <si>
    <t>1968521</t>
  </si>
  <si>
    <t>217</t>
  </si>
  <si>
    <t>45:00</t>
  </si>
  <si>
    <t>13:48</t>
  </si>
  <si>
    <t>26:06</t>
  </si>
  <si>
    <t>56:50</t>
  </si>
  <si>
    <t>155:01</t>
  </si>
  <si>
    <t>315</t>
  </si>
  <si>
    <t>49:00</t>
  </si>
  <si>
    <t>406701</t>
  </si>
  <si>
    <t>236</t>
  </si>
  <si>
    <t>42:44</t>
  </si>
  <si>
    <t>32:44</t>
  </si>
  <si>
    <t>04:05</t>
  </si>
  <si>
    <t>06:44</t>
  </si>
  <si>
    <t>08:48</t>
  </si>
  <si>
    <t>16:49</t>
  </si>
  <si>
    <t>18:48</t>
  </si>
  <si>
    <t>26:53</t>
  </si>
  <si>
    <t>2132997</t>
  </si>
  <si>
    <t>59:56</t>
  </si>
  <si>
    <t>05:37</t>
  </si>
  <si>
    <t>32:35</t>
  </si>
  <si>
    <t>44:38</t>
  </si>
  <si>
    <t>313</t>
  </si>
  <si>
    <t>312</t>
  </si>
  <si>
    <t>1946000</t>
  </si>
  <si>
    <t>216</t>
  </si>
  <si>
    <t>23</t>
  </si>
  <si>
    <t>19:02</t>
  </si>
  <si>
    <t>55:53</t>
  </si>
  <si>
    <t>236882</t>
  </si>
  <si>
    <t>209</t>
  </si>
  <si>
    <t>09:54</t>
  </si>
  <si>
    <t>18:09</t>
  </si>
  <si>
    <t>60:06</t>
  </si>
  <si>
    <t>352</t>
  </si>
  <si>
    <t>353</t>
  </si>
  <si>
    <t>21</t>
  </si>
  <si>
    <t>90</t>
  </si>
  <si>
    <t>08:53</t>
  </si>
  <si>
    <t>11:23</t>
  </si>
  <si>
    <t>29:41</t>
  </si>
  <si>
    <t>337657</t>
  </si>
  <si>
    <t>13:13</t>
  </si>
  <si>
    <t>410649</t>
  </si>
  <si>
    <t>48:15</t>
  </si>
  <si>
    <t>41:15</t>
  </si>
  <si>
    <t>06:55</t>
  </si>
  <si>
    <t>36:03</t>
  </si>
  <si>
    <t>39:00</t>
  </si>
  <si>
    <t>17:53</t>
  </si>
  <si>
    <t>31:38</t>
  </si>
  <si>
    <t>36:57</t>
  </si>
  <si>
    <t>13:47</t>
  </si>
  <si>
    <t>31:37</t>
  </si>
  <si>
    <t>38:13</t>
  </si>
  <si>
    <t>1717177</t>
  </si>
  <si>
    <t>69:51</t>
  </si>
  <si>
    <t>28:38</t>
  </si>
  <si>
    <t>32:38</t>
  </si>
  <si>
    <t>35:49</t>
  </si>
  <si>
    <t>41:58</t>
  </si>
  <si>
    <t>54:57</t>
  </si>
  <si>
    <t>11:50</t>
  </si>
  <si>
    <t>33:34</t>
  </si>
  <si>
    <t>38:59</t>
  </si>
  <si>
    <t>2113424</t>
  </si>
  <si>
    <t>20</t>
  </si>
  <si>
    <t>07:40</t>
  </si>
  <si>
    <t>26:23</t>
  </si>
  <si>
    <t>43:29</t>
  </si>
  <si>
    <t>720210</t>
  </si>
  <si>
    <t>196</t>
  </si>
  <si>
    <t>35:00</t>
  </si>
  <si>
    <t>06:53</t>
  </si>
  <si>
    <t>38:25</t>
  </si>
  <si>
    <t>8240883</t>
  </si>
  <si>
    <t>194</t>
  </si>
  <si>
    <t>33:00</t>
  </si>
  <si>
    <t>13:46</t>
  </si>
  <si>
    <t>22:10</t>
  </si>
  <si>
    <t>77:00</t>
  </si>
  <si>
    <t>23:01</t>
  </si>
  <si>
    <t>34:16</t>
  </si>
  <si>
    <t>2118091</t>
  </si>
  <si>
    <t>58:09</t>
  </si>
  <si>
    <t>29:56</t>
  </si>
  <si>
    <t>40:24</t>
  </si>
  <si>
    <t>411389</t>
  </si>
  <si>
    <t>87</t>
  </si>
  <si>
    <t>07:21</t>
  </si>
  <si>
    <t>12:42</t>
  </si>
  <si>
    <t>31:55</t>
  </si>
  <si>
    <t>58:59</t>
  </si>
  <si>
    <t>41:36</t>
  </si>
  <si>
    <t>2115769</t>
  </si>
  <si>
    <t>85:04</t>
  </si>
  <si>
    <t>70:04</t>
  </si>
  <si>
    <t>52:40</t>
  </si>
  <si>
    <t>63:22</t>
  </si>
  <si>
    <t>68:40</t>
  </si>
  <si>
    <t>219313</t>
  </si>
  <si>
    <t>71:09</t>
  </si>
  <si>
    <t>54:29</t>
  </si>
  <si>
    <t>60:44</t>
  </si>
  <si>
    <t>17</t>
  </si>
  <si>
    <t>35:32</t>
  </si>
  <si>
    <t>42:04</t>
  </si>
  <si>
    <t>51:05</t>
  </si>
  <si>
    <t>18</t>
  </si>
  <si>
    <t>09:50</t>
  </si>
  <si>
    <t>18:56</t>
  </si>
  <si>
    <t>30:43</t>
  </si>
  <si>
    <t>72:37</t>
  </si>
  <si>
    <t>91:13</t>
  </si>
  <si>
    <t>410619</t>
  </si>
  <si>
    <t>19</t>
  </si>
  <si>
    <t>38:36</t>
  </si>
  <si>
    <t>60:24</t>
  </si>
  <si>
    <t>97:12</t>
  </si>
  <si>
    <t>421655</t>
  </si>
  <si>
    <t>893847</t>
  </si>
  <si>
    <t>108</t>
  </si>
  <si>
    <t>888974</t>
  </si>
  <si>
    <t>2113447</t>
  </si>
  <si>
    <t>137</t>
  </si>
  <si>
    <t>7551552</t>
  </si>
  <si>
    <t>09:19</t>
  </si>
  <si>
    <t>7055033</t>
  </si>
  <si>
    <t>06:39</t>
  </si>
  <si>
    <t>347</t>
  </si>
  <si>
    <t>2115765</t>
  </si>
  <si>
    <t>257</t>
  </si>
  <si>
    <t>8300220</t>
  </si>
  <si>
    <t>275</t>
  </si>
  <si>
    <t>13:59</t>
  </si>
  <si>
    <t>15:42</t>
  </si>
  <si>
    <t>18:17</t>
  </si>
  <si>
    <t>7000818</t>
  </si>
  <si>
    <t>36:23</t>
  </si>
  <si>
    <t>21:16</t>
  </si>
  <si>
    <t>2133024</t>
  </si>
  <si>
    <t>117</t>
  </si>
  <si>
    <t>04:49</t>
  </si>
  <si>
    <t>344</t>
  </si>
  <si>
    <t>345</t>
  </si>
  <si>
    <t>2113348</t>
  </si>
  <si>
    <t>203</t>
  </si>
  <si>
    <t>05:53</t>
  </si>
  <si>
    <t>24:19</t>
  </si>
  <si>
    <t>30:30</t>
  </si>
  <si>
    <t>8431111</t>
  </si>
  <si>
    <t>272</t>
  </si>
  <si>
    <t>99:37</t>
  </si>
  <si>
    <t>09:43</t>
  </si>
  <si>
    <t>16:05</t>
  </si>
  <si>
    <t>23:41</t>
  </si>
  <si>
    <t>2132926</t>
  </si>
  <si>
    <t>240</t>
  </si>
  <si>
    <t>38:47</t>
  </si>
  <si>
    <t>33:08</t>
  </si>
  <si>
    <t>35:37</t>
  </si>
  <si>
    <t>2113332</t>
  </si>
  <si>
    <t>228</t>
  </si>
  <si>
    <t>73:00</t>
  </si>
  <si>
    <t>15:09</t>
  </si>
  <si>
    <t>17:34</t>
  </si>
  <si>
    <t>28:17</t>
  </si>
  <si>
    <t>33:07</t>
  </si>
  <si>
    <t>34:55</t>
  </si>
  <si>
    <t>39:56</t>
  </si>
  <si>
    <t>2133352</t>
  </si>
  <si>
    <t>08:35</t>
  </si>
  <si>
    <t>16:20</t>
  </si>
  <si>
    <t>34:20</t>
  </si>
  <si>
    <t>40:59</t>
  </si>
  <si>
    <t>43:38</t>
  </si>
  <si>
    <t>237598</t>
  </si>
  <si>
    <t>161</t>
  </si>
  <si>
    <t>75:00</t>
  </si>
  <si>
    <t>12:59</t>
  </si>
  <si>
    <t>15:50</t>
  </si>
  <si>
    <t>26:37</t>
  </si>
  <si>
    <t>31:15</t>
  </si>
  <si>
    <t>35:58</t>
  </si>
  <si>
    <t>48:31</t>
  </si>
  <si>
    <t>2100979</t>
  </si>
  <si>
    <t>62:32</t>
  </si>
  <si>
    <t>64:10</t>
  </si>
  <si>
    <t>2148492</t>
  </si>
  <si>
    <t>169</t>
  </si>
  <si>
    <t>10:25</t>
  </si>
  <si>
    <t>19:41</t>
  </si>
  <si>
    <t>30:17</t>
  </si>
  <si>
    <t>2144745</t>
  </si>
  <si>
    <t>172</t>
  </si>
  <si>
    <t>81:05</t>
  </si>
  <si>
    <t>10:37</t>
  </si>
  <si>
    <t>14:30</t>
  </si>
  <si>
    <t>23:31</t>
  </si>
  <si>
    <t>63:07</t>
  </si>
  <si>
    <t>70:20</t>
  </si>
  <si>
    <t>342</t>
  </si>
  <si>
    <t>79:00</t>
  </si>
  <si>
    <t>343</t>
  </si>
  <si>
    <t>81:00</t>
  </si>
  <si>
    <t>8445444</t>
  </si>
  <si>
    <t>282</t>
  </si>
  <si>
    <t>42:38</t>
  </si>
  <si>
    <t>07:58</t>
  </si>
  <si>
    <t>10:46</t>
  </si>
  <si>
    <t>15:19</t>
  </si>
  <si>
    <t>17:03</t>
  </si>
  <si>
    <t>20:45</t>
  </si>
  <si>
    <t>5768</t>
  </si>
  <si>
    <t>286</t>
  </si>
  <si>
    <t>30:59</t>
  </si>
  <si>
    <t>770914</t>
  </si>
  <si>
    <t>160</t>
  </si>
  <si>
    <t>15:06</t>
  </si>
  <si>
    <t>55:58</t>
  </si>
  <si>
    <t>79:58</t>
  </si>
  <si>
    <t>82:28</t>
  </si>
  <si>
    <t>341</t>
  </si>
  <si>
    <t>340</t>
  </si>
  <si>
    <t>2113425</t>
  </si>
  <si>
    <t>123</t>
  </si>
  <si>
    <t>552005</t>
  </si>
  <si>
    <t>195</t>
  </si>
  <si>
    <t>86:51</t>
  </si>
  <si>
    <t>25:25</t>
  </si>
  <si>
    <t>33:53</t>
  </si>
  <si>
    <t>1403140</t>
  </si>
  <si>
    <t>252</t>
  </si>
  <si>
    <t>10:11</t>
  </si>
  <si>
    <t>27:22</t>
  </si>
  <si>
    <t>41:25</t>
  </si>
  <si>
    <t>2105108</t>
  </si>
  <si>
    <t>86:57</t>
  </si>
  <si>
    <t>20:39</t>
  </si>
  <si>
    <t>39:11</t>
  </si>
  <si>
    <t>43:13</t>
  </si>
  <si>
    <t>8041177</t>
  </si>
  <si>
    <t>05:48</t>
  </si>
  <si>
    <t>27:09</t>
  </si>
  <si>
    <t>51:16</t>
  </si>
  <si>
    <t>60:58</t>
  </si>
  <si>
    <t>70:01</t>
  </si>
  <si>
    <t>2128411</t>
  </si>
  <si>
    <t>200</t>
  </si>
  <si>
    <t>72:40</t>
  </si>
  <si>
    <t>55:25</t>
  </si>
  <si>
    <t>71:50</t>
  </si>
  <si>
    <t>8339339</t>
  </si>
  <si>
    <t>26</t>
  </si>
  <si>
    <t>05:28</t>
  </si>
  <si>
    <t>07:51</t>
  </si>
  <si>
    <t>51:37</t>
  </si>
  <si>
    <t>311</t>
  </si>
  <si>
    <t>310</t>
  </si>
  <si>
    <t>2148497</t>
  </si>
  <si>
    <t>192</t>
  </si>
  <si>
    <t>07:35</t>
  </si>
  <si>
    <t>10:15</t>
  </si>
  <si>
    <t>24:24</t>
  </si>
  <si>
    <t>30:01</t>
  </si>
  <si>
    <t>8440330</t>
  </si>
  <si>
    <t>39:14</t>
  </si>
  <si>
    <t>06:47</t>
  </si>
  <si>
    <t>22:52</t>
  </si>
  <si>
    <t>27:05</t>
  </si>
  <si>
    <t>35:18</t>
  </si>
  <si>
    <t>7000644</t>
  </si>
  <si>
    <t>151</t>
  </si>
  <si>
    <t>45:05</t>
  </si>
  <si>
    <t>2143665</t>
  </si>
  <si>
    <t>245</t>
  </si>
  <si>
    <t>12:12</t>
  </si>
  <si>
    <t>23:59</t>
  </si>
  <si>
    <t>34:19</t>
  </si>
  <si>
    <t>52:50</t>
  </si>
  <si>
    <t>361853</t>
  </si>
  <si>
    <t>96</t>
  </si>
  <si>
    <t>10:01</t>
  </si>
  <si>
    <t>2442601</t>
  </si>
  <si>
    <t>08:34</t>
  </si>
  <si>
    <t>9201754</t>
  </si>
  <si>
    <t>128</t>
  </si>
  <si>
    <t>15:48</t>
  </si>
  <si>
    <t>55:03</t>
  </si>
  <si>
    <t>56:37</t>
  </si>
  <si>
    <t>222404</t>
  </si>
  <si>
    <t>81</t>
  </si>
  <si>
    <t>123:39</t>
  </si>
  <si>
    <t>10:56</t>
  </si>
  <si>
    <t>23:38</t>
  </si>
  <si>
    <t>28:50</t>
  </si>
  <si>
    <t>33:40</t>
  </si>
  <si>
    <t>52:01</t>
  </si>
  <si>
    <t>53:31</t>
  </si>
  <si>
    <t>63:32</t>
  </si>
  <si>
    <t>2143680</t>
  </si>
  <si>
    <t>65:10</t>
  </si>
  <si>
    <t>20:01</t>
  </si>
  <si>
    <t>28:30</t>
  </si>
  <si>
    <t>57:27</t>
  </si>
  <si>
    <t>61:40</t>
  </si>
  <si>
    <t>64:08</t>
  </si>
  <si>
    <t>2126435</t>
  </si>
  <si>
    <t>108:22</t>
  </si>
  <si>
    <t>14:52</t>
  </si>
  <si>
    <t>19:33</t>
  </si>
  <si>
    <t>51:30</t>
  </si>
  <si>
    <t>1234109</t>
  </si>
  <si>
    <t>82</t>
  </si>
  <si>
    <t>08:59</t>
  </si>
  <si>
    <t>31:41</t>
  </si>
  <si>
    <t>338</t>
  </si>
  <si>
    <t>893810</t>
  </si>
  <si>
    <t>256</t>
  </si>
  <si>
    <t>2120666</t>
  </si>
  <si>
    <t>299</t>
  </si>
  <si>
    <t>17:38</t>
  </si>
  <si>
    <t>26:01</t>
  </si>
  <si>
    <t>28:47</t>
  </si>
  <si>
    <t>36:16</t>
  </si>
  <si>
    <t>2144746</t>
  </si>
  <si>
    <t>182</t>
  </si>
  <si>
    <t>48:04</t>
  </si>
  <si>
    <t>07:50</t>
  </si>
  <si>
    <t>25:47</t>
  </si>
  <si>
    <t>47:09</t>
  </si>
  <si>
    <t>2121769</t>
  </si>
  <si>
    <t>121</t>
  </si>
  <si>
    <t>09:52</t>
  </si>
  <si>
    <t>24:18</t>
  </si>
  <si>
    <t>27:55</t>
  </si>
  <si>
    <t>33:59</t>
  </si>
  <si>
    <t>7207170</t>
  </si>
  <si>
    <t>289</t>
  </si>
  <si>
    <t>52:20</t>
  </si>
  <si>
    <t>09:12</t>
  </si>
  <si>
    <t>17:27</t>
  </si>
  <si>
    <t>2144786</t>
  </si>
  <si>
    <t>130</t>
  </si>
  <si>
    <t>52:38</t>
  </si>
  <si>
    <t>23:52</t>
  </si>
  <si>
    <t>31:21</t>
  </si>
  <si>
    <t>37:19</t>
  </si>
  <si>
    <t>7003400</t>
  </si>
  <si>
    <t>274</t>
  </si>
  <si>
    <t>49:41</t>
  </si>
  <si>
    <t>76:26</t>
  </si>
  <si>
    <t>28:20</t>
  </si>
  <si>
    <t>34:26</t>
  </si>
  <si>
    <t>50:48</t>
  </si>
  <si>
    <t>53:13</t>
  </si>
  <si>
    <t>2133012</t>
  </si>
  <si>
    <t>239</t>
  </si>
  <si>
    <t>22:36</t>
  </si>
  <si>
    <t>39:24</t>
  </si>
  <si>
    <t>63:56</t>
  </si>
  <si>
    <t>2140845</t>
  </si>
  <si>
    <t>269</t>
  </si>
  <si>
    <t>66:43</t>
  </si>
  <si>
    <t>15:17</t>
  </si>
  <si>
    <t>60:52</t>
  </si>
  <si>
    <t>2067883</t>
  </si>
  <si>
    <t>263</t>
  </si>
  <si>
    <t>102:46</t>
  </si>
  <si>
    <t>12:21</t>
  </si>
  <si>
    <t>41:05</t>
  </si>
  <si>
    <t>61:07</t>
  </si>
  <si>
    <t>2084417</t>
  </si>
  <si>
    <t>294</t>
  </si>
  <si>
    <t>10:30</t>
  </si>
  <si>
    <t>14:47</t>
  </si>
  <si>
    <t>24:11</t>
  </si>
  <si>
    <t>30:18</t>
  </si>
  <si>
    <t>57:03</t>
  </si>
  <si>
    <t>34:28</t>
  </si>
  <si>
    <t>37:45</t>
  </si>
  <si>
    <t>59:44</t>
  </si>
  <si>
    <t>337</t>
  </si>
  <si>
    <t>2105097</t>
  </si>
  <si>
    <t>204</t>
  </si>
  <si>
    <t>20:58</t>
  </si>
  <si>
    <t>23:47</t>
  </si>
  <si>
    <t>336</t>
  </si>
  <si>
    <t>8082973</t>
  </si>
  <si>
    <t>1261971</t>
  </si>
  <si>
    <t>187</t>
  </si>
  <si>
    <t>48:08</t>
  </si>
  <si>
    <t>08:52</t>
  </si>
  <si>
    <t>35:22</t>
  </si>
  <si>
    <t>47:01</t>
  </si>
  <si>
    <t>2109710</t>
  </si>
  <si>
    <t>229</t>
  </si>
  <si>
    <t>56:43</t>
  </si>
  <si>
    <t>04:23</t>
  </si>
  <si>
    <t>18:34</t>
  </si>
  <si>
    <t>42:24</t>
  </si>
  <si>
    <t>47:30</t>
  </si>
  <si>
    <t>237593</t>
  </si>
  <si>
    <t>211</t>
  </si>
  <si>
    <t>30:09</t>
  </si>
  <si>
    <t>44:07</t>
  </si>
  <si>
    <t>7000641</t>
  </si>
  <si>
    <t>127</t>
  </si>
  <si>
    <t>03:58</t>
  </si>
  <si>
    <t>13:25</t>
  </si>
  <si>
    <t>20:44</t>
  </si>
  <si>
    <t>45:37</t>
  </si>
  <si>
    <t>49:18</t>
  </si>
  <si>
    <t>8667809</t>
  </si>
  <si>
    <t>259</t>
  </si>
  <si>
    <t>2121763</t>
  </si>
  <si>
    <t>213</t>
  </si>
  <si>
    <t>06:31</t>
  </si>
  <si>
    <t>22:17</t>
  </si>
  <si>
    <t>2148494</t>
  </si>
  <si>
    <t>171</t>
  </si>
  <si>
    <t>52:33</t>
  </si>
  <si>
    <t>51:39</t>
  </si>
  <si>
    <t>2120027</t>
  </si>
  <si>
    <t>260</t>
  </si>
  <si>
    <t>14:36</t>
  </si>
  <si>
    <t>2442588</t>
  </si>
  <si>
    <t>163</t>
  </si>
  <si>
    <t>14:45</t>
  </si>
  <si>
    <t>888973</t>
  </si>
  <si>
    <t>285</t>
  </si>
  <si>
    <t>65:20</t>
  </si>
  <si>
    <t>12:45</t>
  </si>
  <si>
    <t>16:40</t>
  </si>
  <si>
    <t>28:40</t>
  </si>
  <si>
    <t>58:17</t>
  </si>
  <si>
    <t>27</t>
  </si>
  <si>
    <t>62:51</t>
  </si>
  <si>
    <t>237600</t>
  </si>
  <si>
    <t>159</t>
  </si>
  <si>
    <t>06:25</t>
  </si>
  <si>
    <t>41:55</t>
  </si>
  <si>
    <t>68:26</t>
  </si>
  <si>
    <t>7672905</t>
  </si>
  <si>
    <t>146</t>
  </si>
  <si>
    <t>05:13</t>
  </si>
  <si>
    <t>39:19</t>
  </si>
  <si>
    <t>48:48</t>
  </si>
  <si>
    <t>58:47</t>
  </si>
  <si>
    <t>72:01</t>
  </si>
  <si>
    <t>2442590</t>
  </si>
  <si>
    <t>162</t>
  </si>
  <si>
    <t>28:31</t>
  </si>
  <si>
    <t>48:21</t>
  </si>
  <si>
    <t>59:03</t>
  </si>
  <si>
    <t>70:16</t>
  </si>
  <si>
    <t>1919197</t>
  </si>
  <si>
    <t>132</t>
  </si>
  <si>
    <t>105:00</t>
  </si>
  <si>
    <t>17:39</t>
  </si>
  <si>
    <t>33:38</t>
  </si>
  <si>
    <t>334</t>
  </si>
  <si>
    <t>335</t>
  </si>
  <si>
    <t>2123976</t>
  </si>
  <si>
    <t>181</t>
  </si>
  <si>
    <t>636977</t>
  </si>
  <si>
    <t>174</t>
  </si>
  <si>
    <t>75:11</t>
  </si>
  <si>
    <t>16:38</t>
  </si>
  <si>
    <t>33:11</t>
  </si>
  <si>
    <t>42:52</t>
  </si>
  <si>
    <t>2442557</t>
  </si>
  <si>
    <t>197</t>
  </si>
  <si>
    <t>12:41</t>
  </si>
  <si>
    <t>43:34</t>
  </si>
  <si>
    <t>1416414</t>
  </si>
  <si>
    <t>218</t>
  </si>
  <si>
    <t>92:46</t>
  </si>
  <si>
    <t>2115767</t>
  </si>
  <si>
    <t>233</t>
  </si>
  <si>
    <t>2125773</t>
  </si>
  <si>
    <t>114</t>
  </si>
  <si>
    <t>333</t>
  </si>
  <si>
    <t>332</t>
  </si>
  <si>
    <t>2109704</t>
  </si>
  <si>
    <t>296</t>
  </si>
  <si>
    <t>75:42</t>
  </si>
  <si>
    <t>15:54</t>
  </si>
  <si>
    <t>19:10</t>
  </si>
  <si>
    <t>236886</t>
  </si>
  <si>
    <t>208</t>
  </si>
  <si>
    <t>09:51</t>
  </si>
  <si>
    <t>14:39</t>
  </si>
  <si>
    <t>48:56</t>
  </si>
  <si>
    <t>71:22</t>
  </si>
  <si>
    <t>2300277</t>
  </si>
  <si>
    <t>85:43</t>
  </si>
  <si>
    <t>330</t>
  </si>
  <si>
    <t>331</t>
  </si>
  <si>
    <t>351</t>
  </si>
  <si>
    <t>22</t>
  </si>
  <si>
    <t>350</t>
  </si>
  <si>
    <t>duljina</t>
  </si>
  <si>
    <t>kontrole</t>
  </si>
  <si>
    <t>uspon</t>
  </si>
  <si>
    <t>Početnici</t>
  </si>
  <si>
    <t>kategorija ( u rezultatima)</t>
  </si>
  <si>
    <t>ZA KOPIRATI I UBITI DUPLIĆE I DISKANE</t>
  </si>
  <si>
    <t>REZULTAT RUČNE OBRADE</t>
  </si>
  <si>
    <t>stupac C je alias za kategoriju</t>
  </si>
  <si>
    <t>SELECT max(id) FROM kategorija_alias</t>
  </si>
  <si>
    <t>imeprezime_alias</t>
  </si>
  <si>
    <t>natjecatelji alias - novi aliasi</t>
  </si>
  <si>
    <t>klub_kratko</t>
  </si>
  <si>
    <t>klub_dugo</t>
  </si>
  <si>
    <t>reg_id</t>
  </si>
  <si>
    <t>Filip Anadolec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</si>
  <si>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</si>
  <si>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</si>
  <si>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</si>
  <si>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</si>
  <si>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</si>
  <si>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</si>
  <si>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</si>
  <si>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</si>
  <si>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</si>
  <si>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</si>
  <si>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</si>
  <si>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klubovi</t>
  </si>
  <si>
    <t>rezultati</t>
  </si>
  <si>
    <t>status_rez_id</t>
  </si>
  <si>
    <t>uparivanje natjecatelja s registrom</t>
  </si>
  <si>
    <t>nepoznati natjecatelji</t>
  </si>
  <si>
    <t>92:38</t>
  </si>
  <si>
    <t>1.93</t>
  </si>
  <si>
    <t>18:55</t>
  </si>
  <si>
    <t>21:27</t>
  </si>
  <si>
    <t>31:01</t>
  </si>
  <si>
    <t>219393</t>
  </si>
  <si>
    <t>225</t>
  </si>
  <si>
    <t>33:21</t>
  </si>
  <si>
    <t>12:33</t>
  </si>
  <si>
    <t>19:15</t>
  </si>
  <si>
    <t>2117408</t>
  </si>
  <si>
    <t>142</t>
  </si>
  <si>
    <t>98:54</t>
  </si>
  <si>
    <t>41:54</t>
  </si>
  <si>
    <t>14:03</t>
  </si>
  <si>
    <t>27:57</t>
  </si>
  <si>
    <t>36:24</t>
  </si>
  <si>
    <t>40:47</t>
  </si>
  <si>
    <t>2221141</t>
  </si>
  <si>
    <t>157</t>
  </si>
  <si>
    <t>93:00</t>
  </si>
  <si>
    <t>138:37</t>
  </si>
  <si>
    <t>07:29</t>
  </si>
  <si>
    <t>24:55</t>
  </si>
  <si>
    <t>31:03</t>
  </si>
  <si>
    <t>41:59</t>
  </si>
  <si>
    <t>44:52</t>
  </si>
  <si>
    <t>150:16</t>
  </si>
  <si>
    <t>73:16</t>
  </si>
  <si>
    <t>35:43</t>
  </si>
  <si>
    <t>72:21</t>
  </si>
  <si>
    <t>245249</t>
  </si>
  <si>
    <t>179</t>
  </si>
  <si>
    <t>85:00</t>
  </si>
  <si>
    <t>89:00</t>
  </si>
  <si>
    <t>329</t>
  </si>
  <si>
    <t>52:31</t>
  </si>
  <si>
    <t>2.77</t>
  </si>
  <si>
    <t>65</t>
  </si>
  <si>
    <t>00:55</t>
  </si>
  <si>
    <t>06:12</t>
  </si>
  <si>
    <t>72</t>
  </si>
  <si>
    <t>18:03</t>
  </si>
  <si>
    <t>22:40</t>
  </si>
  <si>
    <t>24:53</t>
  </si>
  <si>
    <t>26:45</t>
  </si>
  <si>
    <t>27:59</t>
  </si>
  <si>
    <t>236873</t>
  </si>
  <si>
    <t>49:54</t>
  </si>
  <si>
    <t>01:02</t>
  </si>
  <si>
    <t>09:32</t>
  </si>
  <si>
    <t>16:11</t>
  </si>
  <si>
    <t>26:56</t>
  </si>
  <si>
    <t>29:42</t>
  </si>
  <si>
    <t>34:33</t>
  </si>
  <si>
    <t>87:04</t>
  </si>
  <si>
    <t>00:57</t>
  </si>
  <si>
    <t>08:39</t>
  </si>
  <si>
    <t>25:01</t>
  </si>
  <si>
    <t>48:46</t>
  </si>
  <si>
    <t>51:40</t>
  </si>
  <si>
    <t>53:28</t>
  </si>
  <si>
    <t>893832</t>
  </si>
  <si>
    <t>147</t>
  </si>
  <si>
    <t>71:39</t>
  </si>
  <si>
    <t>68:39</t>
  </si>
  <si>
    <t>06:09</t>
  </si>
  <si>
    <t>23:19</t>
  </si>
  <si>
    <t>34:15</t>
  </si>
  <si>
    <t>58:19</t>
  </si>
  <si>
    <t>62:13</t>
  </si>
  <si>
    <t>65:37</t>
  </si>
  <si>
    <t>111:05</t>
  </si>
  <si>
    <t>72:05</t>
  </si>
  <si>
    <t>01:43</t>
  </si>
  <si>
    <t>24:12</t>
  </si>
  <si>
    <t>34:09</t>
  </si>
  <si>
    <t>37:55</t>
  </si>
  <si>
    <t>54:17</t>
  </si>
  <si>
    <t>69:20</t>
  </si>
  <si>
    <t>71:21</t>
  </si>
  <si>
    <t>406741</t>
  </si>
  <si>
    <t>111:06</t>
  </si>
  <si>
    <t>75:06</t>
  </si>
  <si>
    <t>01:47</t>
  </si>
  <si>
    <t>27:07</t>
  </si>
  <si>
    <t>40:52</t>
  </si>
  <si>
    <t>56:23</t>
  </si>
  <si>
    <t>71:56</t>
  </si>
  <si>
    <t>74:15</t>
  </si>
  <si>
    <t>110:20</t>
  </si>
  <si>
    <t>80:20</t>
  </si>
  <si>
    <t>02:05</t>
  </si>
  <si>
    <t>13:33</t>
  </si>
  <si>
    <t>33:01</t>
  </si>
  <si>
    <t>62:30</t>
  </si>
  <si>
    <t>66:54</t>
  </si>
  <si>
    <t>77:51</t>
  </si>
  <si>
    <t>79:47</t>
  </si>
  <si>
    <t>219392</t>
  </si>
  <si>
    <t>224</t>
  </si>
  <si>
    <t>107:20</t>
  </si>
  <si>
    <t>95:20</t>
  </si>
  <si>
    <t>01:38</t>
  </si>
  <si>
    <t>51:46</t>
  </si>
  <si>
    <t>54:24</t>
  </si>
  <si>
    <t>67:23</t>
  </si>
  <si>
    <t>88:49</t>
  </si>
  <si>
    <t>92:17</t>
  </si>
  <si>
    <t>94:13</t>
  </si>
  <si>
    <t>2115772</t>
  </si>
  <si>
    <t>156</t>
  </si>
  <si>
    <t>111:00</t>
  </si>
  <si>
    <t>102:00</t>
  </si>
  <si>
    <t>06:21</t>
  </si>
  <si>
    <t>57:04</t>
  </si>
  <si>
    <t>68:01</t>
  </si>
  <si>
    <t>84:05</t>
  </si>
  <si>
    <t>88:07</t>
  </si>
  <si>
    <t>101:19</t>
  </si>
  <si>
    <t>2115776</t>
  </si>
  <si>
    <t>104</t>
  </si>
  <si>
    <t>1020030</t>
  </si>
  <si>
    <t>167</t>
  </si>
  <si>
    <t>54:06</t>
  </si>
  <si>
    <t>37:06</t>
  </si>
  <si>
    <t>28</t>
  </si>
  <si>
    <t>3.91</t>
  </si>
  <si>
    <t>09:42</t>
  </si>
  <si>
    <t>21:53</t>
  </si>
  <si>
    <t>34:03</t>
  </si>
  <si>
    <t>36:41</t>
  </si>
  <si>
    <t>40:04</t>
  </si>
  <si>
    <t>09:38</t>
  </si>
  <si>
    <t>13:17</t>
  </si>
  <si>
    <t>24:57</t>
  </si>
  <si>
    <t>33:28</t>
  </si>
  <si>
    <t>36:10</t>
  </si>
  <si>
    <t>39:26</t>
  </si>
  <si>
    <t>61:15</t>
  </si>
  <si>
    <t>19:05</t>
  </si>
  <si>
    <t>37:25</t>
  </si>
  <si>
    <t>49:43</t>
  </si>
  <si>
    <t>99:05</t>
  </si>
  <si>
    <t>73:05</t>
  </si>
  <si>
    <t>20:56</t>
  </si>
  <si>
    <t>32:31</t>
  </si>
  <si>
    <t>40:09</t>
  </si>
  <si>
    <t>48:06</t>
  </si>
  <si>
    <t>63:31</t>
  </si>
  <si>
    <t>66:46</t>
  </si>
  <si>
    <t>71:05</t>
  </si>
  <si>
    <t>72:29</t>
  </si>
  <si>
    <t>98:35</t>
  </si>
  <si>
    <t>75:35</t>
  </si>
  <si>
    <t>25:24</t>
  </si>
  <si>
    <t>40:55</t>
  </si>
  <si>
    <t>50:21</t>
  </si>
  <si>
    <t>66:36</t>
  </si>
  <si>
    <t>69:52</t>
  </si>
  <si>
    <t>72:48</t>
  </si>
  <si>
    <t>74:58</t>
  </si>
  <si>
    <t>406735</t>
  </si>
  <si>
    <t>71:32</t>
  </si>
  <si>
    <t>51:32</t>
  </si>
  <si>
    <t>08:20</t>
  </si>
  <si>
    <t>20:59</t>
  </si>
  <si>
    <t>42:34</t>
  </si>
  <si>
    <t>46:13</t>
  </si>
  <si>
    <t>123:18</t>
  </si>
  <si>
    <t>115:18</t>
  </si>
  <si>
    <t>77:52</t>
  </si>
  <si>
    <t>81:35</t>
  </si>
  <si>
    <t>114:36</t>
  </si>
  <si>
    <t>59:38</t>
  </si>
  <si>
    <t>51:38</t>
  </si>
  <si>
    <t>5.91</t>
  </si>
  <si>
    <t>71</t>
  </si>
  <si>
    <t>19:28</t>
  </si>
  <si>
    <t>26:20</t>
  </si>
  <si>
    <t>30:07</t>
  </si>
  <si>
    <t>51:11</t>
  </si>
  <si>
    <t>101:33</t>
  </si>
  <si>
    <t>65:33</t>
  </si>
  <si>
    <t>11:27</t>
  </si>
  <si>
    <t>19:21</t>
  </si>
  <si>
    <t>37:03</t>
  </si>
  <si>
    <t>61:48</t>
  </si>
  <si>
    <t>64:30</t>
  </si>
  <si>
    <t>101:48</t>
  </si>
  <si>
    <t>73:48</t>
  </si>
  <si>
    <t>10:29</t>
  </si>
  <si>
    <t>26:27</t>
  </si>
  <si>
    <t>35:40</t>
  </si>
  <si>
    <t>101:41</t>
  </si>
  <si>
    <t>81:41</t>
  </si>
  <si>
    <t>13:45</t>
  </si>
  <si>
    <t>23:24</t>
  </si>
  <si>
    <t>30:06</t>
  </si>
  <si>
    <t>34:43</t>
  </si>
  <si>
    <t>50:04</t>
  </si>
  <si>
    <t>77:53</t>
  </si>
  <si>
    <t>80:34</t>
  </si>
  <si>
    <t>81:12</t>
  </si>
  <si>
    <t>2113338</t>
  </si>
  <si>
    <t>188</t>
  </si>
  <si>
    <t>121:46</t>
  </si>
  <si>
    <t>97:46</t>
  </si>
  <si>
    <t>25:05</t>
  </si>
  <si>
    <t>45:54</t>
  </si>
  <si>
    <t>53:52</t>
  </si>
  <si>
    <t>56:38</t>
  </si>
  <si>
    <t>93:15</t>
  </si>
  <si>
    <t>96:42</t>
  </si>
  <si>
    <t>8656792</t>
  </si>
  <si>
    <t>115</t>
  </si>
  <si>
    <t>173:07</t>
  </si>
  <si>
    <t>157:07</t>
  </si>
  <si>
    <t>19:52</t>
  </si>
  <si>
    <t>49:28</t>
  </si>
  <si>
    <t>54:16</t>
  </si>
  <si>
    <t>78:09</t>
  </si>
  <si>
    <t>83:24</t>
  </si>
  <si>
    <t>90:36</t>
  </si>
  <si>
    <t>150:32</t>
  </si>
  <si>
    <t>155:40</t>
  </si>
  <si>
    <t>156:36</t>
  </si>
  <si>
    <t>2113340</t>
  </si>
  <si>
    <t>184</t>
  </si>
  <si>
    <t>104:22</t>
  </si>
  <si>
    <t>72:22</t>
  </si>
  <si>
    <t>43:39</t>
  </si>
  <si>
    <t>63:39</t>
  </si>
  <si>
    <t>24</t>
  </si>
  <si>
    <t>9.14</t>
  </si>
  <si>
    <t>460</t>
  </si>
  <si>
    <t>18:36</t>
  </si>
  <si>
    <t>21:13</t>
  </si>
  <si>
    <t>40:34</t>
  </si>
  <si>
    <t>42:26</t>
  </si>
  <si>
    <t>43:56</t>
  </si>
  <si>
    <t>47:29</t>
  </si>
  <si>
    <t>55:32</t>
  </si>
  <si>
    <t>62:45</t>
  </si>
  <si>
    <t>98:05</t>
  </si>
  <si>
    <t>64:05</t>
  </si>
  <si>
    <t>08:47</t>
  </si>
  <si>
    <t>12:43</t>
  </si>
  <si>
    <t>15:49</t>
  </si>
  <si>
    <t>26:44</t>
  </si>
  <si>
    <t>44:35</t>
  </si>
  <si>
    <t>54:46</t>
  </si>
  <si>
    <t>56:44</t>
  </si>
  <si>
    <t>62:17</t>
  </si>
  <si>
    <t>63:18</t>
  </si>
  <si>
    <t>63:40</t>
  </si>
  <si>
    <t>96:16</t>
  </si>
  <si>
    <t>13:19</t>
  </si>
  <si>
    <t>17:42</t>
  </si>
  <si>
    <t>21:50</t>
  </si>
  <si>
    <t>24:36</t>
  </si>
  <si>
    <t>27:41</t>
  </si>
  <si>
    <t>46:55</t>
  </si>
  <si>
    <t>48:44</t>
  </si>
  <si>
    <t>50:12</t>
  </si>
  <si>
    <t>53:16</t>
  </si>
  <si>
    <t>59:25</t>
  </si>
  <si>
    <t>68:12</t>
  </si>
  <si>
    <t>69:26</t>
  </si>
  <si>
    <t>122:29</t>
  </si>
  <si>
    <t>76:29</t>
  </si>
  <si>
    <t>11:26</t>
  </si>
  <si>
    <t>24:13</t>
  </si>
  <si>
    <t>25:58</t>
  </si>
  <si>
    <t>47:19</t>
  </si>
  <si>
    <t>49:07</t>
  </si>
  <si>
    <t>50:52</t>
  </si>
  <si>
    <t>54:11</t>
  </si>
  <si>
    <t>63:16</t>
  </si>
  <si>
    <t>66:03</t>
  </si>
  <si>
    <t>74:28</t>
  </si>
  <si>
    <t>75:43</t>
  </si>
  <si>
    <t>76:05</t>
  </si>
  <si>
    <t>109:45</t>
  </si>
  <si>
    <t>91:45</t>
  </si>
  <si>
    <t>16:06</t>
  </si>
  <si>
    <t>27:32</t>
  </si>
  <si>
    <t>60:51</t>
  </si>
  <si>
    <t>62:42</t>
  </si>
  <si>
    <t>68:21</t>
  </si>
  <si>
    <t>78:01</t>
  </si>
  <si>
    <t>80:35</t>
  </si>
  <si>
    <t>90:50</t>
  </si>
  <si>
    <t>91:16</t>
  </si>
  <si>
    <t>17:35</t>
  </si>
  <si>
    <t>22:13</t>
  </si>
  <si>
    <t>28:09</t>
  </si>
  <si>
    <t>30:24</t>
  </si>
  <si>
    <t>34:47</t>
  </si>
  <si>
    <t>56:31</t>
  </si>
  <si>
    <t>67:03</t>
  </si>
  <si>
    <t>75:31</t>
  </si>
  <si>
    <t>78:20</t>
  </si>
  <si>
    <t>89:50</t>
  </si>
  <si>
    <t>91:43</t>
  </si>
  <si>
    <t>92:11</t>
  </si>
  <si>
    <t>893831</t>
  </si>
  <si>
    <t>145</t>
  </si>
  <si>
    <t>121:28</t>
  </si>
  <si>
    <t>99:28</t>
  </si>
  <si>
    <t>15:01</t>
  </si>
  <si>
    <t>19:11</t>
  </si>
  <si>
    <t>33:17</t>
  </si>
  <si>
    <t>36:07</t>
  </si>
  <si>
    <t>40:19</t>
  </si>
  <si>
    <t>65:53</t>
  </si>
  <si>
    <t>70:45</t>
  </si>
  <si>
    <t>75:08</t>
  </si>
  <si>
    <t>84:27</t>
  </si>
  <si>
    <t>87:33</t>
  </si>
  <si>
    <t>96:52</t>
  </si>
  <si>
    <t>98:29</t>
  </si>
  <si>
    <t>99:00</t>
  </si>
  <si>
    <t>7777733</t>
  </si>
  <si>
    <t>206</t>
  </si>
  <si>
    <t>103:54</t>
  </si>
  <si>
    <t>101:54</t>
  </si>
  <si>
    <t>25:44</t>
  </si>
  <si>
    <t>31:13</t>
  </si>
  <si>
    <t>38:49</t>
  </si>
  <si>
    <t>69:07</t>
  </si>
  <si>
    <t>75:01</t>
  </si>
  <si>
    <t>84:41</t>
  </si>
  <si>
    <t>88:17</t>
  </si>
  <si>
    <t>98:37</t>
  </si>
  <si>
    <t>100:25</t>
  </si>
  <si>
    <t>101:15</t>
  </si>
  <si>
    <t>899007</t>
  </si>
  <si>
    <t>155:48</t>
  </si>
  <si>
    <t>125:48</t>
  </si>
  <si>
    <t>14:35</t>
  </si>
  <si>
    <t>19:36</t>
  </si>
  <si>
    <t>26:12</t>
  </si>
  <si>
    <t>32:57</t>
  </si>
  <si>
    <t>44:54</t>
  </si>
  <si>
    <t>47:57</t>
  </si>
  <si>
    <t>78:50</t>
  </si>
  <si>
    <t>81:57</t>
  </si>
  <si>
    <t>84:25</t>
  </si>
  <si>
    <t>89:37</t>
  </si>
  <si>
    <t>103:57</t>
  </si>
  <si>
    <t>108:34</t>
  </si>
  <si>
    <t>119:44</t>
  </si>
  <si>
    <t>124:18</t>
  </si>
  <si>
    <t>125:08</t>
  </si>
  <si>
    <t>171:16</t>
  </si>
  <si>
    <t>129:16</t>
  </si>
  <si>
    <t>30:04</t>
  </si>
  <si>
    <t>40:41</t>
  </si>
  <si>
    <t>42:59</t>
  </si>
  <si>
    <t>85:19</t>
  </si>
  <si>
    <t>91:01</t>
  </si>
  <si>
    <t>93:11</t>
  </si>
  <si>
    <t>97:14</t>
  </si>
  <si>
    <t>111:29</t>
  </si>
  <si>
    <t>115:07</t>
  </si>
  <si>
    <t>126:23</t>
  </si>
  <si>
    <t>128:01</t>
  </si>
  <si>
    <t>128:38</t>
  </si>
  <si>
    <t>80:00</t>
  </si>
  <si>
    <t>122:32</t>
  </si>
  <si>
    <t>42:32</t>
  </si>
  <si>
    <t>16:53</t>
  </si>
  <si>
    <t>35:34</t>
  </si>
  <si>
    <t>7209461</t>
  </si>
  <si>
    <t>88</t>
  </si>
  <si>
    <t>78:55</t>
  </si>
  <si>
    <t>43:55</t>
  </si>
  <si>
    <t>14:33</t>
  </si>
  <si>
    <t>27:03</t>
  </si>
  <si>
    <t>31:40</t>
  </si>
  <si>
    <t>37:18</t>
  </si>
  <si>
    <t>42:15</t>
  </si>
  <si>
    <t>43:27</t>
  </si>
  <si>
    <t>107:00</t>
  </si>
  <si>
    <t>152:03</t>
  </si>
  <si>
    <t>45:03</t>
  </si>
  <si>
    <t>10:14</t>
  </si>
  <si>
    <t>14:34</t>
  </si>
  <si>
    <t>27:38</t>
  </si>
  <si>
    <t>44:30</t>
  </si>
  <si>
    <t>116:00</t>
  </si>
  <si>
    <t>161:11</t>
  </si>
  <si>
    <t>45:11</t>
  </si>
  <si>
    <t>11:37</t>
  </si>
  <si>
    <t>29:24</t>
  </si>
  <si>
    <t>37:15</t>
  </si>
  <si>
    <t>44:41</t>
  </si>
  <si>
    <t>236862</t>
  </si>
  <si>
    <t>133</t>
  </si>
  <si>
    <t>137:00</t>
  </si>
  <si>
    <t>185:04</t>
  </si>
  <si>
    <t>21:23</t>
  </si>
  <si>
    <t>27:06</t>
  </si>
  <si>
    <t>38:05</t>
  </si>
  <si>
    <t>47:31</t>
  </si>
  <si>
    <t>131:00</t>
  </si>
  <si>
    <t>181:25</t>
  </si>
  <si>
    <t>50:25</t>
  </si>
  <si>
    <t>45:36</t>
  </si>
  <si>
    <t>104:00</t>
  </si>
  <si>
    <t>155:30</t>
  </si>
  <si>
    <t>18:25</t>
  </si>
  <si>
    <t>22:25</t>
  </si>
  <si>
    <t>27:16</t>
  </si>
  <si>
    <t>33:25</t>
  </si>
  <si>
    <t>47:11</t>
  </si>
  <si>
    <t>49:25</t>
  </si>
  <si>
    <t>124:23</t>
  </si>
  <si>
    <t>53:23</t>
  </si>
  <si>
    <t>19:30</t>
  </si>
  <si>
    <t>26:40</t>
  </si>
  <si>
    <t>43:59</t>
  </si>
  <si>
    <t>47:18</t>
  </si>
  <si>
    <t>123:09</t>
  </si>
  <si>
    <t>61:09</t>
  </si>
  <si>
    <t>10:21</t>
  </si>
  <si>
    <t>17:22</t>
  </si>
  <si>
    <t>31:10</t>
  </si>
  <si>
    <t>51:27</t>
  </si>
  <si>
    <t>54:51</t>
  </si>
  <si>
    <t>60:26</t>
  </si>
  <si>
    <t>99:21</t>
  </si>
  <si>
    <t>61:21</t>
  </si>
  <si>
    <t>36:19</t>
  </si>
  <si>
    <t>51:18</t>
  </si>
  <si>
    <t>55:08</t>
  </si>
  <si>
    <t>58:35</t>
  </si>
  <si>
    <t>60:32</t>
  </si>
  <si>
    <t>95:00</t>
  </si>
  <si>
    <t>164:26</t>
  </si>
  <si>
    <t>10:44</t>
  </si>
  <si>
    <t>32:28</t>
  </si>
  <si>
    <t>44:56</t>
  </si>
  <si>
    <t>56:17</t>
  </si>
  <si>
    <t>66:12</t>
  </si>
  <si>
    <t>68:59</t>
  </si>
  <si>
    <t>134:00</t>
  </si>
  <si>
    <t>205:34</t>
  </si>
  <si>
    <t>71:34</t>
  </si>
  <si>
    <t>57:08</t>
  </si>
  <si>
    <t>61:20</t>
  </si>
  <si>
    <t>67:35</t>
  </si>
  <si>
    <t>70:39</t>
  </si>
  <si>
    <t>2113388</t>
  </si>
  <si>
    <t>141</t>
  </si>
  <si>
    <t>131:28</t>
  </si>
  <si>
    <t>75:28</t>
  </si>
  <si>
    <t>28:25</t>
  </si>
  <si>
    <t>41:27</t>
  </si>
  <si>
    <t>50:23</t>
  </si>
  <si>
    <t>62:16</t>
  </si>
  <si>
    <t>71:51</t>
  </si>
  <si>
    <t>74:42</t>
  </si>
  <si>
    <t>222417</t>
  </si>
  <si>
    <t>138:50</t>
  </si>
  <si>
    <t>85:50</t>
  </si>
  <si>
    <t>39:08</t>
  </si>
  <si>
    <t>56:59</t>
  </si>
  <si>
    <t>69:59</t>
  </si>
  <si>
    <t>76:56</t>
  </si>
  <si>
    <t>82:03</t>
  </si>
  <si>
    <t>84:55</t>
  </si>
  <si>
    <t>222402</t>
  </si>
  <si>
    <t>83</t>
  </si>
  <si>
    <t>83:00</t>
  </si>
  <si>
    <t>169:08</t>
  </si>
  <si>
    <t>86:08</t>
  </si>
  <si>
    <t>10:41</t>
  </si>
  <si>
    <t>25:50</t>
  </si>
  <si>
    <t>60:21</t>
  </si>
  <si>
    <t>72:52</t>
  </si>
  <si>
    <t>78:11</t>
  </si>
  <si>
    <t>82:42</t>
  </si>
  <si>
    <t>85:16</t>
  </si>
  <si>
    <t>138:02</t>
  </si>
  <si>
    <t>91:02</t>
  </si>
  <si>
    <t>44:57</t>
  </si>
  <si>
    <t>53:21</t>
  </si>
  <si>
    <t>75:45</t>
  </si>
  <si>
    <t>82:47</t>
  </si>
  <si>
    <t>87:55</t>
  </si>
  <si>
    <t>90:33</t>
  </si>
  <si>
    <t>2030934</t>
  </si>
  <si>
    <t>139</t>
  </si>
  <si>
    <t>166:27</t>
  </si>
  <si>
    <t>92:27</t>
  </si>
  <si>
    <t>49:53</t>
  </si>
  <si>
    <t>69:40</t>
  </si>
  <si>
    <t>82:57</t>
  </si>
  <si>
    <t>86:38</t>
  </si>
  <si>
    <t>89:26</t>
  </si>
  <si>
    <t>222415</t>
  </si>
  <si>
    <t>92:00</t>
  </si>
  <si>
    <t>185:45</t>
  </si>
  <si>
    <t>93:45</t>
  </si>
  <si>
    <t>38:03</t>
  </si>
  <si>
    <t>62:24</t>
  </si>
  <si>
    <t>69:33</t>
  </si>
  <si>
    <t>83:20</t>
  </si>
  <si>
    <t>87:12</t>
  </si>
  <si>
    <t>91:24</t>
  </si>
  <si>
    <t>93:02</t>
  </si>
  <si>
    <t>893830</t>
  </si>
  <si>
    <t>187:29</t>
  </si>
  <si>
    <t>18:28</t>
  </si>
  <si>
    <t>67:24</t>
  </si>
  <si>
    <t>74:52</t>
  </si>
  <si>
    <t>87:42</t>
  </si>
  <si>
    <t>92:05</t>
  </si>
  <si>
    <t>96:14</t>
  </si>
  <si>
    <t>98:02</t>
  </si>
  <si>
    <t>86:00</t>
  </si>
  <si>
    <t>185:32</t>
  </si>
  <si>
    <t>99:32</t>
  </si>
  <si>
    <t>26:33</t>
  </si>
  <si>
    <t>60:47</t>
  </si>
  <si>
    <t>71:54</t>
  </si>
  <si>
    <t>90:01</t>
  </si>
  <si>
    <t>93:17</t>
  </si>
  <si>
    <t>97:10</t>
  </si>
  <si>
    <t>98:51</t>
  </si>
  <si>
    <t>149:52</t>
  </si>
  <si>
    <t>99:52</t>
  </si>
  <si>
    <t>19:25</t>
  </si>
  <si>
    <t>46:02</t>
  </si>
  <si>
    <t>82:00</t>
  </si>
  <si>
    <t>88:51</t>
  </si>
  <si>
    <t>96:05</t>
  </si>
  <si>
    <t>99:08</t>
  </si>
  <si>
    <t>101:00</t>
  </si>
  <si>
    <t>207:29</t>
  </si>
  <si>
    <t>106:29</t>
  </si>
  <si>
    <t>35:24</t>
  </si>
  <si>
    <t>63:02</t>
  </si>
  <si>
    <t>73:55</t>
  </si>
  <si>
    <t>96:32</t>
  </si>
  <si>
    <t>103:07</t>
  </si>
  <si>
    <t>105:45</t>
  </si>
  <si>
    <t>222410</t>
  </si>
  <si>
    <t>220:35</t>
  </si>
  <si>
    <t>107:35</t>
  </si>
  <si>
    <t>43:20</t>
  </si>
  <si>
    <t>53:44</t>
  </si>
  <si>
    <t>62:44</t>
  </si>
  <si>
    <t>69:38</t>
  </si>
  <si>
    <t>96:34</t>
  </si>
  <si>
    <t>99:56</t>
  </si>
  <si>
    <t>104:23</t>
  </si>
  <si>
    <t>106:46</t>
  </si>
  <si>
    <t>418498</t>
  </si>
  <si>
    <t>94</t>
  </si>
  <si>
    <t>128:00</t>
  </si>
  <si>
    <t>235:41</t>
  </si>
  <si>
    <t>107:41</t>
  </si>
  <si>
    <t>28:54</t>
  </si>
  <si>
    <t>34:46</t>
  </si>
  <si>
    <t>43:50</t>
  </si>
  <si>
    <t>82:35</t>
  </si>
  <si>
    <t>93:06</t>
  </si>
  <si>
    <t>97:03</t>
  </si>
  <si>
    <t>105:22</t>
  </si>
  <si>
    <t>107:03</t>
  </si>
  <si>
    <t>232289</t>
  </si>
  <si>
    <t>125:00</t>
  </si>
  <si>
    <t>236:44</t>
  </si>
  <si>
    <t>111:44</t>
  </si>
  <si>
    <t>25</t>
  </si>
  <si>
    <t>58:03</t>
  </si>
  <si>
    <t>82:58</t>
  </si>
  <si>
    <t>100:47</t>
  </si>
  <si>
    <t>108:46</t>
  </si>
  <si>
    <t>110:27</t>
  </si>
  <si>
    <t>98:00</t>
  </si>
  <si>
    <t>220:34</t>
  </si>
  <si>
    <t>122:34</t>
  </si>
  <si>
    <t>77:48</t>
  </si>
  <si>
    <t>84:22</t>
  </si>
  <si>
    <t>111:38</t>
  </si>
  <si>
    <t>115:09</t>
  </si>
  <si>
    <t>119:20</t>
  </si>
  <si>
    <t>121:39</t>
  </si>
  <si>
    <t>439280</t>
  </si>
  <si>
    <t>93</t>
  </si>
  <si>
    <t>207:30</t>
  </si>
  <si>
    <t>142:30</t>
  </si>
  <si>
    <t>77:03</t>
  </si>
  <si>
    <t>109:42</t>
  </si>
  <si>
    <t>122:54</t>
  </si>
  <si>
    <t>132:38</t>
  </si>
  <si>
    <t>139:08</t>
  </si>
  <si>
    <t>141:47</t>
  </si>
  <si>
    <t>205:33</t>
  </si>
  <si>
    <t>146:33</t>
  </si>
  <si>
    <t>60:37</t>
  </si>
  <si>
    <t>67:32</t>
  </si>
  <si>
    <t>103:43</t>
  </si>
  <si>
    <t>115:48</t>
  </si>
  <si>
    <t>131:10</t>
  </si>
  <si>
    <t>136:14</t>
  </si>
  <si>
    <t>142:13</t>
  </si>
  <si>
    <t>145:34</t>
  </si>
  <si>
    <t>364421</t>
  </si>
  <si>
    <t>235:37</t>
  </si>
  <si>
    <t>158:37</t>
  </si>
  <si>
    <t>81:56</t>
  </si>
  <si>
    <t>93:05</t>
  </si>
  <si>
    <t>102:55</t>
  </si>
  <si>
    <t>127:03</t>
  </si>
  <si>
    <t>145:35</t>
  </si>
  <si>
    <t>149:28</t>
  </si>
  <si>
    <t>154:37</t>
  </si>
  <si>
    <t>157:46</t>
  </si>
  <si>
    <t>893843</t>
  </si>
  <si>
    <t>109</t>
  </si>
  <si>
    <t>110:00</t>
  </si>
  <si>
    <t>143:00</t>
  </si>
  <si>
    <t>222412</t>
  </si>
  <si>
    <t>73</t>
  </si>
  <si>
    <t>119:00</t>
  </si>
  <si>
    <t>2115777</t>
  </si>
  <si>
    <t>154</t>
  </si>
  <si>
    <t>122:00</t>
  </si>
  <si>
    <t>218966</t>
  </si>
  <si>
    <t>304</t>
  </si>
  <si>
    <t>Golubić</t>
  </si>
  <si>
    <t>Andrija</t>
  </si>
  <si>
    <t>OKM</t>
  </si>
  <si>
    <t>OK Medjimurje</t>
  </si>
  <si>
    <t>146:00</t>
  </si>
  <si>
    <t>222419</t>
  </si>
  <si>
    <t>85</t>
  </si>
  <si>
    <t>140:00</t>
  </si>
  <si>
    <t>8080678</t>
  </si>
  <si>
    <t>205</t>
  </si>
  <si>
    <t>135:53</t>
  </si>
  <si>
    <t>50:53</t>
  </si>
  <si>
    <t>6.38</t>
  </si>
  <si>
    <t>03:46</t>
  </si>
  <si>
    <t>05:15</t>
  </si>
  <si>
    <t>29:15</t>
  </si>
  <si>
    <t>46:34</t>
  </si>
  <si>
    <t>49:52</t>
  </si>
  <si>
    <t>136:00</t>
  </si>
  <si>
    <t>193:59</t>
  </si>
  <si>
    <t>57:59</t>
  </si>
  <si>
    <t>12:08</t>
  </si>
  <si>
    <t>15:34</t>
  </si>
  <si>
    <t>20:31</t>
  </si>
  <si>
    <t>23:22</t>
  </si>
  <si>
    <t>27:43</t>
  </si>
  <si>
    <t>33:15</t>
  </si>
  <si>
    <t>53:08</t>
  </si>
  <si>
    <t>55:30</t>
  </si>
  <si>
    <t>56:49</t>
  </si>
  <si>
    <t>115:00</t>
  </si>
  <si>
    <t>174:57</t>
  </si>
  <si>
    <t>59:57</t>
  </si>
  <si>
    <t>07:45</t>
  </si>
  <si>
    <t>14:38</t>
  </si>
  <si>
    <t>34:07</t>
  </si>
  <si>
    <t>35:54</t>
  </si>
  <si>
    <t>57:23</t>
  </si>
  <si>
    <t>58:57</t>
  </si>
  <si>
    <t>59:29</t>
  </si>
  <si>
    <t>8291983</t>
  </si>
  <si>
    <t>319</t>
  </si>
  <si>
    <t>118:00</t>
  </si>
  <si>
    <t>178:35</t>
  </si>
  <si>
    <t>60:35</t>
  </si>
  <si>
    <t>05:59</t>
  </si>
  <si>
    <t>14:48</t>
  </si>
  <si>
    <t>21:18</t>
  </si>
  <si>
    <t>36:47</t>
  </si>
  <si>
    <t>59:59</t>
  </si>
  <si>
    <t>109:00</t>
  </si>
  <si>
    <t>170:54</t>
  </si>
  <si>
    <t>61:54</t>
  </si>
  <si>
    <t>04:31</t>
  </si>
  <si>
    <t>12:53</t>
  </si>
  <si>
    <t>23:42</t>
  </si>
  <si>
    <t>31:05</t>
  </si>
  <si>
    <t>34:24</t>
  </si>
  <si>
    <t>59:32</t>
  </si>
  <si>
    <t>60:56</t>
  </si>
  <si>
    <t>61:26</t>
  </si>
  <si>
    <t>1151981</t>
  </si>
  <si>
    <t>165</t>
  </si>
  <si>
    <t>97:00</t>
  </si>
  <si>
    <t>163:09</t>
  </si>
  <si>
    <t>66:09</t>
  </si>
  <si>
    <t>04:03</t>
  </si>
  <si>
    <t>11:58</t>
  </si>
  <si>
    <t>23:51</t>
  </si>
  <si>
    <t>39:04</t>
  </si>
  <si>
    <t>40:42</t>
  </si>
  <si>
    <t>60:16</t>
  </si>
  <si>
    <t>62:47</t>
  </si>
  <si>
    <t>65:45</t>
  </si>
  <si>
    <t>94:00</t>
  </si>
  <si>
    <t>163:07</t>
  </si>
  <si>
    <t>08:32</t>
  </si>
  <si>
    <t>20:30</t>
  </si>
  <si>
    <t>33:12</t>
  </si>
  <si>
    <t>43:36</t>
  </si>
  <si>
    <t>63:14</t>
  </si>
  <si>
    <t>65:44</t>
  </si>
  <si>
    <t>68:19</t>
  </si>
  <si>
    <t>68:44</t>
  </si>
  <si>
    <t>139:00</t>
  </si>
  <si>
    <t>208:22</t>
  </si>
  <si>
    <t>69:22</t>
  </si>
  <si>
    <t>05:02</t>
  </si>
  <si>
    <t>14:40</t>
  </si>
  <si>
    <t>33:09</t>
  </si>
  <si>
    <t>106:00</t>
  </si>
  <si>
    <t>175:24</t>
  </si>
  <si>
    <t>69:24</t>
  </si>
  <si>
    <t>05:05</t>
  </si>
  <si>
    <t>30:40</t>
  </si>
  <si>
    <t>35:45</t>
  </si>
  <si>
    <t>68:48</t>
  </si>
  <si>
    <t>130:00</t>
  </si>
  <si>
    <t>199:30</t>
  </si>
  <si>
    <t>69:30</t>
  </si>
  <si>
    <t>05:22</t>
  </si>
  <si>
    <t>32:02</t>
  </si>
  <si>
    <t>37:10</t>
  </si>
  <si>
    <t>39:38</t>
  </si>
  <si>
    <t>64:22</t>
  </si>
  <si>
    <t>68:57</t>
  </si>
  <si>
    <t>7778899</t>
  </si>
  <si>
    <t>246</t>
  </si>
  <si>
    <t>124:00</t>
  </si>
  <si>
    <t>199:11</t>
  </si>
  <si>
    <t>40:11</t>
  </si>
  <si>
    <t>43:44</t>
  </si>
  <si>
    <t>45:29</t>
  </si>
  <si>
    <t>69:46</t>
  </si>
  <si>
    <t>72:34</t>
  </si>
  <si>
    <t>74:37</t>
  </si>
  <si>
    <t>121:00</t>
  </si>
  <si>
    <t>199:12</t>
  </si>
  <si>
    <t>08:37</t>
  </si>
  <si>
    <t>20:22</t>
  </si>
  <si>
    <t>29:16</t>
  </si>
  <si>
    <t>32:20</t>
  </si>
  <si>
    <t>42:45</t>
  </si>
  <si>
    <t>70:46</t>
  </si>
  <si>
    <t>75:03</t>
  </si>
  <si>
    <t>76:55</t>
  </si>
  <si>
    <t>77:49</t>
  </si>
  <si>
    <t>100:00</t>
  </si>
  <si>
    <t>179:32</t>
  </si>
  <si>
    <t>79:32</t>
  </si>
  <si>
    <t>29:18</t>
  </si>
  <si>
    <t>45:47</t>
  </si>
  <si>
    <t>72:59</t>
  </si>
  <si>
    <t>76:24</t>
  </si>
  <si>
    <t>78:07</t>
  </si>
  <si>
    <t>78:52</t>
  </si>
  <si>
    <t>127:00</t>
  </si>
  <si>
    <t>208:36</t>
  </si>
  <si>
    <t>05:49</t>
  </si>
  <si>
    <t>17:48</t>
  </si>
  <si>
    <t>34:14</t>
  </si>
  <si>
    <t>75:19</t>
  </si>
  <si>
    <t>78:47</t>
  </si>
  <si>
    <t>80:30</t>
  </si>
  <si>
    <t>103:00</t>
  </si>
  <si>
    <t>186:11</t>
  </si>
  <si>
    <t>83:11</t>
  </si>
  <si>
    <t>06:30</t>
  </si>
  <si>
    <t>09:44</t>
  </si>
  <si>
    <t>24:21</t>
  </si>
  <si>
    <t>35:11</t>
  </si>
  <si>
    <t>41:51</t>
  </si>
  <si>
    <t>47:15</t>
  </si>
  <si>
    <t>50:45</t>
  </si>
  <si>
    <t>76:35</t>
  </si>
  <si>
    <t>80:04</t>
  </si>
  <si>
    <t>81:37</t>
  </si>
  <si>
    <t>219397</t>
  </si>
  <si>
    <t>179:20</t>
  </si>
  <si>
    <t>88:20</t>
  </si>
  <si>
    <t>05:27</t>
  </si>
  <si>
    <t>42:25</t>
  </si>
  <si>
    <t>48:01</t>
  </si>
  <si>
    <t>52:11</t>
  </si>
  <si>
    <t>85:03</t>
  </si>
  <si>
    <t>86:54</t>
  </si>
  <si>
    <t>87:30</t>
  </si>
  <si>
    <t>88:00</t>
  </si>
  <si>
    <t>178:38</t>
  </si>
  <si>
    <t>90:38</t>
  </si>
  <si>
    <t>20:12</t>
  </si>
  <si>
    <t>28:32</t>
  </si>
  <si>
    <t>41:39</t>
  </si>
  <si>
    <t>45:08</t>
  </si>
  <si>
    <t>50:41</t>
  </si>
  <si>
    <t>57:14</t>
  </si>
  <si>
    <t>84:36</t>
  </si>
  <si>
    <t>87:51</t>
  </si>
  <si>
    <t>112:00</t>
  </si>
  <si>
    <t>221:27</t>
  </si>
  <si>
    <t>109:27</t>
  </si>
  <si>
    <t>20:07</t>
  </si>
  <si>
    <t>28:37</t>
  </si>
  <si>
    <t>34:13</t>
  </si>
  <si>
    <t>51:29</t>
  </si>
  <si>
    <t>101:27</t>
  </si>
  <si>
    <t>105:35</t>
  </si>
  <si>
    <t>108:00</t>
  </si>
  <si>
    <t>108:43</t>
  </si>
  <si>
    <t>7112111</t>
  </si>
  <si>
    <t>133:00</t>
  </si>
  <si>
    <t>245:39</t>
  </si>
  <si>
    <t>112:39</t>
  </si>
  <si>
    <t>21:34</t>
  </si>
  <si>
    <t>37:39</t>
  </si>
  <si>
    <t>50:14</t>
  </si>
  <si>
    <t>60:43</t>
  </si>
  <si>
    <t>104:17</t>
  </si>
  <si>
    <t>108:24</t>
  </si>
  <si>
    <t>110:56</t>
  </si>
  <si>
    <t>142:00</t>
  </si>
  <si>
    <t>7211121</t>
  </si>
  <si>
    <t>143</t>
  </si>
  <si>
    <t>115:43</t>
  </si>
  <si>
    <t>40:43</t>
  </si>
  <si>
    <t>4.77</t>
  </si>
  <si>
    <t>06:02</t>
  </si>
  <si>
    <t>13:44</t>
  </si>
  <si>
    <t>18:35</t>
  </si>
  <si>
    <t>40:16</t>
  </si>
  <si>
    <t>140:08</t>
  </si>
  <si>
    <t>41:08</t>
  </si>
  <si>
    <t>18:43</t>
  </si>
  <si>
    <t>26:32</t>
  </si>
  <si>
    <t>2126436</t>
  </si>
  <si>
    <t>303</t>
  </si>
  <si>
    <t>117:39</t>
  </si>
  <si>
    <t>48:39</t>
  </si>
  <si>
    <t>18:11</t>
  </si>
  <si>
    <t>20:13</t>
  </si>
  <si>
    <t>24:51</t>
  </si>
  <si>
    <t>27:45</t>
  </si>
  <si>
    <t>32:50</t>
  </si>
  <si>
    <t>84:00</t>
  </si>
  <si>
    <t>134:14</t>
  </si>
  <si>
    <t>17:21</t>
  </si>
  <si>
    <t>48:13</t>
  </si>
  <si>
    <t>49:35</t>
  </si>
  <si>
    <t>90:00</t>
  </si>
  <si>
    <t>141:39</t>
  </si>
  <si>
    <t>27:35</t>
  </si>
  <si>
    <t>33:27</t>
  </si>
  <si>
    <t>50:02</t>
  </si>
  <si>
    <t>300743</t>
  </si>
  <si>
    <t>162:16</t>
  </si>
  <si>
    <t>07:52</t>
  </si>
  <si>
    <t>18:02</t>
  </si>
  <si>
    <t>25:12</t>
  </si>
  <si>
    <t>52:21</t>
  </si>
  <si>
    <t>53:42</t>
  </si>
  <si>
    <t>7891004</t>
  </si>
  <si>
    <t>283</t>
  </si>
  <si>
    <t>99:33</t>
  </si>
  <si>
    <t>54:33</t>
  </si>
  <si>
    <t>08:07</t>
  </si>
  <si>
    <t>27:29</t>
  </si>
  <si>
    <t>37:08</t>
  </si>
  <si>
    <t>52:48</t>
  </si>
  <si>
    <t>53:58</t>
  </si>
  <si>
    <t>128:25</t>
  </si>
  <si>
    <t>07:53</t>
  </si>
  <si>
    <t>20:40</t>
  </si>
  <si>
    <t>31:04</t>
  </si>
  <si>
    <t>37:31</t>
  </si>
  <si>
    <t>54:54</t>
  </si>
  <si>
    <t>893833</t>
  </si>
  <si>
    <t>207</t>
  </si>
  <si>
    <t>120:00</t>
  </si>
  <si>
    <t>178:21</t>
  </si>
  <si>
    <t>58:21</t>
  </si>
  <si>
    <t>15:53</t>
  </si>
  <si>
    <t>41:57</t>
  </si>
  <si>
    <t>55:59</t>
  </si>
  <si>
    <t>57:51</t>
  </si>
  <si>
    <t>163:06</t>
  </si>
  <si>
    <t>61:06</t>
  </si>
  <si>
    <t>08:41</t>
  </si>
  <si>
    <t>38:50</t>
  </si>
  <si>
    <t>60:17</t>
  </si>
  <si>
    <t>122:11</t>
  </si>
  <si>
    <t>62:11</t>
  </si>
  <si>
    <t>08:19</t>
  </si>
  <si>
    <t>30:54</t>
  </si>
  <si>
    <t>35:15</t>
  </si>
  <si>
    <t>41:48</t>
  </si>
  <si>
    <t>60:15</t>
  </si>
  <si>
    <t>61:33</t>
  </si>
  <si>
    <t>128:29</t>
  </si>
  <si>
    <t>33:47</t>
  </si>
  <si>
    <t>43:24</t>
  </si>
  <si>
    <t>60:36</t>
  </si>
  <si>
    <t>61:56</t>
  </si>
  <si>
    <t>1420752</t>
  </si>
  <si>
    <t>143:04</t>
  </si>
  <si>
    <t>65:04</t>
  </si>
  <si>
    <t>23:03</t>
  </si>
  <si>
    <t>62:23</t>
  </si>
  <si>
    <t>64:01</t>
  </si>
  <si>
    <t>222420</t>
  </si>
  <si>
    <t>170:53</t>
  </si>
  <si>
    <t>14:44</t>
  </si>
  <si>
    <t>30:08</t>
  </si>
  <si>
    <t>36:40</t>
  </si>
  <si>
    <t>40:21</t>
  </si>
  <si>
    <t>47:07</t>
  </si>
  <si>
    <t>62:50</t>
  </si>
  <si>
    <t>65:25</t>
  </si>
  <si>
    <t>147:59</t>
  </si>
  <si>
    <t>66:59</t>
  </si>
  <si>
    <t>07:38</t>
  </si>
  <si>
    <t>20:08</t>
  </si>
  <si>
    <t>22:28</t>
  </si>
  <si>
    <t>44:50</t>
  </si>
  <si>
    <t>66:20</t>
  </si>
  <si>
    <t>96:00</t>
  </si>
  <si>
    <t>164:40</t>
  </si>
  <si>
    <t>09:01</t>
  </si>
  <si>
    <t>23:36</t>
  </si>
  <si>
    <t>33:36</t>
  </si>
  <si>
    <t>45:13</t>
  </si>
  <si>
    <t>68:02</t>
  </si>
  <si>
    <t>2143690</t>
  </si>
  <si>
    <t>177</t>
  </si>
  <si>
    <t>113:50</t>
  </si>
  <si>
    <t>23:12</t>
  </si>
  <si>
    <t>25:07</t>
  </si>
  <si>
    <t>34:02</t>
  </si>
  <si>
    <t>49:16</t>
  </si>
  <si>
    <t>69:08</t>
  </si>
  <si>
    <t>7778000</t>
  </si>
  <si>
    <t>293</t>
  </si>
  <si>
    <t>87:00</t>
  </si>
  <si>
    <t>162:42</t>
  </si>
  <si>
    <t>37:53</t>
  </si>
  <si>
    <t>42:16</t>
  </si>
  <si>
    <t>73:49</t>
  </si>
  <si>
    <t>206436</t>
  </si>
  <si>
    <t>189:59</t>
  </si>
  <si>
    <t>78:59</t>
  </si>
  <si>
    <t>18:54</t>
  </si>
  <si>
    <t>47:22</t>
  </si>
  <si>
    <t>54:21</t>
  </si>
  <si>
    <t>76:46</t>
  </si>
  <si>
    <t>78:28</t>
  </si>
  <si>
    <t>2221120</t>
  </si>
  <si>
    <t>148</t>
  </si>
  <si>
    <t>114:00</t>
  </si>
  <si>
    <t>193:58</t>
  </si>
  <si>
    <t>12:18</t>
  </si>
  <si>
    <t>24:58</t>
  </si>
  <si>
    <t>32:24</t>
  </si>
  <si>
    <t>77:50</t>
  </si>
  <si>
    <t>79:23</t>
  </si>
  <si>
    <t>893823</t>
  </si>
  <si>
    <t>74</t>
  </si>
  <si>
    <t>148:15</t>
  </si>
  <si>
    <t>97:15</t>
  </si>
  <si>
    <t>17:25</t>
  </si>
  <si>
    <t>45:41</t>
  </si>
  <si>
    <t>50:11</t>
  </si>
  <si>
    <t>56:26</t>
  </si>
  <si>
    <t>60:42</t>
  </si>
  <si>
    <t>74:55</t>
  </si>
  <si>
    <t>93:36</t>
  </si>
  <si>
    <t>117:00</t>
  </si>
  <si>
    <t>701122</t>
  </si>
  <si>
    <t>178</t>
  </si>
  <si>
    <t>10:18</t>
  </si>
  <si>
    <t>39:46</t>
  </si>
  <si>
    <t>41:32</t>
  </si>
  <si>
    <t>46:08</t>
  </si>
  <si>
    <t>51:44</t>
  </si>
  <si>
    <t>68:49</t>
  </si>
  <si>
    <t>90:40</t>
  </si>
  <si>
    <t>32:40</t>
  </si>
  <si>
    <t>3.63</t>
  </si>
  <si>
    <t>03:30</t>
  </si>
  <si>
    <t>85:52</t>
  </si>
  <si>
    <t>36:52</t>
  </si>
  <si>
    <t>03:39</t>
  </si>
  <si>
    <t>14:50</t>
  </si>
  <si>
    <t>34:36</t>
  </si>
  <si>
    <t>36:18</t>
  </si>
  <si>
    <t>67:40</t>
  </si>
  <si>
    <t>04:20</t>
  </si>
  <si>
    <t>11:03</t>
  </si>
  <si>
    <t>15:08</t>
  </si>
  <si>
    <t>40:35</t>
  </si>
  <si>
    <t>108:31</t>
  </si>
  <si>
    <t>41:31</t>
  </si>
  <si>
    <t>04:21</t>
  </si>
  <si>
    <t>39:05</t>
  </si>
  <si>
    <t>121:22</t>
  </si>
  <si>
    <t>42:22</t>
  </si>
  <si>
    <t>04:37</t>
  </si>
  <si>
    <t>11:28</t>
  </si>
  <si>
    <t>40:10</t>
  </si>
  <si>
    <t>41:49</t>
  </si>
  <si>
    <t>79:13</t>
  </si>
  <si>
    <t>26:55</t>
  </si>
  <si>
    <t>42:28</t>
  </si>
  <si>
    <t>44:40</t>
  </si>
  <si>
    <t>232281</t>
  </si>
  <si>
    <t>79:26</t>
  </si>
  <si>
    <t>24:43</t>
  </si>
  <si>
    <t>42:17</t>
  </si>
  <si>
    <t>121:41</t>
  </si>
  <si>
    <t>48:41</t>
  </si>
  <si>
    <t>46:15</t>
  </si>
  <si>
    <t>118:17</t>
  </si>
  <si>
    <t>57:17</t>
  </si>
  <si>
    <t>16:17</t>
  </si>
  <si>
    <t>24:42</t>
  </si>
  <si>
    <t>49:38</t>
  </si>
  <si>
    <t>119:26</t>
  </si>
  <si>
    <t>64:26</t>
  </si>
  <si>
    <t>06:52</t>
  </si>
  <si>
    <t>60:22</t>
  </si>
  <si>
    <t>893825</t>
  </si>
  <si>
    <t>222</t>
  </si>
  <si>
    <t>119:35</t>
  </si>
  <si>
    <t>58:49</t>
  </si>
  <si>
    <t>110:40</t>
  </si>
  <si>
    <t>70:40</t>
  </si>
  <si>
    <t>06:26</t>
  </si>
  <si>
    <t>29:21</t>
  </si>
  <si>
    <t>36:13</t>
  </si>
  <si>
    <t>63:08</t>
  </si>
  <si>
    <t>67:46</t>
  </si>
  <si>
    <t>69:56</t>
  </si>
  <si>
    <t>236865</t>
  </si>
  <si>
    <t>129</t>
  </si>
  <si>
    <t>142:18</t>
  </si>
  <si>
    <t>78:18</t>
  </si>
  <si>
    <t>09:13</t>
  </si>
  <si>
    <t>24:10</t>
  </si>
  <si>
    <t>31:57</t>
  </si>
  <si>
    <t>43:47</t>
  </si>
  <si>
    <t>74:07</t>
  </si>
  <si>
    <t>77:11</t>
  </si>
  <si>
    <t>135:48</t>
  </si>
  <si>
    <t>89:48</t>
  </si>
  <si>
    <t>36:46</t>
  </si>
  <si>
    <t>55:52</t>
  </si>
  <si>
    <t>86:20</t>
  </si>
  <si>
    <t>88:52</t>
  </si>
  <si>
    <t>215:23</t>
  </si>
  <si>
    <t>172:23</t>
  </si>
  <si>
    <t>27:12</t>
  </si>
  <si>
    <t>34:44</t>
  </si>
  <si>
    <t>136:52</t>
  </si>
  <si>
    <t>162:44</t>
  </si>
  <si>
    <t>170:10</t>
  </si>
  <si>
    <t>171:44</t>
  </si>
  <si>
    <t>314</t>
  </si>
  <si>
    <t>63:33</t>
  </si>
  <si>
    <t>3.17</t>
  </si>
  <si>
    <t>95</t>
  </si>
  <si>
    <t>14:15</t>
  </si>
  <si>
    <t>28:53</t>
  </si>
  <si>
    <t>43:54</t>
  </si>
  <si>
    <t>58:12</t>
  </si>
  <si>
    <t>55:12</t>
  </si>
  <si>
    <t>19:57</t>
  </si>
  <si>
    <t>52:55</t>
  </si>
  <si>
    <t>54:34</t>
  </si>
  <si>
    <t>2115780</t>
  </si>
  <si>
    <t>149</t>
  </si>
  <si>
    <t>105:04</t>
  </si>
  <si>
    <t>94:04</t>
  </si>
  <si>
    <t>10:55</t>
  </si>
  <si>
    <t>34:40</t>
  </si>
  <si>
    <t>89:54</t>
  </si>
  <si>
    <t>93:09</t>
  </si>
  <si>
    <t>143:33</t>
  </si>
  <si>
    <t>112:33</t>
  </si>
  <si>
    <t>37:35</t>
  </si>
  <si>
    <t>48:52</t>
  </si>
  <si>
    <t>62:41</t>
  </si>
  <si>
    <t>106:16</t>
  </si>
  <si>
    <t>110:34</t>
  </si>
  <si>
    <t>143:30</t>
  </si>
  <si>
    <t>120:30</t>
  </si>
  <si>
    <t>56:56</t>
  </si>
  <si>
    <t>71:07</t>
  </si>
  <si>
    <t>114:55</t>
  </si>
  <si>
    <t>118:35</t>
  </si>
  <si>
    <t>300</t>
  </si>
  <si>
    <t>119:23</t>
  </si>
  <si>
    <t>3.31</t>
  </si>
  <si>
    <t>01:27</t>
  </si>
  <si>
    <t>05:58</t>
  </si>
  <si>
    <t>24:50</t>
  </si>
  <si>
    <t>48:35</t>
  </si>
  <si>
    <t>52:02</t>
  </si>
  <si>
    <t>157:35</t>
  </si>
  <si>
    <t>79:35</t>
  </si>
  <si>
    <t>17:41</t>
  </si>
  <si>
    <t>59:45</t>
  </si>
  <si>
    <t>77:09</t>
  </si>
  <si>
    <t>78:41</t>
  </si>
  <si>
    <t>191:29</t>
  </si>
  <si>
    <t>80:29</t>
  </si>
  <si>
    <t>02:55</t>
  </si>
  <si>
    <t>51:34</t>
  </si>
  <si>
    <t>71:57</t>
  </si>
  <si>
    <t>79:42</t>
  </si>
  <si>
    <t>123:00</t>
  </si>
  <si>
    <t>207:10</t>
  </si>
  <si>
    <t>84:10</t>
  </si>
  <si>
    <t>19:58</t>
  </si>
  <si>
    <t>30:10</t>
  </si>
  <si>
    <t>48:55</t>
  </si>
  <si>
    <t>79:08</t>
  </si>
  <si>
    <t>82:44</t>
  </si>
  <si>
    <t>83:28</t>
  </si>
  <si>
    <t>157:29</t>
  </si>
  <si>
    <t>85:29</t>
  </si>
  <si>
    <t>03:50</t>
  </si>
  <si>
    <t>49:19</t>
  </si>
  <si>
    <t>55:20</t>
  </si>
  <si>
    <t>65:40</t>
  </si>
  <si>
    <t>75:56</t>
  </si>
  <si>
    <t>82:59</t>
  </si>
  <si>
    <t>83:58</t>
  </si>
  <si>
    <t>147:15</t>
  </si>
  <si>
    <t>87:15</t>
  </si>
  <si>
    <t>02:43</t>
  </si>
  <si>
    <t>10:33</t>
  </si>
  <si>
    <t>36:43</t>
  </si>
  <si>
    <t>50:19</t>
  </si>
  <si>
    <t>56:15</t>
  </si>
  <si>
    <t>85:45</t>
  </si>
  <si>
    <t>86:33</t>
  </si>
  <si>
    <t>212:36</t>
  </si>
  <si>
    <t>92:36</t>
  </si>
  <si>
    <t>02:26</t>
  </si>
  <si>
    <t>27:28</t>
  </si>
  <si>
    <t>48:49</t>
  </si>
  <si>
    <t>65:16</t>
  </si>
  <si>
    <t>84:52</t>
  </si>
  <si>
    <t>90:19</t>
  </si>
  <si>
    <t>91:44</t>
  </si>
  <si>
    <t>2115768</t>
  </si>
  <si>
    <t>168</t>
  </si>
  <si>
    <t>159:06</t>
  </si>
  <si>
    <t>102:06</t>
  </si>
  <si>
    <t>43:31</t>
  </si>
  <si>
    <t>55:33</t>
  </si>
  <si>
    <t>64:29</t>
  </si>
  <si>
    <t>73:42</t>
  </si>
  <si>
    <t>90:24</t>
  </si>
  <si>
    <t>99:14</t>
  </si>
  <si>
    <t>101:03</t>
  </si>
  <si>
    <t>439279</t>
  </si>
  <si>
    <t>99</t>
  </si>
  <si>
    <t>129:00</t>
  </si>
  <si>
    <t>231:19</t>
  </si>
  <si>
    <t>102:19</t>
  </si>
  <si>
    <t>02:54</t>
  </si>
  <si>
    <t>40:53</t>
  </si>
  <si>
    <t>89:34</t>
  </si>
  <si>
    <t>96:59</t>
  </si>
  <si>
    <t>98:19</t>
  </si>
  <si>
    <t>231:55</t>
  </si>
  <si>
    <t>126:55</t>
  </si>
  <si>
    <t>05:03</t>
  </si>
  <si>
    <t>39:28</t>
  </si>
  <si>
    <t>63:26</t>
  </si>
  <si>
    <t>73:13</t>
  </si>
  <si>
    <t>84:33</t>
  </si>
  <si>
    <t>92:23</t>
  </si>
  <si>
    <t>114:52</t>
  </si>
  <si>
    <t>121:16</t>
  </si>
  <si>
    <t>122:49</t>
  </si>
  <si>
    <t>213:27</t>
  </si>
  <si>
    <t>144:27</t>
  </si>
  <si>
    <t>02:27</t>
  </si>
  <si>
    <t>77:55</t>
  </si>
  <si>
    <t>95:05</t>
  </si>
  <si>
    <t>110:13</t>
  </si>
  <si>
    <t>116:27</t>
  </si>
  <si>
    <t>124:21</t>
  </si>
  <si>
    <t>136:30</t>
  </si>
  <si>
    <t>142:32</t>
  </si>
  <si>
    <t>143:41</t>
  </si>
  <si>
    <t>2030933</t>
  </si>
  <si>
    <t>134</t>
  </si>
  <si>
    <t>208:43</t>
  </si>
  <si>
    <t>145:43</t>
  </si>
  <si>
    <t>03:08</t>
  </si>
  <si>
    <t>50:31</t>
  </si>
  <si>
    <t>60:45</t>
  </si>
  <si>
    <t>69:42</t>
  </si>
  <si>
    <t>81:15</t>
  </si>
  <si>
    <t>134:23</t>
  </si>
  <si>
    <t>143:48</t>
  </si>
  <si>
    <t>144:48</t>
  </si>
  <si>
    <t>237553</t>
  </si>
  <si>
    <t>Sandalj</t>
  </si>
  <si>
    <t>Rafael</t>
  </si>
  <si>
    <t>191:32</t>
  </si>
  <si>
    <t>95:32</t>
  </si>
  <si>
    <t>47:05</t>
  </si>
  <si>
    <t>53:20</t>
  </si>
  <si>
    <t>66:27</t>
  </si>
  <si>
    <t>93:31</t>
  </si>
  <si>
    <t>94:48</t>
  </si>
  <si>
    <t>361852</t>
  </si>
  <si>
    <t>97</t>
  </si>
  <si>
    <t>232:32</t>
  </si>
  <si>
    <t>148:32</t>
  </si>
  <si>
    <t>146:59</t>
  </si>
  <si>
    <t>236042</t>
  </si>
  <si>
    <t>98</t>
  </si>
  <si>
    <t>147:49</t>
  </si>
  <si>
    <t>72:49</t>
  </si>
  <si>
    <t>02:58</t>
  </si>
  <si>
    <t>27:36</t>
  </si>
  <si>
    <t>70:34</t>
  </si>
  <si>
    <t>406870</t>
  </si>
  <si>
    <t>89</t>
  </si>
  <si>
    <t>406861</t>
  </si>
  <si>
    <t>92</t>
  </si>
  <si>
    <t>118:32</t>
  </si>
  <si>
    <t>02:12</t>
  </si>
  <si>
    <t>348</t>
  </si>
  <si>
    <t>Hajnić</t>
  </si>
  <si>
    <t>2030938</t>
  </si>
  <si>
    <t>349</t>
  </si>
  <si>
    <t>893836</t>
  </si>
  <si>
    <t>2113448</t>
  </si>
  <si>
    <t>189</t>
  </si>
  <si>
    <t>02:29</t>
  </si>
  <si>
    <t>126:00</t>
  </si>
  <si>
    <t>42:20</t>
  </si>
  <si>
    <t>21:20</t>
  </si>
  <si>
    <t>06:41</t>
  </si>
  <si>
    <t>12:06</t>
  </si>
  <si>
    <t>20:46</t>
  </si>
  <si>
    <t>07:59</t>
  </si>
  <si>
    <t>12:52</t>
  </si>
  <si>
    <t>232216</t>
  </si>
  <si>
    <t>42:18</t>
  </si>
  <si>
    <t>25:18</t>
  </si>
  <si>
    <t>16:13</t>
  </si>
  <si>
    <t>24:44</t>
  </si>
  <si>
    <t>411359</t>
  </si>
  <si>
    <t>34:30</t>
  </si>
  <si>
    <t>17:28</t>
  </si>
  <si>
    <t>19:09</t>
  </si>
  <si>
    <t>893821</t>
  </si>
  <si>
    <t>223</t>
  </si>
  <si>
    <t>72:18</t>
  </si>
  <si>
    <t>31:18</t>
  </si>
  <si>
    <t>03:24</t>
  </si>
  <si>
    <t>21:28</t>
  </si>
  <si>
    <t>30:48</t>
  </si>
  <si>
    <t>232287</t>
  </si>
  <si>
    <t>346</t>
  </si>
  <si>
    <t>65:23</t>
  </si>
  <si>
    <t>25:40</t>
  </si>
  <si>
    <t>35:47</t>
  </si>
  <si>
    <t>2030932</t>
  </si>
  <si>
    <t>72:44</t>
  </si>
  <si>
    <t>47:44</t>
  </si>
  <si>
    <t>19:19</t>
  </si>
  <si>
    <t>20:51</t>
  </si>
  <si>
    <t>31:50</t>
  </si>
  <si>
    <t>46:53</t>
  </si>
  <si>
    <t>2113449</t>
  </si>
  <si>
    <t>190</t>
  </si>
  <si>
    <t>89:40</t>
  </si>
  <si>
    <t>56:40</t>
  </si>
  <si>
    <t>41:14</t>
  </si>
  <si>
    <t>44:28</t>
  </si>
  <si>
    <t>52:35</t>
  </si>
  <si>
    <t>2030935</t>
  </si>
  <si>
    <t>140</t>
  </si>
  <si>
    <t>131:29</t>
  </si>
  <si>
    <t>82:29</t>
  </si>
  <si>
    <t>51:25</t>
  </si>
  <si>
    <t>54:28</t>
  </si>
  <si>
    <t>63:45</t>
  </si>
  <si>
    <t>74:22</t>
  </si>
  <si>
    <t>78:53</t>
  </si>
  <si>
    <t>232</t>
  </si>
  <si>
    <t>72:24</t>
  </si>
  <si>
    <t>01:05</t>
  </si>
  <si>
    <t>15:20</t>
  </si>
  <si>
    <t>21:56</t>
  </si>
  <si>
    <t>28:12</t>
  </si>
  <si>
    <t>100:42</t>
  </si>
  <si>
    <t>46:42</t>
  </si>
  <si>
    <t>01:00</t>
  </si>
  <si>
    <t>26:17</t>
  </si>
  <si>
    <t>37:41</t>
  </si>
  <si>
    <t>101:09</t>
  </si>
  <si>
    <t>53:09</t>
  </si>
  <si>
    <t>00:59</t>
  </si>
  <si>
    <t>23:18</t>
  </si>
  <si>
    <t>32:19</t>
  </si>
  <si>
    <t>43:51</t>
  </si>
  <si>
    <t>47:10</t>
  </si>
  <si>
    <t>2061276</t>
  </si>
  <si>
    <t>91:27</t>
  </si>
  <si>
    <t>16:33</t>
  </si>
  <si>
    <t>33:02</t>
  </si>
  <si>
    <t>40:29</t>
  </si>
  <si>
    <t>40:57</t>
  </si>
  <si>
    <t>2115782</t>
  </si>
  <si>
    <t>166</t>
  </si>
  <si>
    <t>101:53</t>
  </si>
  <si>
    <t>48:53</t>
  </si>
  <si>
    <t>29:33</t>
  </si>
  <si>
    <t>47:50</t>
  </si>
  <si>
    <t>20:52</t>
  </si>
  <si>
    <t>26:34</t>
  </si>
  <si>
    <t>44:13</t>
  </si>
  <si>
    <t>47:59</t>
  </si>
  <si>
    <t>48:29</t>
  </si>
  <si>
    <t>52:05</t>
  </si>
  <si>
    <t>08:31</t>
  </si>
  <si>
    <t>17:06</t>
  </si>
  <si>
    <t>24:30</t>
  </si>
  <si>
    <t>46:47</t>
  </si>
  <si>
    <t>91:31</t>
  </si>
  <si>
    <t>49:17</t>
  </si>
  <si>
    <t>52:27</t>
  </si>
  <si>
    <t>52:59</t>
  </si>
  <si>
    <t>53:57</t>
  </si>
  <si>
    <t>18:51</t>
  </si>
  <si>
    <t>28:27</t>
  </si>
  <si>
    <t>36:45</t>
  </si>
  <si>
    <t>45:06</t>
  </si>
  <si>
    <t>49:57</t>
  </si>
  <si>
    <t>2127101</t>
  </si>
  <si>
    <t>58:06</t>
  </si>
  <si>
    <t>39:48</t>
  </si>
  <si>
    <t>53:18</t>
  </si>
  <si>
    <t>57:01</t>
  </si>
  <si>
    <t>57:34</t>
  </si>
  <si>
    <t>18:10</t>
  </si>
  <si>
    <t>50:44</t>
  </si>
  <si>
    <t>56:07</t>
  </si>
  <si>
    <t>93:04</t>
  </si>
  <si>
    <t>35:04</t>
  </si>
  <si>
    <t>60:11</t>
  </si>
  <si>
    <t>64:45</t>
  </si>
  <si>
    <t>68:58</t>
  </si>
  <si>
    <t>69:32</t>
  </si>
  <si>
    <t>93:07</t>
  </si>
  <si>
    <t>76:07</t>
  </si>
  <si>
    <t>48:33</t>
  </si>
  <si>
    <t>58:24</t>
  </si>
  <si>
    <t>66:18</t>
  </si>
  <si>
    <t>70:49</t>
  </si>
  <si>
    <t>75:07</t>
  </si>
  <si>
    <t>75:36</t>
  </si>
  <si>
    <t>2113339</t>
  </si>
  <si>
    <t>220</t>
  </si>
  <si>
    <t>116:16</t>
  </si>
  <si>
    <t>81:16</t>
  </si>
  <si>
    <t>48:58</t>
  </si>
  <si>
    <t>56:06</t>
  </si>
  <si>
    <t>67:55</t>
  </si>
  <si>
    <t>74:53</t>
  </si>
  <si>
    <t>80:03</t>
  </si>
  <si>
    <t>80:43</t>
  </si>
  <si>
    <t>116:12</t>
  </si>
  <si>
    <t>84:12</t>
  </si>
  <si>
    <t>59:11</t>
  </si>
  <si>
    <t>70:50</t>
  </si>
  <si>
    <t>78:08</t>
  </si>
  <si>
    <t>82:55</t>
  </si>
  <si>
    <t>116:18</t>
  </si>
  <si>
    <t>87:18</t>
  </si>
  <si>
    <t>73:52</t>
  </si>
  <si>
    <t>86:12</t>
  </si>
  <si>
    <t>86:45</t>
  </si>
  <si>
    <t>5729</t>
  </si>
  <si>
    <t>143:01</t>
  </si>
  <si>
    <t>99:01</t>
  </si>
  <si>
    <t>59:37</t>
  </si>
  <si>
    <t>67:29</t>
  </si>
  <si>
    <t>75:44</t>
  </si>
  <si>
    <t>85:14</t>
  </si>
  <si>
    <t>97:36</t>
  </si>
  <si>
    <t>98:18</t>
  </si>
  <si>
    <t>236860</t>
  </si>
  <si>
    <t>88:55</t>
  </si>
  <si>
    <t>62:55</t>
  </si>
  <si>
    <t>21:51</t>
  </si>
  <si>
    <t>55:13</t>
  </si>
  <si>
    <t>62:14</t>
  </si>
  <si>
    <t>222401</t>
  </si>
  <si>
    <t>84</t>
  </si>
  <si>
    <t>37:26</t>
  </si>
  <si>
    <t>4.33</t>
  </si>
  <si>
    <t>155</t>
  </si>
  <si>
    <t>33:55</t>
  </si>
  <si>
    <t>63:50</t>
  </si>
  <si>
    <t>39:50</t>
  </si>
  <si>
    <t>06:23</t>
  </si>
  <si>
    <t>12:26</t>
  </si>
  <si>
    <t>27:52</t>
  </si>
  <si>
    <t>29:57</t>
  </si>
  <si>
    <t>39:18</t>
  </si>
  <si>
    <t>8231003</t>
  </si>
  <si>
    <t>292</t>
  </si>
  <si>
    <t>59:34</t>
  </si>
  <si>
    <t>04:12</t>
  </si>
  <si>
    <t>12:50</t>
  </si>
  <si>
    <t>40:27</t>
  </si>
  <si>
    <t>45:53</t>
  </si>
  <si>
    <t>98:16</t>
  </si>
  <si>
    <t>89:16</t>
  </si>
  <si>
    <t>31:48</t>
  </si>
  <si>
    <t>73:36</t>
  </si>
  <si>
    <t>79:34</t>
  </si>
  <si>
    <t>86:55</t>
  </si>
  <si>
    <t>88:41</t>
  </si>
  <si>
    <t>93:22</t>
  </si>
  <si>
    <t>28:48</t>
  </si>
  <si>
    <t>36:44</t>
  </si>
  <si>
    <t>65:59</t>
  </si>
  <si>
    <t>91:22</t>
  </si>
  <si>
    <t>92:50</t>
  </si>
  <si>
    <t>893841</t>
  </si>
  <si>
    <t>126</t>
  </si>
  <si>
    <t>126:37</t>
  </si>
  <si>
    <t>16:57</t>
  </si>
  <si>
    <t>74:33</t>
  </si>
  <si>
    <t>97:28</t>
  </si>
  <si>
    <t>131</t>
  </si>
  <si>
    <t>57:35</t>
  </si>
  <si>
    <t>55:35</t>
  </si>
  <si>
    <t>03:22</t>
  </si>
  <si>
    <t>04:34</t>
  </si>
  <si>
    <t>12:32</t>
  </si>
  <si>
    <t>16:41</t>
  </si>
  <si>
    <t>25:52</t>
  </si>
  <si>
    <t>55:06</t>
  </si>
  <si>
    <t>87:44</t>
  </si>
  <si>
    <t>57:44</t>
  </si>
  <si>
    <t>31:07</t>
  </si>
  <si>
    <t>51:42</t>
  </si>
  <si>
    <t>58:34</t>
  </si>
  <si>
    <t>12:51</t>
  </si>
  <si>
    <t>27:01</t>
  </si>
  <si>
    <t>29:25</t>
  </si>
  <si>
    <t>55:24</t>
  </si>
  <si>
    <t>8061499</t>
  </si>
  <si>
    <t>105:28</t>
  </si>
  <si>
    <t>63:28</t>
  </si>
  <si>
    <t>06:38</t>
  </si>
  <si>
    <t>07:48</t>
  </si>
  <si>
    <t>36:15</t>
  </si>
  <si>
    <t>57:45</t>
  </si>
  <si>
    <t>60:09</t>
  </si>
  <si>
    <t>61:47</t>
  </si>
  <si>
    <t>62:56</t>
  </si>
  <si>
    <t>68:18</t>
  </si>
  <si>
    <t>04:40</t>
  </si>
  <si>
    <t>06:14</t>
  </si>
  <si>
    <t>31:14</t>
  </si>
  <si>
    <t>36:51</t>
  </si>
  <si>
    <t>61:23</t>
  </si>
  <si>
    <t>64:51</t>
  </si>
  <si>
    <t>66:37</t>
  </si>
  <si>
    <t>67:45</t>
  </si>
  <si>
    <t>79:04</t>
  </si>
  <si>
    <t>06:45</t>
  </si>
  <si>
    <t>21:04</t>
  </si>
  <si>
    <t>25:27</t>
  </si>
  <si>
    <t>73:06</t>
  </si>
  <si>
    <t>78:33</t>
  </si>
  <si>
    <t>893803</t>
  </si>
  <si>
    <t>302</t>
  </si>
  <si>
    <t>120:34</t>
  </si>
  <si>
    <t>98:34</t>
  </si>
  <si>
    <t>89:01</t>
  </si>
  <si>
    <t>96:19</t>
  </si>
  <si>
    <t>97:54</t>
  </si>
  <si>
    <t>7663976</t>
  </si>
  <si>
    <t>2088253</t>
  </si>
  <si>
    <t>339</t>
  </si>
  <si>
    <t>140:40</t>
  </si>
  <si>
    <t>48:40</t>
  </si>
  <si>
    <t>38:20</t>
  </si>
  <si>
    <t>42:57</t>
  </si>
  <si>
    <t>47:28</t>
  </si>
  <si>
    <t>48:07</t>
  </si>
  <si>
    <t>189:07</t>
  </si>
  <si>
    <t>39:20</t>
  </si>
  <si>
    <t>43:25</t>
  </si>
  <si>
    <t>49:23</t>
  </si>
  <si>
    <t>55:50</t>
  </si>
  <si>
    <t>60:30</t>
  </si>
  <si>
    <t>2221126</t>
  </si>
  <si>
    <t>158</t>
  </si>
  <si>
    <t>170:56</t>
  </si>
  <si>
    <t>63:05</t>
  </si>
  <si>
    <t>2144791</t>
  </si>
  <si>
    <t>147:18</t>
  </si>
  <si>
    <t>64:18</t>
  </si>
  <si>
    <t>57:18</t>
  </si>
  <si>
    <t>163:59</t>
  </si>
  <si>
    <t>33:52</t>
  </si>
  <si>
    <t>50:29</t>
  </si>
  <si>
    <t>64:37</t>
  </si>
  <si>
    <t>65:21</t>
  </si>
  <si>
    <t>132:21</t>
  </si>
  <si>
    <t>67:21</t>
  </si>
  <si>
    <t>40:54</t>
  </si>
  <si>
    <t>50:03</t>
  </si>
  <si>
    <t>59:27</t>
  </si>
  <si>
    <t>66:40</t>
  </si>
  <si>
    <t>1110911</t>
  </si>
  <si>
    <t>215</t>
  </si>
  <si>
    <t>147:26</t>
  </si>
  <si>
    <t>42:21</t>
  </si>
  <si>
    <t>56:13</t>
  </si>
  <si>
    <t>69:31</t>
  </si>
  <si>
    <t>74:24</t>
  </si>
  <si>
    <t>75:48</t>
  </si>
  <si>
    <t>893804</t>
  </si>
  <si>
    <t>153</t>
  </si>
  <si>
    <t>82:10</t>
  </si>
  <si>
    <t>49:29</t>
  </si>
  <si>
    <t>58:45</t>
  </si>
  <si>
    <t>67:04</t>
  </si>
  <si>
    <t>80:38</t>
  </si>
  <si>
    <t>81:31</t>
  </si>
  <si>
    <t>203:27</t>
  </si>
  <si>
    <t>25:21</t>
  </si>
  <si>
    <t>77:46</t>
  </si>
  <si>
    <t>82:11</t>
  </si>
  <si>
    <t>83:35</t>
  </si>
  <si>
    <t>175:18</t>
  </si>
  <si>
    <t>89:18</t>
  </si>
  <si>
    <t>57:31</t>
  </si>
  <si>
    <t>64:04</t>
  </si>
  <si>
    <t>83:04</t>
  </si>
  <si>
    <t>87:54</t>
  </si>
  <si>
    <t>88:40</t>
  </si>
  <si>
    <t>203:28</t>
  </si>
  <si>
    <t>93:28</t>
  </si>
  <si>
    <t>46:18</t>
  </si>
  <si>
    <t>54:39</t>
  </si>
  <si>
    <t>61:51</t>
  </si>
  <si>
    <t>87:01</t>
  </si>
  <si>
    <t>91:42</t>
  </si>
  <si>
    <t>92:43</t>
  </si>
  <si>
    <t>56:22</t>
  </si>
  <si>
    <t>64:58</t>
  </si>
  <si>
    <t>71:48</t>
  </si>
  <si>
    <t>79:33</t>
  </si>
  <si>
    <t>88:04</t>
  </si>
  <si>
    <t>96:39</t>
  </si>
  <si>
    <t>233:09</t>
  </si>
  <si>
    <t>120:09</t>
  </si>
  <si>
    <t>62:05</t>
  </si>
  <si>
    <t>75:22</t>
  </si>
  <si>
    <t>81:38</t>
  </si>
  <si>
    <t>88:42</t>
  </si>
  <si>
    <t>103:41</t>
  </si>
  <si>
    <t>112:53</t>
  </si>
  <si>
    <t>118:22</t>
  </si>
  <si>
    <t>119:18</t>
  </si>
  <si>
    <t>235087</t>
  </si>
  <si>
    <t>103</t>
  </si>
  <si>
    <t>361855</t>
  </si>
  <si>
    <t>411390</t>
  </si>
  <si>
    <t>86</t>
  </si>
  <si>
    <t>222418</t>
  </si>
  <si>
    <t>2115774</t>
  </si>
  <si>
    <t>2115770</t>
  </si>
  <si>
    <t>2133013</t>
  </si>
  <si>
    <t>144</t>
  </si>
  <si>
    <t>409107</t>
  </si>
  <si>
    <t>23:26</t>
  </si>
  <si>
    <t>38:55</t>
  </si>
  <si>
    <t>2115775</t>
  </si>
  <si>
    <t>105</t>
  </si>
  <si>
    <t>91:15</t>
  </si>
  <si>
    <t>3.82</t>
  </si>
  <si>
    <t>41:28</t>
  </si>
  <si>
    <t>31:16</t>
  </si>
  <si>
    <t>39:44</t>
  </si>
  <si>
    <t>7009778</t>
  </si>
  <si>
    <t>226</t>
  </si>
  <si>
    <t>94:20</t>
  </si>
  <si>
    <t>45:20</t>
  </si>
  <si>
    <t>36:06</t>
  </si>
  <si>
    <t>39:03</t>
  </si>
  <si>
    <t>105:41</t>
  </si>
  <si>
    <t>47:41</t>
  </si>
  <si>
    <t>20:43</t>
  </si>
  <si>
    <t>127:11</t>
  </si>
  <si>
    <t>40:40</t>
  </si>
  <si>
    <t>49:04</t>
  </si>
  <si>
    <t>50:36</t>
  </si>
  <si>
    <t>7061277</t>
  </si>
  <si>
    <t>247</t>
  </si>
  <si>
    <t>98:40</t>
  </si>
  <si>
    <t>05:40</t>
  </si>
  <si>
    <t>08:49</t>
  </si>
  <si>
    <t>18:21</t>
  </si>
  <si>
    <t>45:31</t>
  </si>
  <si>
    <t>50:54</t>
  </si>
  <si>
    <t>1420813</t>
  </si>
  <si>
    <t>126:50</t>
  </si>
  <si>
    <t>11:39</t>
  </si>
  <si>
    <t>54:49</t>
  </si>
  <si>
    <t>46479</t>
  </si>
  <si>
    <t>154:22</t>
  </si>
  <si>
    <t>44:16</t>
  </si>
  <si>
    <t>56:36</t>
  </si>
  <si>
    <t>59:36</t>
  </si>
  <si>
    <t>142:50</t>
  </si>
  <si>
    <t>60:50</t>
  </si>
  <si>
    <t>53:35</t>
  </si>
  <si>
    <t>60:14</t>
  </si>
  <si>
    <t>101:07</t>
  </si>
  <si>
    <t>64:07</t>
  </si>
  <si>
    <t>10:38</t>
  </si>
  <si>
    <t>22:59</t>
  </si>
  <si>
    <t>52:17</t>
  </si>
  <si>
    <t>61:41</t>
  </si>
  <si>
    <t>63:21</t>
  </si>
  <si>
    <t>119:51</t>
  </si>
  <si>
    <t>25:26</t>
  </si>
  <si>
    <t>52:15</t>
  </si>
  <si>
    <t>62:01</t>
  </si>
  <si>
    <t>1420785</t>
  </si>
  <si>
    <t>230</t>
  </si>
  <si>
    <t>101:08</t>
  </si>
  <si>
    <t>26:11</t>
  </si>
  <si>
    <t>54:40</t>
  </si>
  <si>
    <t>59:13</t>
  </si>
  <si>
    <t>66:19</t>
  </si>
  <si>
    <t>160:27</t>
  </si>
  <si>
    <t>72:27</t>
  </si>
  <si>
    <t>11:51</t>
  </si>
  <si>
    <t>61:11</t>
  </si>
  <si>
    <t>65:02</t>
  </si>
  <si>
    <t>70:08</t>
  </si>
  <si>
    <t>114:44</t>
  </si>
  <si>
    <t>74:44</t>
  </si>
  <si>
    <t>24:46</t>
  </si>
  <si>
    <t>57:24</t>
  </si>
  <si>
    <t>74:04</t>
  </si>
  <si>
    <t>241</t>
  </si>
  <si>
    <t>92:09</t>
  </si>
  <si>
    <t>72:02</t>
  </si>
  <si>
    <t>76:21</t>
  </si>
  <si>
    <t>80:17</t>
  </si>
  <si>
    <t>88:19</t>
  </si>
  <si>
    <t>91:03</t>
  </si>
  <si>
    <t>2113460</t>
  </si>
  <si>
    <t>219</t>
  </si>
  <si>
    <t>186:44</t>
  </si>
  <si>
    <t>101:44</t>
  </si>
  <si>
    <t>73:43</t>
  </si>
  <si>
    <t>82:08</t>
  </si>
  <si>
    <t>98:03</t>
  </si>
  <si>
    <t>100:58</t>
  </si>
  <si>
    <t>2067893</t>
  </si>
  <si>
    <t>258</t>
  </si>
  <si>
    <t>149:38</t>
  </si>
  <si>
    <t>22:38</t>
  </si>
  <si>
    <t>41:40</t>
  </si>
  <si>
    <t>77:45</t>
  </si>
  <si>
    <t>93:59</t>
  </si>
  <si>
    <t>101:43</t>
  </si>
  <si>
    <t>105:36</t>
  </si>
  <si>
    <t>7830625</t>
  </si>
  <si>
    <t>107:48</t>
  </si>
  <si>
    <t>35:48</t>
  </si>
  <si>
    <t>3.39</t>
  </si>
  <si>
    <t>06:24</t>
  </si>
  <si>
    <t>15:40</t>
  </si>
  <si>
    <t>23:44</t>
  </si>
  <si>
    <t>35:14</t>
  </si>
  <si>
    <t>406740</t>
  </si>
  <si>
    <t>91:57</t>
  </si>
  <si>
    <t>09:35</t>
  </si>
  <si>
    <t>27:37</t>
  </si>
  <si>
    <t>33:20</t>
  </si>
  <si>
    <t>36:27</t>
  </si>
  <si>
    <t>66:42</t>
  </si>
  <si>
    <t>42:42</t>
  </si>
  <si>
    <t>04:41</t>
  </si>
  <si>
    <t>06:19</t>
  </si>
  <si>
    <t>38:53</t>
  </si>
  <si>
    <t>123:29</t>
  </si>
  <si>
    <t>06:34</t>
  </si>
  <si>
    <t>42:48</t>
  </si>
  <si>
    <t>43:37</t>
  </si>
  <si>
    <t>04:55</t>
  </si>
  <si>
    <t>35:31</t>
  </si>
  <si>
    <t>39:49</t>
  </si>
  <si>
    <t>42:58</t>
  </si>
  <si>
    <t>109:24</t>
  </si>
  <si>
    <t>33:48</t>
  </si>
  <si>
    <t>41:35</t>
  </si>
  <si>
    <t>44:47</t>
  </si>
  <si>
    <t>66:41</t>
  </si>
  <si>
    <t>46:41</t>
  </si>
  <si>
    <t>20:35</t>
  </si>
  <si>
    <t>31:47</t>
  </si>
  <si>
    <t>39:16</t>
  </si>
  <si>
    <t>92:06</t>
  </si>
  <si>
    <t>21:38</t>
  </si>
  <si>
    <t>31:28</t>
  </si>
  <si>
    <t>44:25</t>
  </si>
  <si>
    <t>83:39</t>
  </si>
  <si>
    <t>27:46</t>
  </si>
  <si>
    <t>47:37</t>
  </si>
  <si>
    <t>68:15</t>
  </si>
  <si>
    <t>37:30</t>
  </si>
  <si>
    <t>53:45</t>
  </si>
  <si>
    <t>14:23</t>
  </si>
  <si>
    <t>39:13</t>
  </si>
  <si>
    <t>45:16</t>
  </si>
  <si>
    <t>49:27</t>
  </si>
  <si>
    <t>90:07</t>
  </si>
  <si>
    <t>54:07</t>
  </si>
  <si>
    <t>42:39</t>
  </si>
  <si>
    <t>83:42</t>
  </si>
  <si>
    <t>07:16</t>
  </si>
  <si>
    <t>22:41</t>
  </si>
  <si>
    <t>34:41</t>
  </si>
  <si>
    <t>63:41</t>
  </si>
  <si>
    <t>59:41</t>
  </si>
  <si>
    <t>133:32</t>
  </si>
  <si>
    <t>65:32</t>
  </si>
  <si>
    <t>09:10</t>
  </si>
  <si>
    <t>11:24</t>
  </si>
  <si>
    <t>38:30</t>
  </si>
  <si>
    <t>53:27</t>
  </si>
  <si>
    <t>64:50</t>
  </si>
  <si>
    <t>136:13</t>
  </si>
  <si>
    <t>76:13</t>
  </si>
  <si>
    <t>34:18</t>
  </si>
  <si>
    <t>54:55</t>
  </si>
  <si>
    <t>58:43</t>
  </si>
  <si>
    <t>70:03</t>
  </si>
  <si>
    <t>75:20</t>
  </si>
  <si>
    <t>2030931</t>
  </si>
  <si>
    <t>Ostroski</t>
  </si>
  <si>
    <t>135:55</t>
  </si>
  <si>
    <t>41:42</t>
  </si>
  <si>
    <t>66:17</t>
  </si>
  <si>
    <t>69:14</t>
  </si>
  <si>
    <t>72:14</t>
  </si>
  <si>
    <t>82:27</t>
  </si>
  <si>
    <t>87:14</t>
  </si>
  <si>
    <t>48:51</t>
  </si>
  <si>
    <t>2.81</t>
  </si>
  <si>
    <t>23:35</t>
  </si>
  <si>
    <t>48:03</t>
  </si>
  <si>
    <t>62:48</t>
  </si>
  <si>
    <t>30:39</t>
  </si>
  <si>
    <t>43:17</t>
  </si>
  <si>
    <t>75:38</t>
  </si>
  <si>
    <t>53:38</t>
  </si>
  <si>
    <t>32:06</t>
  </si>
  <si>
    <t>44:24</t>
  </si>
  <si>
    <t>50:50</t>
  </si>
  <si>
    <t>232282</t>
  </si>
  <si>
    <t>65:27</t>
  </si>
  <si>
    <t>58:27</t>
  </si>
  <si>
    <t>07:19</t>
  </si>
  <si>
    <t>22:54</t>
  </si>
  <si>
    <t>28:28</t>
  </si>
  <si>
    <t>57:33</t>
  </si>
  <si>
    <t>65:28</t>
  </si>
  <si>
    <t>58:11</t>
  </si>
  <si>
    <t>173:02</t>
  </si>
  <si>
    <t>157:02</t>
  </si>
  <si>
    <t>74:34</t>
  </si>
  <si>
    <t>133:53</t>
  </si>
  <si>
    <t>152:26</t>
  </si>
  <si>
    <t>155:22</t>
  </si>
  <si>
    <t>72:15</t>
  </si>
  <si>
    <t>53:15</t>
  </si>
  <si>
    <t>37:16</t>
  </si>
  <si>
    <t>52:18</t>
  </si>
  <si>
    <t>72:55</t>
  </si>
  <si>
    <t>61:55</t>
  </si>
  <si>
    <t>55:46</t>
  </si>
  <si>
    <t>54:12</t>
  </si>
  <si>
    <t>64:21</t>
  </si>
  <si>
    <t>68:36</t>
  </si>
  <si>
    <t>ime i prezime nathecatelja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</si>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</sst>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0" fillId="2" borderId="17" xfId="0" applyFill="1" applyBorder="1" applyAlignment="1">
      <alignment horizontal="left" indent="1"/>
    </xf>
    <xf numFmtId="0" fontId="0" fillId="2" borderId="18" xfId="0" applyFill="1" applyBorder="1" applyAlignment="1">
      <alignment horizontal="left" indent="1"/>
    </xf>
    <xf numFmtId="0" fontId="0" fillId="2" borderId="19" xfId="0" applyFill="1" applyBorder="1" applyAlignment="1">
      <alignment horizontal="left" indent="1"/>
    </xf>
    <xf numFmtId="0" fontId="1" fillId="0" borderId="0" xfId="0" applyFont="1"/>
    <xf numFmtId="0" fontId="1" fillId="3" borderId="27" xfId="0" applyFont="1" applyFill="1" applyBorder="1" applyAlignment="1">
      <alignment horizontal="right" indent="1"/>
    </xf>
    <xf numFmtId="0" fontId="1" fillId="3" borderId="16" xfId="0" applyFont="1" applyFill="1" applyBorder="1" applyAlignment="1">
      <alignment horizontal="left" indent="1"/>
    </xf>
    <xf numFmtId="0" fontId="1" fillId="3" borderId="28" xfId="0" applyFont="1" applyFill="1" applyBorder="1" applyAlignment="1">
      <alignment horizontal="left" indent="1"/>
    </xf>
    <xf numFmtId="0" fontId="1" fillId="2" borderId="26" xfId="0" applyFont="1" applyFill="1" applyBorder="1" applyAlignment="1">
      <alignment horizontal="left" indent="1"/>
    </xf>
    <xf numFmtId="0" fontId="1" fillId="3" borderId="29" xfId="0" applyFont="1" applyFill="1" applyBorder="1" applyAlignment="1">
      <alignment horizontal="left" indent="1"/>
    </xf>
    <xf numFmtId="0" fontId="1" fillId="3" borderId="30" xfId="0" applyFont="1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15" xfId="0" applyFill="1" applyBorder="1" applyAlignment="1">
      <alignment horizontal="left" indent="1"/>
    </xf>
    <xf numFmtId="0" fontId="0" fillId="4" borderId="21" xfId="0" applyFill="1" applyBorder="1" applyAlignment="1">
      <alignment horizontal="right" indent="1"/>
    </xf>
    <xf numFmtId="0" fontId="0" fillId="4" borderId="22" xfId="0" applyFill="1" applyBorder="1" applyAlignment="1">
      <alignment horizontal="right" indent="1"/>
    </xf>
    <xf numFmtId="0" fontId="0" fillId="4" borderId="13" xfId="0" applyFill="1" applyBorder="1" applyAlignment="1">
      <alignment horizontal="left" indent="1"/>
    </xf>
    <xf numFmtId="0" fontId="0" fillId="4" borderId="23" xfId="0" applyFill="1" applyBorder="1" applyAlignment="1">
      <alignment horizontal="right" indent="1"/>
    </xf>
    <xf numFmtId="0" fontId="0" fillId="4" borderId="24" xfId="0" applyFill="1" applyBorder="1" applyAlignment="1">
      <alignment horizontal="right" indent="1"/>
    </xf>
    <xf numFmtId="0" fontId="0" fillId="4" borderId="14" xfId="0" applyFill="1" applyBorder="1" applyAlignment="1">
      <alignment horizontal="left" indent="1"/>
    </xf>
    <xf numFmtId="0" fontId="0" fillId="4" borderId="25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31" xfId="0" applyFill="1" applyBorder="1" applyAlignment="1">
      <alignment horizontal="right" indent="1"/>
    </xf>
    <xf numFmtId="0" fontId="0" fillId="4" borderId="32" xfId="0" applyFill="1" applyBorder="1" applyAlignment="1">
      <alignment horizontal="right" indent="1"/>
    </xf>
    <xf numFmtId="0" fontId="0" fillId="4" borderId="33" xfId="0" applyFill="1" applyBorder="1" applyAlignment="1">
      <alignment horizontal="righ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3" borderId="17" xfId="0" applyFill="1" applyBorder="1" applyAlignment="1">
      <alignment horizontal="left" indent="1"/>
    </xf>
    <xf numFmtId="0" fontId="0" fillId="3" borderId="18" xfId="0" applyFill="1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0" fontId="13" fillId="2" borderId="26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0" fillId="4" borderId="5" xfId="0" applyFill="1" applyBorder="1" applyAlignment="1">
      <alignment horizontal="left" indent="1"/>
    </xf>
    <xf numFmtId="0" fontId="0" fillId="4" borderId="6" xfId="0" applyFill="1" applyBorder="1" applyAlignment="1">
      <alignment horizontal="left" indent="1"/>
    </xf>
    <xf numFmtId="0" fontId="0" fillId="4" borderId="7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20" xfId="0" applyFill="1" applyBorder="1" applyAlignment="1">
      <alignment horizontal="left" indent="1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left" indent="1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left" indent="1"/>
    </xf>
    <xf numFmtId="0" fontId="0" fillId="4" borderId="25" xfId="0" applyFill="1" applyBorder="1" applyAlignment="1">
      <alignment horizontal="center"/>
    </xf>
    <xf numFmtId="0" fontId="0" fillId="4" borderId="2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2" borderId="5" xfId="0" applyFill="1" applyBorder="1" applyAlignment="1">
      <alignment horizontal="left" indent="1"/>
    </xf>
    <xf numFmtId="0" fontId="3" fillId="4" borderId="8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left" indent="1"/>
    </xf>
    <xf numFmtId="0" fontId="1" fillId="4" borderId="30" xfId="0" applyFont="1" applyFill="1" applyBorder="1" applyAlignment="1">
      <alignment horizontal="left" indent="1"/>
    </xf>
    <xf numFmtId="0" fontId="0" fillId="4" borderId="21" xfId="0" applyFill="1" applyBorder="1" applyAlignment="1">
      <alignment horizontal="left" indent="1"/>
    </xf>
    <xf numFmtId="0" fontId="0" fillId="4" borderId="23" xfId="0" applyFill="1" applyBorder="1" applyAlignment="1">
      <alignment horizontal="left" indent="1"/>
    </xf>
    <xf numFmtId="0" fontId="0" fillId="4" borderId="25" xfId="0" applyFill="1" applyBorder="1" applyAlignment="1">
      <alignment horizontal="left" indent="1"/>
    </xf>
    <xf numFmtId="0" fontId="1" fillId="4" borderId="35" xfId="0" applyFont="1" applyFill="1" applyBorder="1" applyAlignment="1">
      <alignment horizontal="center"/>
    </xf>
    <xf numFmtId="0" fontId="0" fillId="4" borderId="35" xfId="0" applyFill="1" applyBorder="1" applyAlignment="1">
      <alignment horizontal="left" indent="1"/>
    </xf>
    <xf numFmtId="0" fontId="0" fillId="4" borderId="35" xfId="0" applyFill="1" applyBorder="1" applyAlignment="1">
      <alignment horizontal="center"/>
    </xf>
    <xf numFmtId="0" fontId="1" fillId="4" borderId="35" xfId="0" applyFont="1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1" fillId="0" borderId="0" xfId="0" applyFont="1" applyBorder="1"/>
    <xf numFmtId="0" fontId="1" fillId="4" borderId="30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left" indent="1"/>
    </xf>
    <xf numFmtId="0" fontId="0" fillId="4" borderId="35" xfId="0" applyFont="1" applyFill="1" applyBorder="1" applyAlignment="1">
      <alignment horizontal="center"/>
    </xf>
    <xf numFmtId="0" fontId="0" fillId="4" borderId="35" xfId="0" applyFont="1" applyFill="1" applyBorder="1" applyAlignment="1">
      <alignment horizontal="left" indent="1"/>
    </xf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19" xfId="0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0" fillId="4" borderId="37" xfId="0" applyFill="1" applyBorder="1" applyAlignment="1">
      <alignment horizontal="center"/>
    </xf>
    <xf numFmtId="0" fontId="0" fillId="4" borderId="37" xfId="0" applyFill="1" applyBorder="1" applyAlignment="1">
      <alignment horizontal="left" indent="1"/>
    </xf>
    <xf numFmtId="0" fontId="8" fillId="4" borderId="13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4" borderId="38" xfId="0" applyFont="1" applyFill="1" applyBorder="1" applyAlignment="1">
      <alignment horizontal="left" indent="1"/>
    </xf>
    <xf numFmtId="0" fontId="0" fillId="4" borderId="39" xfId="0" applyFill="1" applyBorder="1" applyAlignment="1">
      <alignment horizontal="left" indent="1"/>
    </xf>
    <xf numFmtId="0" fontId="0" fillId="4" borderId="40" xfId="0" applyFill="1" applyBorder="1" applyAlignment="1">
      <alignment horizontal="left" indent="1"/>
    </xf>
    <xf numFmtId="0" fontId="1" fillId="4" borderId="29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5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8" xfId="0" applyFont="1" applyFill="1" applyBorder="1" applyAlignment="1">
      <alignment horizontal="center"/>
    </xf>
    <xf numFmtId="0" fontId="0" fillId="0" borderId="41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3" xfId="0" applyFill="1" applyBorder="1" applyAlignment="1" applyProtection="1">
      <alignment horizontal="left" indent="1"/>
      <protection locked="0"/>
    </xf>
    <xf numFmtId="0" fontId="0" fillId="3" borderId="23" xfId="0" applyFill="1" applyBorder="1" applyAlignment="1" applyProtection="1">
      <alignment horizontal="left" indent="1"/>
      <protection locked="0"/>
    </xf>
    <xf numFmtId="0" fontId="0" fillId="3" borderId="24" xfId="0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25" xfId="0" applyFill="1" applyBorder="1" applyAlignment="1" applyProtection="1">
      <alignment horizontal="left" indent="1"/>
      <protection locked="0"/>
    </xf>
    <xf numFmtId="0" fontId="0" fillId="3" borderId="13" xfId="0" applyFill="1" applyBorder="1" applyAlignment="1" applyProtection="1">
      <alignment horizontal="left" vertical="top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24" xfId="0" applyFill="1" applyBorder="1" applyAlignment="1" applyProtection="1">
      <alignment horizontal="righ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3" xfId="0" applyFill="1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right" indent="1"/>
      <protection locked="0"/>
    </xf>
    <xf numFmtId="0" fontId="0" fillId="3" borderId="23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4" xfId="0" applyFill="1" applyBorder="1" applyAlignment="1" applyProtection="1">
      <alignment horizontal="right" indent="1"/>
      <protection locked="0"/>
    </xf>
    <xf numFmtId="0" fontId="0" fillId="3" borderId="25" xfId="0" applyFill="1" applyBorder="1" applyAlignment="1" applyProtection="1">
      <alignment horizontal="right" indent="1"/>
      <protection locked="0"/>
    </xf>
    <xf numFmtId="0" fontId="8" fillId="3" borderId="8" xfId="0" applyFont="1" applyFill="1" applyBorder="1" applyAlignment="1" applyProtection="1">
      <alignment horizontal="left" indent="1"/>
      <protection locked="0"/>
    </xf>
    <xf numFmtId="0" fontId="8" fillId="3" borderId="8" xfId="0" quotePrefix="1" applyFont="1" applyFill="1" applyBorder="1" applyAlignment="1" applyProtection="1">
      <alignment horizontal="left" indent="1"/>
      <protection locked="0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7" xfId="0" applyFill="1" applyBorder="1" applyAlignment="1" applyProtection="1">
      <alignment horizontal="center"/>
      <protection locked="0"/>
    </xf>
    <xf numFmtId="0" fontId="0" fillId="3" borderId="18" xfId="0" applyFill="1" applyBorder="1" applyAlignment="1" applyProtection="1">
      <alignment horizontal="center"/>
      <protection locked="0"/>
    </xf>
    <xf numFmtId="0" fontId="0" fillId="3" borderId="19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9" xfId="0" applyFont="1" applyFill="1" applyBorder="1" applyAlignment="1">
      <alignment horizontal="right" wrapText="1" indent="1"/>
    </xf>
    <xf numFmtId="0" fontId="1" fillId="4" borderId="35" xfId="0" applyFont="1" applyFill="1" applyBorder="1" applyAlignment="1">
      <alignment horizontal="right" wrapText="1" indent="1"/>
    </xf>
    <xf numFmtId="0" fontId="1" fillId="4" borderId="30" xfId="0" applyFont="1" applyFill="1" applyBorder="1" applyAlignment="1">
      <alignment horizontal="right" wrapText="1" indent="1"/>
    </xf>
    <xf numFmtId="0" fontId="1" fillId="3" borderId="29" xfId="0" applyFont="1" applyFill="1" applyBorder="1" applyAlignment="1">
      <alignment horizontal="right" indent="1"/>
    </xf>
    <xf numFmtId="0" fontId="1" fillId="3" borderId="35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right" indent="1"/>
    </xf>
    <xf numFmtId="0" fontId="1" fillId="3" borderId="30" xfId="0" applyFont="1" applyFill="1" applyBorder="1" applyAlignment="1">
      <alignment horizontal="right" indent="1"/>
    </xf>
    <xf numFmtId="0" fontId="1" fillId="4" borderId="26" xfId="0" applyFont="1" applyFill="1" applyBorder="1" applyAlignment="1">
      <alignment horizontal="right" indent="1"/>
    </xf>
    <xf numFmtId="0" fontId="0" fillId="4" borderId="42" xfId="0" applyFill="1" applyBorder="1" applyAlignment="1">
      <alignment horizontal="right" indent="1"/>
    </xf>
    <xf numFmtId="0" fontId="0" fillId="4" borderId="43" xfId="0" applyFill="1" applyBorder="1" applyAlignment="1">
      <alignment horizontal="right" indent="1"/>
    </xf>
    <xf numFmtId="0" fontId="0" fillId="4" borderId="44" xfId="0" applyFill="1" applyBorder="1" applyAlignment="1">
      <alignment horizontal="right" indent="1"/>
    </xf>
    <xf numFmtId="0" fontId="1" fillId="4" borderId="29" xfId="0" applyFont="1" applyFill="1" applyBorder="1" applyAlignment="1">
      <alignment horizontal="right" indent="1"/>
    </xf>
    <xf numFmtId="0" fontId="0" fillId="2" borderId="6" xfId="0" applyFill="1" applyBorder="1" applyAlignment="1">
      <alignment horizontal="left" indent="1"/>
    </xf>
    <xf numFmtId="0" fontId="0" fillId="2" borderId="7" xfId="0" applyFill="1" applyBorder="1" applyAlignment="1">
      <alignment horizontal="left" indent="1"/>
    </xf>
    <xf numFmtId="0" fontId="1" fillId="0" borderId="0" xfId="0" applyFont="1" applyFill="1" applyBorder="1" applyAlignment="1">
      <alignment horizontal="center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2" fillId="0" borderId="0" xfId="0" applyFont="1" applyAlignment="1">
      <alignment horizontal="center" vertical="top"/>
    </xf>
    <xf numFmtId="0" fontId="1" fillId="4" borderId="38" xfId="0" applyFont="1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1" fillId="9" borderId="26" xfId="0" applyFont="1" applyFill="1" applyBorder="1" applyAlignment="1">
      <alignment horizontal="left" indent="1"/>
    </xf>
    <xf numFmtId="0" fontId="1" fillId="8" borderId="8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0" fillId="0" borderId="0" xfId="0" applyBorder="1" applyAlignment="1" applyProtection="1">
      <alignment horizontal="right" indent="1"/>
    </xf>
    <xf numFmtId="0" fontId="1" fillId="4" borderId="29" xfId="0" applyFont="1" applyFill="1" applyBorder="1" applyAlignment="1" applyProtection="1">
      <alignment horizontal="left" indent="1"/>
    </xf>
    <xf numFmtId="0" fontId="1" fillId="4" borderId="35" xfId="0" applyFont="1" applyFill="1" applyBorder="1" applyAlignment="1" applyProtection="1">
      <alignment horizontal="left" indent="1"/>
    </xf>
    <xf numFmtId="0" fontId="1" fillId="4" borderId="30" xfId="0" applyFont="1" applyFill="1" applyBorder="1" applyAlignment="1" applyProtection="1">
      <alignment horizontal="left" indent="1"/>
    </xf>
    <xf numFmtId="0" fontId="1" fillId="3" borderId="29" xfId="0" applyFont="1" applyFill="1" applyBorder="1" applyAlignment="1" applyProtection="1">
      <alignment horizontal="left" indent="1"/>
    </xf>
    <xf numFmtId="0" fontId="1" fillId="3" borderId="30" xfId="0" applyFont="1" applyFill="1" applyBorder="1" applyAlignment="1" applyProtection="1">
      <alignment horizontal="left" indent="1"/>
    </xf>
    <xf numFmtId="0" fontId="1" fillId="4" borderId="35" xfId="0" applyFont="1" applyFill="1" applyBorder="1" applyAlignment="1" applyProtection="1">
      <alignment horizontal="right" indent="1"/>
    </xf>
    <xf numFmtId="0" fontId="1" fillId="4" borderId="30" xfId="0" applyFont="1" applyFill="1" applyBorder="1" applyAlignment="1" applyProtection="1">
      <alignment horizontal="right" indent="1"/>
    </xf>
    <xf numFmtId="0" fontId="1" fillId="2" borderId="26" xfId="0" applyFont="1" applyFill="1" applyBorder="1" applyAlignment="1" applyProtection="1">
      <alignment horizontal="left" indent="1"/>
    </xf>
    <xf numFmtId="0" fontId="0" fillId="0" borderId="0" xfId="0" applyBorder="1" applyAlignment="1" applyProtection="1">
      <alignment horizontal="left" indent="1"/>
    </xf>
    <xf numFmtId="0" fontId="0" fillId="6" borderId="12" xfId="0" applyFill="1" applyBorder="1" applyAlignment="1" applyProtection="1">
      <alignment horizontal="left" indent="1"/>
    </xf>
    <xf numFmtId="0" fontId="7" fillId="0" borderId="0" xfId="0" applyFont="1" applyAlignment="1" applyProtection="1">
      <alignment horizontal="right" vertical="top" indent="1"/>
    </xf>
    <xf numFmtId="0" fontId="7" fillId="0" borderId="0" xfId="0" applyFont="1" applyBorder="1" applyAlignment="1" applyProtection="1">
      <alignment horizontal="right" vertical="top" indent="1"/>
    </xf>
    <xf numFmtId="0" fontId="0" fillId="4" borderId="20" xfId="0" applyFill="1" applyBorder="1" applyAlignment="1" applyProtection="1">
      <alignment horizontal="left" indent="1"/>
    </xf>
    <xf numFmtId="0" fontId="0" fillId="4" borderId="15" xfId="0" applyFill="1" applyBorder="1" applyAlignment="1" applyProtection="1">
      <alignment horizontal="left" indent="1"/>
    </xf>
    <xf numFmtId="0" fontId="0" fillId="4" borderId="21" xfId="0" applyFill="1" applyBorder="1" applyAlignment="1" applyProtection="1">
      <alignment horizontal="left" indent="1"/>
    </xf>
    <xf numFmtId="0" fontId="0" fillId="4" borderId="15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2" borderId="17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left" indent="1"/>
    </xf>
    <xf numFmtId="0" fontId="0" fillId="4" borderId="13" xfId="0" applyFill="1" applyBorder="1" applyAlignment="1" applyProtection="1">
      <alignment horizontal="left" indent="1"/>
    </xf>
    <xf numFmtId="0" fontId="0" fillId="4" borderId="23" xfId="0" applyFill="1" applyBorder="1" applyAlignment="1" applyProtection="1">
      <alignment horizontal="left" indent="1"/>
    </xf>
    <xf numFmtId="0" fontId="0" fillId="4" borderId="13" xfId="0" applyFill="1" applyBorder="1" applyAlignment="1" applyProtection="1">
      <alignment horizontal="right" indent="1"/>
    </xf>
    <xf numFmtId="0" fontId="0" fillId="4" borderId="23" xfId="0" applyFill="1" applyBorder="1" applyAlignment="1" applyProtection="1">
      <alignment horizontal="right" indent="1"/>
    </xf>
    <xf numFmtId="0" fontId="0" fillId="2" borderId="18" xfId="0" applyFill="1" applyBorder="1" applyAlignment="1" applyProtection="1">
      <alignment horizontal="left" indent="1"/>
    </xf>
    <xf numFmtId="0" fontId="1" fillId="0" borderId="0" xfId="0" applyFont="1" applyBorder="1" applyProtection="1"/>
    <xf numFmtId="0" fontId="0" fillId="0" borderId="0" xfId="0" applyBorder="1" applyProtection="1"/>
    <xf numFmtId="0" fontId="0" fillId="4" borderId="24" xfId="0" applyFill="1" applyBorder="1" applyAlignment="1" applyProtection="1">
      <alignment horizontal="left" indent="1"/>
    </xf>
    <xf numFmtId="0" fontId="0" fillId="4" borderId="14" xfId="0" applyFill="1" applyBorder="1" applyAlignment="1" applyProtection="1">
      <alignment horizontal="right" indent="1"/>
    </xf>
    <xf numFmtId="0" fontId="0" fillId="4" borderId="14" xfId="0" applyFill="1" applyBorder="1" applyAlignment="1" applyProtection="1">
      <alignment horizontal="left" indent="1"/>
    </xf>
    <xf numFmtId="0" fontId="0" fillId="4" borderId="25" xfId="0" applyFill="1" applyBorder="1" applyAlignment="1" applyProtection="1">
      <alignment horizontal="right" indent="1"/>
    </xf>
    <xf numFmtId="0" fontId="0" fillId="2" borderId="19" xfId="0" applyFill="1" applyBorder="1" applyAlignment="1" applyProtection="1">
      <alignment horizontal="left" indent="1"/>
    </xf>
    <xf numFmtId="0" fontId="0" fillId="4" borderId="25" xfId="0" applyFill="1" applyBorder="1" applyAlignment="1" applyProtection="1">
      <alignment horizontal="left" indent="1"/>
    </xf>
    <xf numFmtId="0" fontId="0" fillId="0" borderId="0" xfId="0" applyAlignment="1"/>
    <xf numFmtId="0" fontId="1" fillId="9" borderId="26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/>
    </xf>
    <xf numFmtId="0" fontId="1" fillId="9" borderId="29" xfId="0" applyFont="1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4" borderId="30" xfId="0" applyFill="1" applyBorder="1" applyAlignment="1">
      <alignment horizontal="left" indent="1"/>
    </xf>
    <xf numFmtId="0" fontId="0" fillId="4" borderId="30" xfId="0" applyFont="1" applyFill="1" applyBorder="1" applyAlignment="1">
      <alignment horizontal="left" indent="1"/>
    </xf>
    <xf numFmtId="49" fontId="0" fillId="4" borderId="46" xfId="0" applyNumberFormat="1" applyFill="1" applyBorder="1" applyAlignment="1">
      <alignment horizontal="left" indent="1"/>
    </xf>
    <xf numFmtId="49" fontId="0" fillId="4" borderId="47" xfId="0" applyNumberFormat="1" applyFill="1" applyBorder="1" applyAlignment="1">
      <alignment horizontal="left" indent="1"/>
    </xf>
    <xf numFmtId="49" fontId="0" fillId="4" borderId="48" xfId="0" applyNumberFormat="1" applyFill="1" applyBorder="1" applyAlignment="1">
      <alignment horizontal="left" indent="1"/>
    </xf>
    <xf numFmtId="49" fontId="0" fillId="0" borderId="49" xfId="0" applyNumberFormat="1" applyBorder="1" applyAlignment="1">
      <alignment horizontal="left" indent="1"/>
    </xf>
    <xf numFmtId="49" fontId="0" fillId="0" borderId="50" xfId="0" applyNumberFormat="1" applyBorder="1" applyAlignment="1">
      <alignment horizontal="left" indent="1"/>
    </xf>
    <xf numFmtId="49" fontId="0" fillId="0" borderId="51" xfId="0" applyNumberFormat="1" applyBorder="1" applyAlignment="1">
      <alignment horizontal="left" indent="1"/>
    </xf>
    <xf numFmtId="49" fontId="0" fillId="0" borderId="52" xfId="0" applyNumberFormat="1" applyBorder="1" applyAlignment="1">
      <alignment horizontal="left" indent="1"/>
    </xf>
    <xf numFmtId="49" fontId="0" fillId="0" borderId="53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54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0" fillId="2" borderId="57" xfId="0" applyFill="1" applyBorder="1"/>
    <xf numFmtId="0" fontId="0" fillId="2" borderId="57" xfId="0" applyFill="1" applyBorder="1" applyAlignment="1">
      <alignment horizontal="left" indent="1"/>
    </xf>
    <xf numFmtId="0" fontId="0" fillId="2" borderId="58" xfId="0" applyFill="1" applyBorder="1" applyAlignment="1">
      <alignment horizontal="left" indent="1"/>
    </xf>
    <xf numFmtId="0" fontId="0" fillId="6" borderId="41" xfId="0" applyFill="1" applyBorder="1" applyAlignment="1" applyProtection="1">
      <alignment horizontal="left" indent="1"/>
    </xf>
    <xf numFmtId="0" fontId="0" fillId="2" borderId="34" xfId="0" applyFill="1" applyBorder="1" applyAlignment="1" applyProtection="1">
      <alignment horizontal="left" indent="1"/>
    </xf>
    <xf numFmtId="0" fontId="0" fillId="11" borderId="55" xfId="0" applyFill="1" applyBorder="1" applyAlignment="1" applyProtection="1">
      <alignment horizontal="left" indent="1"/>
    </xf>
    <xf numFmtId="0" fontId="0" fillId="4" borderId="8" xfId="0" applyFill="1" applyBorder="1"/>
    <xf numFmtId="0" fontId="0" fillId="2" borderId="56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6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left" indent="1"/>
    </xf>
    <xf numFmtId="0" fontId="17" fillId="0" borderId="10" xfId="0" applyFont="1" applyBorder="1" applyAlignment="1">
      <alignment horizontal="left" indent="1"/>
    </xf>
    <xf numFmtId="0" fontId="17" fillId="0" borderId="11" xfId="0" applyFont="1" applyBorder="1" applyAlignment="1">
      <alignment horizontal="left" indent="1"/>
    </xf>
    <xf numFmtId="0" fontId="8" fillId="0" borderId="9" xfId="0" applyFont="1" applyBorder="1" applyAlignment="1">
      <alignment horizontal="left" indent="1"/>
    </xf>
    <xf numFmtId="0" fontId="8" fillId="0" borderId="10" xfId="0" applyFont="1" applyBorder="1" applyAlignment="1">
      <alignment horizontal="left" indent="1"/>
    </xf>
    <xf numFmtId="0" fontId="8" fillId="0" borderId="11" xfId="0" applyFont="1" applyBorder="1" applyAlignment="1">
      <alignment horizontal="left" indent="1"/>
    </xf>
    <xf numFmtId="0" fontId="1" fillId="8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8" fillId="0" borderId="2" xfId="0" applyFont="1" applyBorder="1" applyAlignment="1">
      <alignment horizontal="left" wrapText="1" indent="1"/>
    </xf>
    <xf numFmtId="0" fontId="8" fillId="0" borderId="3" xfId="0" applyFont="1" applyBorder="1" applyAlignment="1">
      <alignment horizontal="left" wrapText="1" indent="1"/>
    </xf>
    <xf numFmtId="0" fontId="8" fillId="0" borderId="4" xfId="0" applyFont="1" applyBorder="1" applyAlignment="1">
      <alignment horizontal="left" wrapText="1" indent="1"/>
    </xf>
    <xf numFmtId="0" fontId="2" fillId="0" borderId="5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17" fillId="0" borderId="9" xfId="0" applyFont="1" applyBorder="1" applyAlignment="1">
      <alignment horizontal="left" wrapText="1" indent="1"/>
    </xf>
    <xf numFmtId="0" fontId="17" fillId="0" borderId="10" xfId="0" applyFont="1" applyBorder="1" applyAlignment="1">
      <alignment horizontal="left" wrapText="1" indent="1"/>
    </xf>
    <xf numFmtId="0" fontId="17" fillId="0" borderId="11" xfId="0" applyFont="1" applyBorder="1" applyAlignment="1">
      <alignment horizontal="left" wrapText="1" indent="1"/>
    </xf>
    <xf numFmtId="0" fontId="10" fillId="3" borderId="9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0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2" borderId="9" xfId="0" applyFont="1" applyFill="1" applyBorder="1" applyAlignment="1" applyProtection="1">
      <alignment horizontal="center"/>
    </xf>
    <xf numFmtId="0" fontId="10" fillId="2" borderId="10" xfId="0" applyFont="1" applyFill="1" applyBorder="1" applyAlignment="1" applyProtection="1">
      <alignment horizontal="center"/>
    </xf>
    <xf numFmtId="0" fontId="10" fillId="2" borderId="11" xfId="0" applyFont="1" applyFill="1" applyBorder="1" applyAlignment="1" applyProtection="1">
      <alignment horizontal="center"/>
    </xf>
    <xf numFmtId="0" fontId="9" fillId="4" borderId="9" xfId="0" applyFont="1" applyFill="1" applyBorder="1" applyAlignment="1" applyProtection="1">
      <alignment horizontal="center"/>
    </xf>
    <xf numFmtId="0" fontId="9" fillId="4" borderId="10" xfId="0" applyFont="1" applyFill="1" applyBorder="1" applyAlignment="1" applyProtection="1">
      <alignment horizontal="center"/>
    </xf>
    <xf numFmtId="0" fontId="9" fillId="4" borderId="11" xfId="0" applyFont="1" applyFill="1" applyBorder="1" applyAlignment="1" applyProtection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0" fillId="5" borderId="9" xfId="0" applyFill="1" applyBorder="1" applyAlignment="1">
      <alignment horizontal="left" vertical="top" wrapText="1" indent="1"/>
    </xf>
    <xf numFmtId="0" fontId="0" fillId="5" borderId="10" xfId="0" applyFill="1" applyBorder="1" applyAlignment="1">
      <alignment horizontal="left" vertical="top" wrapText="1" indent="1"/>
    </xf>
    <xf numFmtId="0" fontId="0" fillId="5" borderId="11" xfId="0" applyFill="1" applyBorder="1" applyAlignment="1">
      <alignment horizontal="left" vertical="top" wrapText="1" inden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5" borderId="9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center" wrapText="1" indent="1"/>
    </xf>
    <xf numFmtId="0" fontId="0" fillId="5" borderId="11" xfId="0" applyFill="1" applyBorder="1" applyAlignment="1">
      <alignment horizontal="left" vertical="center" wrapText="1" indent="1"/>
    </xf>
    <xf numFmtId="0" fontId="0" fillId="5" borderId="10" xfId="0" applyFill="1" applyBorder="1" applyAlignment="1">
      <alignment horizontal="left" vertical="center" wrapText="1" indent="1"/>
    </xf>
  </cellXfs>
  <cellStyles count="1">
    <cellStyle name="Normalno" xfId="0" builtinId="0"/>
  </cellStyles>
  <dxfs count="5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DDDDD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2:E31"/>
  <sheetViews>
    <sheetView workbookViewId="0">
      <selection activeCell="C31" sqref="C31"/>
    </sheetView>
  </sheetViews>
  <sheetFormatPr defaultRowHeight="15" x14ac:dyDescent="0.25"/>
  <cols>
    <col min="2" max="2" width="45.42578125" style="4" bestFit="1" customWidth="1"/>
    <col min="3" max="3" width="14.28515625" customWidth="1"/>
    <col min="5" max="5" width="159.28515625" style="3" bestFit="1" customWidth="1"/>
  </cols>
  <sheetData>
    <row r="2" spans="2:5" ht="15.75" thickBot="1" x14ac:dyDescent="0.3">
      <c r="B2" s="243" t="s">
        <v>1114</v>
      </c>
      <c r="C2" s="243"/>
      <c r="E2" s="89" t="s">
        <v>1139</v>
      </c>
    </row>
    <row r="3" spans="2:5" ht="15.75" thickBot="1" x14ac:dyDescent="0.3"/>
    <row r="4" spans="2:5" ht="15.75" thickBot="1" x14ac:dyDescent="0.3">
      <c r="B4" s="13" t="s">
        <v>1113</v>
      </c>
      <c r="C4" s="133" t="s">
        <v>1242</v>
      </c>
      <c r="E4" s="90" t="s">
        <v>1140</v>
      </c>
    </row>
    <row r="5" spans="2:5" x14ac:dyDescent="0.25">
      <c r="E5" s="90" t="s">
        <v>1141</v>
      </c>
    </row>
    <row r="6" spans="2:5" x14ac:dyDescent="0.25">
      <c r="E6" s="3" t="s">
        <v>1142</v>
      </c>
    </row>
    <row r="7" spans="2:5" ht="15.75" thickBot="1" x14ac:dyDescent="0.3">
      <c r="B7" s="243" t="s">
        <v>1115</v>
      </c>
      <c r="C7" s="243"/>
      <c r="E7" s="3" t="s">
        <v>1143</v>
      </c>
    </row>
    <row r="8" spans="2:5" ht="15.75" thickBot="1" x14ac:dyDescent="0.3">
      <c r="E8" s="3" t="s">
        <v>1144</v>
      </c>
    </row>
    <row r="9" spans="2:5" ht="15.75" thickBot="1" x14ac:dyDescent="0.3">
      <c r="B9" s="13" t="s">
        <v>1097</v>
      </c>
      <c r="C9" s="132">
        <v>1</v>
      </c>
      <c r="E9" s="3" t="s">
        <v>1145</v>
      </c>
    </row>
    <row r="10" spans="2:5" ht="15.75" thickBot="1" x14ac:dyDescent="0.3">
      <c r="E10" s="3" t="s">
        <v>1146</v>
      </c>
    </row>
    <row r="11" spans="2:5" ht="15.75" thickBot="1" x14ac:dyDescent="0.3">
      <c r="B11" s="13" t="s">
        <v>1096</v>
      </c>
      <c r="C11" s="132">
        <v>101</v>
      </c>
      <c r="E11" s="3" t="s">
        <v>1147</v>
      </c>
    </row>
    <row r="12" spans="2:5" ht="15.75" thickBot="1" x14ac:dyDescent="0.3">
      <c r="B12" s="13"/>
      <c r="C12" s="17"/>
      <c r="E12" s="3" t="s">
        <v>1148</v>
      </c>
    </row>
    <row r="13" spans="2:5" ht="15.75" thickBot="1" x14ac:dyDescent="0.3">
      <c r="B13" s="13" t="s">
        <v>1125</v>
      </c>
      <c r="C13" s="132">
        <v>1001</v>
      </c>
      <c r="E13" s="3" t="s">
        <v>1149</v>
      </c>
    </row>
    <row r="14" spans="2:5" ht="15.75" thickBot="1" x14ac:dyDescent="0.3">
      <c r="B14" s="13"/>
      <c r="C14" s="17"/>
      <c r="E14" s="3" t="s">
        <v>1150</v>
      </c>
    </row>
    <row r="15" spans="2:5" ht="15.75" thickBot="1" x14ac:dyDescent="0.3">
      <c r="B15" s="13" t="s">
        <v>4342</v>
      </c>
      <c r="C15" s="132">
        <v>0</v>
      </c>
      <c r="E15" s="3" t="s">
        <v>1151</v>
      </c>
    </row>
    <row r="16" spans="2:5" ht="15.75" thickBot="1" x14ac:dyDescent="0.3">
      <c r="B16" s="13"/>
      <c r="C16" s="17"/>
      <c r="E16" s="90" t="s">
        <v>1154</v>
      </c>
    </row>
    <row r="17" spans="2:5" ht="15.75" thickBot="1" x14ac:dyDescent="0.3">
      <c r="B17" s="13" t="s">
        <v>1127</v>
      </c>
      <c r="C17" s="132">
        <v>881</v>
      </c>
      <c r="E17" s="90" t="s">
        <v>1152</v>
      </c>
    </row>
    <row r="18" spans="2:5" ht="15.75" thickBot="1" x14ac:dyDescent="0.3">
      <c r="B18" s="13"/>
      <c r="C18" s="18"/>
      <c r="E18" s="90" t="s">
        <v>1153</v>
      </c>
    </row>
    <row r="19" spans="2:5" ht="15.75" thickBot="1" x14ac:dyDescent="0.3">
      <c r="B19" s="13" t="s">
        <v>1128</v>
      </c>
      <c r="C19" s="132">
        <v>2000</v>
      </c>
      <c r="E19" s="90" t="s">
        <v>1155</v>
      </c>
    </row>
    <row r="20" spans="2:5" ht="15.75" thickBot="1" x14ac:dyDescent="0.3">
      <c r="B20" s="13"/>
      <c r="C20" s="18"/>
      <c r="E20" s="90" t="s">
        <v>1156</v>
      </c>
    </row>
    <row r="21" spans="2:5" ht="15.75" thickBot="1" x14ac:dyDescent="0.3">
      <c r="B21" s="13" t="s">
        <v>1129</v>
      </c>
      <c r="C21" s="132">
        <v>2000</v>
      </c>
    </row>
    <row r="22" spans="2:5" ht="15.75" thickBot="1" x14ac:dyDescent="0.3"/>
    <row r="23" spans="2:5" ht="15.75" thickBot="1" x14ac:dyDescent="0.3">
      <c r="B23" s="13" t="s">
        <v>1112</v>
      </c>
      <c r="C23" s="132">
        <v>1000</v>
      </c>
    </row>
    <row r="24" spans="2:5" ht="15.75" thickBot="1" x14ac:dyDescent="0.3">
      <c r="B24" s="13"/>
    </row>
    <row r="25" spans="2:5" ht="15.75" thickBot="1" x14ac:dyDescent="0.3">
      <c r="B25" s="13" t="s">
        <v>2456</v>
      </c>
      <c r="C25" s="132">
        <v>10</v>
      </c>
      <c r="E25" s="90"/>
    </row>
    <row r="26" spans="2:5" ht="15.75" thickBot="1" x14ac:dyDescent="0.3">
      <c r="B26" s="13"/>
      <c r="C26" s="17"/>
      <c r="E26" s="90"/>
    </row>
    <row r="27" spans="2:5" ht="15.75" thickBot="1" x14ac:dyDescent="0.3">
      <c r="B27" s="13" t="s">
        <v>1126</v>
      </c>
      <c r="C27" s="132">
        <v>1000</v>
      </c>
    </row>
    <row r="28" spans="2:5" ht="15.75" thickBot="1" x14ac:dyDescent="0.3"/>
    <row r="29" spans="2:5" ht="15.75" thickBot="1" x14ac:dyDescent="0.3">
      <c r="B29" s="13" t="s">
        <v>1164</v>
      </c>
      <c r="C29" s="132">
        <v>1000</v>
      </c>
    </row>
    <row r="30" spans="2:5" ht="15.75" thickBot="1" x14ac:dyDescent="0.3"/>
    <row r="31" spans="2:5" ht="15.75" thickBot="1" x14ac:dyDescent="0.3">
      <c r="B31" s="13" t="str">
        <f>"SELECT max_minuta FROM trka WHERE id = "&amp;trka_id</f>
        <v>SELECT max_minuta FROM trka WHERE id = 1001</v>
      </c>
      <c r="C31" s="132">
        <v>120</v>
      </c>
    </row>
  </sheetData>
  <mergeCells count="2">
    <mergeCell ref="B2:C2"/>
    <mergeCell ref="B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1:EH411"/>
  <sheetViews>
    <sheetView tabSelected="1" topLeftCell="BW1" zoomScaleNormal="100" workbookViewId="0">
      <pane ySplit="10" topLeftCell="A11" activePane="bottomLeft" state="frozen"/>
      <selection pane="bottomLeft" activeCell="CL384" sqref="CL384"/>
    </sheetView>
  </sheetViews>
  <sheetFormatPr defaultRowHeight="15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3.7109375" style="3" customWidth="1" outlineLevel="1"/>
    <col min="16" max="17" width="11.42578125" style="1" customWidth="1" outlineLevel="1"/>
    <col min="18" max="18" width="17.140625" style="3" customWidth="1" outlineLevel="1"/>
    <col min="19" max="19" width="11.42578125" style="1" customWidth="1" outlineLevel="1"/>
    <col min="20" max="20" width="2.85546875" customWidth="1"/>
    <col min="21" max="21" width="13.7109375" style="3" customWidth="1"/>
    <col min="22" max="22" width="2.85546875" customWidth="1"/>
    <col min="23" max="23" width="8" style="3" customWidth="1" outlineLevel="1"/>
    <col min="24" max="24" width="6.85546875" style="1" customWidth="1" outlineLevel="1"/>
    <col min="25" max="26" width="14.28515625" style="3" customWidth="1" outlineLevel="1"/>
    <col min="27" max="27" width="2.85546875" customWidth="1" outlineLevel="1"/>
    <col min="28" max="28" width="14.28515625" style="3" customWidth="1" outlineLevel="1"/>
    <col min="29" max="29" width="2.85546875" customWidth="1" outlineLevel="1"/>
    <col min="30" max="30" width="14.28515625" customWidth="1" outlineLevel="1"/>
    <col min="31" max="31" width="2.85546875" customWidth="1"/>
    <col min="32" max="32" width="11.42578125" style="3" customWidth="1" collapsed="1"/>
    <col min="33" max="33" width="2.85546875" customWidth="1"/>
    <col min="34" max="34" width="12.5703125" style="3" customWidth="1" outlineLevel="1"/>
    <col min="35" max="35" width="13.7109375" style="3" customWidth="1" outlineLevel="1"/>
    <col min="36" max="36" width="9.140625" style="1" customWidth="1" outlineLevel="1"/>
    <col min="37" max="38" width="13.7109375" style="3" customWidth="1" outlineLevel="1"/>
    <col min="39" max="39" width="5.5703125" style="1" customWidth="1" outlineLevel="1"/>
    <col min="40" max="40" width="13.7109375" style="3" customWidth="1" outlineLevel="1"/>
    <col min="41" max="41" width="2.85546875" customWidth="1"/>
    <col min="42" max="42" width="14.28515625" style="3" customWidth="1" outlineLevel="1"/>
    <col min="43" max="43" width="2.85546875" customWidth="1" outlineLevel="1"/>
    <col min="44" max="44" width="14.28515625" style="3" customWidth="1" outlineLevel="1"/>
    <col min="45" max="45" width="2.85546875" customWidth="1" outlineLevel="1"/>
    <col min="46" max="47" width="14.28515625" style="3" customWidth="1" outlineLevel="1"/>
    <col min="48" max="48" width="11.42578125" style="3" customWidth="1" outlineLevel="1"/>
    <col min="49" max="49" width="3.42578125" style="3" customWidth="1" outlineLevel="1"/>
    <col min="50" max="50" width="14.28515625" style="3" customWidth="1" outlineLevel="1"/>
    <col min="51" max="51" width="10.28515625" style="3" customWidth="1" outlineLevel="1"/>
    <col min="52" max="52" width="3.42578125" style="3" customWidth="1" outlineLevel="1"/>
    <col min="53" max="53" width="2.85546875" customWidth="1" outlineLevel="1"/>
    <col min="54" max="54" width="14.28515625" customWidth="1" outlineLevel="1"/>
    <col min="55" max="55" width="2.85546875" customWidth="1"/>
    <col min="56" max="56" width="14.28515625" style="3" customWidth="1"/>
    <col min="57" max="57" width="2.85546875" customWidth="1"/>
    <col min="58" max="58" width="8.42578125" style="1" customWidth="1" outlineLevel="1"/>
    <col min="59" max="59" width="6.85546875" style="1" customWidth="1" outlineLevel="1"/>
    <col min="60" max="60" width="8.42578125" style="1" customWidth="1" outlineLevel="1"/>
    <col min="61" max="61" width="13.7109375" style="1" customWidth="1" outlineLevel="1"/>
    <col min="62" max="62" width="2.85546875" customWidth="1"/>
    <col min="63" max="63" width="13.7109375" style="3" customWidth="1" outlineLevel="1"/>
    <col min="64" max="64" width="14.28515625" style="3" customWidth="1" outlineLevel="1"/>
    <col min="65" max="66" width="9.140625" style="1" customWidth="1" outlineLevel="1"/>
    <col min="67" max="67" width="13.7109375" style="3" customWidth="1" outlineLevel="1"/>
    <col min="68" max="68" width="14.28515625" style="3" customWidth="1" outlineLevel="1"/>
    <col min="69" max="69" width="2.85546875" customWidth="1"/>
    <col min="70" max="70" width="22.85546875" style="3" customWidth="1" outlineLevel="1"/>
    <col min="71" max="71" width="2.85546875" customWidth="1" outlineLevel="1"/>
    <col min="72" max="72" width="16" style="1" customWidth="1" outlineLevel="1"/>
    <col min="73" max="73" width="2.85546875" customWidth="1"/>
    <col min="74" max="74" width="22.85546875" style="3" customWidth="1" outlineLevel="1"/>
    <col min="75" max="75" width="2.85546875" customWidth="1" outlineLevel="1"/>
    <col min="76" max="76" width="23" style="3" customWidth="1" outlineLevel="1"/>
    <col min="77" max="78" width="16" style="1" customWidth="1" outlineLevel="1"/>
    <col min="79" max="79" width="2.85546875" customWidth="1" outlineLevel="1"/>
    <col min="80" max="80" width="14.28515625" customWidth="1" outlineLevel="1"/>
    <col min="81" max="81" width="2.85546875" customWidth="1"/>
    <col min="82" max="82" width="16" style="1" customWidth="1" outlineLevel="1"/>
    <col min="83" max="83" width="18.28515625" style="1" customWidth="1" outlineLevel="1"/>
    <col min="84" max="84" width="2.85546875" customWidth="1" outlineLevel="1" collapsed="1"/>
    <col min="85" max="85" width="11.42578125" style="1" customWidth="1" outlineLevel="1"/>
    <col min="86" max="86" width="2.85546875" customWidth="1" outlineLevel="1" collapsed="1"/>
    <col min="87" max="88" width="5.140625" customWidth="1" outlineLevel="1"/>
    <col min="89" max="89" width="2.85546875" customWidth="1" outlineLevel="1" collapsed="1"/>
    <col min="90" max="90" width="14.28515625" customWidth="1" outlineLevel="1"/>
    <col min="91" max="91" width="2.85546875" customWidth="1"/>
    <col min="92" max="92" width="13.7109375" style="3" customWidth="1" outlineLevel="1"/>
    <col min="93" max="93" width="14.28515625" style="3" customWidth="1" outlineLevel="1"/>
    <col min="94" max="94" width="2.85546875" customWidth="1"/>
    <col min="95" max="95" width="40" style="3" customWidth="1" outlineLevel="1"/>
    <col min="96" max="96" width="9.140625" style="1" customWidth="1" outlineLevel="1"/>
    <col min="97" max="97" width="2.85546875" customWidth="1" outlineLevel="1"/>
    <col min="98" max="98" width="31.42578125" style="3" customWidth="1" outlineLevel="1"/>
    <col min="99" max="99" width="9.140625" style="1" customWidth="1" outlineLevel="1"/>
    <col min="100" max="100" width="2.85546875" customWidth="1"/>
    <col min="101" max="101" width="25.7109375" style="3" customWidth="1"/>
    <col min="102" max="102" width="9.140625" style="1"/>
    <col min="103" max="103" width="2.85546875" customWidth="1"/>
    <col min="104" max="104" width="14.42578125" style="1" customWidth="1"/>
    <col min="105" max="105" width="16" style="1" customWidth="1"/>
    <col min="106" max="106" width="2.85546875" customWidth="1"/>
    <col min="107" max="107" width="12.5703125" style="1" customWidth="1" outlineLevel="1"/>
    <col min="108" max="110" width="9.140625" style="1" customWidth="1" outlineLevel="1"/>
    <col min="111" max="111" width="28.5703125" style="3" customWidth="1" outlineLevel="1"/>
    <col min="112" max="112" width="2.85546875" customWidth="1"/>
    <col min="113" max="113" width="12.5703125" style="1" customWidth="1" outlineLevel="1"/>
    <col min="114" max="114" width="19.42578125" style="1" customWidth="1" outlineLevel="1"/>
    <col min="115" max="115" width="17.140625" style="1" customWidth="1" outlineLevel="1"/>
    <col min="116" max="116" width="13.7109375" style="1" customWidth="1" outlineLevel="1"/>
    <col min="117" max="117" width="11.42578125" style="1" customWidth="1" outlineLevel="1"/>
    <col min="118" max="118" width="10.28515625" style="1" customWidth="1" outlineLevel="1"/>
    <col min="119" max="119" width="14.85546875" style="1" customWidth="1" outlineLevel="1"/>
    <col min="120" max="120" width="18.28515625" style="1" customWidth="1" outlineLevel="1"/>
    <col min="121" max="121" width="20.5703125" style="1" customWidth="1" outlineLevel="1"/>
    <col min="122" max="122" width="13.7109375" style="1" customWidth="1" outlineLevel="1"/>
    <col min="123" max="123" width="19.42578125" style="1" customWidth="1" outlineLevel="1"/>
    <col min="124" max="124" width="2.85546875" customWidth="1"/>
    <col min="125" max="125" width="34.28515625" style="1" customWidth="1" outlineLevel="1"/>
    <col min="126" max="126" width="2.85546875" customWidth="1" outlineLevel="1"/>
    <col min="127" max="127" width="34.28515625" style="1" customWidth="1" outlineLevel="1"/>
    <col min="128" max="128" width="2.85546875" customWidth="1" outlineLevel="1"/>
    <col min="129" max="129" width="57.140625" style="1" customWidth="1" outlineLevel="1"/>
    <col min="130" max="130" width="2.85546875" customWidth="1"/>
  </cols>
  <sheetData>
    <row r="1" spans="1:138" ht="15.75" thickBot="1" x14ac:dyDescent="0.3"/>
    <row r="2" spans="1:138" s="237" customFormat="1" ht="43.5" customHeight="1" thickTop="1" thickBot="1" x14ac:dyDescent="0.3">
      <c r="B2" s="238"/>
      <c r="C2" s="238"/>
      <c r="D2" s="238"/>
      <c r="E2" s="238"/>
      <c r="F2" s="238"/>
      <c r="G2" s="239"/>
      <c r="H2" s="239"/>
      <c r="I2" s="238"/>
      <c r="J2" s="238"/>
      <c r="K2" s="238"/>
      <c r="L2" s="238"/>
      <c r="M2" s="238"/>
      <c r="O2" s="238"/>
      <c r="P2" s="239"/>
      <c r="Q2" s="239"/>
      <c r="R2" s="238"/>
      <c r="S2" s="240"/>
      <c r="U2" s="238"/>
      <c r="W2" s="240"/>
      <c r="X2" s="240"/>
      <c r="Y2" s="238"/>
      <c r="Z2" s="238"/>
      <c r="AB2" s="241" t="s">
        <v>1138</v>
      </c>
      <c r="AF2" s="238"/>
      <c r="AH2" s="238"/>
      <c r="AI2" s="238"/>
      <c r="AJ2" s="239"/>
      <c r="AK2" s="238"/>
      <c r="AL2" s="238"/>
      <c r="AM2" s="239"/>
      <c r="AN2" s="238"/>
      <c r="AP2" s="238"/>
      <c r="AR2" s="241" t="s">
        <v>1138</v>
      </c>
      <c r="AT2" s="238"/>
      <c r="AU2" s="238"/>
      <c r="AV2" s="238"/>
      <c r="AW2" s="238"/>
      <c r="AX2" s="238"/>
      <c r="AY2" s="238"/>
      <c r="AZ2" s="238"/>
      <c r="BD2" s="238"/>
      <c r="BF2" s="239"/>
      <c r="BG2" s="239"/>
      <c r="BH2" s="239"/>
      <c r="BI2" s="239"/>
      <c r="BK2" s="238"/>
      <c r="BL2" s="238"/>
      <c r="BM2" s="239"/>
      <c r="BN2" s="238"/>
      <c r="BO2" s="238"/>
      <c r="BP2" s="238"/>
      <c r="BR2" s="238"/>
      <c r="BT2" s="239"/>
      <c r="BV2" s="241" t="s">
        <v>1138</v>
      </c>
      <c r="BX2" s="238"/>
      <c r="BY2" s="239"/>
      <c r="BZ2" s="239"/>
      <c r="CD2" s="239"/>
      <c r="CE2" s="239"/>
      <c r="CG2" s="241" t="s">
        <v>1138</v>
      </c>
      <c r="CN2" s="238"/>
      <c r="CO2" s="238"/>
      <c r="CQ2" s="242"/>
      <c r="CR2" s="242"/>
      <c r="CT2" s="238"/>
      <c r="CU2" s="239"/>
      <c r="CW2" s="238"/>
      <c r="CX2" s="239"/>
      <c r="CZ2" s="239"/>
      <c r="DA2" s="239"/>
      <c r="DC2" s="239"/>
      <c r="DD2" s="239" t="str">
        <f>IF(AI168="",IF(INDEX(imePrezime_imePrezimeKlub,MATCH(DA168,imePrezime_id,0))="","klu",""),IF(OR(AND(AJ168&lt;&gt;"",AJ168&lt;&gt;"NEMA"),AY168&lt;&gt;""),"klu(ali)",IF(AND(AL168&lt;&gt;"",AL168&lt;&gt;AK168),"(raz-klu)","klu")))</f>
        <v/>
      </c>
      <c r="DE2" s="239"/>
      <c r="DF2" s="239"/>
      <c r="DG2" s="238"/>
      <c r="DI2" s="239"/>
      <c r="DJ2" s="239"/>
      <c r="DK2" s="239"/>
      <c r="DL2" s="239"/>
      <c r="DM2" s="239"/>
      <c r="DN2" s="239"/>
      <c r="DO2" s="239"/>
      <c r="DP2" s="239"/>
      <c r="DQ2" s="239"/>
      <c r="DR2" s="239"/>
      <c r="DS2" s="239"/>
      <c r="DU2" s="256" t="s">
        <v>4351</v>
      </c>
      <c r="DV2" s="257"/>
      <c r="DW2" s="257"/>
      <c r="DX2" s="257"/>
      <c r="DY2" s="258"/>
    </row>
    <row r="3" spans="1:138" ht="18.75" x14ac:dyDescent="0.3">
      <c r="S3" s="15"/>
      <c r="Y3" s="8" t="s">
        <v>1087</v>
      </c>
      <c r="Z3" s="105"/>
      <c r="AD3" s="8" t="s">
        <v>2469</v>
      </c>
      <c r="AN3" s="8" t="s">
        <v>1177</v>
      </c>
      <c r="AP3" s="8" t="s">
        <v>1087</v>
      </c>
      <c r="AR3" s="8" t="s">
        <v>1087</v>
      </c>
      <c r="AT3" s="8" t="s">
        <v>1210</v>
      </c>
      <c r="AU3" s="105"/>
      <c r="AV3" s="105"/>
      <c r="AW3" s="105"/>
      <c r="AX3" s="105"/>
      <c r="AY3" s="105"/>
      <c r="AZ3" s="105"/>
      <c r="BB3" s="8" t="s">
        <v>2467</v>
      </c>
      <c r="BD3" s="105"/>
      <c r="BN3" s="10"/>
      <c r="BR3" s="105"/>
      <c r="BT3" s="7"/>
      <c r="BV3" s="8"/>
      <c r="BX3" s="140"/>
      <c r="BY3" s="8"/>
      <c r="BZ3" s="8"/>
      <c r="CB3" s="8" t="s">
        <v>1087</v>
      </c>
      <c r="CD3" s="3"/>
      <c r="CE3" s="227" t="s">
        <v>4339</v>
      </c>
      <c r="CI3" s="259" t="s">
        <v>4338</v>
      </c>
      <c r="CJ3" s="259"/>
      <c r="CL3" s="8" t="s">
        <v>1087</v>
      </c>
      <c r="CQ3" s="9"/>
      <c r="CR3" s="9"/>
      <c r="CT3" s="156"/>
      <c r="CZ3" s="10"/>
      <c r="DD3" s="1" t="str">
        <f>IF(AI168="",IF(INDEX(imePrezime_imePrezimeKlub,MATCH(DA168,imePrezime_id,0))="","klu",""),IF(OR(AND(AJ168&lt;&gt;"",AJ168&lt;&gt;"NEMA"),AY168&lt;&gt;""),"klu(ali)",IF(AND(AL168&lt;&gt;"",AL168&lt;&gt;AK168),"(raz-klu)","klu")))</f>
        <v/>
      </c>
      <c r="DG3" s="140"/>
      <c r="DQ3"/>
      <c r="DR3"/>
      <c r="DS3"/>
      <c r="DW3" s="7"/>
      <c r="DY3" s="7"/>
    </row>
    <row r="4" spans="1:138" ht="19.5" thickBot="1" x14ac:dyDescent="0.35">
      <c r="B4" s="61">
        <v>19</v>
      </c>
      <c r="C4" s="74"/>
      <c r="D4" s="74">
        <v>5</v>
      </c>
      <c r="E4" s="74">
        <v>4</v>
      </c>
      <c r="F4" s="74"/>
      <c r="G4" s="75">
        <v>12</v>
      </c>
      <c r="H4" s="75">
        <v>13</v>
      </c>
      <c r="I4" s="74"/>
      <c r="J4" s="74">
        <v>15</v>
      </c>
      <c r="K4" s="74">
        <v>16</v>
      </c>
      <c r="L4" s="74"/>
      <c r="M4" s="215">
        <v>17</v>
      </c>
      <c r="S4" s="16"/>
      <c r="Y4" s="104" t="s">
        <v>1226</v>
      </c>
      <c r="AD4" s="104" t="s">
        <v>2468</v>
      </c>
      <c r="AN4" s="8" t="s">
        <v>1088</v>
      </c>
      <c r="AP4" s="104" t="s">
        <v>1201</v>
      </c>
      <c r="AR4" s="104" t="s">
        <v>1202</v>
      </c>
      <c r="AT4" s="104" t="s">
        <v>1088</v>
      </c>
      <c r="BB4" s="104" t="s">
        <v>2468</v>
      </c>
      <c r="BN4" s="10"/>
      <c r="BT4" s="8" t="s">
        <v>1095</v>
      </c>
      <c r="BX4" s="8"/>
      <c r="BY4" s="3"/>
      <c r="BZ4" s="3"/>
      <c r="CB4" s="8" t="s">
        <v>1202</v>
      </c>
      <c r="CD4" s="3"/>
      <c r="CE4" s="227" t="s">
        <v>4340</v>
      </c>
      <c r="CI4" s="259" t="s">
        <v>1079</v>
      </c>
      <c r="CJ4" s="259"/>
      <c r="CL4" s="8" t="s">
        <v>1092</v>
      </c>
      <c r="CT4" s="156"/>
      <c r="DD4" s="1" t="str">
        <f>IF(AI168="",IF(INDEX(imePrezime_imePrezimeKlub,MATCH(DA168,imePrezime_id,0))="","klu",""),IF(OR(AND(AJ168&lt;&gt;"",AJ168&lt;&gt;"NEMA"),AY168&lt;&gt;""),"klu(ali)",IF(AND(AL168&lt;&gt;"",AL168&lt;&gt;AK168),"(raz-klu)","klu")))</f>
        <v/>
      </c>
      <c r="DG4" s="8"/>
      <c r="DQ4"/>
      <c r="DR4"/>
      <c r="DS4"/>
      <c r="DU4" s="8" t="s">
        <v>4345</v>
      </c>
      <c r="DW4" s="8" t="s">
        <v>4346</v>
      </c>
      <c r="DY4" s="8" t="s">
        <v>4348</v>
      </c>
    </row>
    <row r="5" spans="1:138" ht="19.5" thickBot="1" x14ac:dyDescent="0.35">
      <c r="B5" s="83" t="str">
        <f>IF(csv!F2="","",csv!T2)</f>
        <v>Short</v>
      </c>
      <c r="C5" s="85"/>
      <c r="D5" s="74" t="str">
        <f>IF(csv!F2="","",csv!F2)</f>
        <v>First name</v>
      </c>
      <c r="E5" s="85" t="str">
        <f>IF(csv!F2="","",csv!E2)</f>
        <v>Surname</v>
      </c>
      <c r="F5" s="85"/>
      <c r="G5" s="84" t="str">
        <f>IF(csv!F2="","",csv!M2)</f>
        <v>Time</v>
      </c>
      <c r="H5" s="84" t="str">
        <f>IF(csv!F2="","",csv!N2)</f>
        <v>Classifier</v>
      </c>
      <c r="I5" s="85"/>
      <c r="J5" s="85" t="str">
        <f>IF(csv!F2="","",csv!P2)</f>
        <v>Cl.name</v>
      </c>
      <c r="K5" s="85" t="str">
        <f>IF(csv!F2="","",csv!Q2)</f>
        <v>City</v>
      </c>
      <c r="L5" s="85"/>
      <c r="M5" s="216" t="str">
        <f>IF(csv!F2="","",csv!R2)</f>
        <v>Nat</v>
      </c>
      <c r="S5" s="14"/>
      <c r="Y5" s="66">
        <f>COUNTA(Y11:Y410)-COUNTIF(Y11:Y410,"")</f>
        <v>0</v>
      </c>
      <c r="Z5" s="105"/>
      <c r="AD5" s="66">
        <f>COUNTA(AD11:AD410)-COUNTIF(AD11:AD410,"")</f>
        <v>0</v>
      </c>
      <c r="AN5" s="97">
        <f>SUM(AM179:AM410)</f>
        <v>7</v>
      </c>
      <c r="AP5" s="66">
        <f>COUNTA(AP11:AP410)-COUNTIF(AP11:AP410,"")</f>
        <v>1</v>
      </c>
      <c r="AR5" s="106">
        <f>COUNTA(AR11:AR410)</f>
        <v>0</v>
      </c>
      <c r="AT5" s="66">
        <f>COUNTA(AT11:AT410)-COUNTIF(AT11:AT410,"")</f>
        <v>1</v>
      </c>
      <c r="AU5" s="105"/>
      <c r="AV5" s="105"/>
      <c r="AW5" s="105"/>
      <c r="AX5" s="105"/>
      <c r="AY5" s="105"/>
      <c r="AZ5" s="105"/>
      <c r="BB5" s="66">
        <f>COUNTA(BB11:BB410)-COUNTIF(BB11:BB410,"")</f>
        <v>1</v>
      </c>
      <c r="BD5" s="105"/>
      <c r="BN5" s="9"/>
      <c r="BR5" s="105"/>
      <c r="BT5" s="66">
        <f>COUNTA(BT11:BT410)-COUNTIF(BT11:BT410,"")</f>
        <v>10</v>
      </c>
      <c r="BV5" s="8"/>
      <c r="BX5" s="66">
        <f>COUNTA(BX11:BX410)-COUNTIF(BX11:BX410,"")</f>
        <v>0</v>
      </c>
      <c r="BY5" s="8"/>
      <c r="BZ5" s="8"/>
      <c r="CB5" s="66">
        <f>COUNTA(CB11:CB410)-COUNTIF(CB11:CB410,"")</f>
        <v>0</v>
      </c>
      <c r="CD5" s="3"/>
      <c r="CE5" s="228">
        <f>COUNTA(CE11:CE410)-COUNTIF(CE11:CE410,"")</f>
        <v>7</v>
      </c>
      <c r="CF5" s="2"/>
      <c r="CH5" s="2"/>
      <c r="CI5" s="260">
        <f>COUNTA(CI11:CI410)-COUNTIF(CI11:CI410,"")</f>
        <v>7</v>
      </c>
      <c r="CJ5" s="261"/>
      <c r="CK5" s="2"/>
      <c r="CL5" s="66">
        <f>COUNTA(CL11:CL410)-COUNTIF(CL11:CL410,"")</f>
        <v>10</v>
      </c>
      <c r="CT5" s="91"/>
      <c r="DG5" s="66">
        <f>COUNTA(DG11:DG410)-COUNTIF(DG11:DG410,"")</f>
        <v>295</v>
      </c>
      <c r="DQ5" s="2"/>
      <c r="DR5" s="2"/>
      <c r="DS5" s="2"/>
      <c r="DT5" s="2"/>
      <c r="DU5" s="66">
        <f>COUNTA(DU11:DU410)-COUNTIF(DU11:DU410,"")</f>
        <v>-400</v>
      </c>
      <c r="DW5" s="66">
        <f>COUNTA(DW11:DW410)-COUNTIF(DW11:DW410,"")</f>
        <v>-400</v>
      </c>
      <c r="DY5" s="66">
        <f>COUNTA(DY11:DY410)-COUNTIF(DY11:DY410,"")</f>
        <v>-400</v>
      </c>
      <c r="EA5" s="2"/>
      <c r="EB5" s="2"/>
      <c r="EC5" s="2"/>
      <c r="ED5" s="2"/>
      <c r="EE5" s="2"/>
      <c r="EF5" s="2"/>
      <c r="EG5" s="2"/>
    </row>
    <row r="6" spans="1:138" ht="19.5" thickBot="1" x14ac:dyDescent="0.35">
      <c r="AB6" s="108"/>
      <c r="BV6" s="108"/>
    </row>
    <row r="7" spans="1:138" ht="15.75" thickBot="1" x14ac:dyDescent="0.3">
      <c r="A7" s="80" t="s">
        <v>0</v>
      </c>
      <c r="B7" s="250" t="s">
        <v>2464</v>
      </c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2"/>
      <c r="N7" t="s">
        <v>0</v>
      </c>
      <c r="O7" s="250" t="s">
        <v>2471</v>
      </c>
      <c r="P7" s="251"/>
      <c r="Q7" s="251"/>
      <c r="R7" s="251"/>
      <c r="S7" s="252"/>
      <c r="T7" t="s">
        <v>0</v>
      </c>
      <c r="U7" s="168" t="s">
        <v>338</v>
      </c>
      <c r="V7" t="s">
        <v>0</v>
      </c>
      <c r="W7" s="250" t="s">
        <v>1227</v>
      </c>
      <c r="X7" s="251"/>
      <c r="Y7" s="251"/>
      <c r="Z7" s="251"/>
      <c r="AA7" s="251"/>
      <c r="AB7" s="251"/>
      <c r="AC7" s="251"/>
      <c r="AD7" s="252"/>
      <c r="AE7" t="s">
        <v>0</v>
      </c>
      <c r="AF7" s="168" t="s">
        <v>1226</v>
      </c>
      <c r="AG7" t="s">
        <v>0</v>
      </c>
      <c r="AH7" s="250" t="s">
        <v>2473</v>
      </c>
      <c r="AI7" s="251"/>
      <c r="AJ7" s="251"/>
      <c r="AK7" s="251"/>
      <c r="AL7" s="251"/>
      <c r="AM7" s="251"/>
      <c r="AN7" s="252"/>
      <c r="AO7" t="s">
        <v>0</v>
      </c>
      <c r="AP7" s="250" t="s">
        <v>1211</v>
      </c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  <c r="BC7" t="s">
        <v>0</v>
      </c>
      <c r="BD7" s="168" t="s">
        <v>2474</v>
      </c>
      <c r="BE7" t="s">
        <v>0</v>
      </c>
      <c r="BF7" s="250" t="s">
        <v>2475</v>
      </c>
      <c r="BG7" s="251"/>
      <c r="BH7" s="251"/>
      <c r="BI7" s="252"/>
      <c r="BJ7" t="s">
        <v>0</v>
      </c>
      <c r="BK7" s="250" t="s">
        <v>2477</v>
      </c>
      <c r="BL7" s="251"/>
      <c r="BM7" s="251"/>
      <c r="BN7" s="251"/>
      <c r="BO7" s="251"/>
      <c r="BP7" s="252"/>
      <c r="BQ7" t="s">
        <v>0</v>
      </c>
      <c r="BR7" s="250" t="s">
        <v>2478</v>
      </c>
      <c r="BS7" s="251"/>
      <c r="BT7" s="252"/>
      <c r="BU7" t="s">
        <v>0</v>
      </c>
      <c r="BV7" s="250" t="s">
        <v>2458</v>
      </c>
      <c r="BW7" s="251"/>
      <c r="BX7" s="251"/>
      <c r="BY7" s="251"/>
      <c r="BZ7" s="251"/>
      <c r="CA7" s="251"/>
      <c r="CB7" s="252"/>
      <c r="CC7" t="s">
        <v>0</v>
      </c>
      <c r="CD7" s="250" t="s">
        <v>1078</v>
      </c>
      <c r="CE7" s="251"/>
      <c r="CF7" s="251"/>
      <c r="CG7" s="251"/>
      <c r="CH7" s="251"/>
      <c r="CI7" s="251"/>
      <c r="CJ7" s="251"/>
      <c r="CK7" s="251"/>
      <c r="CL7" s="252"/>
      <c r="CM7" t="s">
        <v>0</v>
      </c>
      <c r="CN7" s="250" t="s">
        <v>4300</v>
      </c>
      <c r="CO7" s="252"/>
      <c r="CP7" t="s">
        <v>0</v>
      </c>
      <c r="CQ7" s="250" t="s">
        <v>2463</v>
      </c>
      <c r="CR7" s="251"/>
      <c r="CS7" s="251"/>
      <c r="CT7" s="251"/>
      <c r="CU7" s="251"/>
      <c r="CV7" s="251"/>
      <c r="CW7" s="251"/>
      <c r="CX7" s="251"/>
      <c r="CY7" s="251"/>
      <c r="CZ7" s="251"/>
      <c r="DA7" s="252"/>
      <c r="DB7" t="s">
        <v>0</v>
      </c>
      <c r="DC7" s="250" t="s">
        <v>1157</v>
      </c>
      <c r="DD7" s="251"/>
      <c r="DE7" s="251"/>
      <c r="DF7" s="251"/>
      <c r="DG7" s="252"/>
      <c r="DH7" t="s">
        <v>0</v>
      </c>
      <c r="DI7" s="250" t="s">
        <v>1163</v>
      </c>
      <c r="DJ7" s="251"/>
      <c r="DK7" s="251"/>
      <c r="DL7" s="251"/>
      <c r="DM7" s="251"/>
      <c r="DN7" s="251"/>
      <c r="DO7" s="251"/>
      <c r="DP7" s="251"/>
      <c r="DQ7" s="251"/>
      <c r="DR7" s="251"/>
      <c r="DS7" s="252"/>
      <c r="DT7" t="s">
        <v>0</v>
      </c>
      <c r="DU7" s="168" t="s">
        <v>4343</v>
      </c>
      <c r="DV7" t="s">
        <v>0</v>
      </c>
      <c r="DW7" s="168" t="s">
        <v>4344</v>
      </c>
      <c r="DX7" t="s">
        <v>0</v>
      </c>
      <c r="DY7" s="168" t="s">
        <v>4347</v>
      </c>
      <c r="DZ7" t="s">
        <v>0</v>
      </c>
    </row>
    <row r="8" spans="1:138" ht="7.5" customHeight="1" thickBot="1" x14ac:dyDescent="0.3">
      <c r="Y8" s="1"/>
      <c r="AD8" s="107"/>
      <c r="AP8" s="1"/>
      <c r="BB8" s="107"/>
      <c r="BD8" s="205"/>
      <c r="BR8" s="1"/>
      <c r="CB8" s="107"/>
      <c r="CL8" s="107"/>
    </row>
    <row r="9" spans="1:138" s="80" customFormat="1" ht="15.75" thickTop="1" x14ac:dyDescent="0.25">
      <c r="B9" s="68" t="s">
        <v>1172</v>
      </c>
      <c r="C9" s="76" t="s">
        <v>0</v>
      </c>
      <c r="D9" s="76" t="s">
        <v>335</v>
      </c>
      <c r="E9" s="76" t="s">
        <v>336</v>
      </c>
      <c r="F9" s="76" t="s">
        <v>0</v>
      </c>
      <c r="G9" s="73" t="s">
        <v>1173</v>
      </c>
      <c r="H9" s="73" t="s">
        <v>1174</v>
      </c>
      <c r="I9" s="76" t="s">
        <v>0</v>
      </c>
      <c r="J9" s="76" t="s">
        <v>2459</v>
      </c>
      <c r="K9" s="76" t="s">
        <v>2460</v>
      </c>
      <c r="L9" s="76" t="s">
        <v>0</v>
      </c>
      <c r="M9" s="69" t="s">
        <v>1175</v>
      </c>
      <c r="N9" s="80" t="s">
        <v>0</v>
      </c>
      <c r="O9" s="68" t="s">
        <v>2465</v>
      </c>
      <c r="P9" s="73" t="s">
        <v>1248</v>
      </c>
      <c r="Q9" s="161" t="s">
        <v>1249</v>
      </c>
      <c r="R9" s="98" t="s">
        <v>1118</v>
      </c>
      <c r="S9" s="81" t="s">
        <v>1119</v>
      </c>
      <c r="T9" s="80" t="s">
        <v>0</v>
      </c>
      <c r="U9" s="167" t="s">
        <v>2466</v>
      </c>
      <c r="V9" s="80" t="s">
        <v>0</v>
      </c>
      <c r="W9" s="68" t="s">
        <v>1175</v>
      </c>
      <c r="X9" s="73" t="s">
        <v>1213</v>
      </c>
      <c r="Y9" s="76" t="s">
        <v>1231</v>
      </c>
      <c r="Z9" s="69" t="s">
        <v>1229</v>
      </c>
      <c r="AA9" s="80" t="s">
        <v>0</v>
      </c>
      <c r="AB9" s="42" t="s">
        <v>1228</v>
      </c>
      <c r="AC9" s="80" t="s">
        <v>0</v>
      </c>
      <c r="AD9" s="47" t="s">
        <v>1230</v>
      </c>
      <c r="AE9" s="80" t="s">
        <v>0</v>
      </c>
      <c r="AF9" s="167" t="s">
        <v>2470</v>
      </c>
      <c r="AG9" s="80" t="s">
        <v>0</v>
      </c>
      <c r="AH9" s="76" t="s">
        <v>2459</v>
      </c>
      <c r="AI9" s="76" t="s">
        <v>2460</v>
      </c>
      <c r="AJ9" s="73" t="s">
        <v>1241</v>
      </c>
      <c r="AK9" s="76" t="s">
        <v>337</v>
      </c>
      <c r="AL9" s="76" t="s">
        <v>1176</v>
      </c>
      <c r="AM9" s="73" t="s">
        <v>1178</v>
      </c>
      <c r="AN9" s="76" t="s">
        <v>337</v>
      </c>
      <c r="AO9" s="80" t="s">
        <v>0</v>
      </c>
      <c r="AP9" s="82" t="s">
        <v>1203</v>
      </c>
      <c r="AQ9" s="80" t="s">
        <v>0</v>
      </c>
      <c r="AR9" s="42" t="s">
        <v>1200</v>
      </c>
      <c r="AS9" s="80" t="s">
        <v>0</v>
      </c>
      <c r="AT9" s="68" t="s">
        <v>1205</v>
      </c>
      <c r="AU9" s="76" t="s">
        <v>1206</v>
      </c>
      <c r="AV9" s="76" t="s">
        <v>1229</v>
      </c>
      <c r="AW9" s="76" t="s">
        <v>1207</v>
      </c>
      <c r="AX9" s="76" t="s">
        <v>1204</v>
      </c>
      <c r="AY9" s="98" t="s">
        <v>1198</v>
      </c>
      <c r="AZ9" s="69" t="s">
        <v>1208</v>
      </c>
      <c r="BA9" s="80" t="s">
        <v>0</v>
      </c>
      <c r="BB9" s="47" t="s">
        <v>1209</v>
      </c>
      <c r="BC9" s="80" t="s">
        <v>0</v>
      </c>
      <c r="BD9" s="206" t="s">
        <v>1203</v>
      </c>
      <c r="BE9" s="80" t="s">
        <v>0</v>
      </c>
      <c r="BF9" s="101" t="s">
        <v>1173</v>
      </c>
      <c r="BG9" s="161" t="s">
        <v>1174</v>
      </c>
      <c r="BH9" s="208" t="s">
        <v>1171</v>
      </c>
      <c r="BI9" s="207" t="s">
        <v>2476</v>
      </c>
      <c r="BJ9" s="80" t="s">
        <v>0</v>
      </c>
      <c r="BK9" s="68" t="s">
        <v>335</v>
      </c>
      <c r="BL9" s="76" t="s">
        <v>336</v>
      </c>
      <c r="BM9" s="73" t="s">
        <v>2461</v>
      </c>
      <c r="BN9" s="73" t="s">
        <v>1241</v>
      </c>
      <c r="BO9" s="76" t="s">
        <v>335</v>
      </c>
      <c r="BP9" s="69" t="s">
        <v>336</v>
      </c>
      <c r="BQ9" s="80" t="s">
        <v>0</v>
      </c>
      <c r="BR9" s="82" t="s">
        <v>2478</v>
      </c>
      <c r="BS9" s="80" t="s">
        <v>0</v>
      </c>
      <c r="BT9" s="47" t="s">
        <v>1094</v>
      </c>
      <c r="BU9" s="80" t="s">
        <v>0</v>
      </c>
      <c r="BV9" s="42" t="s">
        <v>1259</v>
      </c>
      <c r="BW9" s="80" t="s">
        <v>0</v>
      </c>
      <c r="BX9" s="68" t="s">
        <v>2457</v>
      </c>
      <c r="BY9" s="73" t="s">
        <v>1233</v>
      </c>
      <c r="BZ9" s="81" t="s">
        <v>1089</v>
      </c>
      <c r="CA9" s="80" t="s">
        <v>0</v>
      </c>
      <c r="CB9" s="47" t="s">
        <v>1093</v>
      </c>
      <c r="CC9" s="80" t="s">
        <v>0</v>
      </c>
      <c r="CD9" s="101" t="s">
        <v>1089</v>
      </c>
      <c r="CE9" s="81" t="s">
        <v>4341</v>
      </c>
      <c r="CG9" s="67" t="s">
        <v>1077</v>
      </c>
      <c r="CI9" s="68" t="s">
        <v>1079</v>
      </c>
      <c r="CJ9" s="69" t="s">
        <v>1080</v>
      </c>
      <c r="CK9" s="80" t="s">
        <v>0</v>
      </c>
      <c r="CL9" s="47" t="s">
        <v>1093</v>
      </c>
      <c r="CM9" s="80" t="s">
        <v>0</v>
      </c>
      <c r="CN9" s="68" t="s">
        <v>335</v>
      </c>
      <c r="CO9" s="69" t="s">
        <v>336</v>
      </c>
      <c r="CP9" s="80" t="s">
        <v>0</v>
      </c>
      <c r="CQ9" s="68" t="s">
        <v>1073</v>
      </c>
      <c r="CR9" s="81" t="s">
        <v>1090</v>
      </c>
      <c r="CS9" s="80" t="s">
        <v>0</v>
      </c>
      <c r="CT9" s="68" t="s">
        <v>1072</v>
      </c>
      <c r="CU9" s="81" t="s">
        <v>1090</v>
      </c>
      <c r="CV9" s="80" t="s">
        <v>0</v>
      </c>
      <c r="CW9" s="68" t="s">
        <v>1074</v>
      </c>
      <c r="CX9" s="81" t="s">
        <v>1090</v>
      </c>
      <c r="CY9" s="80" t="s">
        <v>0</v>
      </c>
      <c r="CZ9" s="68" t="s">
        <v>1091</v>
      </c>
      <c r="DA9" s="81" t="s">
        <v>1089</v>
      </c>
      <c r="DB9" s="80" t="s">
        <v>0</v>
      </c>
      <c r="DC9" s="101" t="s">
        <v>1167</v>
      </c>
      <c r="DD9" s="73" t="s">
        <v>337</v>
      </c>
      <c r="DE9" s="73" t="s">
        <v>4301</v>
      </c>
      <c r="DF9" s="73" t="s">
        <v>1187</v>
      </c>
      <c r="DG9" s="69" t="s">
        <v>1158</v>
      </c>
      <c r="DH9" s="80" t="s">
        <v>0</v>
      </c>
      <c r="DI9" s="101" t="s">
        <v>1160</v>
      </c>
      <c r="DJ9" s="73" t="s">
        <v>4334</v>
      </c>
      <c r="DK9" s="73" t="s">
        <v>4335</v>
      </c>
      <c r="DL9" s="73" t="s">
        <v>1161</v>
      </c>
      <c r="DM9" s="73" t="s">
        <v>1180</v>
      </c>
      <c r="DN9" s="73" t="s">
        <v>1162</v>
      </c>
      <c r="DO9" s="73" t="s">
        <v>1159</v>
      </c>
      <c r="DP9" s="73" t="s">
        <v>1181</v>
      </c>
      <c r="DQ9" s="73" t="s">
        <v>4336</v>
      </c>
      <c r="DR9" s="73" t="s">
        <v>1204</v>
      </c>
      <c r="DS9" s="81" t="s">
        <v>4337</v>
      </c>
      <c r="DT9" s="80" t="s">
        <v>0</v>
      </c>
      <c r="DU9" s="47" t="s">
        <v>1094</v>
      </c>
      <c r="DV9" s="80" t="s">
        <v>0</v>
      </c>
      <c r="DW9" s="47" t="s">
        <v>1094</v>
      </c>
      <c r="DX9" s="80" t="s">
        <v>0</v>
      </c>
      <c r="DY9" s="236" t="str">
        <f>'natjecanje-staze'!U8&amp;"
"&amp;'natjecanje-kategorije'!W8</f>
        <v>INSERT INTO staza (id,trka_id,naziv,duljina,uspon,broj_kontrola) VALUES (1001,1001,'M12 – Ž12',1930,30,7);
INSERT INTO staza (id,trka_id,naziv,duljina,uspon,broj_kontrola) VALUES (1002,1001,'M35',6380,325,13);
INSERT INTO staza (id,trka_id,naziv,duljina,uspon,broj_kontrola) VALUES (1003,1001,'M21A',9140,460,17);
INSERT INTO staza (id,trka_id,naziv,duljina,uspon,broj_kontrola) VALUES (1004,1001,'Otvorena',3310,125,9);
INSERT INTO staza (id,trka_id,naziv,duljina,uspon,broj_kontrola) VALUES (1005,1001,'Ž65',2330,50,6);
INSERT INTO staza (id,trka_id,naziv,duljina,uspon,broj_kontrola) VALUES (1006,1001,'M14 – Ž14',2770,65,9);
INSERT INTO staza (id,trka_id,naziv,duljina,uspon,broj_kontrola) VALUES (1007,1001,'Ž16 – Ž21B',3310,115,8);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
INSERT INTO staza_kategorija(id, staza_id,kategorija_id,rbr) VALUES (1001,1001,112,12);
INSERT INTO staza_kategorija(id, staza_id,kategorija_id,rbr) VALUES (1002,1006,111,11);
INSERT INTO staza_kategorija(id, staza_id,kategorija_id,rbr) VALUES (1003,1009,110,10);
INSERT INTO staza_kategorija(id, staza_id,kategorija_id,rbr) VALUES (1004,1010,109,9);
INSERT INTO staza_kategorija(id, staza_id,kategorija_id,rbr) VALUES (1005,1003,101,1);
INSERT INTO staza_kategorija(id, staza_id,kategorija_id,rbr) VALUES (1006,1009,108,8);
INSERT INTO staza_kategorija(id, staza_id,kategorija_id,rbr) VALUES (1007,1002,107,7);
INSERT INTO staza_kategorija(id, staza_id,kategorija_id,rbr) VALUES (1008,1011,106,6);
INSERT INTO staza_kategorija(id, staza_id,kategorija_id,rbr) VALUES (1009,1012,105,5);
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DZ9" s="80" t="s">
        <v>0</v>
      </c>
    </row>
    <row r="10" spans="1:138" s="52" customFormat="1" ht="7.5" customHeight="1" thickBot="1" x14ac:dyDescent="0.3">
      <c r="B10" s="5"/>
      <c r="C10" s="5"/>
      <c r="D10" s="5"/>
      <c r="E10" s="5"/>
      <c r="F10" s="5"/>
      <c r="G10" s="11"/>
      <c r="H10" s="11"/>
      <c r="I10" s="5"/>
      <c r="J10" s="5"/>
      <c r="K10" s="5"/>
      <c r="L10" s="5"/>
      <c r="M10" s="5"/>
      <c r="O10" s="5"/>
      <c r="P10" s="11"/>
      <c r="Q10" s="11"/>
      <c r="R10" s="5"/>
      <c r="S10" s="11"/>
      <c r="U10" s="5"/>
      <c r="W10" s="5"/>
      <c r="X10" s="11"/>
      <c r="Y10" s="5"/>
      <c r="Z10" s="109">
        <f>MAX(drzava_id)</f>
        <v>4</v>
      </c>
      <c r="AB10" s="5"/>
      <c r="AD10" s="54"/>
      <c r="AF10" s="5"/>
      <c r="AH10" s="5"/>
      <c r="AI10" s="5"/>
      <c r="AJ10" s="11"/>
      <c r="AK10" s="5"/>
      <c r="AL10" s="5"/>
      <c r="AM10" s="11"/>
      <c r="AN10" s="5"/>
      <c r="AP10" s="5"/>
      <c r="AR10" s="5"/>
      <c r="AT10" s="5"/>
      <c r="AU10" s="92">
        <f>MAX(klub_id)</f>
        <v>18</v>
      </c>
      <c r="AV10" s="92">
        <f>MAX(klub_id)</f>
        <v>18</v>
      </c>
      <c r="AW10" s="5"/>
      <c r="AX10" s="92">
        <f>MAX(klubAlias_id)</f>
        <v>1</v>
      </c>
      <c r="AY10" s="92"/>
      <c r="AZ10" s="5"/>
      <c r="BB10" s="54"/>
      <c r="BD10" s="5"/>
      <c r="BF10" s="11"/>
      <c r="BG10" s="11"/>
      <c r="BH10" s="11"/>
      <c r="BI10" s="11"/>
      <c r="BK10" s="5"/>
      <c r="BL10" s="5"/>
      <c r="BM10" s="11"/>
      <c r="BN10" s="11"/>
      <c r="BO10" s="5"/>
      <c r="BP10" s="5"/>
      <c r="BR10" s="5"/>
      <c r="BT10" s="54"/>
      <c r="BV10" s="5"/>
      <c r="BX10" s="5"/>
      <c r="BY10" s="53">
        <f>MAX(imePrezimeAlias_id)</f>
        <v>2</v>
      </c>
      <c r="BZ10" s="53">
        <f>MAX(BZ4:BZ5)</f>
        <v>0</v>
      </c>
      <c r="CB10" s="54"/>
      <c r="CD10" s="53">
        <f>MAX(max_osoba_id,max_imePrezime_id)</f>
        <v>2000</v>
      </c>
      <c r="CE10" s="53"/>
      <c r="CG10" s="11"/>
      <c r="CL10" s="54"/>
      <c r="CN10" s="5"/>
      <c r="CO10" s="5"/>
      <c r="CQ10" s="5"/>
      <c r="CR10" s="11"/>
      <c r="CT10" s="5"/>
      <c r="CU10" s="11"/>
      <c r="CW10" s="5"/>
      <c r="CX10" s="11"/>
      <c r="CZ10" s="11"/>
      <c r="DA10" s="11"/>
      <c r="DC10" s="11"/>
      <c r="DD10" s="11"/>
      <c r="DE10" s="11"/>
      <c r="DF10" s="11"/>
      <c r="DG10" s="5"/>
      <c r="DI10" s="102">
        <f>max_rezultat_id</f>
        <v>1000</v>
      </c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U10" s="54"/>
      <c r="DW10" s="54"/>
      <c r="DY10" s="229"/>
    </row>
    <row r="11" spans="1:138" s="52" customFormat="1" ht="15.75" thickBot="1" x14ac:dyDescent="0.3">
      <c r="A11" s="52" t="s">
        <v>0</v>
      </c>
      <c r="B11" s="55" t="str">
        <f>IF(csv!F3="","",csv!T3)</f>
        <v>M12</v>
      </c>
      <c r="C11" s="30" t="s">
        <v>0</v>
      </c>
      <c r="D11" s="30" t="str">
        <f>IF(csv!F3="","",csv!F3)</f>
        <v>Lovro</v>
      </c>
      <c r="E11" s="30" t="str">
        <f>IF(csv!E3="","",csv!E3)</f>
        <v>Pinjušić</v>
      </c>
      <c r="F11" s="30" t="s">
        <v>0</v>
      </c>
      <c r="G11" s="77" t="str">
        <f>IF(csv!M3="","",csv!M3)</f>
        <v>31:38</v>
      </c>
      <c r="H11" s="77" t="str">
        <f>IF(csv!N3="","",csv!N3)</f>
        <v>0</v>
      </c>
      <c r="I11" s="30" t="s">
        <v>0</v>
      </c>
      <c r="J11" s="30" t="str">
        <f>IF(csv!P3="","",csv!P3)</f>
        <v>JAP</v>
      </c>
      <c r="K11" s="30" t="str">
        <f>IF(csv!Q3="","",csv!Q3)</f>
        <v>OK Japetic</v>
      </c>
      <c r="L11" s="30" t="s">
        <v>0</v>
      </c>
      <c r="M11" s="70" t="str">
        <f>IF(csv!R3="","",csv!R3)</f>
        <v>CRO</v>
      </c>
      <c r="N11" s="52" t="s">
        <v>0</v>
      </c>
      <c r="O11" s="55" t="str">
        <f>IF(B11="","",B11)</f>
        <v>M12</v>
      </c>
      <c r="P11" s="77">
        <f>IF(O11="","",IF(COUNTIF(O$10:O10,O11)=0,P10+1,P10))</f>
        <v>1</v>
      </c>
      <c r="Q11" s="162">
        <f t="shared" ref="Q11" si="0">IF(O11="","",IFERROR(INDEX(kategorija_id,MATCH(O11,kategorija_oznaka,0)),INDEX(kategorijaAlias_id,MATCH(O11,kategorijaAlias_oznaka,0))))</f>
        <v>112</v>
      </c>
      <c r="R11" s="99" t="str" cm="1">
        <f t="array" ref="R11">IF(S11="","",INDEX(natjecanjeStaze_naziv,MATCH(S11,natjecanjeStaze_stazaId,0)))</f>
        <v>M12 – Ž12</v>
      </c>
      <c r="S11" s="56">
        <f t="shared" ref="S11" si="1">IF(BL11="","",INDEX(natjecanjeStaze_stazaId,MATCH(O11,natjecanjeStaze_kategorija,0)))</f>
        <v>1001</v>
      </c>
      <c r="T11" s="52" t="s">
        <v>0</v>
      </c>
      <c r="U11" s="164" t="str">
        <f t="shared" ref="U11" si="2">IF(O11="","",INDEX(kategorija_oznaka,MATCH(Q11,kategorija_id,0)))</f>
        <v>M12</v>
      </c>
      <c r="V11" s="52" t="s">
        <v>0</v>
      </c>
      <c r="W11" s="55" t="str">
        <f>IF(M11="","",M11)</f>
        <v>CRO</v>
      </c>
      <c r="X11" s="77">
        <f t="shared" ref="X11:X177" si="3">IF(W11="","",IFERROR(INDEX(drzava_id,MATCH(W11,drzava_oznaka,0)),"NEMA"))</f>
        <v>1</v>
      </c>
      <c r="Y11" s="30" t="str">
        <f>IF(OR(X11="",X11&lt;&gt;"NEMA"),"",M11)</f>
        <v/>
      </c>
      <c r="Z11" s="70" t="str">
        <f>IF(Y11="","",MAX(Z$10:Z10)+1)</f>
        <v/>
      </c>
      <c r="AA11" s="52" t="s">
        <v>0</v>
      </c>
      <c r="AB11" s="134"/>
      <c r="AC11" s="52" t="s">
        <v>0</v>
      </c>
      <c r="AD11" s="65" t="str">
        <f t="shared" ref="AD11" si="4">IF(Y11="","","INSERT INTO drzava(id,naziv,oznaka) VALUES ("&amp;Z11&amp;",'"&amp;AB11&amp;"','"&amp;UPPER(LEFT(Y11,1))&amp;LOWER(RIGHT(Y11,2))&amp;"');")</f>
        <v/>
      </c>
      <c r="AE11" s="52" t="s">
        <v>0</v>
      </c>
      <c r="AF11" s="164" t="str">
        <f>IF(X11="","",IF(X11="NEMA",Y11,W11))</f>
        <v>CRO</v>
      </c>
      <c r="AG11" s="52" t="s">
        <v>0</v>
      </c>
      <c r="AH11" s="55" t="str">
        <f>IF(J11="","",J11)</f>
        <v>JAP</v>
      </c>
      <c r="AI11" s="30" t="str">
        <f>IF(K11="","",K11)</f>
        <v>OK Japetic</v>
      </c>
      <c r="AJ11" s="77">
        <f t="shared" ref="AJ11:AJ177" si="5">IF(AI11="","",IF(IFERROR(MATCH(AI11,klub_naziv,0),"")&lt;&gt;"","",IFERROR(MATCH(AI11,klubAlias_alias,0),"NEMA")))</f>
        <v>1</v>
      </c>
      <c r="AK11" s="30" t="str" cm="1">
        <f t="array" ref="AK11">IF(AJ11="",""&amp;AI11,IF(AJ11="NEMA",AI11,INDEX(klub_naziv,MATCH(INDEX(klubAlias_klubId,AJ11),klub_id,0))))</f>
        <v>OK Japetić</v>
      </c>
      <c r="AL11" s="30" t="str" cm="1">
        <f t="array" ref="AL11">IFERROR(""&amp;INDEX(registarNatjecatelji,CX11,4),"")</f>
        <v>OK Japetić</v>
      </c>
      <c r="AM11" s="77" t="str">
        <f>IF(AK11=AL11,"",1)</f>
        <v/>
      </c>
      <c r="AN11" s="70" t="str">
        <f>IF(AND(AL11&lt;&gt;"",AL11&lt;&gt;AK11),AL11,""&amp;AK11)</f>
        <v>OK Japetić</v>
      </c>
      <c r="AO11" s="52" t="s">
        <v>0</v>
      </c>
      <c r="AP11" s="86" t="str">
        <f>IF(AJ11&lt;&gt;"NEMA","",IF(IFERROR(MATCH(AI11,AI$10:AI10,0),0)&lt;&gt;0,"",AI11))</f>
        <v/>
      </c>
      <c r="AQ11" s="52" t="s">
        <v>0</v>
      </c>
      <c r="AR11" s="134"/>
      <c r="AS11" s="52" t="s">
        <v>0</v>
      </c>
      <c r="AT11" s="55" t="str">
        <f t="shared" ref="AT11" si="6">IF(AP11="","",IF(AR11="",AP11,""))</f>
        <v/>
      </c>
      <c r="AU11" s="30" t="str">
        <f>IF(AT11="","",MAX(AU$10:AU10)+1)</f>
        <v/>
      </c>
      <c r="AV11" s="30" t="str">
        <f>IF(AT11="","",IF(X11="","",IF(X11="NEMA",Z11,X11)))</f>
        <v/>
      </c>
      <c r="AW11" s="30" t="str">
        <f>IF(AT11="","","INSERT INTO klub(id,naziv,drzava_id,aktivan) VALUES ("&amp;AU11&amp;",'"&amp;AT11&amp;"',"&amp;AV11&amp;",1);")</f>
        <v/>
      </c>
      <c r="AX11" s="30" t="str">
        <f>IF(AR11="","",MAX(AX$10:AX10)+1)</f>
        <v/>
      </c>
      <c r="AY11" s="99" t="str">
        <f t="shared" ref="AY11" si="7">IF(AR11="","",INDEX(klub_id,MATCH(AR11,klub_naziv,0)))</f>
        <v/>
      </c>
      <c r="AZ11" s="70" t="str">
        <f>IF(AR11="","","INSERT INTO klub_alias(id,alias,klub_id) VALUES ("&amp;AX11&amp;",'"&amp;AR11&amp;"',"&amp;AY11&amp;");")</f>
        <v/>
      </c>
      <c r="BA11" s="52" t="s">
        <v>0</v>
      </c>
      <c r="BB11" s="65" t="str">
        <f>""&amp;AW11&amp;AZ11</f>
        <v/>
      </c>
      <c r="BC11" s="52" t="s">
        <v>0</v>
      </c>
      <c r="BD11" s="164" t="str">
        <f>IF(AN11="","",IF(AR11="",AN11,AR11))</f>
        <v>OK Japetić</v>
      </c>
      <c r="BE11" s="52" t="s">
        <v>0</v>
      </c>
      <c r="BF11" s="62" t="str">
        <f>IF(G11="","",G11)</f>
        <v>31:38</v>
      </c>
      <c r="BG11" s="162" t="str">
        <f>IF(H11="","",H11)</f>
        <v>0</v>
      </c>
      <c r="BH11" s="209">
        <f>IF(BF11="","",VALUE(LEFT(BF11,SEARCH(":",BF11)-1))*60+VALUE(RIGHT(BF11,2)))</f>
        <v>1898</v>
      </c>
      <c r="BI11" s="210">
        <f t="shared" ref="BI11:BI74" si="8">IF(CW11="","",IF(N(BH11)&gt;max_minuta*60,2,INDEX(statusRezultat_id,MATCH(VALUE(BG11),statusRezultat_oEvent,0))))</f>
        <v>1</v>
      </c>
      <c r="BJ11" s="52" t="s">
        <v>0</v>
      </c>
      <c r="BK11" s="55" t="str">
        <f>IF(D11="","",D11)</f>
        <v>Lovro</v>
      </c>
      <c r="BL11" s="30" t="str">
        <f>IF(E11="","",E11)</f>
        <v>Pinjušić</v>
      </c>
      <c r="BM11" s="77">
        <f t="shared" ref="BM11" si="9">IF(BL11="","",IFERROR(INDEX(imePrezime_id,MATCH(BK11&amp;" – "&amp;BL11,imePrezime_imePrezime,0)),"NEMA"))</f>
        <v>1315</v>
      </c>
      <c r="BN11" s="77" t="str">
        <f t="shared" ref="BN11" si="10">IF(BM11&lt;&gt;"NEMA","",IFERROR(INDEX(imePrezimeAlias_imePrezimeId,MATCH(BK11&amp;" "&amp;BL11,imePrezimeAlias_alias,0)),"NEMA"))</f>
        <v/>
      </c>
      <c r="BO11" s="30" t="str">
        <f t="shared" ref="BO11" si="11">IF(BL11="","",IF(OR(BN11="",BN11="NEMA"),BK11,INDEX(imePrezime_ime,MATCH(BN11,imePrezime_id,0))))</f>
        <v>Lovro</v>
      </c>
      <c r="BP11" s="70" t="str">
        <f t="shared" ref="BP11" si="12">IF(BL11="","",IF(OR(BN11="",BN11="NEMA"),BL11,INDEX(imePrezime_prezime,MATCH(BN11,imePrezime_id,0))))</f>
        <v>Pinjušić</v>
      </c>
      <c r="BQ11" s="52" t="s">
        <v>0</v>
      </c>
      <c r="BR11" s="86" t="str">
        <f t="shared" ref="BR11" si="13">IF(OR(BL11="",BN11&lt;&gt;"NEMA"),"",BK11&amp;" "&amp;BL11)</f>
        <v/>
      </c>
      <c r="BS11" s="52" t="s">
        <v>0</v>
      </c>
      <c r="BT11" s="65" t="str">
        <f>IF(OR(BM11&lt;&gt;"NEMA",BN11&lt;&gt;"NEMA"),"","SELECT '"&amp;BO11&amp;" – "&amp;BP11&amp;"', ime, prezime FROM imeprezime WHERE ime LIKE '%"&amp;MID(BO11,2,LEN(BO11)-2)&amp;"%' Or prezime LIKE '%"&amp;MID(BP11,2,LEN(BP11)-2)&amp;"%' Or ime LIKE '%"&amp;MID(BP11,2,LEN(BP11)-2)&amp;"%' Or prezime LIKE '%"&amp;MID(BO11,2,LEN(BO11)-2)&amp;"%' ORDER BY ime, prezime;")</f>
        <v/>
      </c>
      <c r="BU11" s="52" t="s">
        <v>0</v>
      </c>
      <c r="BV11" s="134"/>
      <c r="BW11" s="52" t="s">
        <v>0</v>
      </c>
      <c r="BX11" s="55" t="str">
        <f>IF(BV11="","",BK11&amp;" "&amp;BL11)</f>
        <v/>
      </c>
      <c r="BY11" s="77" t="str">
        <f>IF(BV11="","",MAX(BY$10:BY10)+1)</f>
        <v/>
      </c>
      <c r="BZ11" s="56" t="str">
        <f t="shared" ref="BZ11" si="14">IF(BV11="","",INDEX(imePrezime_id,MATCH(IF(IFERROR(SEARCH("–",BV11),0)&lt;&gt;0,BV11,SUBSTITUTE(BV11," "," – ",1)),imePrezime_imePrezime,0)))</f>
        <v/>
      </c>
      <c r="CA11" s="52" t="s">
        <v>0</v>
      </c>
      <c r="CB11" s="65" t="str">
        <f>IF(BV11="","","INSERT INTO imeprezime_alias(id,alias,imeprezime_id) VALUES ("&amp;BY11&amp;",'"&amp;BV11&amp;"',"&amp;BZ11&amp;");")</f>
        <v/>
      </c>
      <c r="CC11" s="52" t="s">
        <v>0</v>
      </c>
      <c r="CD11" s="62" t="str">
        <f>IF(AND(BM11="NEMA",BN11="NEMA"),MAX(CD$10:CD10)+1,"")</f>
        <v/>
      </c>
      <c r="CE11" s="56" t="str">
        <f>IF(CD11="","",IF(CG11="O",1,""))</f>
        <v/>
      </c>
      <c r="CF11" s="52" t="s">
        <v>0</v>
      </c>
      <c r="CG11" s="137" t="str">
        <f t="shared" ref="CG11:CG74" si="15">IF(O11="","",LEFT(INDEX(kategorija_oznaka,MATCH(Q11,kategorija_id,0)),1))</f>
        <v>M</v>
      </c>
      <c r="CH11" s="52" t="s">
        <v>0</v>
      </c>
      <c r="CI11" s="55" t="str">
        <f>IF(CD11="","",IF(M11&lt;&gt;"CRO","","INSERT INTO osoba (id,reg_broj,oib,spol_id,dat_rodjenja) VALUES ("&amp;CD11&amp;",(SELECT max(reg_broj)+1 FROM osoba),Null,'"&amp;CG11&amp;"',Null); INSERT INTO osoba_log (id,reg_broj,oib,spol_id,dat_rodjenja,dnevnik_id) SELECT id,reg_broj,oib,spol_id,dat_rodjenja,"&amp;dnevnik_id&amp;" FROM osoba WHERE id = "&amp;CD11&amp;";"))</f>
        <v/>
      </c>
      <c r="CJ11" s="70" t="str">
        <f>IF(CD11="","","INSERT INTO imeprezime (id,osoba_id,rbr,ime,prezime,klub_id,identitet_id,sintaksa_id,info,aktivno,dnevnik_id) VALUES ("&amp;CD11&amp;","&amp;IF(CI11="","Null",CD11)&amp;",1,'"&amp;BK11&amp;"','"&amp;BL11&amp;"',(SELECT id FROM klub WHERE naziv = '"&amp;BD11&amp;"'),Null,1,'',1,"&amp;dnevnik_id&amp;");")</f>
        <v/>
      </c>
      <c r="CK11" s="52" t="s">
        <v>0</v>
      </c>
      <c r="CL11" s="65" t="str">
        <f>IF(CI11="",CJ11,CI11&amp;" "&amp;CJ11)</f>
        <v/>
      </c>
      <c r="CM11" s="52" t="s">
        <v>0</v>
      </c>
      <c r="CN11" s="55" t="str">
        <f t="shared" ref="CN11:CN74" si="16">IF(BL11="","",IF(BZ11="",BO11,INDEX(imePrezime_ime,MATCH(BZ11,imePrezime_id,0))))</f>
        <v>Lovro</v>
      </c>
      <c r="CO11" s="70" t="str">
        <f t="shared" ref="CO11:CO74" si="17">IF(BL11="","",IF(BZ11="",BP11,INDEX(imePrezime_prezime,MATCH(BZ11,imePrezime_id,0))))</f>
        <v>Pinjušić</v>
      </c>
      <c r="CP11" s="52" t="s">
        <v>0</v>
      </c>
      <c r="CQ11" s="55" t="str">
        <f>IF(BL11="","",CT11 &amp; IF(O11="",""," – " &amp; O11))</f>
        <v>Lovro – Pinjušić – OK Japetić – M12</v>
      </c>
      <c r="CR11" s="56">
        <f t="shared" ref="CR11" si="18">IF(CQ11="","",IFERROR(MATCH(CQ11,registar,0),"NEMA"))</f>
        <v>127</v>
      </c>
      <c r="CS11" s="52" t="s">
        <v>0</v>
      </c>
      <c r="CT11" s="55" t="str">
        <f>IF(BL11="","",CW11 &amp; IF(BD11="",""," – " &amp; BD11))</f>
        <v>Lovro – Pinjušić – OK Japetić</v>
      </c>
      <c r="CU11" s="56">
        <f t="shared" ref="CU11" si="19">IF(CT11="","",IFERROR(MATCH(CT11,imePrezime_imePrezimeKlub,0),"NEMA"))</f>
        <v>127</v>
      </c>
      <c r="CV11" s="52" t="s">
        <v>0</v>
      </c>
      <c r="CW11" s="55" t="str">
        <f>IF(CO11="","",CN11&amp;" – "&amp;CO11)</f>
        <v>Lovro – Pinjušić</v>
      </c>
      <c r="CX11" s="56">
        <f t="shared" ref="CX11" si="20">IF(CW11="","",IFERROR(MATCH(CW11,imePrezime_imePrezime,0),"NEMA"))</f>
        <v>127</v>
      </c>
      <c r="CY11" s="52" t="s">
        <v>0</v>
      </c>
      <c r="CZ11" s="62">
        <f>IF(CR11="","",IF(CR11&lt;&gt;"NEMA",CR11,IF(CU11&lt;&gt;"NEMA",CU11,IF(CX11&lt;&gt;"NEMA",CX11,""))))</f>
        <v>127</v>
      </c>
      <c r="DA11" s="56" cm="1">
        <f t="array" ref="DA11">IF(CZ11&lt;&gt;"",INDEX(imePrezime_id,CZ11,0),IF(CD11&lt;&gt;"",CD11,""))</f>
        <v>1315</v>
      </c>
      <c r="DB11" s="52" t="s">
        <v>0</v>
      </c>
      <c r="DC11" s="62" t="str">
        <f>IF(BL11="","",IF(CD11&lt;&gt;"","novo",IF(BN11="","imepre","imepre(ali)")))</f>
        <v>imepre</v>
      </c>
      <c r="DD11" s="77" t="str">
        <f t="shared" ref="DD11:DD74" si="21">IF(BL11="","",IF(AI11="",IF(IFERROR(INDEX(imePrezime_klub,MATCH(DA11,imePrezime_id,0)),"NEMA")="","klu",""),IF(OR(AND(AJ11&lt;&gt;"",AJ11&lt;&gt;"NEMA"),AY11&lt;&gt;""),"klu(ali)",IF(AND(AL11&lt;&gt;"",AL11&lt;&gt;AK11),"(raz-klu)","klu"))))</f>
        <v>klu(ali)</v>
      </c>
      <c r="DE11" s="77" t="str">
        <f>IF(BL11="","","kat"&amp;IF(AND(U11&lt;&gt;O11,O11&lt;&gt;"Open"),"(ali)",""))</f>
        <v>kat</v>
      </c>
      <c r="DF11" s="77" t="str">
        <f>IF(BI11=2,"ot","")</f>
        <v/>
      </c>
      <c r="DG11" s="70" t="str">
        <f>IF(BL11="","",DC11&amp;IF(DC11="novo","","-"&amp;DD11&amp;"-"&amp;DE11)&amp;IF(DF11="","","-"&amp;DF11))</f>
        <v>imepre-klu(ali)-kat</v>
      </c>
      <c r="DH11" s="52" t="s">
        <v>0</v>
      </c>
      <c r="DI11" s="62">
        <f>IF(BL11="","",MAX(DI$10:DI10)+1)</f>
        <v>1001</v>
      </c>
      <c r="DJ11" s="77">
        <f>IF(BL11="","",S11)</f>
        <v>1001</v>
      </c>
      <c r="DK11" s="77">
        <f>IF(DA11="","",DA11)</f>
        <v>1315</v>
      </c>
      <c r="DL11" s="77">
        <f>IF(BH11="","",BH11)</f>
        <v>1898</v>
      </c>
      <c r="DM11" s="77">
        <f>IF(BI11="","",BI11)</f>
        <v>1</v>
      </c>
      <c r="DN11" s="77">
        <f t="shared" ref="DN11:DN74" si="22">IF(CW11="","",IF(trka_je_rangirana=0,0,IF(OR(CR11="",CR11="NEMA"),0,1)))</f>
        <v>0</v>
      </c>
      <c r="DO11" s="77">
        <f t="shared" ref="DO11:DO74" si="23">IF(DI11="","",INDEX(uparivanje_id,MATCH(DG11,uparivanje_oznaka,0)))</f>
        <v>3</v>
      </c>
      <c r="DP11" s="77" t="str">
        <f>IF(BI11="","",BG11)</f>
        <v>0</v>
      </c>
      <c r="DQ11" s="77" t="str">
        <f>IF(OR(BN11="",BN11="NEMA"),BY11,BN11)</f>
        <v/>
      </c>
      <c r="DR11" s="77">
        <f>IF(OR(AJ11="",AJ11="NEMA"),AX11,AJ11)</f>
        <v>1</v>
      </c>
      <c r="DS11" s="56" t="str">
        <f t="shared" ref="DS11:DS74" si="24">IF(INDEX(natjecanjeKategorije_katAliasId,MATCH(Q11,natjecanjeKategorije_katRegId,0))="","",INDEX(natjecanjeKategorije_katAliasId,MATCH(Q11,natjecanjeKategorije_katRegId,0)))</f>
        <v/>
      </c>
      <c r="DT11" s="52" t="s">
        <v>0</v>
      </c>
      <c r="DU11" s="65"/>
      <c r="DW11" s="65"/>
      <c r="DY11" s="230"/>
      <c r="DZ11" s="52" t="s">
        <v>0</v>
      </c>
    </row>
    <row r="12" spans="1:138" ht="15.75" thickBot="1" x14ac:dyDescent="0.3">
      <c r="A12" t="s">
        <v>0</v>
      </c>
      <c r="B12" s="57" t="str">
        <f>IF(csv!F4="","",csv!T4)</f>
        <v>M12</v>
      </c>
      <c r="C12" s="33" t="s">
        <v>0</v>
      </c>
      <c r="D12" s="33" t="str">
        <f>IF(csv!F4="","",csv!F4)</f>
        <v>Marin</v>
      </c>
      <c r="E12" s="33" t="str">
        <f>IF(csv!E4="","",csv!E4)</f>
        <v>Tanković</v>
      </c>
      <c r="F12" s="33" t="s">
        <v>0</v>
      </c>
      <c r="G12" s="78" t="str">
        <f>IF(csv!M4="","",csv!M4)</f>
        <v>33:21</v>
      </c>
      <c r="H12" s="78" t="str">
        <f>IF(csv!N4="","",csv!N4)</f>
        <v>0</v>
      </c>
      <c r="I12" s="33" t="s">
        <v>0</v>
      </c>
      <c r="J12" s="33" t="str">
        <f>IF(csv!P4="","",csv!P4)</f>
        <v>OK Jelen</v>
      </c>
      <c r="K12" s="33" t="str">
        <f>IF(csv!Q4="","",csv!Q4)</f>
        <v>OK Jelen</v>
      </c>
      <c r="L12" s="33" t="s">
        <v>0</v>
      </c>
      <c r="M12" s="71" t="str">
        <f>IF(csv!R4="","",csv!R4)</f>
        <v>CRO</v>
      </c>
      <c r="N12" s="52" t="s">
        <v>0</v>
      </c>
      <c r="O12" s="57" t="str">
        <f t="shared" ref="O12:O75" si="25">IF(B12="","",B12)</f>
        <v>M12</v>
      </c>
      <c r="P12" s="78">
        <f>IF(O12="","",IF(COUNTIF(O$10:O11,O12)=0,P11+1,P11))</f>
        <v>1</v>
      </c>
      <c r="Q12" s="93">
        <f t="shared" ref="Q12:Q75" si="26">IF(O12="","",IFERROR(INDEX(kategorija_id,MATCH(O12,kategorija_oznaka,0)),INDEX(kategorijaAlias_id,MATCH(O12,kategorijaAlias_oznaka,0))))</f>
        <v>112</v>
      </c>
      <c r="R12" s="94" t="str" cm="1">
        <f t="array" ref="R12">IF(S12="","",INDEX(natjecanjeStaze_naziv,MATCH(S12,natjecanjeStaze_stazaId,0)))</f>
        <v>M12 – Ž12</v>
      </c>
      <c r="S12" s="58">
        <f t="shared" ref="S12:S75" si="27">IF(BL12="","",INDEX(natjecanjeStaze_stazaId,MATCH(O12,natjecanjeStaze_kategorija,0)))</f>
        <v>1001</v>
      </c>
      <c r="T12" s="52" t="s">
        <v>0</v>
      </c>
      <c r="U12" s="165" t="str">
        <f t="shared" ref="U12:U75" si="28">IF(O12="","",INDEX(kategorija_oznaka,MATCH(Q12,kategorija_id,0)))</f>
        <v>M12</v>
      </c>
      <c r="V12" s="52" t="s">
        <v>0</v>
      </c>
      <c r="W12" s="57" t="str">
        <f t="shared" ref="W12:W75" si="29">IF(M12="","",M12)</f>
        <v>CRO</v>
      </c>
      <c r="X12" s="78">
        <f t="shared" si="3"/>
        <v>1</v>
      </c>
      <c r="Y12" s="33" t="str">
        <f t="shared" ref="Y12:Y75" si="30">IF(OR(X12="",X12&lt;&gt;"NEMA"),"",M12)</f>
        <v/>
      </c>
      <c r="Z12" s="71" t="str">
        <f>IF(Y12="","",MAX(Z$10:Z11)+1)</f>
        <v/>
      </c>
      <c r="AA12" s="52" t="s">
        <v>0</v>
      </c>
      <c r="AB12" s="135"/>
      <c r="AC12" s="52" t="s">
        <v>0</v>
      </c>
      <c r="AD12" s="20" t="str">
        <f t="shared" ref="AD12:AD75" si="31">IF(Y12="","","INSERT INTO drzava(id,naziv,oznaka) VALUES ("&amp;Z12&amp;",'"&amp;AB12&amp;"','"&amp;UPPER(LEFT(Y12,1))&amp;LOWER(RIGHT(Y12,2))&amp;"');")</f>
        <v/>
      </c>
      <c r="AE12" s="52" t="s">
        <v>0</v>
      </c>
      <c r="AF12" s="165" t="str">
        <f t="shared" ref="AF12:AF75" si="32">IF(X12="","",IF(X12="NEMA",Y12,W12))</f>
        <v>CRO</v>
      </c>
      <c r="AG12" s="52" t="s">
        <v>0</v>
      </c>
      <c r="AH12" s="57" t="str">
        <f t="shared" ref="AH12:AH75" si="33">IF(J12="","",J12)</f>
        <v>OK Jelen</v>
      </c>
      <c r="AI12" s="33" t="str">
        <f t="shared" ref="AI12:AI75" si="34">IF(K12="","",K12)</f>
        <v>OK Jelen</v>
      </c>
      <c r="AJ12" s="78" t="str">
        <f t="shared" si="5"/>
        <v/>
      </c>
      <c r="AK12" s="33" t="str" cm="1">
        <f t="array" ref="AK12">IF(AJ12="",""&amp;AI12,IF(AJ12="NEMA",AI12,INDEX(klub_naziv,MATCH(INDEX(klubAlias_klubId,AJ12),klub_id,0))))</f>
        <v>OK Jelen</v>
      </c>
      <c r="AL12" s="33" t="str" cm="1">
        <f t="array" ref="AL12">IFERROR(""&amp;INDEX(registarNatjecatelji,CX12,4),"")</f>
        <v>OK Jelen</v>
      </c>
      <c r="AM12" s="78" t="str">
        <f t="shared" ref="AM12:AM75" si="35">IF(AK12=AL12,"",1)</f>
        <v/>
      </c>
      <c r="AN12" s="71" t="str">
        <f t="shared" ref="AN12:AN75" si="36">IF(AND(AL12&lt;&gt;"",AL12&lt;&gt;AK12),AL12,""&amp;AK12)</f>
        <v>OK Jelen</v>
      </c>
      <c r="AO12" s="52" t="s">
        <v>0</v>
      </c>
      <c r="AP12" s="87" t="str">
        <f>IF(AJ12&lt;&gt;"NEMA","",IF(IFERROR(MATCH(AI12,AI$10:AI11,0),0)&lt;&gt;0,"",AI12))</f>
        <v/>
      </c>
      <c r="AQ12" s="52" t="s">
        <v>0</v>
      </c>
      <c r="AR12" s="135"/>
      <c r="AS12" s="52" t="s">
        <v>0</v>
      </c>
      <c r="AT12" s="57" t="str">
        <f t="shared" ref="AT12:AT75" si="37">IF(AP12="","",IF(AR12="",AP12,""))</f>
        <v/>
      </c>
      <c r="AU12" s="33" t="str">
        <f>IF(AT12="","",MAX(AU$10:AU11)+1)</f>
        <v/>
      </c>
      <c r="AV12" s="33" t="str">
        <f t="shared" ref="AV12:AV75" si="38">IF(AT12="","",IF(X12="","",IF(X12="NEMA",Z12,X12)))</f>
        <v/>
      </c>
      <c r="AW12" s="33" t="str">
        <f t="shared" ref="AW12:AW75" si="39">IF(AT12="","","INSERT INTO klub(id,naziv,drzava_id,aktivan) VALUES ("&amp;AU12&amp;",'"&amp;AT12&amp;"',"&amp;AV12&amp;",1);")</f>
        <v/>
      </c>
      <c r="AX12" s="33" t="str">
        <f>IF(AR12="","",MAX(AX$10:AX11)+1)</f>
        <v/>
      </c>
      <c r="AY12" s="94" t="str">
        <f t="shared" ref="AY12:AY75" si="40">IF(AR12="","",INDEX(klub_id,MATCH(AR12,klub_naziv,0)))</f>
        <v/>
      </c>
      <c r="AZ12" s="71" t="str">
        <f t="shared" ref="AZ12:AZ75" si="41">IF(AR12="","","INSERT INTO klub_alias(id,alias,klub_id) VALUES ("&amp;AX12&amp;",'"&amp;AR12&amp;"',"&amp;AY12&amp;");")</f>
        <v/>
      </c>
      <c r="BA12" s="52" t="s">
        <v>0</v>
      </c>
      <c r="BB12" s="20" t="str">
        <f t="shared" ref="BB12:BB75" si="42">""&amp;AW12&amp;AZ12</f>
        <v/>
      </c>
      <c r="BC12" s="52" t="s">
        <v>0</v>
      </c>
      <c r="BD12" s="165" t="str">
        <f t="shared" ref="BD12:BD75" si="43">IF(AN12="","",IF(AR12="",AN12,AR12))</f>
        <v>OK Jelen</v>
      </c>
      <c r="BE12" s="52" t="s">
        <v>0</v>
      </c>
      <c r="BF12" s="63" t="str">
        <f t="shared" ref="BF12:BF75" si="44">IF(G12="","",G12)</f>
        <v>33:21</v>
      </c>
      <c r="BG12" s="93" t="str">
        <f t="shared" ref="BG12:BG75" si="45">IF(H12="","",H12)</f>
        <v>0</v>
      </c>
      <c r="BH12" s="211">
        <f t="shared" ref="BH12:BH75" si="46">IF(BF12="","",VALUE(LEFT(BF12,SEARCH(":",BF12)-1))*60+VALUE(RIGHT(BF12,2)))</f>
        <v>2001</v>
      </c>
      <c r="BI12" s="212">
        <f t="shared" si="8"/>
        <v>1</v>
      </c>
      <c r="BJ12" s="52" t="s">
        <v>0</v>
      </c>
      <c r="BK12" s="57" t="str">
        <f t="shared" ref="BK12:BK75" si="47">IF(D12="","",D12)</f>
        <v>Marin</v>
      </c>
      <c r="BL12" s="33" t="str">
        <f t="shared" ref="BL12:BL75" si="48">IF(E12="","",E12)</f>
        <v>Tanković</v>
      </c>
      <c r="BM12" s="78">
        <f t="shared" ref="BM12:BM75" si="49">IF(BL12="","",IFERROR(INDEX(imePrezime_id,MATCH(BK12&amp;" – "&amp;BL12,imePrezime_imePrezime,0)),"NEMA"))</f>
        <v>1162</v>
      </c>
      <c r="BN12" s="78" t="str">
        <f t="shared" ref="BN12:BN75" si="50">IF(BM12&lt;&gt;"NEMA","",IFERROR(INDEX(imePrezimeAlias_imePrezimeId,MATCH(BK12&amp;" "&amp;BL12,imePrezimeAlias_alias,0)),"NEMA"))</f>
        <v/>
      </c>
      <c r="BO12" s="33" t="str">
        <f t="shared" ref="BO12:BO75" si="51">IF(BL12="","",IF(OR(BN12="",BN12="NEMA"),BK12,INDEX(imePrezime_ime,MATCH(BN12,imePrezime_id,0))))</f>
        <v>Marin</v>
      </c>
      <c r="BP12" s="71" t="str">
        <f t="shared" ref="BP12:BP75" si="52">IF(BL12="","",IF(OR(BN12="",BN12="NEMA"),BL12,INDEX(imePrezime_prezime,MATCH(BN12,imePrezime_id,0))))</f>
        <v>Tanković</v>
      </c>
      <c r="BQ12" s="52" t="s">
        <v>0</v>
      </c>
      <c r="BR12" s="87" t="str">
        <f t="shared" ref="BR12:BR75" si="53">IF(OR(BL12="",BN12&lt;&gt;"NEMA"),"",BK12&amp;" "&amp;BL12)</f>
        <v/>
      </c>
      <c r="BS12" s="52" t="s">
        <v>0</v>
      </c>
      <c r="BT12" s="20" t="str">
        <f t="shared" ref="BT12:BT75" si="54">IF(OR(BM12&lt;&gt;"NEMA",BN12&lt;&gt;"NEMA"),"","SELECT '"&amp;BO12&amp;" – "&amp;BP12&amp;"', ime, prezime FROM imeprezime WHERE ime LIKE '%"&amp;MID(BO12,2,LEN(BO12)-2)&amp;"%' Or prezime LIKE '%"&amp;MID(BP12,2,LEN(BP12)-2)&amp;"%' Or ime LIKE '%"&amp;MID(BP12,2,LEN(BP12)-2)&amp;"%' Or prezime LIKE '%"&amp;MID(BO12,2,LEN(BO12)-2)&amp;"%' ORDER BY ime, prezime;")</f>
        <v/>
      </c>
      <c r="BU12" s="52" t="s">
        <v>0</v>
      </c>
      <c r="BV12" s="135"/>
      <c r="BW12" s="52" t="s">
        <v>0</v>
      </c>
      <c r="BX12" s="57" t="str">
        <f t="shared" ref="BX12:BX75" si="55">IF(BV12="","",BK12&amp;" "&amp;BL12)</f>
        <v/>
      </c>
      <c r="BY12" s="78" t="str">
        <f>IF(BV12="","",MAX(BY$10:BY11)+1)</f>
        <v/>
      </c>
      <c r="BZ12" s="58" t="str">
        <f t="shared" ref="BZ12:BZ75" si="56">IF(BV12="","",INDEX(imePrezime_id,MATCH(IF(IFERROR(SEARCH("–",BV12),0)&lt;&gt;0,BV12,SUBSTITUTE(BV12," "," – ",1)),imePrezime_imePrezime,0)))</f>
        <v/>
      </c>
      <c r="CA12" s="52" t="s">
        <v>0</v>
      </c>
      <c r="CB12" s="20" t="str">
        <f t="shared" ref="CB12:CB75" si="57">IF(BV12="","","INSERT INTO imeprezime_alias(id,alias,imeprezime_id) VALUES ("&amp;BY12&amp;",'"&amp;BV12&amp;"',"&amp;BZ12&amp;");")</f>
        <v/>
      </c>
      <c r="CC12" s="52" t="s">
        <v>0</v>
      </c>
      <c r="CD12" s="63" t="str">
        <f>IF(AND(BM12="NEMA",BN12="NEMA"),MAX(CD$10:CD11)+1,"")</f>
        <v/>
      </c>
      <c r="CE12" s="58" t="str">
        <f t="shared" ref="CE12:CE75" si="58">IF(CD12="","",IF(CG12="O",1,""))</f>
        <v/>
      </c>
      <c r="CF12" t="s">
        <v>0</v>
      </c>
      <c r="CG12" s="138" t="str">
        <f t="shared" si="15"/>
        <v>M</v>
      </c>
      <c r="CH12" t="s">
        <v>0</v>
      </c>
      <c r="CI12" s="57" t="str">
        <f>IF(CD12="","",IF(M12&lt;&gt;"CRO","","INSERT INTO osoba (id,reg_broj,oib,spol_id,dat_rodjenja) VALUES ("&amp;CD12&amp;",(SELECT max(reg_broj)+1 FROM osoba),Null,'"&amp;CG12&amp;"',Null); INSERT INTO osoba_log (id,reg_broj,oib,spol_id,dat_rodjenja,dnevnik_id) SELECT id,reg_broj,oib,spol_id,dat_rodjenja,"&amp;dnevnik_id&amp;" FROM osoba WHERE id = "&amp;CD12&amp;";"))</f>
        <v/>
      </c>
      <c r="CJ12" s="71" t="str">
        <f>IF(CD12="","","INSERT INTO imeprezime (id,osoba_id,rbr,ime,prezime,klub_id,identitet_id,sintaksa_id,info,aktivno,dnevnik_id) VALUES ("&amp;CD12&amp;","&amp;IF(CI12="","Null",CD12)&amp;",1,'"&amp;BK12&amp;"','"&amp;BL12&amp;"',(SELECT id FROM klub WHERE naziv = '"&amp;BD12&amp;"'),Null,1,'',1,"&amp;dnevnik_id&amp;");")</f>
        <v/>
      </c>
      <c r="CK12" t="s">
        <v>0</v>
      </c>
      <c r="CL12" s="20" t="str">
        <f t="shared" ref="CL12:CL75" si="59">IF(CI12="",CJ12,CI12&amp;" "&amp;CJ12)</f>
        <v/>
      </c>
      <c r="CM12" s="52" t="s">
        <v>0</v>
      </c>
      <c r="CN12" s="57" t="str">
        <f t="shared" si="16"/>
        <v>Marin</v>
      </c>
      <c r="CO12" s="71" t="str">
        <f t="shared" si="17"/>
        <v>Tanković</v>
      </c>
      <c r="CP12" s="52" t="s">
        <v>0</v>
      </c>
      <c r="CQ12" s="57" t="str">
        <f t="shared" ref="CQ12:CQ75" si="60">IF(BL12="","",CT12 &amp; IF(O12="",""," – " &amp; O12))</f>
        <v>Marin – Tanković – OK Jelen – M12</v>
      </c>
      <c r="CR12" s="58">
        <f t="shared" ref="CR12:CR75" si="61">IF(CQ12="","",IFERROR(MATCH(CQ12,registar,0),"NEMA"))</f>
        <v>195</v>
      </c>
      <c r="CS12" s="52" t="s">
        <v>0</v>
      </c>
      <c r="CT12" s="57" t="str">
        <f t="shared" ref="CT12:CT75" si="62">IF(BL12="","",CW12 &amp; IF(BD12="",""," – " &amp; BD12))</f>
        <v>Marin – Tanković – OK Jelen</v>
      </c>
      <c r="CU12" s="58">
        <f t="shared" ref="CU12:CU75" si="63">IF(CT12="","",IFERROR(MATCH(CT12,imePrezime_imePrezimeKlub,0),"NEMA"))</f>
        <v>195</v>
      </c>
      <c r="CV12" s="52" t="s">
        <v>0</v>
      </c>
      <c r="CW12" s="57" t="str">
        <f t="shared" ref="CW12:CW75" si="64">IF(CO12="","",CN12&amp;" – "&amp;CO12)</f>
        <v>Marin – Tanković</v>
      </c>
      <c r="CX12" s="58">
        <f t="shared" ref="CX12:CX75" si="65">IF(CW12="","",IFERROR(MATCH(CW12,imePrezime_imePrezime,0),"NEMA"))</f>
        <v>195</v>
      </c>
      <c r="CY12" s="52" t="s">
        <v>0</v>
      </c>
      <c r="CZ12" s="63">
        <f t="shared" ref="CZ12:CZ75" si="66">IF(CR12="","",IF(CR12&lt;&gt;"NEMA",CR12,IF(CU12&lt;&gt;"NEMA",CU12,IF(CX12&lt;&gt;"NEMA",CX12,""))))</f>
        <v>195</v>
      </c>
      <c r="DA12" s="58" cm="1">
        <f t="array" ref="DA12">IF(CZ12&lt;&gt;"",INDEX(imePrezime_id,CZ12,0),IF(CD12&lt;&gt;"",CD12,""))</f>
        <v>1162</v>
      </c>
      <c r="DB12" s="52" t="s">
        <v>0</v>
      </c>
      <c r="DC12" s="63" t="str">
        <f t="shared" ref="DC12:DC75" si="67">IF(BL12="","",IF(CD12&lt;&gt;"","novo",IF(BN12="","imepre","imepre(ali)")))</f>
        <v>imepre</v>
      </c>
      <c r="DD12" s="78" t="str">
        <f t="shared" si="21"/>
        <v>klu</v>
      </c>
      <c r="DE12" s="78" t="str">
        <f t="shared" ref="DE12:DE75" si="68">IF(BL12="","","kat"&amp;IF(AND(U12&lt;&gt;O12,O12&lt;&gt;"Open"),"(ali)",""))</f>
        <v>kat</v>
      </c>
      <c r="DF12" s="78" t="str">
        <f t="shared" ref="DF12:DF75" si="69">IF(BI12=2,"ot","")</f>
        <v/>
      </c>
      <c r="DG12" s="71" t="str">
        <f t="shared" ref="DG12:DG75" si="70">IF(BL12="","",DC12&amp;IF(DC12="novo","","-"&amp;DD12&amp;"-"&amp;DE12)&amp;IF(DF12="","","-"&amp;DF12))</f>
        <v>imepre-klu-kat</v>
      </c>
      <c r="DH12" s="52" t="s">
        <v>0</v>
      </c>
      <c r="DI12" s="63">
        <f>IF(BL12="","",MAX(DI$10:DI11)+1)</f>
        <v>1002</v>
      </c>
      <c r="DJ12" s="78">
        <f t="shared" ref="DJ12:DJ75" si="71">IF(BL12="","",S12)</f>
        <v>1001</v>
      </c>
      <c r="DK12" s="78">
        <f t="shared" ref="DK12:DK75" si="72">IF(DA12="","",DA12)</f>
        <v>1162</v>
      </c>
      <c r="DL12" s="78">
        <f t="shared" ref="DL12:DL75" si="73">IF(BH12="","",BH12)</f>
        <v>2001</v>
      </c>
      <c r="DM12" s="78">
        <f t="shared" ref="DM12:DM75" si="74">IF(BI12="","",BI12)</f>
        <v>1</v>
      </c>
      <c r="DN12" s="78">
        <f t="shared" si="22"/>
        <v>0</v>
      </c>
      <c r="DO12" s="78">
        <f t="shared" si="23"/>
        <v>1</v>
      </c>
      <c r="DP12" s="78" t="str">
        <f t="shared" ref="DP12:DP75" si="75">IF(BI12="","",BG12)</f>
        <v>0</v>
      </c>
      <c r="DQ12" s="78" t="str">
        <f t="shared" ref="DQ12:DQ75" si="76">IF(OR(BN12="",BN12="NEMA"),BY12,BN12)</f>
        <v/>
      </c>
      <c r="DR12" s="78" t="str">
        <f t="shared" ref="DR12:DR75" si="77">IF(OR(AJ12="",AJ12="NEMA"),AX12,AJ12)</f>
        <v/>
      </c>
      <c r="DS12" s="58" t="str">
        <f t="shared" si="24"/>
        <v/>
      </c>
      <c r="DT12" s="52" t="s">
        <v>0</v>
      </c>
      <c r="DU12" s="20"/>
      <c r="DV12" s="52"/>
      <c r="DW12" s="20"/>
      <c r="DX12" s="52"/>
      <c r="DY12" s="230"/>
      <c r="DZ12" s="52" t="s">
        <v>0</v>
      </c>
      <c r="EA12" s="262" t="s">
        <v>1170</v>
      </c>
      <c r="EB12" s="263"/>
      <c r="EC12" s="263"/>
      <c r="ED12" s="263"/>
      <c r="EE12" s="263"/>
      <c r="EF12" s="263"/>
      <c r="EG12" s="263"/>
      <c r="EH12" s="264"/>
    </row>
    <row r="13" spans="1:138" ht="15.75" thickBot="1" x14ac:dyDescent="0.3">
      <c r="A13" t="s">
        <v>0</v>
      </c>
      <c r="B13" s="57" t="str">
        <f>IF(csv!F5="","",csv!T5)</f>
        <v>M12</v>
      </c>
      <c r="C13" s="33" t="s">
        <v>0</v>
      </c>
      <c r="D13" s="33" t="str">
        <f>IF(csv!F5="","",csv!F5)</f>
        <v>Mario</v>
      </c>
      <c r="E13" s="33" t="str">
        <f>IF(csv!E5="","",csv!E5)</f>
        <v>Lah</v>
      </c>
      <c r="F13" s="33" t="s">
        <v>0</v>
      </c>
      <c r="G13" s="78" t="str">
        <f>IF(csv!M5="","",csv!M5)</f>
        <v>41:54</v>
      </c>
      <c r="H13" s="78" t="str">
        <f>IF(csv!N5="","",csv!N5)</f>
        <v>0</v>
      </c>
      <c r="I13" s="33" t="s">
        <v>0</v>
      </c>
      <c r="J13" s="33" t="str">
        <f>IF(csv!P5="","",csv!P5)</f>
        <v>OK Varaždin</v>
      </c>
      <c r="K13" s="33" t="str">
        <f>IF(csv!Q5="","",csv!Q5)</f>
        <v>OK Varaždin</v>
      </c>
      <c r="L13" s="33" t="s">
        <v>0</v>
      </c>
      <c r="M13" s="71" t="str">
        <f>IF(csv!R5="","",csv!R5)</f>
        <v>CRO</v>
      </c>
      <c r="N13" s="52" t="s">
        <v>0</v>
      </c>
      <c r="O13" s="57" t="str">
        <f t="shared" si="25"/>
        <v>M12</v>
      </c>
      <c r="P13" s="78">
        <f>IF(O13="","",IF(COUNTIF(O$10:O12,O13)=0,P12+1,P12))</f>
        <v>1</v>
      </c>
      <c r="Q13" s="93">
        <f t="shared" si="26"/>
        <v>112</v>
      </c>
      <c r="R13" s="94" t="str" cm="1">
        <f t="array" ref="R13">IF(S13="","",INDEX(natjecanjeStaze_naziv,MATCH(S13,natjecanjeStaze_stazaId,0)))</f>
        <v>M12 – Ž12</v>
      </c>
      <c r="S13" s="58">
        <f t="shared" si="27"/>
        <v>1001</v>
      </c>
      <c r="T13" s="52" t="s">
        <v>0</v>
      </c>
      <c r="U13" s="165" t="str">
        <f t="shared" si="28"/>
        <v>M12</v>
      </c>
      <c r="V13" s="52" t="s">
        <v>0</v>
      </c>
      <c r="W13" s="57" t="str">
        <f t="shared" si="29"/>
        <v>CRO</v>
      </c>
      <c r="X13" s="78">
        <f t="shared" si="3"/>
        <v>1</v>
      </c>
      <c r="Y13" s="33" t="str">
        <f t="shared" si="30"/>
        <v/>
      </c>
      <c r="Z13" s="71" t="str">
        <f>IF(Y13="","",MAX(Z$10:Z12)+1)</f>
        <v/>
      </c>
      <c r="AA13" s="52" t="s">
        <v>0</v>
      </c>
      <c r="AB13" s="135"/>
      <c r="AC13" s="52" t="s">
        <v>0</v>
      </c>
      <c r="AD13" s="20" t="str">
        <f t="shared" si="31"/>
        <v/>
      </c>
      <c r="AE13" s="52" t="s">
        <v>0</v>
      </c>
      <c r="AF13" s="165" t="str">
        <f t="shared" si="32"/>
        <v>CRO</v>
      </c>
      <c r="AG13" s="52" t="s">
        <v>0</v>
      </c>
      <c r="AH13" s="57" t="str">
        <f t="shared" si="33"/>
        <v>OK Varaždin</v>
      </c>
      <c r="AI13" s="33" t="str">
        <f t="shared" si="34"/>
        <v>OK Varaždin</v>
      </c>
      <c r="AJ13" s="78" t="str">
        <f t="shared" si="5"/>
        <v/>
      </c>
      <c r="AK13" s="33" t="str" cm="1">
        <f t="array" ref="AK13">IF(AJ13="",""&amp;AI13,IF(AJ13="NEMA",AI13,INDEX(klub_naziv,MATCH(INDEX(klubAlias_klubId,AJ13),klub_id,0))))</f>
        <v>OK Varaždin</v>
      </c>
      <c r="AL13" s="33" t="str" cm="1">
        <f t="array" ref="AL13">IFERROR(""&amp;INDEX(registarNatjecatelji,CX13,4),"")</f>
        <v>OK Varaždin</v>
      </c>
      <c r="AM13" s="78" t="str">
        <f t="shared" si="35"/>
        <v/>
      </c>
      <c r="AN13" s="71" t="str">
        <f t="shared" si="36"/>
        <v>OK Varaždin</v>
      </c>
      <c r="AO13" s="52" t="s">
        <v>0</v>
      </c>
      <c r="AP13" s="87" t="str">
        <f>IF(AJ13&lt;&gt;"NEMA","",IF(IFERROR(MATCH(AI13,AI$10:AI12,0),0)&lt;&gt;0,"",AI13))</f>
        <v/>
      </c>
      <c r="AQ13" s="52" t="s">
        <v>0</v>
      </c>
      <c r="AR13" s="135"/>
      <c r="AS13" s="52" t="s">
        <v>0</v>
      </c>
      <c r="AT13" s="57" t="str">
        <f t="shared" si="37"/>
        <v/>
      </c>
      <c r="AU13" s="33" t="str">
        <f>IF(AT13="","",MAX(AU$10:AU12)+1)</f>
        <v/>
      </c>
      <c r="AV13" s="33" t="str">
        <f t="shared" si="38"/>
        <v/>
      </c>
      <c r="AW13" s="33" t="str">
        <f t="shared" si="39"/>
        <v/>
      </c>
      <c r="AX13" s="33" t="str">
        <f>IF(AR13="","",MAX(AX$10:AX12)+1)</f>
        <v/>
      </c>
      <c r="AY13" s="94" t="str">
        <f t="shared" si="40"/>
        <v/>
      </c>
      <c r="AZ13" s="71" t="str">
        <f t="shared" si="41"/>
        <v/>
      </c>
      <c r="BA13" s="52" t="s">
        <v>0</v>
      </c>
      <c r="BB13" s="20" t="str">
        <f t="shared" si="42"/>
        <v/>
      </c>
      <c r="BC13" s="52" t="s">
        <v>0</v>
      </c>
      <c r="BD13" s="165" t="str">
        <f t="shared" si="43"/>
        <v>OK Varaždin</v>
      </c>
      <c r="BE13" s="52" t="s">
        <v>0</v>
      </c>
      <c r="BF13" s="63" t="str">
        <f t="shared" si="44"/>
        <v>41:54</v>
      </c>
      <c r="BG13" s="93" t="str">
        <f t="shared" si="45"/>
        <v>0</v>
      </c>
      <c r="BH13" s="211">
        <f t="shared" si="46"/>
        <v>2514</v>
      </c>
      <c r="BI13" s="212">
        <f t="shared" si="8"/>
        <v>1</v>
      </c>
      <c r="BJ13" s="52" t="s">
        <v>0</v>
      </c>
      <c r="BK13" s="57" t="str">
        <f t="shared" si="47"/>
        <v>Mario</v>
      </c>
      <c r="BL13" s="33" t="str">
        <f t="shared" si="48"/>
        <v>Lah</v>
      </c>
      <c r="BM13" s="78">
        <f t="shared" si="49"/>
        <v>1174</v>
      </c>
      <c r="BN13" s="78" t="str">
        <f t="shared" si="50"/>
        <v/>
      </c>
      <c r="BO13" s="33" t="str">
        <f t="shared" si="51"/>
        <v>Mario</v>
      </c>
      <c r="BP13" s="71" t="str">
        <f t="shared" si="52"/>
        <v>Lah</v>
      </c>
      <c r="BQ13" s="52" t="s">
        <v>0</v>
      </c>
      <c r="BR13" s="87" t="str">
        <f t="shared" si="53"/>
        <v/>
      </c>
      <c r="BS13" s="52" t="s">
        <v>0</v>
      </c>
      <c r="BT13" s="20" t="str">
        <f t="shared" si="54"/>
        <v/>
      </c>
      <c r="BU13" s="52" t="s">
        <v>0</v>
      </c>
      <c r="BV13" s="135"/>
      <c r="BW13" s="52" t="s">
        <v>0</v>
      </c>
      <c r="BX13" s="57" t="str">
        <f t="shared" si="55"/>
        <v/>
      </c>
      <c r="BY13" s="78" t="str">
        <f>IF(BV13="","",MAX(BY$10:BY12)+1)</f>
        <v/>
      </c>
      <c r="BZ13" s="58" t="str">
        <f t="shared" si="56"/>
        <v/>
      </c>
      <c r="CA13" s="52" t="s">
        <v>0</v>
      </c>
      <c r="CB13" s="20" t="str">
        <f t="shared" si="57"/>
        <v/>
      </c>
      <c r="CC13" s="52" t="s">
        <v>0</v>
      </c>
      <c r="CD13" s="63" t="str">
        <f>IF(AND(BM13="NEMA",BN13="NEMA"),MAX(CD$10:CD12)+1,"")</f>
        <v/>
      </c>
      <c r="CE13" s="58" t="str">
        <f t="shared" si="58"/>
        <v/>
      </c>
      <c r="CF13" t="s">
        <v>0</v>
      </c>
      <c r="CG13" s="138" t="str">
        <f t="shared" si="15"/>
        <v>M</v>
      </c>
      <c r="CH13" t="s">
        <v>0</v>
      </c>
      <c r="CI13" s="57" t="str">
        <f>IF(CD13="","",IF(M13&lt;&gt;"CRO","","INSERT INTO osoba (id,reg_broj,oib,spol_id,dat_rodjenja) VALUES ("&amp;CD13&amp;",(SELECT max(reg_broj)+1 FROM osoba),Null,'"&amp;CG13&amp;"',Null); INSERT INTO osoba_log (id,reg_broj,oib,spol_id,dat_rodjenja,dnevnik_id) SELECT id,reg_broj,oib,spol_id,dat_rodjenja,"&amp;dnevnik_id&amp;" FROM osoba WHERE id = "&amp;CD13&amp;";"))</f>
        <v/>
      </c>
      <c r="CJ13" s="71" t="str">
        <f>IF(CD13="","","INSERT INTO imeprezime (id,osoba_id,rbr,ime,prezime,klub_id,identitet_id,sintaksa_id,info,aktivno,dnevnik_id) VALUES ("&amp;CD13&amp;","&amp;IF(CI13="","Null",CD13)&amp;",1,'"&amp;BK13&amp;"','"&amp;BL13&amp;"',(SELECT id FROM klub WHERE naziv = '"&amp;BD13&amp;"'),Null,1,'',1,"&amp;dnevnik_id&amp;");")</f>
        <v/>
      </c>
      <c r="CK13" t="s">
        <v>0</v>
      </c>
      <c r="CL13" s="20" t="str">
        <f t="shared" si="59"/>
        <v/>
      </c>
      <c r="CM13" s="52" t="s">
        <v>0</v>
      </c>
      <c r="CN13" s="57" t="str">
        <f t="shared" si="16"/>
        <v>Mario</v>
      </c>
      <c r="CO13" s="71" t="str">
        <f t="shared" si="17"/>
        <v>Lah</v>
      </c>
      <c r="CP13" s="52" t="s">
        <v>0</v>
      </c>
      <c r="CQ13" s="57" t="str">
        <f t="shared" si="60"/>
        <v>Mario – Lah – OK Varaždin – M12</v>
      </c>
      <c r="CR13" s="58">
        <f t="shared" si="61"/>
        <v>541</v>
      </c>
      <c r="CS13" s="52" t="s">
        <v>0</v>
      </c>
      <c r="CT13" s="57" t="str">
        <f t="shared" si="62"/>
        <v>Mario – Lah – OK Varaždin</v>
      </c>
      <c r="CU13" s="58">
        <f t="shared" si="63"/>
        <v>541</v>
      </c>
      <c r="CV13" s="52" t="s">
        <v>0</v>
      </c>
      <c r="CW13" s="57" t="str">
        <f t="shared" si="64"/>
        <v>Mario – Lah</v>
      </c>
      <c r="CX13" s="58">
        <f t="shared" si="65"/>
        <v>541</v>
      </c>
      <c r="CY13" s="52" t="s">
        <v>0</v>
      </c>
      <c r="CZ13" s="63">
        <f t="shared" si="66"/>
        <v>541</v>
      </c>
      <c r="DA13" s="58" cm="1">
        <f t="array" ref="DA13">IF(CZ13&lt;&gt;"",INDEX(imePrezime_id,CZ13,0),IF(CD13&lt;&gt;"",CD13,""))</f>
        <v>1174</v>
      </c>
      <c r="DB13" s="52" t="s">
        <v>0</v>
      </c>
      <c r="DC13" s="63" t="str">
        <f t="shared" si="67"/>
        <v>imepre</v>
      </c>
      <c r="DD13" s="78" t="str">
        <f t="shared" si="21"/>
        <v>klu</v>
      </c>
      <c r="DE13" s="78" t="str">
        <f t="shared" si="68"/>
        <v>kat</v>
      </c>
      <c r="DF13" s="78" t="str">
        <f t="shared" si="69"/>
        <v/>
      </c>
      <c r="DG13" s="71" t="str">
        <f t="shared" si="70"/>
        <v>imepre-klu-kat</v>
      </c>
      <c r="DH13" s="52" t="s">
        <v>0</v>
      </c>
      <c r="DI13" s="63">
        <f>IF(BL13="","",MAX(DI$10:DI12)+1)</f>
        <v>1003</v>
      </c>
      <c r="DJ13" s="78">
        <f t="shared" si="71"/>
        <v>1001</v>
      </c>
      <c r="DK13" s="78">
        <f t="shared" si="72"/>
        <v>1174</v>
      </c>
      <c r="DL13" s="78">
        <f t="shared" si="73"/>
        <v>2514</v>
      </c>
      <c r="DM13" s="78">
        <f t="shared" si="74"/>
        <v>1</v>
      </c>
      <c r="DN13" s="78">
        <f t="shared" si="22"/>
        <v>0</v>
      </c>
      <c r="DO13" s="78">
        <f t="shared" si="23"/>
        <v>1</v>
      </c>
      <c r="DP13" s="78" t="str">
        <f t="shared" si="75"/>
        <v>0</v>
      </c>
      <c r="DQ13" s="78" t="str">
        <f t="shared" si="76"/>
        <v/>
      </c>
      <c r="DR13" s="78" t="str">
        <f t="shared" si="77"/>
        <v/>
      </c>
      <c r="DS13" s="58" t="str">
        <f t="shared" si="24"/>
        <v/>
      </c>
      <c r="DT13" s="52" t="s">
        <v>0</v>
      </c>
      <c r="DU13" s="20"/>
      <c r="DV13" s="52"/>
      <c r="DW13" s="20"/>
      <c r="DX13" s="52"/>
      <c r="DY13" s="230"/>
      <c r="DZ13" s="52" t="s">
        <v>0</v>
      </c>
      <c r="EA13" s="253" t="s">
        <v>4352</v>
      </c>
      <c r="EB13" s="254"/>
      <c r="EC13" s="254"/>
      <c r="ED13" s="254"/>
      <c r="EE13" s="254"/>
      <c r="EF13" s="254"/>
      <c r="EG13" s="254"/>
      <c r="EH13" s="255"/>
    </row>
    <row r="14" spans="1:138" ht="15.75" thickBot="1" x14ac:dyDescent="0.3">
      <c r="A14" t="s">
        <v>0</v>
      </c>
      <c r="B14" s="57" t="str">
        <f>IF(csv!F6="","",csv!T6)</f>
        <v>M12</v>
      </c>
      <c r="C14" s="33" t="s">
        <v>0</v>
      </c>
      <c r="D14" s="33" t="str">
        <f>IF(csv!F6="","",csv!F6)</f>
        <v>Teo</v>
      </c>
      <c r="E14" s="33" t="str">
        <f>IF(csv!E6="","",csv!E6)</f>
        <v>Mance</v>
      </c>
      <c r="F14" s="33" t="s">
        <v>0</v>
      </c>
      <c r="G14" s="78" t="str">
        <f>IF(csv!M6="","",csv!M6)</f>
        <v>45:37</v>
      </c>
      <c r="H14" s="78" t="str">
        <f>IF(csv!N6="","",csv!N6)</f>
        <v>0</v>
      </c>
      <c r="I14" s="33" t="s">
        <v>0</v>
      </c>
      <c r="J14" s="33" t="str">
        <f>IF(csv!P6="","",csv!P6)</f>
        <v>Vihor</v>
      </c>
      <c r="K14" s="33" t="str">
        <f>IF(csv!Q6="","",csv!Q6)</f>
        <v>OK Vihor</v>
      </c>
      <c r="L14" s="33" t="s">
        <v>0</v>
      </c>
      <c r="M14" s="71" t="str">
        <f>IF(csv!R6="","",csv!R6)</f>
        <v>CRO</v>
      </c>
      <c r="N14" s="52" t="s">
        <v>0</v>
      </c>
      <c r="O14" s="57" t="str">
        <f t="shared" si="25"/>
        <v>M12</v>
      </c>
      <c r="P14" s="78">
        <f>IF(O14="","",IF(COUNTIF(O$10:O13,O14)=0,P13+1,P13))</f>
        <v>1</v>
      </c>
      <c r="Q14" s="93">
        <f t="shared" si="26"/>
        <v>112</v>
      </c>
      <c r="R14" s="94" t="str" cm="1">
        <f t="array" ref="R14">IF(S14="","",INDEX(natjecanjeStaze_naziv,MATCH(S14,natjecanjeStaze_stazaId,0)))</f>
        <v>M12 – Ž12</v>
      </c>
      <c r="S14" s="58">
        <f t="shared" si="27"/>
        <v>1001</v>
      </c>
      <c r="T14" s="52" t="s">
        <v>0</v>
      </c>
      <c r="U14" s="165" t="str">
        <f t="shared" si="28"/>
        <v>M12</v>
      </c>
      <c r="V14" s="52" t="s">
        <v>0</v>
      </c>
      <c r="W14" s="57" t="str">
        <f t="shared" si="29"/>
        <v>CRO</v>
      </c>
      <c r="X14" s="78">
        <f t="shared" si="3"/>
        <v>1</v>
      </c>
      <c r="Y14" s="33" t="str">
        <f t="shared" si="30"/>
        <v/>
      </c>
      <c r="Z14" s="71" t="str">
        <f>IF(Y14="","",MAX(Z$10:Z13)+1)</f>
        <v/>
      </c>
      <c r="AA14" s="52" t="s">
        <v>0</v>
      </c>
      <c r="AB14" s="135"/>
      <c r="AC14" s="52" t="s">
        <v>0</v>
      </c>
      <c r="AD14" s="20" t="str">
        <f t="shared" si="31"/>
        <v/>
      </c>
      <c r="AE14" s="52" t="s">
        <v>0</v>
      </c>
      <c r="AF14" s="165" t="str">
        <f t="shared" si="32"/>
        <v>CRO</v>
      </c>
      <c r="AG14" s="52" t="s">
        <v>0</v>
      </c>
      <c r="AH14" s="57" t="str">
        <f t="shared" si="33"/>
        <v>Vihor</v>
      </c>
      <c r="AI14" s="33" t="str">
        <f t="shared" si="34"/>
        <v>OK Vihor</v>
      </c>
      <c r="AJ14" s="78" t="str">
        <f t="shared" si="5"/>
        <v/>
      </c>
      <c r="AK14" s="33" t="str" cm="1">
        <f t="array" ref="AK14">IF(AJ14="",""&amp;AI14,IF(AJ14="NEMA",AI14,INDEX(klub_naziv,MATCH(INDEX(klubAlias_klubId,AJ14),klub_id,0))))</f>
        <v>OK Vihor</v>
      </c>
      <c r="AL14" s="33" t="str" cm="1">
        <f t="array" ref="AL14">IFERROR(""&amp;INDEX(registarNatjecatelji,CX14,4),"")</f>
        <v>OK Vihor</v>
      </c>
      <c r="AM14" s="78" t="str">
        <f t="shared" si="35"/>
        <v/>
      </c>
      <c r="AN14" s="71" t="str">
        <f t="shared" si="36"/>
        <v>OK Vihor</v>
      </c>
      <c r="AO14" s="52" t="s">
        <v>0</v>
      </c>
      <c r="AP14" s="87" t="str">
        <f>IF(AJ14&lt;&gt;"NEMA","",IF(IFERROR(MATCH(AI14,AI$10:AI13,0),0)&lt;&gt;0,"",AI14))</f>
        <v/>
      </c>
      <c r="AQ14" s="52" t="s">
        <v>0</v>
      </c>
      <c r="AR14" s="135"/>
      <c r="AS14" s="52" t="s">
        <v>0</v>
      </c>
      <c r="AT14" s="57" t="str">
        <f t="shared" si="37"/>
        <v/>
      </c>
      <c r="AU14" s="33" t="str">
        <f>IF(AT14="","",MAX(AU$10:AU13)+1)</f>
        <v/>
      </c>
      <c r="AV14" s="33" t="str">
        <f t="shared" si="38"/>
        <v/>
      </c>
      <c r="AW14" s="33" t="str">
        <f t="shared" si="39"/>
        <v/>
      </c>
      <c r="AX14" s="33" t="str">
        <f>IF(AR14="","",MAX(AX$10:AX13)+1)</f>
        <v/>
      </c>
      <c r="AY14" s="94" t="str">
        <f t="shared" si="40"/>
        <v/>
      </c>
      <c r="AZ14" s="71" t="str">
        <f t="shared" si="41"/>
        <v/>
      </c>
      <c r="BA14" s="52" t="s">
        <v>0</v>
      </c>
      <c r="BB14" s="20" t="str">
        <f t="shared" si="42"/>
        <v/>
      </c>
      <c r="BC14" s="52" t="s">
        <v>0</v>
      </c>
      <c r="BD14" s="165" t="str">
        <f t="shared" si="43"/>
        <v>OK Vihor</v>
      </c>
      <c r="BE14" s="52" t="s">
        <v>0</v>
      </c>
      <c r="BF14" s="63" t="str">
        <f t="shared" si="44"/>
        <v>45:37</v>
      </c>
      <c r="BG14" s="93" t="str">
        <f t="shared" si="45"/>
        <v>0</v>
      </c>
      <c r="BH14" s="211">
        <f t="shared" si="46"/>
        <v>2737</v>
      </c>
      <c r="BI14" s="212">
        <f t="shared" si="8"/>
        <v>1</v>
      </c>
      <c r="BJ14" s="52" t="s">
        <v>0</v>
      </c>
      <c r="BK14" s="57" t="str">
        <f t="shared" si="47"/>
        <v>Teo</v>
      </c>
      <c r="BL14" s="33" t="str">
        <f t="shared" si="48"/>
        <v>Mance</v>
      </c>
      <c r="BM14" s="78">
        <f t="shared" si="49"/>
        <v>1207</v>
      </c>
      <c r="BN14" s="78" t="str">
        <f t="shared" si="50"/>
        <v/>
      </c>
      <c r="BO14" s="33" t="str">
        <f t="shared" si="51"/>
        <v>Teo</v>
      </c>
      <c r="BP14" s="71" t="str">
        <f t="shared" si="52"/>
        <v>Mance</v>
      </c>
      <c r="BQ14" s="52" t="s">
        <v>0</v>
      </c>
      <c r="BR14" s="87" t="str">
        <f t="shared" si="53"/>
        <v/>
      </c>
      <c r="BS14" s="52" t="s">
        <v>0</v>
      </c>
      <c r="BT14" s="20" t="str">
        <f t="shared" si="54"/>
        <v/>
      </c>
      <c r="BU14" s="52" t="s">
        <v>0</v>
      </c>
      <c r="BV14" s="135"/>
      <c r="BW14" s="52" t="s">
        <v>0</v>
      </c>
      <c r="BX14" s="57" t="str">
        <f t="shared" si="55"/>
        <v/>
      </c>
      <c r="BY14" s="78" t="str">
        <f>IF(BV14="","",MAX(BY$10:BY13)+1)</f>
        <v/>
      </c>
      <c r="BZ14" s="58" t="str">
        <f t="shared" si="56"/>
        <v/>
      </c>
      <c r="CA14" s="52" t="s">
        <v>0</v>
      </c>
      <c r="CB14" s="20" t="str">
        <f t="shared" si="57"/>
        <v/>
      </c>
      <c r="CC14" s="52" t="s">
        <v>0</v>
      </c>
      <c r="CD14" s="63" t="str">
        <f>IF(AND(BM14="NEMA",BN14="NEMA"),MAX(CD$10:CD13)+1,"")</f>
        <v/>
      </c>
      <c r="CE14" s="58" t="str">
        <f t="shared" si="58"/>
        <v/>
      </c>
      <c r="CF14" t="s">
        <v>0</v>
      </c>
      <c r="CG14" s="138" t="str">
        <f t="shared" si="15"/>
        <v>M</v>
      </c>
      <c r="CH14" t="s">
        <v>0</v>
      </c>
      <c r="CI14" s="57" t="str">
        <f>IF(CD14="","",IF(M14&lt;&gt;"CRO","","INSERT INTO osoba (id,reg_broj,oib,spol_id,dat_rodjenja) VALUES ("&amp;CD14&amp;",(SELECT max(reg_broj)+1 FROM osoba),Null,'"&amp;CG14&amp;"',Null); INSERT INTO osoba_log (id,reg_broj,oib,spol_id,dat_rodjenja,dnevnik_id) SELECT id,reg_broj,oib,spol_id,dat_rodjenja,"&amp;dnevnik_id&amp;" FROM osoba WHERE id = "&amp;CD14&amp;";"))</f>
        <v/>
      </c>
      <c r="CJ14" s="71" t="str">
        <f>IF(CD14="","","INSERT INTO imeprezime (id,osoba_id,rbr,ime,prezime,klub_id,identitet_id,sintaksa_id,info,aktivno,dnevnik_id) VALUES ("&amp;CD14&amp;","&amp;IF(CI14="","Null",CD14)&amp;",1,'"&amp;BK14&amp;"','"&amp;BL14&amp;"',(SELECT id FROM klub WHERE naziv = '"&amp;BD14&amp;"'),Null,1,'',1,"&amp;dnevnik_id&amp;");")</f>
        <v/>
      </c>
      <c r="CK14" t="s">
        <v>0</v>
      </c>
      <c r="CL14" s="20" t="str">
        <f t="shared" si="59"/>
        <v/>
      </c>
      <c r="CM14" s="52" t="s">
        <v>0</v>
      </c>
      <c r="CN14" s="57" t="str">
        <f t="shared" si="16"/>
        <v>Teo</v>
      </c>
      <c r="CO14" s="71" t="str">
        <f t="shared" si="17"/>
        <v>Mance</v>
      </c>
      <c r="CP14" s="52" t="s">
        <v>0</v>
      </c>
      <c r="CQ14" s="57" t="str">
        <f t="shared" si="60"/>
        <v>Teo – Mance – OK Vihor – M12</v>
      </c>
      <c r="CR14" s="58">
        <f t="shared" si="61"/>
        <v>774</v>
      </c>
      <c r="CS14" s="52" t="s">
        <v>0</v>
      </c>
      <c r="CT14" s="57" t="str">
        <f t="shared" si="62"/>
        <v>Teo – Mance – OK Vihor</v>
      </c>
      <c r="CU14" s="58">
        <f t="shared" si="63"/>
        <v>774</v>
      </c>
      <c r="CV14" s="52" t="s">
        <v>0</v>
      </c>
      <c r="CW14" s="57" t="str">
        <f t="shared" si="64"/>
        <v>Teo – Mance</v>
      </c>
      <c r="CX14" s="58">
        <f t="shared" si="65"/>
        <v>774</v>
      </c>
      <c r="CY14" s="52" t="s">
        <v>0</v>
      </c>
      <c r="CZ14" s="63">
        <f t="shared" si="66"/>
        <v>774</v>
      </c>
      <c r="DA14" s="58" cm="1">
        <f t="array" ref="DA14">IF(CZ14&lt;&gt;"",INDEX(imePrezime_id,CZ14,0),IF(CD14&lt;&gt;"",CD14,""))</f>
        <v>1207</v>
      </c>
      <c r="DB14" s="52" t="s">
        <v>0</v>
      </c>
      <c r="DC14" s="63" t="str">
        <f t="shared" si="67"/>
        <v>imepre</v>
      </c>
      <c r="DD14" s="78" t="str">
        <f t="shared" si="21"/>
        <v>klu</v>
      </c>
      <c r="DE14" s="78" t="str">
        <f t="shared" si="68"/>
        <v>kat</v>
      </c>
      <c r="DF14" s="78" t="str">
        <f t="shared" si="69"/>
        <v/>
      </c>
      <c r="DG14" s="71" t="str">
        <f t="shared" si="70"/>
        <v>imepre-klu-kat</v>
      </c>
      <c r="DH14" s="52" t="s">
        <v>0</v>
      </c>
      <c r="DI14" s="63">
        <f>IF(BL14="","",MAX(DI$10:DI13)+1)</f>
        <v>1004</v>
      </c>
      <c r="DJ14" s="78">
        <f t="shared" si="71"/>
        <v>1001</v>
      </c>
      <c r="DK14" s="78">
        <f t="shared" si="72"/>
        <v>1207</v>
      </c>
      <c r="DL14" s="78">
        <f t="shared" si="73"/>
        <v>2737</v>
      </c>
      <c r="DM14" s="78">
        <f t="shared" si="74"/>
        <v>1</v>
      </c>
      <c r="DN14" s="78">
        <f t="shared" si="22"/>
        <v>0</v>
      </c>
      <c r="DO14" s="78">
        <f t="shared" si="23"/>
        <v>1</v>
      </c>
      <c r="DP14" s="78" t="str">
        <f t="shared" si="75"/>
        <v>0</v>
      </c>
      <c r="DQ14" s="78" t="str">
        <f t="shared" si="76"/>
        <v/>
      </c>
      <c r="DR14" s="78" t="str">
        <f t="shared" si="77"/>
        <v/>
      </c>
      <c r="DS14" s="58" t="str">
        <f t="shared" si="24"/>
        <v/>
      </c>
      <c r="DT14" s="52" t="s">
        <v>0</v>
      </c>
      <c r="DU14" s="20"/>
      <c r="DV14" s="52"/>
      <c r="DW14" s="20"/>
      <c r="DX14" s="52"/>
      <c r="DY14" s="230"/>
      <c r="DZ14" s="52" t="s">
        <v>0</v>
      </c>
      <c r="EA14" s="244" t="s">
        <v>1169</v>
      </c>
      <c r="EB14" s="245"/>
      <c r="EC14" s="245"/>
      <c r="ED14" s="245"/>
      <c r="EE14" s="245"/>
      <c r="EF14" s="245"/>
      <c r="EG14" s="245"/>
      <c r="EH14" s="246"/>
    </row>
    <row r="15" spans="1:138" ht="15.75" thickBot="1" x14ac:dyDescent="0.3">
      <c r="A15" t="s">
        <v>0</v>
      </c>
      <c r="B15" s="57" t="str">
        <f>IF(csv!F7="","",csv!T7)</f>
        <v>M12</v>
      </c>
      <c r="C15" s="33" t="s">
        <v>0</v>
      </c>
      <c r="D15" s="33" t="str">
        <f>IF(csv!F7="","",csv!F7)</f>
        <v>Ivan</v>
      </c>
      <c r="E15" s="33" t="str">
        <f>IF(csv!E7="","",csv!E7)</f>
        <v>Petravić</v>
      </c>
      <c r="F15" s="33" t="s">
        <v>0</v>
      </c>
      <c r="G15" s="78" t="str">
        <f>IF(csv!M7="","",csv!M7)</f>
        <v>73:16</v>
      </c>
      <c r="H15" s="78" t="str">
        <f>IF(csv!N7="","",csv!N7)</f>
        <v>0</v>
      </c>
      <c r="I15" s="33" t="s">
        <v>0</v>
      </c>
      <c r="J15" s="33" t="str">
        <f>IF(csv!P7="","",csv!P7)</f>
        <v>JAP</v>
      </c>
      <c r="K15" s="33" t="str">
        <f>IF(csv!Q7="","",csv!Q7)</f>
        <v>OK Japetic</v>
      </c>
      <c r="L15" s="33" t="s">
        <v>0</v>
      </c>
      <c r="M15" s="71" t="str">
        <f>IF(csv!R7="","",csv!R7)</f>
        <v>CRO</v>
      </c>
      <c r="N15" s="52" t="s">
        <v>0</v>
      </c>
      <c r="O15" s="57" t="str">
        <f t="shared" si="25"/>
        <v>M12</v>
      </c>
      <c r="P15" s="78">
        <f>IF(O15="","",IF(COUNTIF(O$10:O14,O15)=0,P14+1,P14))</f>
        <v>1</v>
      </c>
      <c r="Q15" s="93">
        <f t="shared" si="26"/>
        <v>112</v>
      </c>
      <c r="R15" s="94" t="str" cm="1">
        <f t="array" ref="R15">IF(S15="","",INDEX(natjecanjeStaze_naziv,MATCH(S15,natjecanjeStaze_stazaId,0)))</f>
        <v>M12 – Ž12</v>
      </c>
      <c r="S15" s="58">
        <f t="shared" si="27"/>
        <v>1001</v>
      </c>
      <c r="T15" s="52" t="s">
        <v>0</v>
      </c>
      <c r="U15" s="165" t="str">
        <f t="shared" si="28"/>
        <v>M12</v>
      </c>
      <c r="V15" s="52" t="s">
        <v>0</v>
      </c>
      <c r="W15" s="57" t="str">
        <f t="shared" si="29"/>
        <v>CRO</v>
      </c>
      <c r="X15" s="78">
        <f t="shared" si="3"/>
        <v>1</v>
      </c>
      <c r="Y15" s="33" t="str">
        <f t="shared" si="30"/>
        <v/>
      </c>
      <c r="Z15" s="71" t="str">
        <f>IF(Y15="","",MAX(Z$10:Z14)+1)</f>
        <v/>
      </c>
      <c r="AA15" s="52" t="s">
        <v>0</v>
      </c>
      <c r="AB15" s="135"/>
      <c r="AC15" s="52" t="s">
        <v>0</v>
      </c>
      <c r="AD15" s="20" t="str">
        <f t="shared" si="31"/>
        <v/>
      </c>
      <c r="AE15" s="52" t="s">
        <v>0</v>
      </c>
      <c r="AF15" s="165" t="str">
        <f t="shared" si="32"/>
        <v>CRO</v>
      </c>
      <c r="AG15" s="52" t="s">
        <v>0</v>
      </c>
      <c r="AH15" s="57" t="str">
        <f t="shared" si="33"/>
        <v>JAP</v>
      </c>
      <c r="AI15" s="33" t="str">
        <f t="shared" si="34"/>
        <v>OK Japetic</v>
      </c>
      <c r="AJ15" s="78">
        <f t="shared" si="5"/>
        <v>1</v>
      </c>
      <c r="AK15" s="33" t="str" cm="1">
        <f t="array" ref="AK15">IF(AJ15="",""&amp;AI15,IF(AJ15="NEMA",AI15,INDEX(klub_naziv,MATCH(INDEX(klubAlias_klubId,AJ15),klub_id,0))))</f>
        <v>OK Japetić</v>
      </c>
      <c r="AL15" s="33" t="str" cm="1">
        <f t="array" ref="AL15">IFERROR(""&amp;INDEX(registarNatjecatelji,CX15,4),"")</f>
        <v>OK Japetić</v>
      </c>
      <c r="AM15" s="78" t="str">
        <f t="shared" si="35"/>
        <v/>
      </c>
      <c r="AN15" s="71" t="str">
        <f t="shared" si="36"/>
        <v>OK Japetić</v>
      </c>
      <c r="AO15" s="52" t="s">
        <v>0</v>
      </c>
      <c r="AP15" s="87" t="str">
        <f>IF(AJ15&lt;&gt;"NEMA","",IF(IFERROR(MATCH(AI15,AI$10:AI14,0),0)&lt;&gt;0,"",AI15))</f>
        <v/>
      </c>
      <c r="AQ15" s="52" t="s">
        <v>0</v>
      </c>
      <c r="AR15" s="135"/>
      <c r="AS15" s="52" t="s">
        <v>0</v>
      </c>
      <c r="AT15" s="57" t="str">
        <f t="shared" si="37"/>
        <v/>
      </c>
      <c r="AU15" s="33" t="str">
        <f>IF(AT15="","",MAX(AU$10:AU14)+1)</f>
        <v/>
      </c>
      <c r="AV15" s="33" t="str">
        <f t="shared" si="38"/>
        <v/>
      </c>
      <c r="AW15" s="33" t="str">
        <f t="shared" si="39"/>
        <v/>
      </c>
      <c r="AX15" s="33" t="str">
        <f>IF(AR15="","",MAX(AX$10:AX14)+1)</f>
        <v/>
      </c>
      <c r="AY15" s="94" t="str">
        <f t="shared" si="40"/>
        <v/>
      </c>
      <c r="AZ15" s="71" t="str">
        <f t="shared" si="41"/>
        <v/>
      </c>
      <c r="BA15" s="52" t="s">
        <v>0</v>
      </c>
      <c r="BB15" s="20" t="str">
        <f t="shared" si="42"/>
        <v/>
      </c>
      <c r="BC15" s="52" t="s">
        <v>0</v>
      </c>
      <c r="BD15" s="165" t="str">
        <f t="shared" si="43"/>
        <v>OK Japetić</v>
      </c>
      <c r="BE15" s="52" t="s">
        <v>0</v>
      </c>
      <c r="BF15" s="63" t="str">
        <f t="shared" si="44"/>
        <v>73:16</v>
      </c>
      <c r="BG15" s="93" t="str">
        <f t="shared" si="45"/>
        <v>0</v>
      </c>
      <c r="BH15" s="211">
        <f t="shared" si="46"/>
        <v>4396</v>
      </c>
      <c r="BI15" s="212">
        <f t="shared" si="8"/>
        <v>1</v>
      </c>
      <c r="BJ15" s="52" t="s">
        <v>0</v>
      </c>
      <c r="BK15" s="57" t="str">
        <f t="shared" si="47"/>
        <v>Ivan</v>
      </c>
      <c r="BL15" s="33" t="str">
        <f t="shared" si="48"/>
        <v>Petravić</v>
      </c>
      <c r="BM15" s="78">
        <f t="shared" si="49"/>
        <v>1855</v>
      </c>
      <c r="BN15" s="78" t="str">
        <f t="shared" si="50"/>
        <v/>
      </c>
      <c r="BO15" s="33" t="str">
        <f t="shared" si="51"/>
        <v>Ivan</v>
      </c>
      <c r="BP15" s="71" t="str">
        <f t="shared" si="52"/>
        <v>Petravić</v>
      </c>
      <c r="BQ15" s="52" t="s">
        <v>0</v>
      </c>
      <c r="BR15" s="87" t="str">
        <f t="shared" si="53"/>
        <v/>
      </c>
      <c r="BS15" s="52" t="s">
        <v>0</v>
      </c>
      <c r="BT15" s="20" t="str">
        <f t="shared" si="54"/>
        <v/>
      </c>
      <c r="BU15" s="52" t="s">
        <v>0</v>
      </c>
      <c r="BV15" s="135"/>
      <c r="BW15" s="52" t="s">
        <v>0</v>
      </c>
      <c r="BX15" s="57" t="str">
        <f t="shared" si="55"/>
        <v/>
      </c>
      <c r="BY15" s="78" t="str">
        <f>IF(BV15="","",MAX(BY$10:BY14)+1)</f>
        <v/>
      </c>
      <c r="BZ15" s="58" t="str">
        <f t="shared" si="56"/>
        <v/>
      </c>
      <c r="CA15" s="52" t="s">
        <v>0</v>
      </c>
      <c r="CB15" s="20" t="str">
        <f t="shared" si="57"/>
        <v/>
      </c>
      <c r="CC15" s="52" t="s">
        <v>0</v>
      </c>
      <c r="CD15" s="63" t="str">
        <f>IF(AND(BM15="NEMA",BN15="NEMA"),MAX(CD$10:CD14)+1,"")</f>
        <v/>
      </c>
      <c r="CE15" s="58" t="str">
        <f t="shared" si="58"/>
        <v/>
      </c>
      <c r="CF15" t="s">
        <v>0</v>
      </c>
      <c r="CG15" s="138" t="str">
        <f t="shared" si="15"/>
        <v>M</v>
      </c>
      <c r="CH15" t="s">
        <v>0</v>
      </c>
      <c r="CI15" s="57" t="str">
        <f>IF(CD15="","",IF(M15&lt;&gt;"CRO","","INSERT INTO osoba (id,reg_broj,oib,spol_id,dat_rodjenja) VALUES ("&amp;CD15&amp;",(SELECT max(reg_broj)+1 FROM osoba),Null,'"&amp;CG15&amp;"',Null); INSERT INTO osoba_log (id,reg_broj,oib,spol_id,dat_rodjenja,dnevnik_id) SELECT id,reg_broj,oib,spol_id,dat_rodjenja,"&amp;dnevnik_id&amp;" FROM osoba WHERE id = "&amp;CD15&amp;";"))</f>
        <v/>
      </c>
      <c r="CJ15" s="71" t="str">
        <f>IF(CD15="","","INSERT INTO imeprezime (id,osoba_id,rbr,ime,prezime,klub_id,identitet_id,sintaksa_id,info,aktivno,dnevnik_id) VALUES ("&amp;CD15&amp;","&amp;IF(CI15="","Null",CD15)&amp;",1,'"&amp;BK15&amp;"','"&amp;BL15&amp;"',(SELECT id FROM klub WHERE naziv = '"&amp;BD15&amp;"'),Null,1,'',1,"&amp;dnevnik_id&amp;");")</f>
        <v/>
      </c>
      <c r="CK15" t="s">
        <v>0</v>
      </c>
      <c r="CL15" s="20" t="str">
        <f t="shared" si="59"/>
        <v/>
      </c>
      <c r="CM15" s="52" t="s">
        <v>0</v>
      </c>
      <c r="CN15" s="57" t="str">
        <f t="shared" si="16"/>
        <v>Ivan</v>
      </c>
      <c r="CO15" s="71" t="str">
        <f t="shared" si="17"/>
        <v>Petravić</v>
      </c>
      <c r="CP15" s="52" t="s">
        <v>0</v>
      </c>
      <c r="CQ15" s="57" t="str">
        <f t="shared" si="60"/>
        <v>Ivan – Petravić – OK Japetić – M12</v>
      </c>
      <c r="CR15" s="58">
        <f t="shared" si="61"/>
        <v>126</v>
      </c>
      <c r="CS15" s="52" t="s">
        <v>0</v>
      </c>
      <c r="CT15" s="57" t="str">
        <f t="shared" si="62"/>
        <v>Ivan – Petravić – OK Japetić</v>
      </c>
      <c r="CU15" s="58">
        <f t="shared" si="63"/>
        <v>126</v>
      </c>
      <c r="CV15" s="52" t="s">
        <v>0</v>
      </c>
      <c r="CW15" s="57" t="str">
        <f t="shared" si="64"/>
        <v>Ivan – Petravić</v>
      </c>
      <c r="CX15" s="58">
        <f t="shared" si="65"/>
        <v>126</v>
      </c>
      <c r="CY15" s="52" t="s">
        <v>0</v>
      </c>
      <c r="CZ15" s="63">
        <f t="shared" si="66"/>
        <v>126</v>
      </c>
      <c r="DA15" s="58" cm="1">
        <f t="array" ref="DA15">IF(CZ15&lt;&gt;"",INDEX(imePrezime_id,CZ15,0),IF(CD15&lt;&gt;"",CD15,""))</f>
        <v>1855</v>
      </c>
      <c r="DB15" s="52" t="s">
        <v>0</v>
      </c>
      <c r="DC15" s="63" t="str">
        <f t="shared" si="67"/>
        <v>imepre</v>
      </c>
      <c r="DD15" s="78" t="str">
        <f t="shared" si="21"/>
        <v>klu(ali)</v>
      </c>
      <c r="DE15" s="78" t="str">
        <f t="shared" si="68"/>
        <v>kat</v>
      </c>
      <c r="DF15" s="78" t="str">
        <f t="shared" si="69"/>
        <v/>
      </c>
      <c r="DG15" s="71" t="str">
        <f t="shared" si="70"/>
        <v>imepre-klu(ali)-kat</v>
      </c>
      <c r="DH15" s="52" t="s">
        <v>0</v>
      </c>
      <c r="DI15" s="63">
        <f>IF(BL15="","",MAX(DI$10:DI14)+1)</f>
        <v>1005</v>
      </c>
      <c r="DJ15" s="78">
        <f t="shared" si="71"/>
        <v>1001</v>
      </c>
      <c r="DK15" s="78">
        <f t="shared" si="72"/>
        <v>1855</v>
      </c>
      <c r="DL15" s="78">
        <f t="shared" si="73"/>
        <v>4396</v>
      </c>
      <c r="DM15" s="78">
        <f t="shared" si="74"/>
        <v>1</v>
      </c>
      <c r="DN15" s="78">
        <f t="shared" si="22"/>
        <v>0</v>
      </c>
      <c r="DO15" s="78">
        <f t="shared" si="23"/>
        <v>3</v>
      </c>
      <c r="DP15" s="78" t="str">
        <f t="shared" si="75"/>
        <v>0</v>
      </c>
      <c r="DQ15" s="78" t="str">
        <f t="shared" si="76"/>
        <v/>
      </c>
      <c r="DR15" s="78">
        <f t="shared" si="77"/>
        <v>1</v>
      </c>
      <c r="DS15" s="58" t="str">
        <f t="shared" si="24"/>
        <v/>
      </c>
      <c r="DT15" s="52" t="s">
        <v>0</v>
      </c>
      <c r="DU15" s="20"/>
      <c r="DV15" s="52"/>
      <c r="DW15" s="20"/>
      <c r="DX15" s="52"/>
      <c r="DY15" s="230"/>
      <c r="DZ15" s="52" t="s">
        <v>0</v>
      </c>
      <c r="EA15" s="247" t="s">
        <v>4349</v>
      </c>
      <c r="EB15" s="248"/>
      <c r="EC15" s="248"/>
      <c r="ED15" s="248"/>
      <c r="EE15" s="248"/>
      <c r="EF15" s="248"/>
      <c r="EG15" s="248"/>
      <c r="EH15" s="249"/>
    </row>
    <row r="16" spans="1:138" x14ac:dyDescent="0.25">
      <c r="A16" t="s">
        <v>0</v>
      </c>
      <c r="B16" s="57" t="str">
        <f>IF(csv!F8="","",csv!T8)</f>
        <v>M12</v>
      </c>
      <c r="C16" s="33" t="s">
        <v>0</v>
      </c>
      <c r="D16" s="33" t="str">
        <f>IF(csv!F8="","",csv!F8)</f>
        <v>Petar</v>
      </c>
      <c r="E16" s="33" t="str">
        <f>IF(csv!E8="","",csv!E8)</f>
        <v>Kaniški</v>
      </c>
      <c r="F16" s="33" t="s">
        <v>0</v>
      </c>
      <c r="G16" s="78" t="str">
        <f>IF(csv!M8="","",csv!M8)</f>
        <v/>
      </c>
      <c r="H16" s="78" t="str">
        <f>IF(csv!N8="","",csv!N8)</f>
        <v>2</v>
      </c>
      <c r="I16" s="33" t="s">
        <v>0</v>
      </c>
      <c r="J16" s="33" t="str">
        <f>IF(csv!P8="","",csv!P8)</f>
        <v>Maksimir</v>
      </c>
      <c r="K16" s="33" t="str">
        <f>IF(csv!Q8="","",csv!Q8)</f>
        <v>OK Maksimir</v>
      </c>
      <c r="L16" s="33" t="s">
        <v>0</v>
      </c>
      <c r="M16" s="71" t="str">
        <f>IF(csv!R8="","",csv!R8)</f>
        <v>CRO</v>
      </c>
      <c r="N16" s="52" t="s">
        <v>0</v>
      </c>
      <c r="O16" s="57" t="str">
        <f t="shared" si="25"/>
        <v>M12</v>
      </c>
      <c r="P16" s="78">
        <f>IF(O16="","",IF(COUNTIF(O$10:O15,O16)=0,P15+1,P15))</f>
        <v>1</v>
      </c>
      <c r="Q16" s="93">
        <f t="shared" si="26"/>
        <v>112</v>
      </c>
      <c r="R16" s="94" t="str" cm="1">
        <f t="array" ref="R16">IF(S16="","",INDEX(natjecanjeStaze_naziv,MATCH(S16,natjecanjeStaze_stazaId,0)))</f>
        <v>M12 – Ž12</v>
      </c>
      <c r="S16" s="58">
        <f t="shared" si="27"/>
        <v>1001</v>
      </c>
      <c r="T16" s="52" t="s">
        <v>0</v>
      </c>
      <c r="U16" s="165" t="str">
        <f t="shared" si="28"/>
        <v>M12</v>
      </c>
      <c r="V16" s="52" t="s">
        <v>0</v>
      </c>
      <c r="W16" s="57" t="str">
        <f t="shared" si="29"/>
        <v>CRO</v>
      </c>
      <c r="X16" s="78">
        <f t="shared" si="3"/>
        <v>1</v>
      </c>
      <c r="Y16" s="33" t="str">
        <f t="shared" si="30"/>
        <v/>
      </c>
      <c r="Z16" s="71" t="str">
        <f>IF(Y16="","",MAX(Z$10:Z15)+1)</f>
        <v/>
      </c>
      <c r="AA16" s="52" t="s">
        <v>0</v>
      </c>
      <c r="AB16" s="135"/>
      <c r="AC16" s="52" t="s">
        <v>0</v>
      </c>
      <c r="AD16" s="20" t="str">
        <f t="shared" si="31"/>
        <v/>
      </c>
      <c r="AE16" s="52" t="s">
        <v>0</v>
      </c>
      <c r="AF16" s="165" t="str">
        <f t="shared" si="32"/>
        <v>CRO</v>
      </c>
      <c r="AG16" s="52" t="s">
        <v>0</v>
      </c>
      <c r="AH16" s="57" t="str">
        <f t="shared" si="33"/>
        <v>Maksimir</v>
      </c>
      <c r="AI16" s="33" t="str">
        <f t="shared" si="34"/>
        <v>OK Maksimir</v>
      </c>
      <c r="AJ16" s="78" t="str">
        <f t="shared" si="5"/>
        <v/>
      </c>
      <c r="AK16" s="33" t="str" cm="1">
        <f t="array" ref="AK16">IF(AJ16="",""&amp;AI16,IF(AJ16="NEMA",AI16,INDEX(klub_naziv,MATCH(INDEX(klubAlias_klubId,AJ16),klub_id,0))))</f>
        <v>OK Maksimir</v>
      </c>
      <c r="AL16" s="33" t="str" cm="1">
        <f t="array" ref="AL16">IFERROR(""&amp;INDEX(registarNatjecatelji,CX16,4),"")</f>
        <v>OK Maksimir</v>
      </c>
      <c r="AM16" s="78" t="str">
        <f t="shared" si="35"/>
        <v/>
      </c>
      <c r="AN16" s="71" t="str">
        <f t="shared" si="36"/>
        <v>OK Maksimir</v>
      </c>
      <c r="AO16" s="52" t="s">
        <v>0</v>
      </c>
      <c r="AP16" s="87" t="str">
        <f>IF(AJ16&lt;&gt;"NEMA","",IF(IFERROR(MATCH(AI16,AI$10:AI15,0),0)&lt;&gt;0,"",AI16))</f>
        <v/>
      </c>
      <c r="AQ16" s="52" t="s">
        <v>0</v>
      </c>
      <c r="AR16" s="135"/>
      <c r="AS16" s="52" t="s">
        <v>0</v>
      </c>
      <c r="AT16" s="57" t="str">
        <f t="shared" si="37"/>
        <v/>
      </c>
      <c r="AU16" s="33" t="str">
        <f>IF(AT16="","",MAX(AU$10:AU15)+1)</f>
        <v/>
      </c>
      <c r="AV16" s="33" t="str">
        <f t="shared" si="38"/>
        <v/>
      </c>
      <c r="AW16" s="33" t="str">
        <f t="shared" si="39"/>
        <v/>
      </c>
      <c r="AX16" s="33" t="str">
        <f>IF(AR16="","",MAX(AX$10:AX15)+1)</f>
        <v/>
      </c>
      <c r="AY16" s="94" t="str">
        <f t="shared" si="40"/>
        <v/>
      </c>
      <c r="AZ16" s="71" t="str">
        <f t="shared" si="41"/>
        <v/>
      </c>
      <c r="BA16" s="52" t="s">
        <v>0</v>
      </c>
      <c r="BB16" s="20" t="str">
        <f t="shared" si="42"/>
        <v/>
      </c>
      <c r="BC16" s="52" t="s">
        <v>0</v>
      </c>
      <c r="BD16" s="165" t="str">
        <f t="shared" si="43"/>
        <v>OK Maksimir</v>
      </c>
      <c r="BE16" s="52" t="s">
        <v>0</v>
      </c>
      <c r="BF16" s="63" t="str">
        <f t="shared" si="44"/>
        <v/>
      </c>
      <c r="BG16" s="93" t="str">
        <f t="shared" si="45"/>
        <v>2</v>
      </c>
      <c r="BH16" s="211" t="str">
        <f t="shared" si="46"/>
        <v/>
      </c>
      <c r="BI16" s="212">
        <f t="shared" si="8"/>
        <v>4</v>
      </c>
      <c r="BJ16" s="52" t="s">
        <v>0</v>
      </c>
      <c r="BK16" s="57" t="str">
        <f t="shared" si="47"/>
        <v>Petar</v>
      </c>
      <c r="BL16" s="33" t="str">
        <f t="shared" si="48"/>
        <v>Kaniški</v>
      </c>
      <c r="BM16" s="78">
        <f t="shared" si="49"/>
        <v>1321</v>
      </c>
      <c r="BN16" s="78" t="str">
        <f t="shared" si="50"/>
        <v/>
      </c>
      <c r="BO16" s="33" t="str">
        <f t="shared" si="51"/>
        <v>Petar</v>
      </c>
      <c r="BP16" s="71" t="str">
        <f t="shared" si="52"/>
        <v>Kaniški</v>
      </c>
      <c r="BQ16" s="52" t="s">
        <v>0</v>
      </c>
      <c r="BR16" s="87" t="str">
        <f t="shared" si="53"/>
        <v/>
      </c>
      <c r="BS16" s="52" t="s">
        <v>0</v>
      </c>
      <c r="BT16" s="20" t="str">
        <f t="shared" si="54"/>
        <v/>
      </c>
      <c r="BU16" s="52" t="s">
        <v>0</v>
      </c>
      <c r="BV16" s="135"/>
      <c r="BW16" s="52" t="s">
        <v>0</v>
      </c>
      <c r="BX16" s="57" t="str">
        <f t="shared" si="55"/>
        <v/>
      </c>
      <c r="BY16" s="78" t="str">
        <f>IF(BV16="","",MAX(BY$10:BY15)+1)</f>
        <v/>
      </c>
      <c r="BZ16" s="58" t="str">
        <f t="shared" si="56"/>
        <v/>
      </c>
      <c r="CA16" s="52" t="s">
        <v>0</v>
      </c>
      <c r="CB16" s="20" t="str">
        <f t="shared" si="57"/>
        <v/>
      </c>
      <c r="CC16" s="52" t="s">
        <v>0</v>
      </c>
      <c r="CD16" s="63" t="str">
        <f>IF(AND(BM16="NEMA",BN16="NEMA"),MAX(CD$10:CD15)+1,"")</f>
        <v/>
      </c>
      <c r="CE16" s="58" t="str">
        <f t="shared" si="58"/>
        <v/>
      </c>
      <c r="CF16" t="s">
        <v>0</v>
      </c>
      <c r="CG16" s="138" t="str">
        <f t="shared" si="15"/>
        <v>M</v>
      </c>
      <c r="CH16" t="s">
        <v>0</v>
      </c>
      <c r="CI16" s="57" t="str">
        <f>IF(CD16="","",IF(M16&lt;&gt;"CRO","","INSERT INTO osoba (id,reg_broj,oib,spol_id,dat_rodjenja) VALUES ("&amp;CD16&amp;",(SELECT max(reg_broj)+1 FROM osoba),Null,'"&amp;CG16&amp;"',Null); INSERT INTO osoba_log (id,reg_broj,oib,spol_id,dat_rodjenja,dnevnik_id) SELECT id,reg_broj,oib,spol_id,dat_rodjenja,"&amp;dnevnik_id&amp;" FROM osoba WHERE id = "&amp;CD16&amp;";"))</f>
        <v/>
      </c>
      <c r="CJ16" s="71" t="str">
        <f>IF(CD16="","","INSERT INTO imeprezime (id,osoba_id,rbr,ime,prezime,klub_id,identitet_id,sintaksa_id,info,aktivno,dnevnik_id) VALUES ("&amp;CD16&amp;","&amp;IF(CI16="","Null",CD16)&amp;",1,'"&amp;BK16&amp;"','"&amp;BL16&amp;"',(SELECT id FROM klub WHERE naziv = '"&amp;BD16&amp;"'),Null,1,'',1,"&amp;dnevnik_id&amp;");")</f>
        <v/>
      </c>
      <c r="CK16" t="s">
        <v>0</v>
      </c>
      <c r="CL16" s="20" t="str">
        <f t="shared" si="59"/>
        <v/>
      </c>
      <c r="CM16" s="52" t="s">
        <v>0</v>
      </c>
      <c r="CN16" s="57" t="str">
        <f t="shared" si="16"/>
        <v>Petar</v>
      </c>
      <c r="CO16" s="71" t="str">
        <f t="shared" si="17"/>
        <v>Kaniški</v>
      </c>
      <c r="CP16" s="52" t="s">
        <v>0</v>
      </c>
      <c r="CQ16" s="57" t="str">
        <f t="shared" si="60"/>
        <v>Petar – Kaniški – OK Maksimir – M12</v>
      </c>
      <c r="CR16" s="58">
        <f t="shared" si="61"/>
        <v>349</v>
      </c>
      <c r="CS16" s="52" t="s">
        <v>0</v>
      </c>
      <c r="CT16" s="57" t="str">
        <f t="shared" si="62"/>
        <v>Petar – Kaniški – OK Maksimir</v>
      </c>
      <c r="CU16" s="58">
        <f t="shared" si="63"/>
        <v>349</v>
      </c>
      <c r="CV16" s="52" t="s">
        <v>0</v>
      </c>
      <c r="CW16" s="57" t="str">
        <f t="shared" si="64"/>
        <v>Petar – Kaniški</v>
      </c>
      <c r="CX16" s="58">
        <f t="shared" si="65"/>
        <v>349</v>
      </c>
      <c r="CY16" s="52" t="s">
        <v>0</v>
      </c>
      <c r="CZ16" s="63">
        <f t="shared" si="66"/>
        <v>349</v>
      </c>
      <c r="DA16" s="58" cm="1">
        <f t="array" ref="DA16">IF(CZ16&lt;&gt;"",INDEX(imePrezime_id,CZ16,0),IF(CD16&lt;&gt;"",CD16,""))</f>
        <v>1321</v>
      </c>
      <c r="DB16" s="52" t="s">
        <v>0</v>
      </c>
      <c r="DC16" s="63" t="str">
        <f t="shared" si="67"/>
        <v>imepre</v>
      </c>
      <c r="DD16" s="78" t="str">
        <f t="shared" si="21"/>
        <v>klu</v>
      </c>
      <c r="DE16" s="78" t="str">
        <f t="shared" si="68"/>
        <v>kat</v>
      </c>
      <c r="DF16" s="78" t="str">
        <f t="shared" si="69"/>
        <v/>
      </c>
      <c r="DG16" s="71" t="str">
        <f t="shared" si="70"/>
        <v>imepre-klu-kat</v>
      </c>
      <c r="DH16" s="52" t="s">
        <v>0</v>
      </c>
      <c r="DI16" s="63">
        <f>IF(BL16="","",MAX(DI$10:DI15)+1)</f>
        <v>1006</v>
      </c>
      <c r="DJ16" s="78">
        <f t="shared" si="71"/>
        <v>1001</v>
      </c>
      <c r="DK16" s="78">
        <f t="shared" si="72"/>
        <v>1321</v>
      </c>
      <c r="DL16" s="78" t="str">
        <f t="shared" si="73"/>
        <v/>
      </c>
      <c r="DM16" s="78">
        <f t="shared" si="74"/>
        <v>4</v>
      </c>
      <c r="DN16" s="78">
        <f t="shared" si="22"/>
        <v>0</v>
      </c>
      <c r="DO16" s="78">
        <f t="shared" si="23"/>
        <v>1</v>
      </c>
      <c r="DP16" s="78" t="str">
        <f t="shared" si="75"/>
        <v>2</v>
      </c>
      <c r="DQ16" s="78" t="str">
        <f t="shared" si="76"/>
        <v/>
      </c>
      <c r="DR16" s="78" t="str">
        <f t="shared" si="77"/>
        <v/>
      </c>
      <c r="DS16" s="58" t="str">
        <f t="shared" si="24"/>
        <v/>
      </c>
      <c r="DT16" s="52" t="s">
        <v>0</v>
      </c>
      <c r="DU16" s="20"/>
      <c r="DV16" s="52"/>
      <c r="DW16" s="20"/>
      <c r="DX16" s="52"/>
      <c r="DY16" s="230"/>
      <c r="DZ16" s="52" t="s">
        <v>0</v>
      </c>
    </row>
    <row r="17" spans="1:130" x14ac:dyDescent="0.25">
      <c r="A17" t="s">
        <v>0</v>
      </c>
      <c r="B17" s="57" t="str">
        <f>IF(csv!F9="","",csv!T9)</f>
        <v>M12</v>
      </c>
      <c r="C17" s="33" t="s">
        <v>0</v>
      </c>
      <c r="D17" s="33" t="str">
        <f>IF(csv!F9="","",csv!F9)</f>
        <v>Lovro</v>
      </c>
      <c r="E17" s="33" t="str">
        <f>IF(csv!E9="","",csv!E9)</f>
        <v>Berečki</v>
      </c>
      <c r="F17" s="33" t="s">
        <v>0</v>
      </c>
      <c r="G17" s="78" t="str">
        <f>IF(csv!M9="","",csv!M9)</f>
        <v/>
      </c>
      <c r="H17" s="78" t="str">
        <f>IF(csv!N9="","",csv!N9)</f>
        <v>1</v>
      </c>
      <c r="I17" s="33" t="s">
        <v>0</v>
      </c>
      <c r="J17" s="33" t="str">
        <f>IF(csv!P9="","",csv!P9)</f>
        <v>JAP</v>
      </c>
      <c r="K17" s="33" t="str">
        <f>IF(csv!Q9="","",csv!Q9)</f>
        <v>OK Japetic</v>
      </c>
      <c r="L17" s="33" t="s">
        <v>0</v>
      </c>
      <c r="M17" s="71" t="str">
        <f>IF(csv!R9="","",csv!R9)</f>
        <v>CRO</v>
      </c>
      <c r="N17" s="52" t="s">
        <v>0</v>
      </c>
      <c r="O17" s="57" t="str">
        <f t="shared" si="25"/>
        <v>M12</v>
      </c>
      <c r="P17" s="78">
        <f>IF(O17="","",IF(COUNTIF(O$10:O16,O17)=0,P16+1,P16))</f>
        <v>1</v>
      </c>
      <c r="Q17" s="93">
        <f t="shared" si="26"/>
        <v>112</v>
      </c>
      <c r="R17" s="94" t="str" cm="1">
        <f t="array" ref="R17">IF(S17="","",INDEX(natjecanjeStaze_naziv,MATCH(S17,natjecanjeStaze_stazaId,0)))</f>
        <v>M12 – Ž12</v>
      </c>
      <c r="S17" s="58">
        <f t="shared" si="27"/>
        <v>1001</v>
      </c>
      <c r="T17" s="52" t="s">
        <v>0</v>
      </c>
      <c r="U17" s="165" t="str">
        <f t="shared" si="28"/>
        <v>M12</v>
      </c>
      <c r="V17" s="52" t="s">
        <v>0</v>
      </c>
      <c r="W17" s="57" t="str">
        <f t="shared" si="29"/>
        <v>CRO</v>
      </c>
      <c r="X17" s="78">
        <f t="shared" si="3"/>
        <v>1</v>
      </c>
      <c r="Y17" s="33" t="str">
        <f t="shared" si="30"/>
        <v/>
      </c>
      <c r="Z17" s="71" t="str">
        <f>IF(Y17="","",MAX(Z$10:Z16)+1)</f>
        <v/>
      </c>
      <c r="AA17" s="52" t="s">
        <v>0</v>
      </c>
      <c r="AB17" s="135"/>
      <c r="AC17" s="52" t="s">
        <v>0</v>
      </c>
      <c r="AD17" s="20" t="str">
        <f t="shared" si="31"/>
        <v/>
      </c>
      <c r="AE17" s="52" t="s">
        <v>0</v>
      </c>
      <c r="AF17" s="165" t="str">
        <f t="shared" si="32"/>
        <v>CRO</v>
      </c>
      <c r="AG17" s="52" t="s">
        <v>0</v>
      </c>
      <c r="AH17" s="57" t="str">
        <f t="shared" si="33"/>
        <v>JAP</v>
      </c>
      <c r="AI17" s="33" t="str">
        <f t="shared" si="34"/>
        <v>OK Japetic</v>
      </c>
      <c r="AJ17" s="78">
        <f t="shared" si="5"/>
        <v>1</v>
      </c>
      <c r="AK17" s="33" t="str" cm="1">
        <f t="array" ref="AK17">IF(AJ17="",""&amp;AI17,IF(AJ17="NEMA",AI17,INDEX(klub_naziv,MATCH(INDEX(klubAlias_klubId,AJ17),klub_id,0))))</f>
        <v>OK Japetić</v>
      </c>
      <c r="AL17" s="33" t="str" cm="1">
        <f t="array" ref="AL17">IFERROR(""&amp;INDEX(registarNatjecatelji,CX17,4),"")</f>
        <v>OK Japetić</v>
      </c>
      <c r="AM17" s="78" t="str">
        <f t="shared" si="35"/>
        <v/>
      </c>
      <c r="AN17" s="71" t="str">
        <f t="shared" si="36"/>
        <v>OK Japetić</v>
      </c>
      <c r="AO17" s="52" t="s">
        <v>0</v>
      </c>
      <c r="AP17" s="87" t="str">
        <f>IF(AJ17&lt;&gt;"NEMA","",IF(IFERROR(MATCH(AI17,AI$10:AI16,0),0)&lt;&gt;0,"",AI17))</f>
        <v/>
      </c>
      <c r="AQ17" s="52" t="s">
        <v>0</v>
      </c>
      <c r="AR17" s="135"/>
      <c r="AS17" s="52" t="s">
        <v>0</v>
      </c>
      <c r="AT17" s="57" t="str">
        <f t="shared" si="37"/>
        <v/>
      </c>
      <c r="AU17" s="33" t="str">
        <f>IF(AT17="","",MAX(AU$10:AU16)+1)</f>
        <v/>
      </c>
      <c r="AV17" s="33" t="str">
        <f t="shared" si="38"/>
        <v/>
      </c>
      <c r="AW17" s="33" t="str">
        <f t="shared" si="39"/>
        <v/>
      </c>
      <c r="AX17" s="33" t="str">
        <f>IF(AR17="","",MAX(AX$10:AX16)+1)</f>
        <v/>
      </c>
      <c r="AY17" s="94" t="str">
        <f t="shared" si="40"/>
        <v/>
      </c>
      <c r="AZ17" s="71" t="str">
        <f t="shared" si="41"/>
        <v/>
      </c>
      <c r="BA17" s="52" t="s">
        <v>0</v>
      </c>
      <c r="BB17" s="20" t="str">
        <f t="shared" si="42"/>
        <v/>
      </c>
      <c r="BC17" s="52" t="s">
        <v>0</v>
      </c>
      <c r="BD17" s="165" t="str">
        <f t="shared" si="43"/>
        <v>OK Japetić</v>
      </c>
      <c r="BE17" s="52" t="s">
        <v>0</v>
      </c>
      <c r="BF17" s="63" t="str">
        <f t="shared" si="44"/>
        <v/>
      </c>
      <c r="BG17" s="93" t="str">
        <f t="shared" si="45"/>
        <v>1</v>
      </c>
      <c r="BH17" s="211" t="str">
        <f t="shared" si="46"/>
        <v/>
      </c>
      <c r="BI17" s="212">
        <f t="shared" si="8"/>
        <v>6</v>
      </c>
      <c r="BJ17" s="52" t="s">
        <v>0</v>
      </c>
      <c r="BK17" s="57" t="str">
        <f t="shared" si="47"/>
        <v>Lovro</v>
      </c>
      <c r="BL17" s="33" t="str">
        <f t="shared" si="48"/>
        <v>Berečki</v>
      </c>
      <c r="BM17" s="78">
        <f t="shared" si="49"/>
        <v>1856</v>
      </c>
      <c r="BN17" s="78" t="str">
        <f t="shared" si="50"/>
        <v/>
      </c>
      <c r="BO17" s="33" t="str">
        <f t="shared" si="51"/>
        <v>Lovro</v>
      </c>
      <c r="BP17" s="71" t="str">
        <f t="shared" si="52"/>
        <v>Berečki</v>
      </c>
      <c r="BQ17" s="52" t="s">
        <v>0</v>
      </c>
      <c r="BR17" s="87" t="str">
        <f t="shared" si="53"/>
        <v/>
      </c>
      <c r="BS17" s="52" t="s">
        <v>0</v>
      </c>
      <c r="BT17" s="20" t="str">
        <f t="shared" si="54"/>
        <v/>
      </c>
      <c r="BU17" s="52" t="s">
        <v>0</v>
      </c>
      <c r="BV17" s="135"/>
      <c r="BW17" s="52" t="s">
        <v>0</v>
      </c>
      <c r="BX17" s="57" t="str">
        <f t="shared" si="55"/>
        <v/>
      </c>
      <c r="BY17" s="78" t="str">
        <f>IF(BV17="","",MAX(BY$10:BY16)+1)</f>
        <v/>
      </c>
      <c r="BZ17" s="58" t="str">
        <f t="shared" si="56"/>
        <v/>
      </c>
      <c r="CA17" s="52" t="s">
        <v>0</v>
      </c>
      <c r="CB17" s="20" t="str">
        <f t="shared" si="57"/>
        <v/>
      </c>
      <c r="CC17" s="52" t="s">
        <v>0</v>
      </c>
      <c r="CD17" s="63" t="str">
        <f>IF(AND(BM17="NEMA",BN17="NEMA"),MAX(CD$10:CD16)+1,"")</f>
        <v/>
      </c>
      <c r="CE17" s="58" t="str">
        <f t="shared" si="58"/>
        <v/>
      </c>
      <c r="CF17" t="s">
        <v>0</v>
      </c>
      <c r="CG17" s="138" t="str">
        <f t="shared" si="15"/>
        <v>M</v>
      </c>
      <c r="CH17" t="s">
        <v>0</v>
      </c>
      <c r="CI17" s="57" t="str">
        <f>IF(CD17="","",IF(M17&lt;&gt;"CRO","","INSERT INTO osoba (id,reg_broj,oib,spol_id,dat_rodjenja) VALUES ("&amp;CD17&amp;",(SELECT max(reg_broj)+1 FROM osoba),Null,'"&amp;CG17&amp;"',Null); INSERT INTO osoba_log (id,reg_broj,oib,spol_id,dat_rodjenja,dnevnik_id) SELECT id,reg_broj,oib,spol_id,dat_rodjenja,"&amp;dnevnik_id&amp;" FROM osoba WHERE id = "&amp;CD17&amp;";"))</f>
        <v/>
      </c>
      <c r="CJ17" s="71" t="str">
        <f>IF(CD17="","","INSERT INTO imeprezime (id,osoba_id,rbr,ime,prezime,klub_id,identitet_id,sintaksa_id,info,aktivno,dnevnik_id) VALUES ("&amp;CD17&amp;","&amp;IF(CI17="","Null",CD17)&amp;",1,'"&amp;BK17&amp;"','"&amp;BL17&amp;"',(SELECT id FROM klub WHERE naziv = '"&amp;BD17&amp;"'),Null,1,'',1,"&amp;dnevnik_id&amp;");")</f>
        <v/>
      </c>
      <c r="CK17" t="s">
        <v>0</v>
      </c>
      <c r="CL17" s="20" t="str">
        <f t="shared" si="59"/>
        <v/>
      </c>
      <c r="CM17" s="52" t="s">
        <v>0</v>
      </c>
      <c r="CN17" s="57" t="str">
        <f t="shared" si="16"/>
        <v>Lovro</v>
      </c>
      <c r="CO17" s="71" t="str">
        <f t="shared" si="17"/>
        <v>Berečki</v>
      </c>
      <c r="CP17" s="52" t="s">
        <v>0</v>
      </c>
      <c r="CQ17" s="57" t="str">
        <f t="shared" si="60"/>
        <v>Lovro – Berečki – OK Japetić – M12</v>
      </c>
      <c r="CR17" s="58">
        <f t="shared" si="61"/>
        <v>73</v>
      </c>
      <c r="CS17" s="52" t="s">
        <v>0</v>
      </c>
      <c r="CT17" s="57" t="str">
        <f t="shared" si="62"/>
        <v>Lovro – Berečki – OK Japetić</v>
      </c>
      <c r="CU17" s="58">
        <f t="shared" si="63"/>
        <v>73</v>
      </c>
      <c r="CV17" s="52" t="s">
        <v>0</v>
      </c>
      <c r="CW17" s="57" t="str">
        <f t="shared" si="64"/>
        <v>Lovro – Berečki</v>
      </c>
      <c r="CX17" s="58">
        <f t="shared" si="65"/>
        <v>73</v>
      </c>
      <c r="CY17" s="52" t="s">
        <v>0</v>
      </c>
      <c r="CZ17" s="63">
        <f t="shared" si="66"/>
        <v>73</v>
      </c>
      <c r="DA17" s="58" cm="1">
        <f t="array" ref="DA17">IF(CZ17&lt;&gt;"",INDEX(imePrezime_id,CZ17,0),IF(CD17&lt;&gt;"",CD17,""))</f>
        <v>1856</v>
      </c>
      <c r="DB17" s="52" t="s">
        <v>0</v>
      </c>
      <c r="DC17" s="63" t="str">
        <f t="shared" si="67"/>
        <v>imepre</v>
      </c>
      <c r="DD17" s="78" t="str">
        <f t="shared" si="21"/>
        <v>klu(ali)</v>
      </c>
      <c r="DE17" s="78" t="str">
        <f t="shared" si="68"/>
        <v>kat</v>
      </c>
      <c r="DF17" s="78" t="str">
        <f t="shared" si="69"/>
        <v/>
      </c>
      <c r="DG17" s="71" t="str">
        <f t="shared" si="70"/>
        <v>imepre-klu(ali)-kat</v>
      </c>
      <c r="DH17" s="52" t="s">
        <v>0</v>
      </c>
      <c r="DI17" s="63">
        <f>IF(BL17="","",MAX(DI$10:DI16)+1)</f>
        <v>1007</v>
      </c>
      <c r="DJ17" s="78">
        <f t="shared" si="71"/>
        <v>1001</v>
      </c>
      <c r="DK17" s="78">
        <f t="shared" si="72"/>
        <v>1856</v>
      </c>
      <c r="DL17" s="78" t="str">
        <f t="shared" si="73"/>
        <v/>
      </c>
      <c r="DM17" s="78">
        <f t="shared" si="74"/>
        <v>6</v>
      </c>
      <c r="DN17" s="78">
        <f t="shared" si="22"/>
        <v>0</v>
      </c>
      <c r="DO17" s="78">
        <f t="shared" si="23"/>
        <v>3</v>
      </c>
      <c r="DP17" s="78" t="str">
        <f t="shared" si="75"/>
        <v>1</v>
      </c>
      <c r="DQ17" s="78" t="str">
        <f t="shared" si="76"/>
        <v/>
      </c>
      <c r="DR17" s="78">
        <f t="shared" si="77"/>
        <v>1</v>
      </c>
      <c r="DS17" s="58" t="str">
        <f t="shared" si="24"/>
        <v/>
      </c>
      <c r="DT17" s="52" t="s">
        <v>0</v>
      </c>
      <c r="DU17" s="20"/>
      <c r="DV17" s="52"/>
      <c r="DW17" s="20"/>
      <c r="DX17" s="52"/>
      <c r="DY17" s="230"/>
      <c r="DZ17" s="52" t="s">
        <v>0</v>
      </c>
    </row>
    <row r="18" spans="1:130" x14ac:dyDescent="0.25">
      <c r="A18" t="s">
        <v>0</v>
      </c>
      <c r="B18" s="57" t="str">
        <f>IF(csv!F10="","",csv!T10)</f>
        <v>M12</v>
      </c>
      <c r="C18" s="33" t="s">
        <v>0</v>
      </c>
      <c r="D18" s="33" t="str">
        <f>IF(csv!F10="","",csv!F10)</f>
        <v>Jure</v>
      </c>
      <c r="E18" s="33" t="str">
        <f>IF(csv!E10="","",csv!E10)</f>
        <v>Rako</v>
      </c>
      <c r="F18" s="33" t="s">
        <v>0</v>
      </c>
      <c r="G18" s="78" t="str">
        <f>IF(csv!M10="","",csv!M10)</f>
        <v/>
      </c>
      <c r="H18" s="78" t="str">
        <f>IF(csv!N10="","",csv!N10)</f>
        <v>1</v>
      </c>
      <c r="I18" s="33" t="s">
        <v>0</v>
      </c>
      <c r="J18" s="33" t="str">
        <f>IF(csv!P10="","",csv!P10)</f>
        <v>Vihor</v>
      </c>
      <c r="K18" s="33" t="str">
        <f>IF(csv!Q10="","",csv!Q10)</f>
        <v>OK Vihor</v>
      </c>
      <c r="L18" s="33" t="s">
        <v>0</v>
      </c>
      <c r="M18" s="71" t="str">
        <f>IF(csv!R10="","",csv!R10)</f>
        <v>CRO</v>
      </c>
      <c r="N18" s="52" t="s">
        <v>0</v>
      </c>
      <c r="O18" s="57" t="str">
        <f t="shared" si="25"/>
        <v>M12</v>
      </c>
      <c r="P18" s="78">
        <f>IF(O18="","",IF(COUNTIF(O$10:O17,O18)=0,P17+1,P17))</f>
        <v>1</v>
      </c>
      <c r="Q18" s="93">
        <f t="shared" si="26"/>
        <v>112</v>
      </c>
      <c r="R18" s="94" t="str" cm="1">
        <f t="array" ref="R18">IF(S18="","",INDEX(natjecanjeStaze_naziv,MATCH(S18,natjecanjeStaze_stazaId,0)))</f>
        <v>M12 – Ž12</v>
      </c>
      <c r="S18" s="58">
        <f t="shared" si="27"/>
        <v>1001</v>
      </c>
      <c r="T18" s="52" t="s">
        <v>0</v>
      </c>
      <c r="U18" s="165" t="str">
        <f t="shared" si="28"/>
        <v>M12</v>
      </c>
      <c r="V18" s="52" t="s">
        <v>0</v>
      </c>
      <c r="W18" s="57" t="str">
        <f t="shared" si="29"/>
        <v>CRO</v>
      </c>
      <c r="X18" s="78">
        <f t="shared" si="3"/>
        <v>1</v>
      </c>
      <c r="Y18" s="33" t="str">
        <f t="shared" si="30"/>
        <v/>
      </c>
      <c r="Z18" s="71" t="str">
        <f>IF(Y18="","",MAX(Z$10:Z17)+1)</f>
        <v/>
      </c>
      <c r="AA18" s="52" t="s">
        <v>0</v>
      </c>
      <c r="AB18" s="135"/>
      <c r="AC18" s="52" t="s">
        <v>0</v>
      </c>
      <c r="AD18" s="20" t="str">
        <f t="shared" si="31"/>
        <v/>
      </c>
      <c r="AE18" s="52" t="s">
        <v>0</v>
      </c>
      <c r="AF18" s="165" t="str">
        <f t="shared" si="32"/>
        <v>CRO</v>
      </c>
      <c r="AG18" s="52" t="s">
        <v>0</v>
      </c>
      <c r="AH18" s="57" t="str">
        <f t="shared" si="33"/>
        <v>Vihor</v>
      </c>
      <c r="AI18" s="33" t="str">
        <f t="shared" si="34"/>
        <v>OK Vihor</v>
      </c>
      <c r="AJ18" s="78" t="str">
        <f t="shared" si="5"/>
        <v/>
      </c>
      <c r="AK18" s="33" t="str" cm="1">
        <f t="array" ref="AK18">IF(AJ18="",""&amp;AI18,IF(AJ18="NEMA",AI18,INDEX(klub_naziv,MATCH(INDEX(klubAlias_klubId,AJ18),klub_id,0))))</f>
        <v>OK Vihor</v>
      </c>
      <c r="AL18" s="33" t="str" cm="1">
        <f t="array" ref="AL18">IFERROR(""&amp;INDEX(registarNatjecatelji,CX18,4),"")</f>
        <v>OK Vihor</v>
      </c>
      <c r="AM18" s="78" t="str">
        <f t="shared" si="35"/>
        <v/>
      </c>
      <c r="AN18" s="71" t="str">
        <f t="shared" si="36"/>
        <v>OK Vihor</v>
      </c>
      <c r="AO18" s="52" t="s">
        <v>0</v>
      </c>
      <c r="AP18" s="87" t="str">
        <f>IF(AJ18&lt;&gt;"NEMA","",IF(IFERROR(MATCH(AI18,AI$10:AI17,0),0)&lt;&gt;0,"",AI18))</f>
        <v/>
      </c>
      <c r="AQ18" s="52" t="s">
        <v>0</v>
      </c>
      <c r="AR18" s="135"/>
      <c r="AS18" s="52" t="s">
        <v>0</v>
      </c>
      <c r="AT18" s="57" t="str">
        <f t="shared" si="37"/>
        <v/>
      </c>
      <c r="AU18" s="33" t="str">
        <f>IF(AT18="","",MAX(AU$10:AU17)+1)</f>
        <v/>
      </c>
      <c r="AV18" s="33" t="str">
        <f t="shared" si="38"/>
        <v/>
      </c>
      <c r="AW18" s="33" t="str">
        <f t="shared" si="39"/>
        <v/>
      </c>
      <c r="AX18" s="33" t="str">
        <f>IF(AR18="","",MAX(AX$10:AX17)+1)</f>
        <v/>
      </c>
      <c r="AY18" s="94" t="str">
        <f t="shared" si="40"/>
        <v/>
      </c>
      <c r="AZ18" s="71" t="str">
        <f t="shared" si="41"/>
        <v/>
      </c>
      <c r="BA18" s="52" t="s">
        <v>0</v>
      </c>
      <c r="BB18" s="20" t="str">
        <f t="shared" si="42"/>
        <v/>
      </c>
      <c r="BC18" s="52" t="s">
        <v>0</v>
      </c>
      <c r="BD18" s="165" t="str">
        <f t="shared" si="43"/>
        <v>OK Vihor</v>
      </c>
      <c r="BE18" s="52" t="s">
        <v>0</v>
      </c>
      <c r="BF18" s="63" t="str">
        <f t="shared" si="44"/>
        <v/>
      </c>
      <c r="BG18" s="93" t="str">
        <f t="shared" si="45"/>
        <v>1</v>
      </c>
      <c r="BH18" s="211" t="str">
        <f t="shared" si="46"/>
        <v/>
      </c>
      <c r="BI18" s="212">
        <f t="shared" si="8"/>
        <v>6</v>
      </c>
      <c r="BJ18" s="52" t="s">
        <v>0</v>
      </c>
      <c r="BK18" s="57" t="str">
        <f t="shared" si="47"/>
        <v>Jure</v>
      </c>
      <c r="BL18" s="33" t="str">
        <f t="shared" si="48"/>
        <v>Rako</v>
      </c>
      <c r="BM18" s="78">
        <f t="shared" si="49"/>
        <v>1098</v>
      </c>
      <c r="BN18" s="78" t="str">
        <f t="shared" si="50"/>
        <v/>
      </c>
      <c r="BO18" s="33" t="str">
        <f t="shared" si="51"/>
        <v>Jure</v>
      </c>
      <c r="BP18" s="71" t="str">
        <f t="shared" si="52"/>
        <v>Rako</v>
      </c>
      <c r="BQ18" s="52" t="s">
        <v>0</v>
      </c>
      <c r="BR18" s="87" t="str">
        <f t="shared" si="53"/>
        <v/>
      </c>
      <c r="BS18" s="52" t="s">
        <v>0</v>
      </c>
      <c r="BT18" s="20" t="str">
        <f t="shared" si="54"/>
        <v/>
      </c>
      <c r="BU18" s="52" t="s">
        <v>0</v>
      </c>
      <c r="BV18" s="135"/>
      <c r="BW18" s="52" t="s">
        <v>0</v>
      </c>
      <c r="BX18" s="57" t="str">
        <f t="shared" si="55"/>
        <v/>
      </c>
      <c r="BY18" s="78" t="str">
        <f>IF(BV18="","",MAX(BY$10:BY17)+1)</f>
        <v/>
      </c>
      <c r="BZ18" s="58" t="str">
        <f t="shared" si="56"/>
        <v/>
      </c>
      <c r="CA18" s="52" t="s">
        <v>0</v>
      </c>
      <c r="CB18" s="20" t="str">
        <f t="shared" si="57"/>
        <v/>
      </c>
      <c r="CC18" s="52" t="s">
        <v>0</v>
      </c>
      <c r="CD18" s="63" t="str">
        <f>IF(AND(BM18="NEMA",BN18="NEMA"),MAX(CD$10:CD17)+1,"")</f>
        <v/>
      </c>
      <c r="CE18" s="58" t="str">
        <f t="shared" si="58"/>
        <v/>
      </c>
      <c r="CF18" t="s">
        <v>0</v>
      </c>
      <c r="CG18" s="138" t="str">
        <f t="shared" si="15"/>
        <v>M</v>
      </c>
      <c r="CH18" t="s">
        <v>0</v>
      </c>
      <c r="CI18" s="57" t="str">
        <f>IF(CD18="","",IF(M18&lt;&gt;"CRO","","INSERT INTO osoba (id,reg_broj,oib,spol_id,dat_rodjenja) VALUES ("&amp;CD18&amp;",(SELECT max(reg_broj)+1 FROM osoba),Null,'"&amp;CG18&amp;"',Null); INSERT INTO osoba_log (id,reg_broj,oib,spol_id,dat_rodjenja,dnevnik_id) SELECT id,reg_broj,oib,spol_id,dat_rodjenja,"&amp;dnevnik_id&amp;" FROM osoba WHERE id = "&amp;CD18&amp;";"))</f>
        <v/>
      </c>
      <c r="CJ18" s="71" t="str">
        <f>IF(CD18="","","INSERT INTO imeprezime (id,osoba_id,rbr,ime,prezime,klub_id,identitet_id,sintaksa_id,info,aktivno,dnevnik_id) VALUES ("&amp;CD18&amp;","&amp;IF(CI18="","Null",CD18)&amp;",1,'"&amp;BK18&amp;"','"&amp;BL18&amp;"',(SELECT id FROM klub WHERE naziv = '"&amp;BD18&amp;"'),Null,1,'',1,"&amp;dnevnik_id&amp;");")</f>
        <v/>
      </c>
      <c r="CK18" t="s">
        <v>0</v>
      </c>
      <c r="CL18" s="20" t="str">
        <f t="shared" si="59"/>
        <v/>
      </c>
      <c r="CM18" s="52" t="s">
        <v>0</v>
      </c>
      <c r="CN18" s="57" t="str">
        <f t="shared" si="16"/>
        <v>Jure</v>
      </c>
      <c r="CO18" s="71" t="str">
        <f t="shared" si="17"/>
        <v>Rako</v>
      </c>
      <c r="CP18" s="52" t="s">
        <v>0</v>
      </c>
      <c r="CQ18" s="57" t="str">
        <f t="shared" si="60"/>
        <v>Jure – Rako – OK Vihor – M12</v>
      </c>
      <c r="CR18" s="58">
        <f t="shared" si="61"/>
        <v>859</v>
      </c>
      <c r="CS18" s="52" t="s">
        <v>0</v>
      </c>
      <c r="CT18" s="57" t="str">
        <f t="shared" si="62"/>
        <v>Jure – Rako – OK Vihor</v>
      </c>
      <c r="CU18" s="58">
        <f t="shared" si="63"/>
        <v>859</v>
      </c>
      <c r="CV18" s="52" t="s">
        <v>0</v>
      </c>
      <c r="CW18" s="57" t="str">
        <f t="shared" si="64"/>
        <v>Jure – Rako</v>
      </c>
      <c r="CX18" s="58">
        <f t="shared" si="65"/>
        <v>859</v>
      </c>
      <c r="CY18" s="52" t="s">
        <v>0</v>
      </c>
      <c r="CZ18" s="63">
        <f t="shared" si="66"/>
        <v>859</v>
      </c>
      <c r="DA18" s="58" cm="1">
        <f t="array" ref="DA18">IF(CZ18&lt;&gt;"",INDEX(imePrezime_id,CZ18,0),IF(CD18&lt;&gt;"",CD18,""))</f>
        <v>1098</v>
      </c>
      <c r="DB18" s="52" t="s">
        <v>0</v>
      </c>
      <c r="DC18" s="63" t="str">
        <f t="shared" si="67"/>
        <v>imepre</v>
      </c>
      <c r="DD18" s="78" t="str">
        <f t="shared" si="21"/>
        <v>klu</v>
      </c>
      <c r="DE18" s="78" t="str">
        <f t="shared" si="68"/>
        <v>kat</v>
      </c>
      <c r="DF18" s="78" t="str">
        <f t="shared" si="69"/>
        <v/>
      </c>
      <c r="DG18" s="71" t="str">
        <f t="shared" si="70"/>
        <v>imepre-klu-kat</v>
      </c>
      <c r="DH18" s="52" t="s">
        <v>0</v>
      </c>
      <c r="DI18" s="63">
        <f>IF(BL18="","",MAX(DI$10:DI17)+1)</f>
        <v>1008</v>
      </c>
      <c r="DJ18" s="78">
        <f t="shared" si="71"/>
        <v>1001</v>
      </c>
      <c r="DK18" s="78">
        <f t="shared" si="72"/>
        <v>1098</v>
      </c>
      <c r="DL18" s="78" t="str">
        <f t="shared" si="73"/>
        <v/>
      </c>
      <c r="DM18" s="78">
        <f t="shared" si="74"/>
        <v>6</v>
      </c>
      <c r="DN18" s="78">
        <f t="shared" si="22"/>
        <v>0</v>
      </c>
      <c r="DO18" s="78">
        <f t="shared" si="23"/>
        <v>1</v>
      </c>
      <c r="DP18" s="78" t="str">
        <f t="shared" si="75"/>
        <v>1</v>
      </c>
      <c r="DQ18" s="78" t="str">
        <f t="shared" si="76"/>
        <v/>
      </c>
      <c r="DR18" s="78" t="str">
        <f t="shared" si="77"/>
        <v/>
      </c>
      <c r="DS18" s="58" t="str">
        <f t="shared" si="24"/>
        <v/>
      </c>
      <c r="DT18" s="52" t="s">
        <v>0</v>
      </c>
      <c r="DU18" s="20"/>
      <c r="DV18" s="52"/>
      <c r="DW18" s="20"/>
      <c r="DX18" s="52"/>
      <c r="DY18" s="230"/>
      <c r="DZ18" s="52" t="s">
        <v>0</v>
      </c>
    </row>
    <row r="19" spans="1:130" x14ac:dyDescent="0.25">
      <c r="A19" t="s">
        <v>0</v>
      </c>
      <c r="B19" s="57" t="str">
        <f>IF(csv!F11="","",csv!T11)</f>
        <v>M12</v>
      </c>
      <c r="C19" s="33" t="s">
        <v>0</v>
      </c>
      <c r="D19" s="33" t="str">
        <f>IF(csv!F11="","",csv!F11)</f>
        <v>Vacant</v>
      </c>
      <c r="E19" s="33" t="str">
        <f>IF(csv!E11="","",csv!E11)</f>
        <v/>
      </c>
      <c r="F19" s="33" t="s">
        <v>0</v>
      </c>
      <c r="G19" s="78" t="str">
        <f>IF(csv!M11="","",csv!M11)</f>
        <v/>
      </c>
      <c r="H19" s="78" t="str">
        <f>IF(csv!N11="","",csv!N11)</f>
        <v>0</v>
      </c>
      <c r="I19" s="33" t="s">
        <v>0</v>
      </c>
      <c r="J19" s="33" t="str">
        <f>IF(csv!P11="","",csv!P11)</f>
        <v/>
      </c>
      <c r="K19" s="33" t="str">
        <f>IF(csv!Q11="","",csv!Q11)</f>
        <v/>
      </c>
      <c r="L19" s="33" t="s">
        <v>0</v>
      </c>
      <c r="M19" s="71" t="str">
        <f>IF(csv!R11="","",csv!R11)</f>
        <v/>
      </c>
      <c r="N19" s="52" t="s">
        <v>0</v>
      </c>
      <c r="O19" s="57" t="str">
        <f t="shared" si="25"/>
        <v>M12</v>
      </c>
      <c r="P19" s="78">
        <f>IF(O19="","",IF(COUNTIF(O$10:O18,O19)=0,P18+1,P18))</f>
        <v>1</v>
      </c>
      <c r="Q19" s="93">
        <f t="shared" si="26"/>
        <v>112</v>
      </c>
      <c r="R19" s="94" t="str" cm="1">
        <f t="array" ref="R19">IF(S19="","",INDEX(natjecanjeStaze_naziv,MATCH(S19,natjecanjeStaze_stazaId,0)))</f>
        <v/>
      </c>
      <c r="S19" s="58" t="str">
        <f t="shared" si="27"/>
        <v/>
      </c>
      <c r="T19" s="52" t="s">
        <v>0</v>
      </c>
      <c r="U19" s="165" t="str">
        <f t="shared" si="28"/>
        <v>M12</v>
      </c>
      <c r="V19" s="52" t="s">
        <v>0</v>
      </c>
      <c r="W19" s="57" t="str">
        <f t="shared" si="29"/>
        <v/>
      </c>
      <c r="X19" s="78" t="str">
        <f t="shared" si="3"/>
        <v/>
      </c>
      <c r="Y19" s="33" t="str">
        <f t="shared" si="30"/>
        <v/>
      </c>
      <c r="Z19" s="71" t="str">
        <f>IF(Y19="","",MAX(Z$10:Z18)+1)</f>
        <v/>
      </c>
      <c r="AA19" s="52" t="s">
        <v>0</v>
      </c>
      <c r="AB19" s="135"/>
      <c r="AC19" s="52" t="s">
        <v>0</v>
      </c>
      <c r="AD19" s="20" t="str">
        <f t="shared" si="31"/>
        <v/>
      </c>
      <c r="AE19" s="52" t="s">
        <v>0</v>
      </c>
      <c r="AF19" s="165" t="str">
        <f t="shared" si="32"/>
        <v/>
      </c>
      <c r="AG19" s="52" t="s">
        <v>0</v>
      </c>
      <c r="AH19" s="57" t="str">
        <f t="shared" si="33"/>
        <v/>
      </c>
      <c r="AI19" s="33" t="str">
        <f t="shared" si="34"/>
        <v/>
      </c>
      <c r="AJ19" s="78" t="str">
        <f t="shared" si="5"/>
        <v/>
      </c>
      <c r="AK19" s="33" t="str" cm="1">
        <f t="array" ref="AK19">IF(AJ19="",""&amp;AI19,IF(AJ19="NEMA",AI19,INDEX(klub_naziv,MATCH(INDEX(klubAlias_klubId,AJ19),klub_id,0))))</f>
        <v/>
      </c>
      <c r="AL19" s="33" t="str" cm="1">
        <f t="array" ref="AL19">IFERROR(""&amp;INDEX(registarNatjecatelji,CX19,4),"")</f>
        <v/>
      </c>
      <c r="AM19" s="78" t="str">
        <f t="shared" si="35"/>
        <v/>
      </c>
      <c r="AN19" s="71" t="str">
        <f t="shared" si="36"/>
        <v/>
      </c>
      <c r="AO19" s="52" t="s">
        <v>0</v>
      </c>
      <c r="AP19" s="87" t="str">
        <f>IF(AJ19&lt;&gt;"NEMA","",IF(IFERROR(MATCH(AI19,AI$10:AI18,0),0)&lt;&gt;0,"",AI19))</f>
        <v/>
      </c>
      <c r="AQ19" s="52" t="s">
        <v>0</v>
      </c>
      <c r="AR19" s="135"/>
      <c r="AS19" s="52" t="s">
        <v>0</v>
      </c>
      <c r="AT19" s="57" t="str">
        <f t="shared" si="37"/>
        <v/>
      </c>
      <c r="AU19" s="33" t="str">
        <f>IF(AT19="","",MAX(AU$10:AU18)+1)</f>
        <v/>
      </c>
      <c r="AV19" s="33" t="str">
        <f t="shared" si="38"/>
        <v/>
      </c>
      <c r="AW19" s="33" t="str">
        <f t="shared" si="39"/>
        <v/>
      </c>
      <c r="AX19" s="33" t="str">
        <f>IF(AR19="","",MAX(AX$10:AX18)+1)</f>
        <v/>
      </c>
      <c r="AY19" s="94" t="str">
        <f t="shared" si="40"/>
        <v/>
      </c>
      <c r="AZ19" s="71" t="str">
        <f t="shared" si="41"/>
        <v/>
      </c>
      <c r="BA19" s="52" t="s">
        <v>0</v>
      </c>
      <c r="BB19" s="20" t="str">
        <f t="shared" si="42"/>
        <v/>
      </c>
      <c r="BC19" s="52" t="s">
        <v>0</v>
      </c>
      <c r="BD19" s="165" t="str">
        <f t="shared" si="43"/>
        <v/>
      </c>
      <c r="BE19" s="52" t="s">
        <v>0</v>
      </c>
      <c r="BF19" s="63" t="str">
        <f t="shared" si="44"/>
        <v/>
      </c>
      <c r="BG19" s="93" t="str">
        <f t="shared" si="45"/>
        <v>0</v>
      </c>
      <c r="BH19" s="211" t="str">
        <f t="shared" si="46"/>
        <v/>
      </c>
      <c r="BI19" s="212" t="str">
        <f t="shared" si="8"/>
        <v/>
      </c>
      <c r="BJ19" s="52" t="s">
        <v>0</v>
      </c>
      <c r="BK19" s="57" t="str">
        <f t="shared" si="47"/>
        <v>Vacant</v>
      </c>
      <c r="BL19" s="33" t="str">
        <f t="shared" si="48"/>
        <v/>
      </c>
      <c r="BM19" s="78" t="str">
        <f t="shared" si="49"/>
        <v/>
      </c>
      <c r="BN19" s="78" t="str">
        <f t="shared" si="50"/>
        <v/>
      </c>
      <c r="BO19" s="33" t="str">
        <f t="shared" si="51"/>
        <v/>
      </c>
      <c r="BP19" s="71" t="str">
        <f t="shared" si="52"/>
        <v/>
      </c>
      <c r="BQ19" s="52" t="s">
        <v>0</v>
      </c>
      <c r="BR19" s="87" t="str">
        <f t="shared" si="53"/>
        <v/>
      </c>
      <c r="BS19" s="52" t="s">
        <v>0</v>
      </c>
      <c r="BT19" s="20" t="str">
        <f t="shared" si="54"/>
        <v/>
      </c>
      <c r="BU19" s="52" t="s">
        <v>0</v>
      </c>
      <c r="BV19" s="135"/>
      <c r="BW19" s="52" t="s">
        <v>0</v>
      </c>
      <c r="BX19" s="57" t="str">
        <f t="shared" si="55"/>
        <v/>
      </c>
      <c r="BY19" s="78" t="str">
        <f>IF(BV19="","",MAX(BY$10:BY18)+1)</f>
        <v/>
      </c>
      <c r="BZ19" s="58" t="str">
        <f t="shared" si="56"/>
        <v/>
      </c>
      <c r="CA19" s="52" t="s">
        <v>0</v>
      </c>
      <c r="CB19" s="20" t="str">
        <f t="shared" si="57"/>
        <v/>
      </c>
      <c r="CC19" s="52" t="s">
        <v>0</v>
      </c>
      <c r="CD19" s="63" t="str">
        <f>IF(AND(BM19="NEMA",BN19="NEMA"),MAX(CD$10:CD18)+1,"")</f>
        <v/>
      </c>
      <c r="CE19" s="58" t="str">
        <f t="shared" si="58"/>
        <v/>
      </c>
      <c r="CF19" t="s">
        <v>0</v>
      </c>
      <c r="CG19" s="138" t="str">
        <f t="shared" si="15"/>
        <v>M</v>
      </c>
      <c r="CH19" t="s">
        <v>0</v>
      </c>
      <c r="CI19" s="57" t="str">
        <f>IF(CD19="","",IF(M19&lt;&gt;"CRO","","INSERT INTO osoba (id,reg_broj,oib,spol_id,dat_rodjenja) VALUES ("&amp;CD19&amp;",(SELECT max(reg_broj)+1 FROM osoba),Null,'"&amp;CG19&amp;"',Null); INSERT INTO osoba_log (id,reg_broj,oib,spol_id,dat_rodjenja,dnevnik_id) SELECT id,reg_broj,oib,spol_id,dat_rodjenja,"&amp;dnevnik_id&amp;" FROM osoba WHERE id = "&amp;CD19&amp;";"))</f>
        <v/>
      </c>
      <c r="CJ19" s="71" t="str">
        <f>IF(CD19="","","INSERT INTO imeprezime (id,osoba_id,rbr,ime,prezime,klub_id,identitet_id,sintaksa_id,info,aktivno,dnevnik_id) VALUES ("&amp;CD19&amp;","&amp;IF(CI19="","Null",CD19)&amp;",1,'"&amp;BK19&amp;"','"&amp;BL19&amp;"',(SELECT id FROM klub WHERE naziv = '"&amp;BD19&amp;"'),Null,1,'',1,"&amp;dnevnik_id&amp;");")</f>
        <v/>
      </c>
      <c r="CK19" t="s">
        <v>0</v>
      </c>
      <c r="CL19" s="20" t="str">
        <f t="shared" si="59"/>
        <v/>
      </c>
      <c r="CM19" s="52" t="s">
        <v>0</v>
      </c>
      <c r="CN19" s="57" t="str">
        <f t="shared" si="16"/>
        <v/>
      </c>
      <c r="CO19" s="71" t="str">
        <f t="shared" si="17"/>
        <v/>
      </c>
      <c r="CP19" s="52" t="s">
        <v>0</v>
      </c>
      <c r="CQ19" s="57" t="str">
        <f t="shared" si="60"/>
        <v/>
      </c>
      <c r="CR19" s="58" t="str">
        <f t="shared" si="61"/>
        <v/>
      </c>
      <c r="CS19" s="52" t="s">
        <v>0</v>
      </c>
      <c r="CT19" s="57" t="str">
        <f t="shared" si="62"/>
        <v/>
      </c>
      <c r="CU19" s="58" t="str">
        <f t="shared" si="63"/>
        <v/>
      </c>
      <c r="CV19" s="52" t="s">
        <v>0</v>
      </c>
      <c r="CW19" s="57" t="str">
        <f t="shared" si="64"/>
        <v/>
      </c>
      <c r="CX19" s="58" t="str">
        <f t="shared" si="65"/>
        <v/>
      </c>
      <c r="CY19" s="52" t="s">
        <v>0</v>
      </c>
      <c r="CZ19" s="63" t="str">
        <f t="shared" si="66"/>
        <v/>
      </c>
      <c r="DA19" s="58" t="str" cm="1">
        <f t="array" ref="DA19">IF(CZ19&lt;&gt;"",INDEX(imePrezime_id,CZ19,0),IF(CD19&lt;&gt;"",CD19,""))</f>
        <v/>
      </c>
      <c r="DB19" s="52" t="s">
        <v>0</v>
      </c>
      <c r="DC19" s="63" t="str">
        <f t="shared" si="67"/>
        <v/>
      </c>
      <c r="DD19" s="78" t="str">
        <f t="shared" si="21"/>
        <v/>
      </c>
      <c r="DE19" s="78" t="str">
        <f t="shared" si="68"/>
        <v/>
      </c>
      <c r="DF19" s="78" t="str">
        <f t="shared" si="69"/>
        <v/>
      </c>
      <c r="DG19" s="71" t="str">
        <f t="shared" si="70"/>
        <v/>
      </c>
      <c r="DH19" s="52" t="s">
        <v>0</v>
      </c>
      <c r="DI19" s="63" t="str">
        <f>IF(BL19="","",MAX(DI$10:DI18)+1)</f>
        <v/>
      </c>
      <c r="DJ19" s="78" t="str">
        <f t="shared" si="71"/>
        <v/>
      </c>
      <c r="DK19" s="78" t="str">
        <f t="shared" si="72"/>
        <v/>
      </c>
      <c r="DL19" s="78" t="str">
        <f t="shared" si="73"/>
        <v/>
      </c>
      <c r="DM19" s="78" t="str">
        <f t="shared" si="74"/>
        <v/>
      </c>
      <c r="DN19" s="78" t="str">
        <f t="shared" si="22"/>
        <v/>
      </c>
      <c r="DO19" s="78" t="str">
        <f t="shared" si="23"/>
        <v/>
      </c>
      <c r="DP19" s="78" t="str">
        <f t="shared" si="75"/>
        <v/>
      </c>
      <c r="DQ19" s="78" t="str">
        <f t="shared" si="76"/>
        <v/>
      </c>
      <c r="DR19" s="78" t="str">
        <f t="shared" si="77"/>
        <v/>
      </c>
      <c r="DS19" s="58" t="str">
        <f t="shared" si="24"/>
        <v/>
      </c>
      <c r="DT19" s="52" t="s">
        <v>0</v>
      </c>
      <c r="DU19" s="20"/>
      <c r="DV19" s="52"/>
      <c r="DW19" s="20"/>
      <c r="DX19" s="52"/>
      <c r="DY19" s="230"/>
      <c r="DZ19" s="52" t="s">
        <v>0</v>
      </c>
    </row>
    <row r="20" spans="1:130" x14ac:dyDescent="0.25">
      <c r="A20" t="s">
        <v>0</v>
      </c>
      <c r="B20" s="57" t="str">
        <f>IF(csv!F12="","",csv!T12)</f>
        <v>M12</v>
      </c>
      <c r="C20" s="33" t="s">
        <v>0</v>
      </c>
      <c r="D20" s="33" t="str">
        <f>IF(csv!F12="","",csv!F12)</f>
        <v>Filip</v>
      </c>
      <c r="E20" s="33" t="str">
        <f>IF(csv!E12="","",csv!E12)</f>
        <v>Anadolac</v>
      </c>
      <c r="F20" s="33" t="s">
        <v>0</v>
      </c>
      <c r="G20" s="78" t="str">
        <f>IF(csv!M12="","",csv!M12)</f>
        <v/>
      </c>
      <c r="H20" s="78" t="str">
        <f>IF(csv!N12="","",csv!N12)</f>
        <v>2</v>
      </c>
      <c r="I20" s="33" t="s">
        <v>0</v>
      </c>
      <c r="J20" s="33" t="str">
        <f>IF(csv!P12="","",csv!P12)</f>
        <v>OK Varaždin</v>
      </c>
      <c r="K20" s="33" t="str">
        <f>IF(csv!Q12="","",csv!Q12)</f>
        <v>OK Varaždin</v>
      </c>
      <c r="L20" s="33" t="s">
        <v>0</v>
      </c>
      <c r="M20" s="71" t="str">
        <f>IF(csv!R12="","",csv!R12)</f>
        <v>CRO</v>
      </c>
      <c r="N20" s="52" t="s">
        <v>0</v>
      </c>
      <c r="O20" s="57" t="str">
        <f t="shared" si="25"/>
        <v>M12</v>
      </c>
      <c r="P20" s="78">
        <f>IF(O20="","",IF(COUNTIF(O$10:O19,O20)=0,P19+1,P19))</f>
        <v>1</v>
      </c>
      <c r="Q20" s="93">
        <f t="shared" si="26"/>
        <v>112</v>
      </c>
      <c r="R20" s="94" t="str" cm="1">
        <f t="array" ref="R20">IF(S20="","",INDEX(natjecanjeStaze_naziv,MATCH(S20,natjecanjeStaze_stazaId,0)))</f>
        <v>M12 – Ž12</v>
      </c>
      <c r="S20" s="58">
        <f t="shared" si="27"/>
        <v>1001</v>
      </c>
      <c r="T20" s="52" t="s">
        <v>0</v>
      </c>
      <c r="U20" s="165" t="str">
        <f t="shared" si="28"/>
        <v>M12</v>
      </c>
      <c r="V20" s="52" t="s">
        <v>0</v>
      </c>
      <c r="W20" s="57" t="str">
        <f t="shared" si="29"/>
        <v>CRO</v>
      </c>
      <c r="X20" s="78">
        <f t="shared" si="3"/>
        <v>1</v>
      </c>
      <c r="Y20" s="33" t="str">
        <f t="shared" si="30"/>
        <v/>
      </c>
      <c r="Z20" s="71" t="str">
        <f>IF(Y20="","",MAX(Z$10:Z19)+1)</f>
        <v/>
      </c>
      <c r="AA20" s="52" t="s">
        <v>0</v>
      </c>
      <c r="AB20" s="135"/>
      <c r="AC20" s="52" t="s">
        <v>0</v>
      </c>
      <c r="AD20" s="20" t="str">
        <f t="shared" si="31"/>
        <v/>
      </c>
      <c r="AE20" s="52" t="s">
        <v>0</v>
      </c>
      <c r="AF20" s="165" t="str">
        <f t="shared" si="32"/>
        <v>CRO</v>
      </c>
      <c r="AG20" s="52" t="s">
        <v>0</v>
      </c>
      <c r="AH20" s="57" t="str">
        <f t="shared" si="33"/>
        <v>OK Varaždin</v>
      </c>
      <c r="AI20" s="33" t="str">
        <f t="shared" si="34"/>
        <v>OK Varaždin</v>
      </c>
      <c r="AJ20" s="78" t="str">
        <f t="shared" si="5"/>
        <v/>
      </c>
      <c r="AK20" s="33" t="str" cm="1">
        <f t="array" ref="AK20">IF(AJ20="",""&amp;AI20,IF(AJ20="NEMA",AI20,INDEX(klub_naziv,MATCH(INDEX(klubAlias_klubId,AJ20),klub_id,0))))</f>
        <v>OK Varaždin</v>
      </c>
      <c r="AL20" s="33" t="str" cm="1">
        <f t="array" ref="AL20">IFERROR(""&amp;INDEX(registarNatjecatelji,CX20,4),"")</f>
        <v>OK Varaždin</v>
      </c>
      <c r="AM20" s="78" t="str">
        <f t="shared" si="35"/>
        <v/>
      </c>
      <c r="AN20" s="71" t="str">
        <f t="shared" si="36"/>
        <v>OK Varaždin</v>
      </c>
      <c r="AO20" s="52" t="s">
        <v>0</v>
      </c>
      <c r="AP20" s="87" t="str">
        <f>IF(AJ20&lt;&gt;"NEMA","",IF(IFERROR(MATCH(AI20,AI$10:AI19,0),0)&lt;&gt;0,"",AI20))</f>
        <v/>
      </c>
      <c r="AQ20" s="52" t="s">
        <v>0</v>
      </c>
      <c r="AR20" s="135"/>
      <c r="AS20" s="52" t="s">
        <v>0</v>
      </c>
      <c r="AT20" s="57" t="str">
        <f t="shared" si="37"/>
        <v/>
      </c>
      <c r="AU20" s="33" t="str">
        <f>IF(AT20="","",MAX(AU$10:AU19)+1)</f>
        <v/>
      </c>
      <c r="AV20" s="33" t="str">
        <f t="shared" si="38"/>
        <v/>
      </c>
      <c r="AW20" s="33" t="str">
        <f t="shared" si="39"/>
        <v/>
      </c>
      <c r="AX20" s="33" t="str">
        <f>IF(AR20="","",MAX(AX$10:AX19)+1)</f>
        <v/>
      </c>
      <c r="AY20" s="94" t="str">
        <f t="shared" si="40"/>
        <v/>
      </c>
      <c r="AZ20" s="71" t="str">
        <f t="shared" si="41"/>
        <v/>
      </c>
      <c r="BA20" s="52" t="s">
        <v>0</v>
      </c>
      <c r="BB20" s="20" t="str">
        <f t="shared" si="42"/>
        <v/>
      </c>
      <c r="BC20" s="52" t="s">
        <v>0</v>
      </c>
      <c r="BD20" s="165" t="str">
        <f t="shared" si="43"/>
        <v>OK Varaždin</v>
      </c>
      <c r="BE20" s="52" t="s">
        <v>0</v>
      </c>
      <c r="BF20" s="63" t="str">
        <f t="shared" si="44"/>
        <v/>
      </c>
      <c r="BG20" s="93" t="str">
        <f t="shared" si="45"/>
        <v>2</v>
      </c>
      <c r="BH20" s="211" t="str">
        <f t="shared" si="46"/>
        <v/>
      </c>
      <c r="BI20" s="212">
        <f t="shared" si="8"/>
        <v>4</v>
      </c>
      <c r="BJ20" s="52" t="s">
        <v>0</v>
      </c>
      <c r="BK20" s="57" t="str">
        <f t="shared" si="47"/>
        <v>Filip</v>
      </c>
      <c r="BL20" s="33" t="str">
        <f t="shared" si="48"/>
        <v>Anadolac</v>
      </c>
      <c r="BM20" s="78">
        <f t="shared" si="49"/>
        <v>1106</v>
      </c>
      <c r="BN20" s="78" t="str">
        <f t="shared" si="50"/>
        <v/>
      </c>
      <c r="BO20" s="33" t="str">
        <f t="shared" si="51"/>
        <v>Filip</v>
      </c>
      <c r="BP20" s="71" t="str">
        <f t="shared" si="52"/>
        <v>Anadolac</v>
      </c>
      <c r="BQ20" s="52" t="s">
        <v>0</v>
      </c>
      <c r="BR20" s="87" t="str">
        <f t="shared" si="53"/>
        <v/>
      </c>
      <c r="BS20" s="52" t="s">
        <v>0</v>
      </c>
      <c r="BT20" s="20" t="str">
        <f t="shared" si="54"/>
        <v/>
      </c>
      <c r="BU20" s="52" t="s">
        <v>0</v>
      </c>
      <c r="BV20" s="135"/>
      <c r="BW20" s="52" t="s">
        <v>0</v>
      </c>
      <c r="BX20" s="57" t="str">
        <f t="shared" si="55"/>
        <v/>
      </c>
      <c r="BY20" s="78" t="str">
        <f>IF(BV20="","",MAX(BY$10:BY19)+1)</f>
        <v/>
      </c>
      <c r="BZ20" s="58" t="str">
        <f t="shared" si="56"/>
        <v/>
      </c>
      <c r="CA20" s="52" t="s">
        <v>0</v>
      </c>
      <c r="CB20" s="20" t="str">
        <f t="shared" si="57"/>
        <v/>
      </c>
      <c r="CC20" s="52" t="s">
        <v>0</v>
      </c>
      <c r="CD20" s="63" t="str">
        <f>IF(AND(BM20="NEMA",BN20="NEMA"),MAX(CD$10:CD19)+1,"")</f>
        <v/>
      </c>
      <c r="CE20" s="58" t="str">
        <f t="shared" si="58"/>
        <v/>
      </c>
      <c r="CF20" t="s">
        <v>0</v>
      </c>
      <c r="CG20" s="138" t="str">
        <f t="shared" si="15"/>
        <v>M</v>
      </c>
      <c r="CH20" t="s">
        <v>0</v>
      </c>
      <c r="CI20" s="57" t="str">
        <f>IF(CD20="","",IF(M20&lt;&gt;"CRO","","INSERT INTO osoba (id,reg_broj,oib,spol_id,dat_rodjenja) VALUES ("&amp;CD20&amp;",(SELECT max(reg_broj)+1 FROM osoba),Null,'"&amp;CG20&amp;"',Null); INSERT INTO osoba_log (id,reg_broj,oib,spol_id,dat_rodjenja,dnevnik_id) SELECT id,reg_broj,oib,spol_id,dat_rodjenja,"&amp;dnevnik_id&amp;" FROM osoba WHERE id = "&amp;CD20&amp;";"))</f>
        <v/>
      </c>
      <c r="CJ20" s="71" t="str">
        <f>IF(CD20="","","INSERT INTO imeprezime (id,osoba_id,rbr,ime,prezime,klub_id,identitet_id,sintaksa_id,info,aktivno,dnevnik_id) VALUES ("&amp;CD20&amp;","&amp;IF(CI20="","Null",CD20)&amp;",1,'"&amp;BK20&amp;"','"&amp;BL20&amp;"',(SELECT id FROM klub WHERE naziv = '"&amp;BD20&amp;"'),Null,1,'',1,"&amp;dnevnik_id&amp;");")</f>
        <v/>
      </c>
      <c r="CK20" t="s">
        <v>0</v>
      </c>
      <c r="CL20" s="20" t="str">
        <f t="shared" si="59"/>
        <v/>
      </c>
      <c r="CM20" s="52" t="s">
        <v>0</v>
      </c>
      <c r="CN20" s="57" t="str">
        <f t="shared" si="16"/>
        <v>Filip</v>
      </c>
      <c r="CO20" s="71" t="str">
        <f t="shared" si="17"/>
        <v>Anadolac</v>
      </c>
      <c r="CP20" s="52" t="s">
        <v>0</v>
      </c>
      <c r="CQ20" s="57" t="str">
        <f t="shared" si="60"/>
        <v>Filip – Anadolac – OK Varaždin – M12</v>
      </c>
      <c r="CR20" s="58">
        <f t="shared" si="61"/>
        <v>509</v>
      </c>
      <c r="CS20" s="52" t="s">
        <v>0</v>
      </c>
      <c r="CT20" s="57" t="str">
        <f t="shared" si="62"/>
        <v>Filip – Anadolac – OK Varaždin</v>
      </c>
      <c r="CU20" s="58">
        <f t="shared" si="63"/>
        <v>509</v>
      </c>
      <c r="CV20" s="52" t="s">
        <v>0</v>
      </c>
      <c r="CW20" s="57" t="str">
        <f t="shared" si="64"/>
        <v>Filip – Anadolac</v>
      </c>
      <c r="CX20" s="58">
        <f t="shared" si="65"/>
        <v>509</v>
      </c>
      <c r="CY20" s="52" t="s">
        <v>0</v>
      </c>
      <c r="CZ20" s="63">
        <f t="shared" si="66"/>
        <v>509</v>
      </c>
      <c r="DA20" s="58" cm="1">
        <f t="array" ref="DA20">IF(CZ20&lt;&gt;"",INDEX(imePrezime_id,CZ20,0),IF(CD20&lt;&gt;"",CD20,""))</f>
        <v>1106</v>
      </c>
      <c r="DB20" s="52" t="s">
        <v>0</v>
      </c>
      <c r="DC20" s="63" t="str">
        <f t="shared" si="67"/>
        <v>imepre</v>
      </c>
      <c r="DD20" s="78" t="str">
        <f t="shared" si="21"/>
        <v>klu</v>
      </c>
      <c r="DE20" s="78" t="str">
        <f t="shared" si="68"/>
        <v>kat</v>
      </c>
      <c r="DF20" s="78" t="str">
        <f t="shared" si="69"/>
        <v/>
      </c>
      <c r="DG20" s="71" t="str">
        <f t="shared" si="70"/>
        <v>imepre-klu-kat</v>
      </c>
      <c r="DH20" s="52" t="s">
        <v>0</v>
      </c>
      <c r="DI20" s="63">
        <f>IF(BL20="","",MAX(DI$10:DI19)+1)</f>
        <v>1009</v>
      </c>
      <c r="DJ20" s="78">
        <f t="shared" si="71"/>
        <v>1001</v>
      </c>
      <c r="DK20" s="78">
        <f t="shared" si="72"/>
        <v>1106</v>
      </c>
      <c r="DL20" s="78" t="str">
        <f t="shared" si="73"/>
        <v/>
      </c>
      <c r="DM20" s="78">
        <f t="shared" si="74"/>
        <v>4</v>
      </c>
      <c r="DN20" s="78">
        <f t="shared" si="22"/>
        <v>0</v>
      </c>
      <c r="DO20" s="78">
        <f t="shared" si="23"/>
        <v>1</v>
      </c>
      <c r="DP20" s="78" t="str">
        <f t="shared" si="75"/>
        <v>2</v>
      </c>
      <c r="DQ20" s="78" t="str">
        <f t="shared" si="76"/>
        <v/>
      </c>
      <c r="DR20" s="78" t="str">
        <f t="shared" si="77"/>
        <v/>
      </c>
      <c r="DS20" s="58" t="str">
        <f t="shared" si="24"/>
        <v/>
      </c>
      <c r="DT20" s="52" t="s">
        <v>0</v>
      </c>
      <c r="DU20" s="20"/>
      <c r="DV20" s="52"/>
      <c r="DW20" s="20"/>
      <c r="DX20" s="52"/>
      <c r="DY20" s="230"/>
      <c r="DZ20" s="52" t="s">
        <v>0</v>
      </c>
    </row>
    <row r="21" spans="1:130" x14ac:dyDescent="0.25">
      <c r="A21" t="s">
        <v>0</v>
      </c>
      <c r="B21" s="57" t="str">
        <f>IF(csv!F13="","",csv!T13)</f>
        <v>M12</v>
      </c>
      <c r="C21" s="33" t="s">
        <v>0</v>
      </c>
      <c r="D21" s="33" t="str">
        <f>IF(csv!F13="","",csv!F13)</f>
        <v>Jakov</v>
      </c>
      <c r="E21" s="33" t="str">
        <f>IF(csv!E13="","",csv!E13)</f>
        <v>Boban</v>
      </c>
      <c r="F21" s="33" t="s">
        <v>0</v>
      </c>
      <c r="G21" s="78" t="str">
        <f>IF(csv!M13="","",csv!M13)</f>
        <v/>
      </c>
      <c r="H21" s="78" t="str">
        <f>IF(csv!N13="","",csv!N13)</f>
        <v>1</v>
      </c>
      <c r="I21" s="33" t="s">
        <v>0</v>
      </c>
      <c r="J21" s="33" t="str">
        <f>IF(csv!P13="","",csv!P13)</f>
        <v>OK MERZ CRO</v>
      </c>
      <c r="K21" s="33" t="str">
        <f>IF(csv!Q13="","",csv!Q13)</f>
        <v>OK Ivan Merz</v>
      </c>
      <c r="L21" s="33" t="s">
        <v>0</v>
      </c>
      <c r="M21" s="71" t="str">
        <f>IF(csv!R13="","",csv!R13)</f>
        <v>CRO</v>
      </c>
      <c r="N21" s="52" t="s">
        <v>0</v>
      </c>
      <c r="O21" s="57" t="str">
        <f t="shared" si="25"/>
        <v>M12</v>
      </c>
      <c r="P21" s="78">
        <f>IF(O21="","",IF(COUNTIF(O$10:O20,O21)=0,P20+1,P20))</f>
        <v>1</v>
      </c>
      <c r="Q21" s="93">
        <f t="shared" si="26"/>
        <v>112</v>
      </c>
      <c r="R21" s="94" t="str" cm="1">
        <f t="array" ref="R21">IF(S21="","",INDEX(natjecanjeStaze_naziv,MATCH(S21,natjecanjeStaze_stazaId,0)))</f>
        <v>M12 – Ž12</v>
      </c>
      <c r="S21" s="58">
        <f t="shared" si="27"/>
        <v>1001</v>
      </c>
      <c r="T21" s="52" t="s">
        <v>0</v>
      </c>
      <c r="U21" s="165" t="str">
        <f t="shared" si="28"/>
        <v>M12</v>
      </c>
      <c r="V21" s="52" t="s">
        <v>0</v>
      </c>
      <c r="W21" s="57" t="str">
        <f t="shared" si="29"/>
        <v>CRO</v>
      </c>
      <c r="X21" s="78">
        <f t="shared" si="3"/>
        <v>1</v>
      </c>
      <c r="Y21" s="33" t="str">
        <f t="shared" si="30"/>
        <v/>
      </c>
      <c r="Z21" s="71" t="str">
        <f>IF(Y21="","",MAX(Z$10:Z20)+1)</f>
        <v/>
      </c>
      <c r="AA21" s="52" t="s">
        <v>0</v>
      </c>
      <c r="AB21" s="135"/>
      <c r="AC21" s="52" t="s">
        <v>0</v>
      </c>
      <c r="AD21" s="20" t="str">
        <f t="shared" si="31"/>
        <v/>
      </c>
      <c r="AE21" s="52" t="s">
        <v>0</v>
      </c>
      <c r="AF21" s="165" t="str">
        <f t="shared" si="32"/>
        <v>CRO</v>
      </c>
      <c r="AG21" s="52" t="s">
        <v>0</v>
      </c>
      <c r="AH21" s="57" t="str">
        <f t="shared" si="33"/>
        <v>OK MERZ CRO</v>
      </c>
      <c r="AI21" s="33" t="str">
        <f t="shared" si="34"/>
        <v>OK Ivan Merz</v>
      </c>
      <c r="AJ21" s="78" t="str">
        <f t="shared" si="5"/>
        <v/>
      </c>
      <c r="AK21" s="33" t="str" cm="1">
        <f t="array" ref="AK21">IF(AJ21="",""&amp;AI21,IF(AJ21="NEMA",AI21,INDEX(klub_naziv,MATCH(INDEX(klubAlias_klubId,AJ21),klub_id,0))))</f>
        <v>OK Ivan Merz</v>
      </c>
      <c r="AL21" s="33" t="str" cm="1">
        <f t="array" ref="AL21">IFERROR(""&amp;INDEX(registarNatjecatelji,CX21,4),"")</f>
        <v>OK Ivan Merz</v>
      </c>
      <c r="AM21" s="78" t="str">
        <f t="shared" si="35"/>
        <v/>
      </c>
      <c r="AN21" s="71" t="str">
        <f t="shared" si="36"/>
        <v>OK Ivan Merz</v>
      </c>
      <c r="AO21" s="52" t="s">
        <v>0</v>
      </c>
      <c r="AP21" s="87" t="str">
        <f>IF(AJ21&lt;&gt;"NEMA","",IF(IFERROR(MATCH(AI21,AI$10:AI20,0),0)&lt;&gt;0,"",AI21))</f>
        <v/>
      </c>
      <c r="AQ21" s="52" t="s">
        <v>0</v>
      </c>
      <c r="AR21" s="135"/>
      <c r="AS21" s="52" t="s">
        <v>0</v>
      </c>
      <c r="AT21" s="57" t="str">
        <f t="shared" si="37"/>
        <v/>
      </c>
      <c r="AU21" s="33" t="str">
        <f>IF(AT21="","",MAX(AU$10:AU20)+1)</f>
        <v/>
      </c>
      <c r="AV21" s="33" t="str">
        <f t="shared" si="38"/>
        <v/>
      </c>
      <c r="AW21" s="33" t="str">
        <f t="shared" si="39"/>
        <v/>
      </c>
      <c r="AX21" s="33" t="str">
        <f>IF(AR21="","",MAX(AX$10:AX20)+1)</f>
        <v/>
      </c>
      <c r="AY21" s="94" t="str">
        <f t="shared" si="40"/>
        <v/>
      </c>
      <c r="AZ21" s="71" t="str">
        <f t="shared" si="41"/>
        <v/>
      </c>
      <c r="BA21" s="52" t="s">
        <v>0</v>
      </c>
      <c r="BB21" s="20" t="str">
        <f t="shared" si="42"/>
        <v/>
      </c>
      <c r="BC21" s="52" t="s">
        <v>0</v>
      </c>
      <c r="BD21" s="165" t="str">
        <f t="shared" si="43"/>
        <v>OK Ivan Merz</v>
      </c>
      <c r="BE21" s="52" t="s">
        <v>0</v>
      </c>
      <c r="BF21" s="63" t="str">
        <f t="shared" si="44"/>
        <v/>
      </c>
      <c r="BG21" s="93" t="str">
        <f t="shared" si="45"/>
        <v>1</v>
      </c>
      <c r="BH21" s="211" t="str">
        <f t="shared" si="46"/>
        <v/>
      </c>
      <c r="BI21" s="212">
        <f t="shared" si="8"/>
        <v>6</v>
      </c>
      <c r="BJ21" s="52" t="s">
        <v>0</v>
      </c>
      <c r="BK21" s="57" t="str">
        <f t="shared" si="47"/>
        <v>Jakov</v>
      </c>
      <c r="BL21" s="33" t="str">
        <f t="shared" si="48"/>
        <v>Boban</v>
      </c>
      <c r="BM21" s="78">
        <f t="shared" si="49"/>
        <v>1342</v>
      </c>
      <c r="BN21" s="78" t="str">
        <f t="shared" si="50"/>
        <v/>
      </c>
      <c r="BO21" s="33" t="str">
        <f t="shared" si="51"/>
        <v>Jakov</v>
      </c>
      <c r="BP21" s="71" t="str">
        <f t="shared" si="52"/>
        <v>Boban</v>
      </c>
      <c r="BQ21" s="52" t="s">
        <v>0</v>
      </c>
      <c r="BR21" s="87" t="str">
        <f t="shared" si="53"/>
        <v/>
      </c>
      <c r="BS21" s="52" t="s">
        <v>0</v>
      </c>
      <c r="BT21" s="20" t="str">
        <f t="shared" si="54"/>
        <v/>
      </c>
      <c r="BU21" s="52" t="s">
        <v>0</v>
      </c>
      <c r="BV21" s="135"/>
      <c r="BW21" s="52" t="s">
        <v>0</v>
      </c>
      <c r="BX21" s="57" t="str">
        <f t="shared" si="55"/>
        <v/>
      </c>
      <c r="BY21" s="78" t="str">
        <f>IF(BV21="","",MAX(BY$10:BY20)+1)</f>
        <v/>
      </c>
      <c r="BZ21" s="58" t="str">
        <f t="shared" si="56"/>
        <v/>
      </c>
      <c r="CA21" s="52" t="s">
        <v>0</v>
      </c>
      <c r="CB21" s="20" t="str">
        <f t="shared" si="57"/>
        <v/>
      </c>
      <c r="CC21" s="52" t="s">
        <v>0</v>
      </c>
      <c r="CD21" s="63" t="str">
        <f>IF(AND(BM21="NEMA",BN21="NEMA"),MAX(CD$10:CD20)+1,"")</f>
        <v/>
      </c>
      <c r="CE21" s="58" t="str">
        <f t="shared" si="58"/>
        <v/>
      </c>
      <c r="CF21" t="s">
        <v>0</v>
      </c>
      <c r="CG21" s="138" t="str">
        <f t="shared" si="15"/>
        <v>M</v>
      </c>
      <c r="CH21" t="s">
        <v>0</v>
      </c>
      <c r="CI21" s="57" t="str">
        <f>IF(CD21="","",IF(M21&lt;&gt;"CRO","","INSERT INTO osoba (id,reg_broj,oib,spol_id,dat_rodjenja) VALUES ("&amp;CD21&amp;",(SELECT max(reg_broj)+1 FROM osoba),Null,'"&amp;CG21&amp;"',Null); INSERT INTO osoba_log (id,reg_broj,oib,spol_id,dat_rodjenja,dnevnik_id) SELECT id,reg_broj,oib,spol_id,dat_rodjenja,"&amp;dnevnik_id&amp;" FROM osoba WHERE id = "&amp;CD21&amp;";"))</f>
        <v/>
      </c>
      <c r="CJ21" s="71" t="str">
        <f>IF(CD21="","","INSERT INTO imeprezime (id,osoba_id,rbr,ime,prezime,klub_id,identitet_id,sintaksa_id,info,aktivno,dnevnik_id) VALUES ("&amp;CD21&amp;","&amp;IF(CI21="","Null",CD21)&amp;",1,'"&amp;BK21&amp;"','"&amp;BL21&amp;"',(SELECT id FROM klub WHERE naziv = '"&amp;BD21&amp;"'),Null,1,'',1,"&amp;dnevnik_id&amp;");")</f>
        <v/>
      </c>
      <c r="CK21" t="s">
        <v>0</v>
      </c>
      <c r="CL21" s="20" t="str">
        <f t="shared" si="59"/>
        <v/>
      </c>
      <c r="CM21" s="52" t="s">
        <v>0</v>
      </c>
      <c r="CN21" s="57" t="str">
        <f t="shared" si="16"/>
        <v>Jakov</v>
      </c>
      <c r="CO21" s="71" t="str">
        <f t="shared" si="17"/>
        <v>Boban</v>
      </c>
      <c r="CP21" s="52" t="s">
        <v>0</v>
      </c>
      <c r="CQ21" s="57" t="str">
        <f t="shared" si="60"/>
        <v>Jakov – Boban – OK Ivan Merz – M12</v>
      </c>
      <c r="CR21" s="58" t="str">
        <f t="shared" si="61"/>
        <v>NEMA</v>
      </c>
      <c r="CS21" s="52" t="s">
        <v>0</v>
      </c>
      <c r="CT21" s="57" t="str">
        <f t="shared" si="62"/>
        <v>Jakov – Boban – OK Ivan Merz</v>
      </c>
      <c r="CU21" s="58">
        <f t="shared" si="63"/>
        <v>33</v>
      </c>
      <c r="CV21" s="52" t="s">
        <v>0</v>
      </c>
      <c r="CW21" s="57" t="str">
        <f t="shared" si="64"/>
        <v>Jakov – Boban</v>
      </c>
      <c r="CX21" s="58">
        <f t="shared" si="65"/>
        <v>33</v>
      </c>
      <c r="CY21" s="52" t="s">
        <v>0</v>
      </c>
      <c r="CZ21" s="63">
        <f t="shared" si="66"/>
        <v>33</v>
      </c>
      <c r="DA21" s="58" cm="1">
        <f t="array" ref="DA21">IF(CZ21&lt;&gt;"",INDEX(imePrezime_id,CZ21,0),IF(CD21&lt;&gt;"",CD21,""))</f>
        <v>1342</v>
      </c>
      <c r="DB21" s="52" t="s">
        <v>0</v>
      </c>
      <c r="DC21" s="63" t="str">
        <f t="shared" si="67"/>
        <v>imepre</v>
      </c>
      <c r="DD21" s="78" t="str">
        <f t="shared" si="21"/>
        <v>klu</v>
      </c>
      <c r="DE21" s="78" t="str">
        <f t="shared" si="68"/>
        <v>kat</v>
      </c>
      <c r="DF21" s="78" t="str">
        <f t="shared" si="69"/>
        <v/>
      </c>
      <c r="DG21" s="71" t="str">
        <f t="shared" si="70"/>
        <v>imepre-klu-kat</v>
      </c>
      <c r="DH21" s="52" t="s">
        <v>0</v>
      </c>
      <c r="DI21" s="63">
        <f>IF(BL21="","",MAX(DI$10:DI20)+1)</f>
        <v>1010</v>
      </c>
      <c r="DJ21" s="78">
        <f t="shared" si="71"/>
        <v>1001</v>
      </c>
      <c r="DK21" s="78">
        <f t="shared" si="72"/>
        <v>1342</v>
      </c>
      <c r="DL21" s="78" t="str">
        <f t="shared" si="73"/>
        <v/>
      </c>
      <c r="DM21" s="78">
        <f t="shared" si="74"/>
        <v>6</v>
      </c>
      <c r="DN21" s="78">
        <f t="shared" si="22"/>
        <v>0</v>
      </c>
      <c r="DO21" s="78">
        <f t="shared" si="23"/>
        <v>1</v>
      </c>
      <c r="DP21" s="78" t="str">
        <f t="shared" si="75"/>
        <v>1</v>
      </c>
      <c r="DQ21" s="78" t="str">
        <f t="shared" si="76"/>
        <v/>
      </c>
      <c r="DR21" s="78" t="str">
        <f t="shared" si="77"/>
        <v/>
      </c>
      <c r="DS21" s="58" t="str">
        <f t="shared" si="24"/>
        <v/>
      </c>
      <c r="DT21" s="52" t="s">
        <v>0</v>
      </c>
      <c r="DU21" s="20"/>
      <c r="DV21" s="52"/>
      <c r="DW21" s="20"/>
      <c r="DX21" s="52"/>
      <c r="DY21" s="230"/>
      <c r="DZ21" s="52" t="s">
        <v>0</v>
      </c>
    </row>
    <row r="22" spans="1:130" x14ac:dyDescent="0.25">
      <c r="A22" t="s">
        <v>0</v>
      </c>
      <c r="B22" s="57" t="str">
        <f>IF(csv!F14="","",csv!T14)</f>
        <v>M14</v>
      </c>
      <c r="C22" s="33" t="s">
        <v>0</v>
      </c>
      <c r="D22" s="33" t="str">
        <f>IF(csv!F14="","",csv!F14)</f>
        <v>Teo</v>
      </c>
      <c r="E22" s="33" t="str">
        <f>IF(csv!E14="","",csv!E14)</f>
        <v>Mahović</v>
      </c>
      <c r="F22" s="33" t="s">
        <v>0</v>
      </c>
      <c r="G22" s="78" t="str">
        <f>IF(csv!M14="","",csv!M14)</f>
        <v>28:31</v>
      </c>
      <c r="H22" s="78" t="str">
        <f>IF(csv!N14="","",csv!N14)</f>
        <v>0</v>
      </c>
      <c r="I22" s="33" t="s">
        <v>0</v>
      </c>
      <c r="J22" s="33" t="str">
        <f>IF(csv!P14="","",csv!P14)</f>
        <v>JAP</v>
      </c>
      <c r="K22" s="33" t="str">
        <f>IF(csv!Q14="","",csv!Q14)</f>
        <v>OK Japetic</v>
      </c>
      <c r="L22" s="33" t="s">
        <v>0</v>
      </c>
      <c r="M22" s="71" t="str">
        <f>IF(csv!R14="","",csv!R14)</f>
        <v>CRO</v>
      </c>
      <c r="N22" s="52" t="s">
        <v>0</v>
      </c>
      <c r="O22" s="57" t="str">
        <f t="shared" si="25"/>
        <v>M14</v>
      </c>
      <c r="P22" s="78">
        <f>IF(O22="","",IF(COUNTIF(O$10:O21,O22)=0,P21+1,P21))</f>
        <v>2</v>
      </c>
      <c r="Q22" s="93">
        <f t="shared" si="26"/>
        <v>111</v>
      </c>
      <c r="R22" s="94" t="str" cm="1">
        <f t="array" ref="R22">IF(S22="","",INDEX(natjecanjeStaze_naziv,MATCH(S22,natjecanjeStaze_stazaId,0)))</f>
        <v>M14 – Ž14</v>
      </c>
      <c r="S22" s="58">
        <f t="shared" si="27"/>
        <v>1006</v>
      </c>
      <c r="T22" s="52" t="s">
        <v>0</v>
      </c>
      <c r="U22" s="165" t="str">
        <f t="shared" si="28"/>
        <v>M14</v>
      </c>
      <c r="V22" s="52" t="s">
        <v>0</v>
      </c>
      <c r="W22" s="57" t="str">
        <f t="shared" si="29"/>
        <v>CRO</v>
      </c>
      <c r="X22" s="78">
        <f t="shared" si="3"/>
        <v>1</v>
      </c>
      <c r="Y22" s="33" t="str">
        <f t="shared" si="30"/>
        <v/>
      </c>
      <c r="Z22" s="71" t="str">
        <f>IF(Y22="","",MAX(Z$10:Z21)+1)</f>
        <v/>
      </c>
      <c r="AA22" s="52" t="s">
        <v>0</v>
      </c>
      <c r="AB22" s="135"/>
      <c r="AC22" s="52" t="s">
        <v>0</v>
      </c>
      <c r="AD22" s="20" t="str">
        <f t="shared" si="31"/>
        <v/>
      </c>
      <c r="AE22" s="52" t="s">
        <v>0</v>
      </c>
      <c r="AF22" s="165" t="str">
        <f t="shared" si="32"/>
        <v>CRO</v>
      </c>
      <c r="AG22" s="52" t="s">
        <v>0</v>
      </c>
      <c r="AH22" s="57" t="str">
        <f t="shared" si="33"/>
        <v>JAP</v>
      </c>
      <c r="AI22" s="33" t="str">
        <f t="shared" si="34"/>
        <v>OK Japetic</v>
      </c>
      <c r="AJ22" s="78">
        <f t="shared" si="5"/>
        <v>1</v>
      </c>
      <c r="AK22" s="33" t="str" cm="1">
        <f t="array" ref="AK22">IF(AJ22="",""&amp;AI22,IF(AJ22="NEMA",AI22,INDEX(klub_naziv,MATCH(INDEX(klubAlias_klubId,AJ22),klub_id,0))))</f>
        <v>OK Japetić</v>
      </c>
      <c r="AL22" s="33" t="str" cm="1">
        <f t="array" ref="AL22">IFERROR(""&amp;INDEX(registarNatjecatelji,CX22,4),"")</f>
        <v>OK Japetić</v>
      </c>
      <c r="AM22" s="78" t="str">
        <f t="shared" si="35"/>
        <v/>
      </c>
      <c r="AN22" s="71" t="str">
        <f t="shared" si="36"/>
        <v>OK Japetić</v>
      </c>
      <c r="AO22" s="52" t="s">
        <v>0</v>
      </c>
      <c r="AP22" s="87" t="str">
        <f>IF(AJ22&lt;&gt;"NEMA","",IF(IFERROR(MATCH(AI22,AI$10:AI21,0),0)&lt;&gt;0,"",AI22))</f>
        <v/>
      </c>
      <c r="AQ22" s="52" t="s">
        <v>0</v>
      </c>
      <c r="AR22" s="135"/>
      <c r="AS22" s="52" t="s">
        <v>0</v>
      </c>
      <c r="AT22" s="57" t="str">
        <f t="shared" si="37"/>
        <v/>
      </c>
      <c r="AU22" s="33" t="str">
        <f>IF(AT22="","",MAX(AU$10:AU21)+1)</f>
        <v/>
      </c>
      <c r="AV22" s="33" t="str">
        <f t="shared" si="38"/>
        <v/>
      </c>
      <c r="AW22" s="33" t="str">
        <f t="shared" si="39"/>
        <v/>
      </c>
      <c r="AX22" s="33" t="str">
        <f>IF(AR22="","",MAX(AX$10:AX21)+1)</f>
        <v/>
      </c>
      <c r="AY22" s="94" t="str">
        <f t="shared" si="40"/>
        <v/>
      </c>
      <c r="AZ22" s="71" t="str">
        <f t="shared" si="41"/>
        <v/>
      </c>
      <c r="BA22" s="52" t="s">
        <v>0</v>
      </c>
      <c r="BB22" s="20" t="str">
        <f t="shared" si="42"/>
        <v/>
      </c>
      <c r="BC22" s="52" t="s">
        <v>0</v>
      </c>
      <c r="BD22" s="165" t="str">
        <f t="shared" si="43"/>
        <v>OK Japetić</v>
      </c>
      <c r="BE22" s="52" t="s">
        <v>0</v>
      </c>
      <c r="BF22" s="63" t="str">
        <f t="shared" si="44"/>
        <v>28:31</v>
      </c>
      <c r="BG22" s="93" t="str">
        <f t="shared" si="45"/>
        <v>0</v>
      </c>
      <c r="BH22" s="211">
        <f t="shared" si="46"/>
        <v>1711</v>
      </c>
      <c r="BI22" s="212">
        <f t="shared" si="8"/>
        <v>1</v>
      </c>
      <c r="BJ22" s="52" t="s">
        <v>0</v>
      </c>
      <c r="BK22" s="57" t="str">
        <f t="shared" si="47"/>
        <v>Teo</v>
      </c>
      <c r="BL22" s="33" t="str">
        <f t="shared" si="48"/>
        <v>Mahović</v>
      </c>
      <c r="BM22" s="78">
        <f t="shared" si="49"/>
        <v>1095</v>
      </c>
      <c r="BN22" s="78" t="str">
        <f t="shared" si="50"/>
        <v/>
      </c>
      <c r="BO22" s="33" t="str">
        <f t="shared" si="51"/>
        <v>Teo</v>
      </c>
      <c r="BP22" s="71" t="str">
        <f t="shared" si="52"/>
        <v>Mahović</v>
      </c>
      <c r="BQ22" s="52" t="s">
        <v>0</v>
      </c>
      <c r="BR22" s="87" t="str">
        <f t="shared" si="53"/>
        <v/>
      </c>
      <c r="BS22" s="52" t="s">
        <v>0</v>
      </c>
      <c r="BT22" s="20" t="str">
        <f t="shared" si="54"/>
        <v/>
      </c>
      <c r="BU22" s="52" t="s">
        <v>0</v>
      </c>
      <c r="BV22" s="135"/>
      <c r="BW22" s="52" t="s">
        <v>0</v>
      </c>
      <c r="BX22" s="57" t="str">
        <f t="shared" si="55"/>
        <v/>
      </c>
      <c r="BY22" s="78" t="str">
        <f>IF(BV22="","",MAX(BY$10:BY21)+1)</f>
        <v/>
      </c>
      <c r="BZ22" s="58" t="str">
        <f t="shared" si="56"/>
        <v/>
      </c>
      <c r="CA22" s="52" t="s">
        <v>0</v>
      </c>
      <c r="CB22" s="20" t="str">
        <f t="shared" si="57"/>
        <v/>
      </c>
      <c r="CC22" s="52" t="s">
        <v>0</v>
      </c>
      <c r="CD22" s="63" t="str">
        <f>IF(AND(BM22="NEMA",BN22="NEMA"),MAX(CD$10:CD21)+1,"")</f>
        <v/>
      </c>
      <c r="CE22" s="58" t="str">
        <f t="shared" si="58"/>
        <v/>
      </c>
      <c r="CF22" t="s">
        <v>0</v>
      </c>
      <c r="CG22" s="138" t="str">
        <f t="shared" si="15"/>
        <v>M</v>
      </c>
      <c r="CH22" t="s">
        <v>0</v>
      </c>
      <c r="CI22" s="57" t="str">
        <f>IF(CD22="","",IF(M22&lt;&gt;"CRO","","INSERT INTO osoba (id,reg_broj,oib,spol_id,dat_rodjenja) VALUES ("&amp;CD22&amp;",(SELECT max(reg_broj)+1 FROM osoba),Null,'"&amp;CG22&amp;"',Null); INSERT INTO osoba_log (id,reg_broj,oib,spol_id,dat_rodjenja,dnevnik_id) SELECT id,reg_broj,oib,spol_id,dat_rodjenja,"&amp;dnevnik_id&amp;" FROM osoba WHERE id = "&amp;CD22&amp;";"))</f>
        <v/>
      </c>
      <c r="CJ22" s="71" t="str">
        <f>IF(CD22="","","INSERT INTO imeprezime (id,osoba_id,rbr,ime,prezime,klub_id,identitet_id,sintaksa_id,info,aktivno,dnevnik_id) VALUES ("&amp;CD22&amp;","&amp;IF(CI22="","Null",CD22)&amp;",1,'"&amp;BK22&amp;"','"&amp;BL22&amp;"',(SELECT id FROM klub WHERE naziv = '"&amp;BD22&amp;"'),Null,1,'',1,"&amp;dnevnik_id&amp;");")</f>
        <v/>
      </c>
      <c r="CK22" t="s">
        <v>0</v>
      </c>
      <c r="CL22" s="20" t="str">
        <f t="shared" si="59"/>
        <v/>
      </c>
      <c r="CM22" s="52" t="s">
        <v>0</v>
      </c>
      <c r="CN22" s="57" t="str">
        <f t="shared" si="16"/>
        <v>Teo</v>
      </c>
      <c r="CO22" s="71" t="str">
        <f t="shared" si="17"/>
        <v>Mahović</v>
      </c>
      <c r="CP22" s="52" t="s">
        <v>0</v>
      </c>
      <c r="CQ22" s="57" t="str">
        <f t="shared" si="60"/>
        <v>Teo – Mahović – OK Japetić – M14</v>
      </c>
      <c r="CR22" s="58">
        <f t="shared" si="61"/>
        <v>108</v>
      </c>
      <c r="CS22" s="52" t="s">
        <v>0</v>
      </c>
      <c r="CT22" s="57" t="str">
        <f t="shared" si="62"/>
        <v>Teo – Mahović – OK Japetić</v>
      </c>
      <c r="CU22" s="58">
        <f t="shared" si="63"/>
        <v>108</v>
      </c>
      <c r="CV22" s="52" t="s">
        <v>0</v>
      </c>
      <c r="CW22" s="57" t="str">
        <f t="shared" si="64"/>
        <v>Teo – Mahović</v>
      </c>
      <c r="CX22" s="58">
        <f t="shared" si="65"/>
        <v>108</v>
      </c>
      <c r="CY22" s="52" t="s">
        <v>0</v>
      </c>
      <c r="CZ22" s="63">
        <f t="shared" si="66"/>
        <v>108</v>
      </c>
      <c r="DA22" s="58" cm="1">
        <f t="array" ref="DA22">IF(CZ22&lt;&gt;"",INDEX(imePrezime_id,CZ22,0),IF(CD22&lt;&gt;"",CD22,""))</f>
        <v>1095</v>
      </c>
      <c r="DB22" s="52" t="s">
        <v>0</v>
      </c>
      <c r="DC22" s="63" t="str">
        <f t="shared" si="67"/>
        <v>imepre</v>
      </c>
      <c r="DD22" s="78" t="str">
        <f t="shared" si="21"/>
        <v>klu(ali)</v>
      </c>
      <c r="DE22" s="78" t="str">
        <f t="shared" si="68"/>
        <v>kat</v>
      </c>
      <c r="DF22" s="78" t="str">
        <f t="shared" si="69"/>
        <v/>
      </c>
      <c r="DG22" s="71" t="str">
        <f t="shared" si="70"/>
        <v>imepre-klu(ali)-kat</v>
      </c>
      <c r="DH22" s="52" t="s">
        <v>0</v>
      </c>
      <c r="DI22" s="63">
        <f>IF(BL22="","",MAX(DI$10:DI21)+1)</f>
        <v>1011</v>
      </c>
      <c r="DJ22" s="78">
        <f t="shared" si="71"/>
        <v>1006</v>
      </c>
      <c r="DK22" s="78">
        <f t="shared" si="72"/>
        <v>1095</v>
      </c>
      <c r="DL22" s="78">
        <f t="shared" si="73"/>
        <v>1711</v>
      </c>
      <c r="DM22" s="78">
        <f t="shared" si="74"/>
        <v>1</v>
      </c>
      <c r="DN22" s="78">
        <f t="shared" si="22"/>
        <v>0</v>
      </c>
      <c r="DO22" s="78">
        <f t="shared" si="23"/>
        <v>3</v>
      </c>
      <c r="DP22" s="78" t="str">
        <f t="shared" si="75"/>
        <v>0</v>
      </c>
      <c r="DQ22" s="78" t="str">
        <f t="shared" si="76"/>
        <v/>
      </c>
      <c r="DR22" s="78">
        <f t="shared" si="77"/>
        <v>1</v>
      </c>
      <c r="DS22" s="58" t="str">
        <f t="shared" si="24"/>
        <v/>
      </c>
      <c r="DT22" s="52" t="s">
        <v>0</v>
      </c>
      <c r="DU22" s="20"/>
      <c r="DV22" s="52"/>
      <c r="DW22" s="20"/>
      <c r="DX22" s="52"/>
      <c r="DY22" s="230"/>
      <c r="DZ22" s="52" t="s">
        <v>0</v>
      </c>
    </row>
    <row r="23" spans="1:130" x14ac:dyDescent="0.25">
      <c r="A23" t="s">
        <v>0</v>
      </c>
      <c r="B23" s="57" t="str">
        <f>IF(csv!F15="","",csv!T15)</f>
        <v>M14</v>
      </c>
      <c r="C23" s="33" t="s">
        <v>0</v>
      </c>
      <c r="D23" s="33" t="str">
        <f>IF(csv!F15="","",csv!F15)</f>
        <v>Luka</v>
      </c>
      <c r="E23" s="33" t="str">
        <f>IF(csv!E15="","",csv!E15)</f>
        <v>Gojmerac</v>
      </c>
      <c r="F23" s="33" t="s">
        <v>0</v>
      </c>
      <c r="G23" s="78" t="str">
        <f>IF(csv!M15="","",csv!M15)</f>
        <v>34:54</v>
      </c>
      <c r="H23" s="78" t="str">
        <f>IF(csv!N15="","",csv!N15)</f>
        <v>0</v>
      </c>
      <c r="I23" s="33" t="s">
        <v>0</v>
      </c>
      <c r="J23" s="33" t="str">
        <f>IF(csv!P15="","",csv!P15)</f>
        <v>OK MERZ CRO</v>
      </c>
      <c r="K23" s="33" t="str">
        <f>IF(csv!Q15="","",csv!Q15)</f>
        <v>OK Ivan Merz</v>
      </c>
      <c r="L23" s="33" t="s">
        <v>0</v>
      </c>
      <c r="M23" s="71" t="str">
        <f>IF(csv!R15="","",csv!R15)</f>
        <v>CRO</v>
      </c>
      <c r="N23" s="52" t="s">
        <v>0</v>
      </c>
      <c r="O23" s="57" t="str">
        <f t="shared" si="25"/>
        <v>M14</v>
      </c>
      <c r="P23" s="78">
        <f>IF(O23="","",IF(COUNTIF(O$10:O22,O23)=0,P22+1,P22))</f>
        <v>2</v>
      </c>
      <c r="Q23" s="93">
        <f t="shared" si="26"/>
        <v>111</v>
      </c>
      <c r="R23" s="94" t="str" cm="1">
        <f t="array" ref="R23">IF(S23="","",INDEX(natjecanjeStaze_naziv,MATCH(S23,natjecanjeStaze_stazaId,0)))</f>
        <v>M14 – Ž14</v>
      </c>
      <c r="S23" s="58">
        <f t="shared" si="27"/>
        <v>1006</v>
      </c>
      <c r="T23" s="52" t="s">
        <v>0</v>
      </c>
      <c r="U23" s="165" t="str">
        <f t="shared" si="28"/>
        <v>M14</v>
      </c>
      <c r="V23" s="52" t="s">
        <v>0</v>
      </c>
      <c r="W23" s="57" t="str">
        <f t="shared" si="29"/>
        <v>CRO</v>
      </c>
      <c r="X23" s="78">
        <f t="shared" si="3"/>
        <v>1</v>
      </c>
      <c r="Y23" s="33" t="str">
        <f t="shared" si="30"/>
        <v/>
      </c>
      <c r="Z23" s="71" t="str">
        <f>IF(Y23="","",MAX(Z$10:Z22)+1)</f>
        <v/>
      </c>
      <c r="AA23" s="52" t="s">
        <v>0</v>
      </c>
      <c r="AB23" s="135"/>
      <c r="AC23" s="52" t="s">
        <v>0</v>
      </c>
      <c r="AD23" s="20" t="str">
        <f t="shared" si="31"/>
        <v/>
      </c>
      <c r="AE23" s="52" t="s">
        <v>0</v>
      </c>
      <c r="AF23" s="165" t="str">
        <f t="shared" si="32"/>
        <v>CRO</v>
      </c>
      <c r="AG23" s="52" t="s">
        <v>0</v>
      </c>
      <c r="AH23" s="57" t="str">
        <f t="shared" si="33"/>
        <v>OK MERZ CRO</v>
      </c>
      <c r="AI23" s="33" t="str">
        <f t="shared" si="34"/>
        <v>OK Ivan Merz</v>
      </c>
      <c r="AJ23" s="78" t="str">
        <f t="shared" si="5"/>
        <v/>
      </c>
      <c r="AK23" s="33" t="str" cm="1">
        <f t="array" ref="AK23">IF(AJ23="",""&amp;AI23,IF(AJ23="NEMA",AI23,INDEX(klub_naziv,MATCH(INDEX(klubAlias_klubId,AJ23),klub_id,0))))</f>
        <v>OK Ivan Merz</v>
      </c>
      <c r="AL23" s="33" t="str" cm="1">
        <f t="array" ref="AL23">IFERROR(""&amp;INDEX(registarNatjecatelji,CX23,4),"")</f>
        <v>OK Ivan Merz</v>
      </c>
      <c r="AM23" s="78" t="str">
        <f t="shared" si="35"/>
        <v/>
      </c>
      <c r="AN23" s="71" t="str">
        <f t="shared" si="36"/>
        <v>OK Ivan Merz</v>
      </c>
      <c r="AO23" s="52" t="s">
        <v>0</v>
      </c>
      <c r="AP23" s="87" t="str">
        <f>IF(AJ23&lt;&gt;"NEMA","",IF(IFERROR(MATCH(AI23,AI$10:AI22,0),0)&lt;&gt;0,"",AI23))</f>
        <v/>
      </c>
      <c r="AQ23" s="52" t="s">
        <v>0</v>
      </c>
      <c r="AR23" s="135"/>
      <c r="AS23" s="52" t="s">
        <v>0</v>
      </c>
      <c r="AT23" s="57" t="str">
        <f t="shared" si="37"/>
        <v/>
      </c>
      <c r="AU23" s="33" t="str">
        <f>IF(AT23="","",MAX(AU$10:AU22)+1)</f>
        <v/>
      </c>
      <c r="AV23" s="33" t="str">
        <f t="shared" si="38"/>
        <v/>
      </c>
      <c r="AW23" s="33" t="str">
        <f t="shared" si="39"/>
        <v/>
      </c>
      <c r="AX23" s="33" t="str">
        <f>IF(AR23="","",MAX(AX$10:AX22)+1)</f>
        <v/>
      </c>
      <c r="AY23" s="94" t="str">
        <f t="shared" si="40"/>
        <v/>
      </c>
      <c r="AZ23" s="71" t="str">
        <f t="shared" si="41"/>
        <v/>
      </c>
      <c r="BA23" s="52" t="s">
        <v>0</v>
      </c>
      <c r="BB23" s="20" t="str">
        <f t="shared" si="42"/>
        <v/>
      </c>
      <c r="BC23" s="52" t="s">
        <v>0</v>
      </c>
      <c r="BD23" s="165" t="str">
        <f t="shared" si="43"/>
        <v>OK Ivan Merz</v>
      </c>
      <c r="BE23" s="52" t="s">
        <v>0</v>
      </c>
      <c r="BF23" s="63" t="str">
        <f t="shared" si="44"/>
        <v>34:54</v>
      </c>
      <c r="BG23" s="93" t="str">
        <f t="shared" si="45"/>
        <v>0</v>
      </c>
      <c r="BH23" s="211">
        <f t="shared" si="46"/>
        <v>2094</v>
      </c>
      <c r="BI23" s="212">
        <f t="shared" si="8"/>
        <v>1</v>
      </c>
      <c r="BJ23" s="52" t="s">
        <v>0</v>
      </c>
      <c r="BK23" s="57" t="str">
        <f t="shared" si="47"/>
        <v>Luka</v>
      </c>
      <c r="BL23" s="33" t="str">
        <f t="shared" si="48"/>
        <v>Gojmerac</v>
      </c>
      <c r="BM23" s="78">
        <f t="shared" si="49"/>
        <v>1285</v>
      </c>
      <c r="BN23" s="78" t="str">
        <f t="shared" si="50"/>
        <v/>
      </c>
      <c r="BO23" s="33" t="str">
        <f t="shared" si="51"/>
        <v>Luka</v>
      </c>
      <c r="BP23" s="71" t="str">
        <f t="shared" si="52"/>
        <v>Gojmerac</v>
      </c>
      <c r="BQ23" s="52" t="s">
        <v>0</v>
      </c>
      <c r="BR23" s="87" t="str">
        <f t="shared" si="53"/>
        <v/>
      </c>
      <c r="BS23" s="52" t="s">
        <v>0</v>
      </c>
      <c r="BT23" s="20" t="str">
        <f t="shared" si="54"/>
        <v/>
      </c>
      <c r="BU23" s="52" t="s">
        <v>0</v>
      </c>
      <c r="BV23" s="135"/>
      <c r="BW23" s="52" t="s">
        <v>0</v>
      </c>
      <c r="BX23" s="57" t="str">
        <f t="shared" si="55"/>
        <v/>
      </c>
      <c r="BY23" s="78" t="str">
        <f>IF(BV23="","",MAX(BY$10:BY22)+1)</f>
        <v/>
      </c>
      <c r="BZ23" s="58" t="str">
        <f t="shared" si="56"/>
        <v/>
      </c>
      <c r="CA23" s="52" t="s">
        <v>0</v>
      </c>
      <c r="CB23" s="20" t="str">
        <f t="shared" si="57"/>
        <v/>
      </c>
      <c r="CC23" s="52" t="s">
        <v>0</v>
      </c>
      <c r="CD23" s="63" t="str">
        <f>IF(AND(BM23="NEMA",BN23="NEMA"),MAX(CD$10:CD22)+1,"")</f>
        <v/>
      </c>
      <c r="CE23" s="58" t="str">
        <f t="shared" si="58"/>
        <v/>
      </c>
      <c r="CF23" t="s">
        <v>0</v>
      </c>
      <c r="CG23" s="138" t="str">
        <f t="shared" si="15"/>
        <v>M</v>
      </c>
      <c r="CH23" t="s">
        <v>0</v>
      </c>
      <c r="CI23" s="57" t="str">
        <f>IF(CD23="","",IF(M23&lt;&gt;"CRO","","INSERT INTO osoba (id,reg_broj,oib,spol_id,dat_rodjenja) VALUES ("&amp;CD23&amp;",(SELECT max(reg_broj)+1 FROM osoba),Null,'"&amp;CG23&amp;"',Null); INSERT INTO osoba_log (id,reg_broj,oib,spol_id,dat_rodjenja,dnevnik_id) SELECT id,reg_broj,oib,spol_id,dat_rodjenja,"&amp;dnevnik_id&amp;" FROM osoba WHERE id = "&amp;CD23&amp;";"))</f>
        <v/>
      </c>
      <c r="CJ23" s="71" t="str">
        <f>IF(CD23="","","INSERT INTO imeprezime (id,osoba_id,rbr,ime,prezime,klub_id,identitet_id,sintaksa_id,info,aktivno,dnevnik_id) VALUES ("&amp;CD23&amp;","&amp;IF(CI23="","Null",CD23)&amp;",1,'"&amp;BK23&amp;"','"&amp;BL23&amp;"',(SELECT id FROM klub WHERE naziv = '"&amp;BD23&amp;"'),Null,1,'',1,"&amp;dnevnik_id&amp;");")</f>
        <v/>
      </c>
      <c r="CK23" t="s">
        <v>0</v>
      </c>
      <c r="CL23" s="20" t="str">
        <f t="shared" si="59"/>
        <v/>
      </c>
      <c r="CM23" s="52" t="s">
        <v>0</v>
      </c>
      <c r="CN23" s="57" t="str">
        <f t="shared" si="16"/>
        <v>Luka</v>
      </c>
      <c r="CO23" s="71" t="str">
        <f t="shared" si="17"/>
        <v>Gojmerac</v>
      </c>
      <c r="CP23" s="52" t="s">
        <v>0</v>
      </c>
      <c r="CQ23" s="57" t="str">
        <f t="shared" si="60"/>
        <v>Luka – Gojmerac – OK Ivan Merz – M14</v>
      </c>
      <c r="CR23" s="58">
        <f t="shared" si="61"/>
        <v>40</v>
      </c>
      <c r="CS23" s="52" t="s">
        <v>0</v>
      </c>
      <c r="CT23" s="57" t="str">
        <f t="shared" si="62"/>
        <v>Luka – Gojmerac – OK Ivan Merz</v>
      </c>
      <c r="CU23" s="58">
        <f t="shared" si="63"/>
        <v>40</v>
      </c>
      <c r="CV23" s="52" t="s">
        <v>0</v>
      </c>
      <c r="CW23" s="57" t="str">
        <f t="shared" si="64"/>
        <v>Luka – Gojmerac</v>
      </c>
      <c r="CX23" s="58">
        <f t="shared" si="65"/>
        <v>40</v>
      </c>
      <c r="CY23" s="52" t="s">
        <v>0</v>
      </c>
      <c r="CZ23" s="63">
        <f t="shared" si="66"/>
        <v>40</v>
      </c>
      <c r="DA23" s="58" cm="1">
        <f t="array" ref="DA23">IF(CZ23&lt;&gt;"",INDEX(imePrezime_id,CZ23,0),IF(CD23&lt;&gt;"",CD23,""))</f>
        <v>1285</v>
      </c>
      <c r="DB23" s="52" t="s">
        <v>0</v>
      </c>
      <c r="DC23" s="63" t="str">
        <f t="shared" si="67"/>
        <v>imepre</v>
      </c>
      <c r="DD23" s="78" t="str">
        <f t="shared" si="21"/>
        <v>klu</v>
      </c>
      <c r="DE23" s="78" t="str">
        <f t="shared" si="68"/>
        <v>kat</v>
      </c>
      <c r="DF23" s="78" t="str">
        <f t="shared" si="69"/>
        <v/>
      </c>
      <c r="DG23" s="71" t="str">
        <f t="shared" si="70"/>
        <v>imepre-klu-kat</v>
      </c>
      <c r="DH23" s="52" t="s">
        <v>0</v>
      </c>
      <c r="DI23" s="63">
        <f>IF(BL23="","",MAX(DI$10:DI22)+1)</f>
        <v>1012</v>
      </c>
      <c r="DJ23" s="78">
        <f t="shared" si="71"/>
        <v>1006</v>
      </c>
      <c r="DK23" s="78">
        <f t="shared" si="72"/>
        <v>1285</v>
      </c>
      <c r="DL23" s="78">
        <f t="shared" si="73"/>
        <v>2094</v>
      </c>
      <c r="DM23" s="78">
        <f t="shared" si="74"/>
        <v>1</v>
      </c>
      <c r="DN23" s="78">
        <f t="shared" si="22"/>
        <v>0</v>
      </c>
      <c r="DO23" s="78">
        <f t="shared" si="23"/>
        <v>1</v>
      </c>
      <c r="DP23" s="78" t="str">
        <f t="shared" si="75"/>
        <v>0</v>
      </c>
      <c r="DQ23" s="78" t="str">
        <f t="shared" si="76"/>
        <v/>
      </c>
      <c r="DR23" s="78" t="str">
        <f t="shared" si="77"/>
        <v/>
      </c>
      <c r="DS23" s="58" t="str">
        <f t="shared" si="24"/>
        <v/>
      </c>
      <c r="DT23" s="52" t="s">
        <v>0</v>
      </c>
      <c r="DU23" s="20"/>
      <c r="DV23" s="52"/>
      <c r="DW23" s="20"/>
      <c r="DX23" s="52"/>
      <c r="DY23" s="230"/>
      <c r="DZ23" s="52" t="s">
        <v>0</v>
      </c>
    </row>
    <row r="24" spans="1:130" x14ac:dyDescent="0.25">
      <c r="A24" t="s">
        <v>0</v>
      </c>
      <c r="B24" s="57" t="str">
        <f>IF(csv!F16="","",csv!T16)</f>
        <v>M14</v>
      </c>
      <c r="C24" s="33" t="s">
        <v>0</v>
      </c>
      <c r="D24" s="33" t="str">
        <f>IF(csv!F16="","",csv!F16)</f>
        <v>Martin</v>
      </c>
      <c r="E24" s="33" t="str">
        <f>IF(csv!E16="","",csv!E16)</f>
        <v>Meštrović</v>
      </c>
      <c r="F24" s="33" t="s">
        <v>0</v>
      </c>
      <c r="G24" s="78" t="str">
        <f>IF(csv!M16="","",csv!M16)</f>
        <v>54:04</v>
      </c>
      <c r="H24" s="78" t="str">
        <f>IF(csv!N16="","",csv!N16)</f>
        <v>0</v>
      </c>
      <c r="I24" s="33" t="s">
        <v>0</v>
      </c>
      <c r="J24" s="33" t="str">
        <f>IF(csv!P16="","",csv!P16)</f>
        <v>KAP</v>
      </c>
      <c r="K24" s="33" t="str">
        <f>IF(csv!Q16="","",csv!Q16)</f>
        <v>OK Kapela</v>
      </c>
      <c r="L24" s="33" t="s">
        <v>0</v>
      </c>
      <c r="M24" s="71" t="str">
        <f>IF(csv!R16="","",csv!R16)</f>
        <v>CRO</v>
      </c>
      <c r="N24" s="52" t="s">
        <v>0</v>
      </c>
      <c r="O24" s="57" t="str">
        <f t="shared" si="25"/>
        <v>M14</v>
      </c>
      <c r="P24" s="78">
        <f>IF(O24="","",IF(COUNTIF(O$10:O23,O24)=0,P23+1,P23))</f>
        <v>2</v>
      </c>
      <c r="Q24" s="93">
        <f t="shared" si="26"/>
        <v>111</v>
      </c>
      <c r="R24" s="94" t="str" cm="1">
        <f t="array" ref="R24">IF(S24="","",INDEX(natjecanjeStaze_naziv,MATCH(S24,natjecanjeStaze_stazaId,0)))</f>
        <v>M14 – Ž14</v>
      </c>
      <c r="S24" s="58">
        <f t="shared" si="27"/>
        <v>1006</v>
      </c>
      <c r="T24" s="52" t="s">
        <v>0</v>
      </c>
      <c r="U24" s="165" t="str">
        <f t="shared" si="28"/>
        <v>M14</v>
      </c>
      <c r="V24" s="52" t="s">
        <v>0</v>
      </c>
      <c r="W24" s="57" t="str">
        <f t="shared" si="29"/>
        <v>CRO</v>
      </c>
      <c r="X24" s="78">
        <f t="shared" si="3"/>
        <v>1</v>
      </c>
      <c r="Y24" s="33" t="str">
        <f t="shared" si="30"/>
        <v/>
      </c>
      <c r="Z24" s="71" t="str">
        <f>IF(Y24="","",MAX(Z$10:Z23)+1)</f>
        <v/>
      </c>
      <c r="AA24" s="52" t="s">
        <v>0</v>
      </c>
      <c r="AB24" s="135"/>
      <c r="AC24" s="52" t="s">
        <v>0</v>
      </c>
      <c r="AD24" s="20" t="str">
        <f t="shared" si="31"/>
        <v/>
      </c>
      <c r="AE24" s="52" t="s">
        <v>0</v>
      </c>
      <c r="AF24" s="165" t="str">
        <f t="shared" si="32"/>
        <v>CRO</v>
      </c>
      <c r="AG24" s="52" t="s">
        <v>0</v>
      </c>
      <c r="AH24" s="57" t="str">
        <f t="shared" si="33"/>
        <v>KAP</v>
      </c>
      <c r="AI24" s="33" t="str">
        <f t="shared" si="34"/>
        <v>OK Kapela</v>
      </c>
      <c r="AJ24" s="78" t="str">
        <f t="shared" si="5"/>
        <v/>
      </c>
      <c r="AK24" s="33" t="str" cm="1">
        <f t="array" ref="AK24">IF(AJ24="",""&amp;AI24,IF(AJ24="NEMA",AI24,INDEX(klub_naziv,MATCH(INDEX(klubAlias_klubId,AJ24),klub_id,0))))</f>
        <v>OK Kapela</v>
      </c>
      <c r="AL24" s="33" t="str" cm="1">
        <f t="array" ref="AL24">IFERROR(""&amp;INDEX(registarNatjecatelji,CX24,4),"")</f>
        <v>OK Kapela</v>
      </c>
      <c r="AM24" s="78" t="str">
        <f t="shared" si="35"/>
        <v/>
      </c>
      <c r="AN24" s="71" t="str">
        <f t="shared" si="36"/>
        <v>OK Kapela</v>
      </c>
      <c r="AO24" s="52" t="s">
        <v>0</v>
      </c>
      <c r="AP24" s="87" t="str">
        <f>IF(AJ24&lt;&gt;"NEMA","",IF(IFERROR(MATCH(AI24,AI$10:AI23,0),0)&lt;&gt;0,"",AI24))</f>
        <v/>
      </c>
      <c r="AQ24" s="52" t="s">
        <v>0</v>
      </c>
      <c r="AR24" s="135"/>
      <c r="AS24" s="52" t="s">
        <v>0</v>
      </c>
      <c r="AT24" s="57" t="str">
        <f t="shared" si="37"/>
        <v/>
      </c>
      <c r="AU24" s="33" t="str">
        <f>IF(AT24="","",MAX(AU$10:AU23)+1)</f>
        <v/>
      </c>
      <c r="AV24" s="33" t="str">
        <f t="shared" si="38"/>
        <v/>
      </c>
      <c r="AW24" s="33" t="str">
        <f t="shared" si="39"/>
        <v/>
      </c>
      <c r="AX24" s="33" t="str">
        <f>IF(AR24="","",MAX(AX$10:AX23)+1)</f>
        <v/>
      </c>
      <c r="AY24" s="94" t="str">
        <f t="shared" si="40"/>
        <v/>
      </c>
      <c r="AZ24" s="71" t="str">
        <f t="shared" si="41"/>
        <v/>
      </c>
      <c r="BA24" s="52" t="s">
        <v>0</v>
      </c>
      <c r="BB24" s="20" t="str">
        <f t="shared" si="42"/>
        <v/>
      </c>
      <c r="BC24" s="52" t="s">
        <v>0</v>
      </c>
      <c r="BD24" s="165" t="str">
        <f t="shared" si="43"/>
        <v>OK Kapela</v>
      </c>
      <c r="BE24" s="52" t="s">
        <v>0</v>
      </c>
      <c r="BF24" s="63" t="str">
        <f t="shared" si="44"/>
        <v>54:04</v>
      </c>
      <c r="BG24" s="93" t="str">
        <f t="shared" si="45"/>
        <v>0</v>
      </c>
      <c r="BH24" s="211">
        <f t="shared" si="46"/>
        <v>3244</v>
      </c>
      <c r="BI24" s="212">
        <f t="shared" si="8"/>
        <v>1</v>
      </c>
      <c r="BJ24" s="52" t="s">
        <v>0</v>
      </c>
      <c r="BK24" s="57" t="str">
        <f t="shared" si="47"/>
        <v>Martin</v>
      </c>
      <c r="BL24" s="33" t="str">
        <f t="shared" si="48"/>
        <v>Meštrović</v>
      </c>
      <c r="BM24" s="78">
        <f t="shared" si="49"/>
        <v>1108</v>
      </c>
      <c r="BN24" s="78" t="str">
        <f t="shared" si="50"/>
        <v/>
      </c>
      <c r="BO24" s="33" t="str">
        <f t="shared" si="51"/>
        <v>Martin</v>
      </c>
      <c r="BP24" s="71" t="str">
        <f t="shared" si="52"/>
        <v>Meštrović</v>
      </c>
      <c r="BQ24" s="52" t="s">
        <v>0</v>
      </c>
      <c r="BR24" s="87" t="str">
        <f t="shared" si="53"/>
        <v/>
      </c>
      <c r="BS24" s="52" t="s">
        <v>0</v>
      </c>
      <c r="BT24" s="20" t="str">
        <f t="shared" si="54"/>
        <v/>
      </c>
      <c r="BU24" s="52" t="s">
        <v>0</v>
      </c>
      <c r="BV24" s="135"/>
      <c r="BW24" s="52" t="s">
        <v>0</v>
      </c>
      <c r="BX24" s="57" t="str">
        <f t="shared" si="55"/>
        <v/>
      </c>
      <c r="BY24" s="78" t="str">
        <f>IF(BV24="","",MAX(BY$10:BY23)+1)</f>
        <v/>
      </c>
      <c r="BZ24" s="58" t="str">
        <f t="shared" si="56"/>
        <v/>
      </c>
      <c r="CA24" s="52" t="s">
        <v>0</v>
      </c>
      <c r="CB24" s="20" t="str">
        <f t="shared" si="57"/>
        <v/>
      </c>
      <c r="CC24" s="52" t="s">
        <v>0</v>
      </c>
      <c r="CD24" s="63" t="str">
        <f>IF(AND(BM24="NEMA",BN24="NEMA"),MAX(CD$10:CD23)+1,"")</f>
        <v/>
      </c>
      <c r="CE24" s="58" t="str">
        <f t="shared" si="58"/>
        <v/>
      </c>
      <c r="CF24" t="s">
        <v>0</v>
      </c>
      <c r="CG24" s="138" t="str">
        <f t="shared" si="15"/>
        <v>M</v>
      </c>
      <c r="CH24" t="s">
        <v>0</v>
      </c>
      <c r="CI24" s="57" t="str">
        <f>IF(CD24="","",IF(M24&lt;&gt;"CRO","","INSERT INTO osoba (id,reg_broj,oib,spol_id,dat_rodjenja) VALUES ("&amp;CD24&amp;",(SELECT max(reg_broj)+1 FROM osoba),Null,'"&amp;CG24&amp;"',Null); INSERT INTO osoba_log (id,reg_broj,oib,spol_id,dat_rodjenja,dnevnik_id) SELECT id,reg_broj,oib,spol_id,dat_rodjenja,"&amp;dnevnik_id&amp;" FROM osoba WHERE id = "&amp;CD24&amp;";"))</f>
        <v/>
      </c>
      <c r="CJ24" s="71" t="str">
        <f>IF(CD24="","","INSERT INTO imeprezime (id,osoba_id,rbr,ime,prezime,klub_id,identitet_id,sintaksa_id,info,aktivno,dnevnik_id) VALUES ("&amp;CD24&amp;","&amp;IF(CI24="","Null",CD24)&amp;",1,'"&amp;BK24&amp;"','"&amp;BL24&amp;"',(SELECT id FROM klub WHERE naziv = '"&amp;BD24&amp;"'),Null,1,'',1,"&amp;dnevnik_id&amp;");")</f>
        <v/>
      </c>
      <c r="CK24" t="s">
        <v>0</v>
      </c>
      <c r="CL24" s="20" t="str">
        <f t="shared" si="59"/>
        <v/>
      </c>
      <c r="CM24" s="52" t="s">
        <v>0</v>
      </c>
      <c r="CN24" s="57" t="str">
        <f t="shared" si="16"/>
        <v>Martin</v>
      </c>
      <c r="CO24" s="71" t="str">
        <f t="shared" si="17"/>
        <v>Meštrović</v>
      </c>
      <c r="CP24" s="52" t="s">
        <v>0</v>
      </c>
      <c r="CQ24" s="57" t="str">
        <f t="shared" si="60"/>
        <v>Martin – Meštrović – OK Kapela – M14</v>
      </c>
      <c r="CR24" s="58">
        <f t="shared" si="61"/>
        <v>276</v>
      </c>
      <c r="CS24" s="52" t="s">
        <v>0</v>
      </c>
      <c r="CT24" s="57" t="str">
        <f t="shared" si="62"/>
        <v>Martin – Meštrović – OK Kapela</v>
      </c>
      <c r="CU24" s="58">
        <f t="shared" si="63"/>
        <v>276</v>
      </c>
      <c r="CV24" s="52" t="s">
        <v>0</v>
      </c>
      <c r="CW24" s="57" t="str">
        <f t="shared" si="64"/>
        <v>Martin – Meštrović</v>
      </c>
      <c r="CX24" s="58">
        <f t="shared" si="65"/>
        <v>276</v>
      </c>
      <c r="CY24" s="52" t="s">
        <v>0</v>
      </c>
      <c r="CZ24" s="63">
        <f t="shared" si="66"/>
        <v>276</v>
      </c>
      <c r="DA24" s="58" cm="1">
        <f t="array" ref="DA24">IF(CZ24&lt;&gt;"",INDEX(imePrezime_id,CZ24,0),IF(CD24&lt;&gt;"",CD24,""))</f>
        <v>1108</v>
      </c>
      <c r="DB24" s="52" t="s">
        <v>0</v>
      </c>
      <c r="DC24" s="63" t="str">
        <f t="shared" si="67"/>
        <v>imepre</v>
      </c>
      <c r="DD24" s="78" t="str">
        <f t="shared" si="21"/>
        <v>klu</v>
      </c>
      <c r="DE24" s="78" t="str">
        <f t="shared" si="68"/>
        <v>kat</v>
      </c>
      <c r="DF24" s="78" t="str">
        <f t="shared" si="69"/>
        <v/>
      </c>
      <c r="DG24" s="71" t="str">
        <f t="shared" si="70"/>
        <v>imepre-klu-kat</v>
      </c>
      <c r="DH24" s="52" t="s">
        <v>0</v>
      </c>
      <c r="DI24" s="63">
        <f>IF(BL24="","",MAX(DI$10:DI23)+1)</f>
        <v>1013</v>
      </c>
      <c r="DJ24" s="78">
        <f t="shared" si="71"/>
        <v>1006</v>
      </c>
      <c r="DK24" s="78">
        <f t="shared" si="72"/>
        <v>1108</v>
      </c>
      <c r="DL24" s="78">
        <f t="shared" si="73"/>
        <v>3244</v>
      </c>
      <c r="DM24" s="78">
        <f t="shared" si="74"/>
        <v>1</v>
      </c>
      <c r="DN24" s="78">
        <f t="shared" si="22"/>
        <v>0</v>
      </c>
      <c r="DO24" s="78">
        <f t="shared" si="23"/>
        <v>1</v>
      </c>
      <c r="DP24" s="78" t="str">
        <f t="shared" si="75"/>
        <v>0</v>
      </c>
      <c r="DQ24" s="78" t="str">
        <f t="shared" si="76"/>
        <v/>
      </c>
      <c r="DR24" s="78" t="str">
        <f t="shared" si="77"/>
        <v/>
      </c>
      <c r="DS24" s="58" t="str">
        <f t="shared" si="24"/>
        <v/>
      </c>
      <c r="DT24" s="52" t="s">
        <v>0</v>
      </c>
      <c r="DU24" s="20"/>
      <c r="DV24" s="52"/>
      <c r="DW24" s="20"/>
      <c r="DX24" s="52"/>
      <c r="DY24" s="230"/>
      <c r="DZ24" s="52" t="s">
        <v>0</v>
      </c>
    </row>
    <row r="25" spans="1:130" x14ac:dyDescent="0.25">
      <c r="A25" t="s">
        <v>0</v>
      </c>
      <c r="B25" s="57" t="str">
        <f>IF(csv!F17="","",csv!T17)</f>
        <v>M14</v>
      </c>
      <c r="C25" s="33" t="s">
        <v>0</v>
      </c>
      <c r="D25" s="33" t="str">
        <f>IF(csv!F17="","",csv!F17)</f>
        <v>Mikula</v>
      </c>
      <c r="E25" s="33" t="str">
        <f>IF(csv!E17="","",csv!E17)</f>
        <v>Mazić</v>
      </c>
      <c r="F25" s="33" t="s">
        <v>0</v>
      </c>
      <c r="G25" s="78" t="str">
        <f>IF(csv!M17="","",csv!M17)</f>
        <v>68:39</v>
      </c>
      <c r="H25" s="78" t="str">
        <f>IF(csv!N17="","",csv!N17)</f>
        <v>0</v>
      </c>
      <c r="I25" s="33" t="s">
        <v>0</v>
      </c>
      <c r="J25" s="33" t="str">
        <f>IF(csv!P17="","",csv!P17)</f>
        <v>Vihor</v>
      </c>
      <c r="K25" s="33" t="str">
        <f>IF(csv!Q17="","",csv!Q17)</f>
        <v>OK Vihor</v>
      </c>
      <c r="L25" s="33" t="s">
        <v>0</v>
      </c>
      <c r="M25" s="71" t="str">
        <f>IF(csv!R17="","",csv!R17)</f>
        <v>CRO</v>
      </c>
      <c r="N25" s="52" t="s">
        <v>0</v>
      </c>
      <c r="O25" s="57" t="str">
        <f t="shared" si="25"/>
        <v>M14</v>
      </c>
      <c r="P25" s="78">
        <f>IF(O25="","",IF(COUNTIF(O$10:O24,O25)=0,P24+1,P24))</f>
        <v>2</v>
      </c>
      <c r="Q25" s="93">
        <f t="shared" si="26"/>
        <v>111</v>
      </c>
      <c r="R25" s="94" t="str" cm="1">
        <f t="array" ref="R25">IF(S25="","",INDEX(natjecanjeStaze_naziv,MATCH(S25,natjecanjeStaze_stazaId,0)))</f>
        <v>M14 – Ž14</v>
      </c>
      <c r="S25" s="58">
        <f t="shared" si="27"/>
        <v>1006</v>
      </c>
      <c r="T25" s="52" t="s">
        <v>0</v>
      </c>
      <c r="U25" s="165" t="str">
        <f t="shared" si="28"/>
        <v>M14</v>
      </c>
      <c r="V25" s="52" t="s">
        <v>0</v>
      </c>
      <c r="W25" s="57" t="str">
        <f t="shared" si="29"/>
        <v>CRO</v>
      </c>
      <c r="X25" s="78">
        <f t="shared" si="3"/>
        <v>1</v>
      </c>
      <c r="Y25" s="33" t="str">
        <f t="shared" si="30"/>
        <v/>
      </c>
      <c r="Z25" s="71" t="str">
        <f>IF(Y25="","",MAX(Z$10:Z24)+1)</f>
        <v/>
      </c>
      <c r="AA25" s="52" t="s">
        <v>0</v>
      </c>
      <c r="AB25" s="135"/>
      <c r="AC25" s="52" t="s">
        <v>0</v>
      </c>
      <c r="AD25" s="20" t="str">
        <f t="shared" si="31"/>
        <v/>
      </c>
      <c r="AE25" s="52" t="s">
        <v>0</v>
      </c>
      <c r="AF25" s="165" t="str">
        <f t="shared" si="32"/>
        <v>CRO</v>
      </c>
      <c r="AG25" s="52" t="s">
        <v>0</v>
      </c>
      <c r="AH25" s="57" t="str">
        <f t="shared" si="33"/>
        <v>Vihor</v>
      </c>
      <c r="AI25" s="33" t="str">
        <f t="shared" si="34"/>
        <v>OK Vihor</v>
      </c>
      <c r="AJ25" s="78" t="str">
        <f t="shared" si="5"/>
        <v/>
      </c>
      <c r="AK25" s="33" t="str" cm="1">
        <f t="array" ref="AK25">IF(AJ25="",""&amp;AI25,IF(AJ25="NEMA",AI25,INDEX(klub_naziv,MATCH(INDEX(klubAlias_klubId,AJ25),klub_id,0))))</f>
        <v>OK Vihor</v>
      </c>
      <c r="AL25" s="33" t="str" cm="1">
        <f t="array" ref="AL25">IFERROR(""&amp;INDEX(registarNatjecatelji,CX25,4),"")</f>
        <v>OK Vihor</v>
      </c>
      <c r="AM25" s="78" t="str">
        <f t="shared" si="35"/>
        <v/>
      </c>
      <c r="AN25" s="71" t="str">
        <f t="shared" si="36"/>
        <v>OK Vihor</v>
      </c>
      <c r="AO25" s="52" t="s">
        <v>0</v>
      </c>
      <c r="AP25" s="87" t="str">
        <f>IF(AJ25&lt;&gt;"NEMA","",IF(IFERROR(MATCH(AI25,AI$10:AI24,0),0)&lt;&gt;0,"",AI25))</f>
        <v/>
      </c>
      <c r="AQ25" s="52" t="s">
        <v>0</v>
      </c>
      <c r="AR25" s="135"/>
      <c r="AS25" s="52" t="s">
        <v>0</v>
      </c>
      <c r="AT25" s="57" t="str">
        <f t="shared" si="37"/>
        <v/>
      </c>
      <c r="AU25" s="33" t="str">
        <f>IF(AT25="","",MAX(AU$10:AU24)+1)</f>
        <v/>
      </c>
      <c r="AV25" s="33" t="str">
        <f t="shared" si="38"/>
        <v/>
      </c>
      <c r="AW25" s="33" t="str">
        <f t="shared" si="39"/>
        <v/>
      </c>
      <c r="AX25" s="33" t="str">
        <f>IF(AR25="","",MAX(AX$10:AX24)+1)</f>
        <v/>
      </c>
      <c r="AY25" s="94" t="str">
        <f t="shared" si="40"/>
        <v/>
      </c>
      <c r="AZ25" s="71" t="str">
        <f t="shared" si="41"/>
        <v/>
      </c>
      <c r="BA25" s="52" t="s">
        <v>0</v>
      </c>
      <c r="BB25" s="20" t="str">
        <f t="shared" si="42"/>
        <v/>
      </c>
      <c r="BC25" s="52" t="s">
        <v>0</v>
      </c>
      <c r="BD25" s="165" t="str">
        <f t="shared" si="43"/>
        <v>OK Vihor</v>
      </c>
      <c r="BE25" s="52" t="s">
        <v>0</v>
      </c>
      <c r="BF25" s="63" t="str">
        <f t="shared" si="44"/>
        <v>68:39</v>
      </c>
      <c r="BG25" s="93" t="str">
        <f t="shared" si="45"/>
        <v>0</v>
      </c>
      <c r="BH25" s="211">
        <f t="shared" si="46"/>
        <v>4119</v>
      </c>
      <c r="BI25" s="212">
        <f t="shared" si="8"/>
        <v>1</v>
      </c>
      <c r="BJ25" s="52" t="s">
        <v>0</v>
      </c>
      <c r="BK25" s="57" t="str">
        <f t="shared" si="47"/>
        <v>Mikula</v>
      </c>
      <c r="BL25" s="33" t="str">
        <f t="shared" si="48"/>
        <v>Mazić</v>
      </c>
      <c r="BM25" s="78">
        <f t="shared" si="49"/>
        <v>1057</v>
      </c>
      <c r="BN25" s="78" t="str">
        <f t="shared" si="50"/>
        <v/>
      </c>
      <c r="BO25" s="33" t="str">
        <f t="shared" si="51"/>
        <v>Mikula</v>
      </c>
      <c r="BP25" s="71" t="str">
        <f t="shared" si="52"/>
        <v>Mazić</v>
      </c>
      <c r="BQ25" s="52" t="s">
        <v>0</v>
      </c>
      <c r="BR25" s="87" t="str">
        <f t="shared" si="53"/>
        <v/>
      </c>
      <c r="BS25" s="52" t="s">
        <v>0</v>
      </c>
      <c r="BT25" s="20" t="str">
        <f t="shared" si="54"/>
        <v/>
      </c>
      <c r="BU25" s="52" t="s">
        <v>0</v>
      </c>
      <c r="BV25" s="135"/>
      <c r="BW25" s="52" t="s">
        <v>0</v>
      </c>
      <c r="BX25" s="57" t="str">
        <f t="shared" si="55"/>
        <v/>
      </c>
      <c r="BY25" s="78" t="str">
        <f>IF(BV25="","",MAX(BY$10:BY24)+1)</f>
        <v/>
      </c>
      <c r="BZ25" s="58" t="str">
        <f t="shared" si="56"/>
        <v/>
      </c>
      <c r="CA25" s="52" t="s">
        <v>0</v>
      </c>
      <c r="CB25" s="20" t="str">
        <f t="shared" si="57"/>
        <v/>
      </c>
      <c r="CC25" s="52" t="s">
        <v>0</v>
      </c>
      <c r="CD25" s="63" t="str">
        <f>IF(AND(BM25="NEMA",BN25="NEMA"),MAX(CD$10:CD24)+1,"")</f>
        <v/>
      </c>
      <c r="CE25" s="58" t="str">
        <f t="shared" si="58"/>
        <v/>
      </c>
      <c r="CF25" t="s">
        <v>0</v>
      </c>
      <c r="CG25" s="138" t="str">
        <f t="shared" si="15"/>
        <v>M</v>
      </c>
      <c r="CH25" t="s">
        <v>0</v>
      </c>
      <c r="CI25" s="57" t="str">
        <f>IF(CD25="","",IF(M25&lt;&gt;"CRO","","INSERT INTO osoba (id,reg_broj,oib,spol_id,dat_rodjenja) VALUES ("&amp;CD25&amp;",(SELECT max(reg_broj)+1 FROM osoba),Null,'"&amp;CG25&amp;"',Null); INSERT INTO osoba_log (id,reg_broj,oib,spol_id,dat_rodjenja,dnevnik_id) SELECT id,reg_broj,oib,spol_id,dat_rodjenja,"&amp;dnevnik_id&amp;" FROM osoba WHERE id = "&amp;CD25&amp;";"))</f>
        <v/>
      </c>
      <c r="CJ25" s="71" t="str">
        <f>IF(CD25="","","INSERT INTO imeprezime (id,osoba_id,rbr,ime,prezime,klub_id,identitet_id,sintaksa_id,info,aktivno,dnevnik_id) VALUES ("&amp;CD25&amp;","&amp;IF(CI25="","Null",CD25)&amp;",1,'"&amp;BK25&amp;"','"&amp;BL25&amp;"',(SELECT id FROM klub WHERE naziv = '"&amp;BD25&amp;"'),Null,1,'',1,"&amp;dnevnik_id&amp;");")</f>
        <v/>
      </c>
      <c r="CK25" t="s">
        <v>0</v>
      </c>
      <c r="CL25" s="20" t="str">
        <f t="shared" si="59"/>
        <v/>
      </c>
      <c r="CM25" s="52" t="s">
        <v>0</v>
      </c>
      <c r="CN25" s="57" t="str">
        <f t="shared" si="16"/>
        <v>Mikula</v>
      </c>
      <c r="CO25" s="71" t="str">
        <f t="shared" si="17"/>
        <v>Mazić</v>
      </c>
      <c r="CP25" s="52" t="s">
        <v>0</v>
      </c>
      <c r="CQ25" s="57" t="str">
        <f t="shared" si="60"/>
        <v>Mikula – Mazić – OK Vihor – M14</v>
      </c>
      <c r="CR25" s="58">
        <f t="shared" si="61"/>
        <v>789</v>
      </c>
      <c r="CS25" s="52" t="s">
        <v>0</v>
      </c>
      <c r="CT25" s="57" t="str">
        <f t="shared" si="62"/>
        <v>Mikula – Mazić – OK Vihor</v>
      </c>
      <c r="CU25" s="58">
        <f t="shared" si="63"/>
        <v>789</v>
      </c>
      <c r="CV25" s="52" t="s">
        <v>0</v>
      </c>
      <c r="CW25" s="57" t="str">
        <f t="shared" si="64"/>
        <v>Mikula – Mazić</v>
      </c>
      <c r="CX25" s="58">
        <f t="shared" si="65"/>
        <v>789</v>
      </c>
      <c r="CY25" s="52" t="s">
        <v>0</v>
      </c>
      <c r="CZ25" s="63">
        <f t="shared" si="66"/>
        <v>789</v>
      </c>
      <c r="DA25" s="58" cm="1">
        <f t="array" ref="DA25">IF(CZ25&lt;&gt;"",INDEX(imePrezime_id,CZ25,0),IF(CD25&lt;&gt;"",CD25,""))</f>
        <v>1057</v>
      </c>
      <c r="DB25" s="52" t="s">
        <v>0</v>
      </c>
      <c r="DC25" s="63" t="str">
        <f t="shared" si="67"/>
        <v>imepre</v>
      </c>
      <c r="DD25" s="78" t="str">
        <f t="shared" si="21"/>
        <v>klu</v>
      </c>
      <c r="DE25" s="78" t="str">
        <f t="shared" si="68"/>
        <v>kat</v>
      </c>
      <c r="DF25" s="78" t="str">
        <f t="shared" si="69"/>
        <v/>
      </c>
      <c r="DG25" s="71" t="str">
        <f t="shared" si="70"/>
        <v>imepre-klu-kat</v>
      </c>
      <c r="DH25" s="52" t="s">
        <v>0</v>
      </c>
      <c r="DI25" s="63">
        <f>IF(BL25="","",MAX(DI$10:DI24)+1)</f>
        <v>1014</v>
      </c>
      <c r="DJ25" s="78">
        <f t="shared" si="71"/>
        <v>1006</v>
      </c>
      <c r="DK25" s="78">
        <f t="shared" si="72"/>
        <v>1057</v>
      </c>
      <c r="DL25" s="78">
        <f t="shared" si="73"/>
        <v>4119</v>
      </c>
      <c r="DM25" s="78">
        <f t="shared" si="74"/>
        <v>1</v>
      </c>
      <c r="DN25" s="78">
        <f t="shared" si="22"/>
        <v>0</v>
      </c>
      <c r="DO25" s="78">
        <f t="shared" si="23"/>
        <v>1</v>
      </c>
      <c r="DP25" s="78" t="str">
        <f t="shared" si="75"/>
        <v>0</v>
      </c>
      <c r="DQ25" s="78" t="str">
        <f t="shared" si="76"/>
        <v/>
      </c>
      <c r="DR25" s="78" t="str">
        <f t="shared" si="77"/>
        <v/>
      </c>
      <c r="DS25" s="58" t="str">
        <f t="shared" si="24"/>
        <v/>
      </c>
      <c r="DT25" s="52" t="s">
        <v>0</v>
      </c>
      <c r="DU25" s="20"/>
      <c r="DV25" s="52"/>
      <c r="DW25" s="20"/>
      <c r="DX25" s="52"/>
      <c r="DY25" s="230"/>
      <c r="DZ25" s="52" t="s">
        <v>0</v>
      </c>
    </row>
    <row r="26" spans="1:130" x14ac:dyDescent="0.25">
      <c r="A26" t="s">
        <v>0</v>
      </c>
      <c r="B26" s="57" t="str">
        <f>IF(csv!F18="","",csv!T18)</f>
        <v>M14</v>
      </c>
      <c r="C26" s="33" t="s">
        <v>0</v>
      </c>
      <c r="D26" s="33" t="str">
        <f>IF(csv!F18="","",csv!F18)</f>
        <v>Adam</v>
      </c>
      <c r="E26" s="33" t="str">
        <f>IF(csv!E18="","",csv!E18)</f>
        <v>Anadolac</v>
      </c>
      <c r="F26" s="33" t="s">
        <v>0</v>
      </c>
      <c r="G26" s="78" t="str">
        <f>IF(csv!M18="","",csv!M18)</f>
        <v>72:05</v>
      </c>
      <c r="H26" s="78" t="str">
        <f>IF(csv!N18="","",csv!N18)</f>
        <v>0</v>
      </c>
      <c r="I26" s="33" t="s">
        <v>0</v>
      </c>
      <c r="J26" s="33" t="str">
        <f>IF(csv!P18="","",csv!P18)</f>
        <v>OK Varaždin</v>
      </c>
      <c r="K26" s="33" t="str">
        <f>IF(csv!Q18="","",csv!Q18)</f>
        <v>OK Varaždin</v>
      </c>
      <c r="L26" s="33" t="s">
        <v>0</v>
      </c>
      <c r="M26" s="71" t="str">
        <f>IF(csv!R18="","",csv!R18)</f>
        <v>CRO</v>
      </c>
      <c r="N26" s="52" t="s">
        <v>0</v>
      </c>
      <c r="O26" s="57" t="str">
        <f t="shared" si="25"/>
        <v>M14</v>
      </c>
      <c r="P26" s="78">
        <f>IF(O26="","",IF(COUNTIF(O$10:O25,O26)=0,P25+1,P25))</f>
        <v>2</v>
      </c>
      <c r="Q26" s="93">
        <f t="shared" si="26"/>
        <v>111</v>
      </c>
      <c r="R26" s="94" t="str" cm="1">
        <f t="array" ref="R26">IF(S26="","",INDEX(natjecanjeStaze_naziv,MATCH(S26,natjecanjeStaze_stazaId,0)))</f>
        <v>M14 – Ž14</v>
      </c>
      <c r="S26" s="58">
        <f t="shared" si="27"/>
        <v>1006</v>
      </c>
      <c r="T26" s="52" t="s">
        <v>0</v>
      </c>
      <c r="U26" s="165" t="str">
        <f t="shared" si="28"/>
        <v>M14</v>
      </c>
      <c r="V26" s="52" t="s">
        <v>0</v>
      </c>
      <c r="W26" s="57" t="str">
        <f t="shared" si="29"/>
        <v>CRO</v>
      </c>
      <c r="X26" s="78">
        <f t="shared" si="3"/>
        <v>1</v>
      </c>
      <c r="Y26" s="33" t="str">
        <f t="shared" si="30"/>
        <v/>
      </c>
      <c r="Z26" s="71" t="str">
        <f>IF(Y26="","",MAX(Z$10:Z25)+1)</f>
        <v/>
      </c>
      <c r="AA26" s="52" t="s">
        <v>0</v>
      </c>
      <c r="AB26" s="135"/>
      <c r="AC26" s="52" t="s">
        <v>0</v>
      </c>
      <c r="AD26" s="20" t="str">
        <f t="shared" si="31"/>
        <v/>
      </c>
      <c r="AE26" s="52" t="s">
        <v>0</v>
      </c>
      <c r="AF26" s="165" t="str">
        <f t="shared" si="32"/>
        <v>CRO</v>
      </c>
      <c r="AG26" s="52" t="s">
        <v>0</v>
      </c>
      <c r="AH26" s="57" t="str">
        <f t="shared" si="33"/>
        <v>OK Varaždin</v>
      </c>
      <c r="AI26" s="33" t="str">
        <f t="shared" si="34"/>
        <v>OK Varaždin</v>
      </c>
      <c r="AJ26" s="78" t="str">
        <f t="shared" si="5"/>
        <v/>
      </c>
      <c r="AK26" s="33" t="str" cm="1">
        <f t="array" ref="AK26">IF(AJ26="",""&amp;AI26,IF(AJ26="NEMA",AI26,INDEX(klub_naziv,MATCH(INDEX(klubAlias_klubId,AJ26),klub_id,0))))</f>
        <v>OK Varaždin</v>
      </c>
      <c r="AL26" s="33" t="str" cm="1">
        <f t="array" ref="AL26">IFERROR(""&amp;INDEX(registarNatjecatelji,CX26,4),"")</f>
        <v>OK Varaždin</v>
      </c>
      <c r="AM26" s="78" t="str">
        <f t="shared" si="35"/>
        <v/>
      </c>
      <c r="AN26" s="71" t="str">
        <f t="shared" si="36"/>
        <v>OK Varaždin</v>
      </c>
      <c r="AO26" s="52" t="s">
        <v>0</v>
      </c>
      <c r="AP26" s="87" t="str">
        <f>IF(AJ26&lt;&gt;"NEMA","",IF(IFERROR(MATCH(AI26,AI$10:AI25,0),0)&lt;&gt;0,"",AI26))</f>
        <v/>
      </c>
      <c r="AQ26" s="52" t="s">
        <v>0</v>
      </c>
      <c r="AR26" s="135"/>
      <c r="AS26" s="52" t="s">
        <v>0</v>
      </c>
      <c r="AT26" s="57" t="str">
        <f t="shared" si="37"/>
        <v/>
      </c>
      <c r="AU26" s="33" t="str">
        <f>IF(AT26="","",MAX(AU$10:AU25)+1)</f>
        <v/>
      </c>
      <c r="AV26" s="33" t="str">
        <f t="shared" si="38"/>
        <v/>
      </c>
      <c r="AW26" s="33" t="str">
        <f t="shared" si="39"/>
        <v/>
      </c>
      <c r="AX26" s="33" t="str">
        <f>IF(AR26="","",MAX(AX$10:AX25)+1)</f>
        <v/>
      </c>
      <c r="AY26" s="94" t="str">
        <f t="shared" si="40"/>
        <v/>
      </c>
      <c r="AZ26" s="71" t="str">
        <f t="shared" si="41"/>
        <v/>
      </c>
      <c r="BA26" s="52" t="s">
        <v>0</v>
      </c>
      <c r="BB26" s="20" t="str">
        <f t="shared" si="42"/>
        <v/>
      </c>
      <c r="BC26" s="52" t="s">
        <v>0</v>
      </c>
      <c r="BD26" s="165" t="str">
        <f t="shared" si="43"/>
        <v>OK Varaždin</v>
      </c>
      <c r="BE26" s="52" t="s">
        <v>0</v>
      </c>
      <c r="BF26" s="63" t="str">
        <f t="shared" si="44"/>
        <v>72:05</v>
      </c>
      <c r="BG26" s="93" t="str">
        <f t="shared" si="45"/>
        <v>0</v>
      </c>
      <c r="BH26" s="211">
        <f t="shared" si="46"/>
        <v>4325</v>
      </c>
      <c r="BI26" s="212">
        <f t="shared" si="8"/>
        <v>1</v>
      </c>
      <c r="BJ26" s="52" t="s">
        <v>0</v>
      </c>
      <c r="BK26" s="57" t="str">
        <f t="shared" si="47"/>
        <v>Adam</v>
      </c>
      <c r="BL26" s="33" t="str">
        <f t="shared" si="48"/>
        <v>Anadolac</v>
      </c>
      <c r="BM26" s="78">
        <f t="shared" si="49"/>
        <v>1050</v>
      </c>
      <c r="BN26" s="78" t="str">
        <f t="shared" si="50"/>
        <v/>
      </c>
      <c r="BO26" s="33" t="str">
        <f t="shared" si="51"/>
        <v>Adam</v>
      </c>
      <c r="BP26" s="71" t="str">
        <f t="shared" si="52"/>
        <v>Anadolac</v>
      </c>
      <c r="BQ26" s="52" t="s">
        <v>0</v>
      </c>
      <c r="BR26" s="87" t="str">
        <f t="shared" si="53"/>
        <v/>
      </c>
      <c r="BS26" s="52" t="s">
        <v>0</v>
      </c>
      <c r="BT26" s="20" t="str">
        <f t="shared" si="54"/>
        <v/>
      </c>
      <c r="BU26" s="52" t="s">
        <v>0</v>
      </c>
      <c r="BV26" s="135"/>
      <c r="BW26" s="52" t="s">
        <v>0</v>
      </c>
      <c r="BX26" s="57" t="str">
        <f t="shared" si="55"/>
        <v/>
      </c>
      <c r="BY26" s="78" t="str">
        <f>IF(BV26="","",MAX(BY$10:BY25)+1)</f>
        <v/>
      </c>
      <c r="BZ26" s="58" t="str">
        <f t="shared" si="56"/>
        <v/>
      </c>
      <c r="CA26" s="52" t="s">
        <v>0</v>
      </c>
      <c r="CB26" s="20" t="str">
        <f t="shared" si="57"/>
        <v/>
      </c>
      <c r="CC26" s="52" t="s">
        <v>0</v>
      </c>
      <c r="CD26" s="63" t="str">
        <f>IF(AND(BM26="NEMA",BN26="NEMA"),MAX(CD$10:CD25)+1,"")</f>
        <v/>
      </c>
      <c r="CE26" s="58" t="str">
        <f t="shared" si="58"/>
        <v/>
      </c>
      <c r="CF26" t="s">
        <v>0</v>
      </c>
      <c r="CG26" s="138" t="str">
        <f t="shared" si="15"/>
        <v>M</v>
      </c>
      <c r="CH26" t="s">
        <v>0</v>
      </c>
      <c r="CI26" s="57" t="str">
        <f>IF(CD26="","",IF(M26&lt;&gt;"CRO","","INSERT INTO osoba (id,reg_broj,oib,spol_id,dat_rodjenja) VALUES ("&amp;CD26&amp;",(SELECT max(reg_broj)+1 FROM osoba),Null,'"&amp;CG26&amp;"',Null); INSERT INTO osoba_log (id,reg_broj,oib,spol_id,dat_rodjenja,dnevnik_id) SELECT id,reg_broj,oib,spol_id,dat_rodjenja,"&amp;dnevnik_id&amp;" FROM osoba WHERE id = "&amp;CD26&amp;";"))</f>
        <v/>
      </c>
      <c r="CJ26" s="71" t="str">
        <f>IF(CD26="","","INSERT INTO imeprezime (id,osoba_id,rbr,ime,prezime,klub_id,identitet_id,sintaksa_id,info,aktivno,dnevnik_id) VALUES ("&amp;CD26&amp;","&amp;IF(CI26="","Null",CD26)&amp;",1,'"&amp;BK26&amp;"','"&amp;BL26&amp;"',(SELECT id FROM klub WHERE naziv = '"&amp;BD26&amp;"'),Null,1,'',1,"&amp;dnevnik_id&amp;");")</f>
        <v/>
      </c>
      <c r="CK26" t="s">
        <v>0</v>
      </c>
      <c r="CL26" s="20" t="str">
        <f t="shared" si="59"/>
        <v/>
      </c>
      <c r="CM26" s="52" t="s">
        <v>0</v>
      </c>
      <c r="CN26" s="57" t="str">
        <f t="shared" si="16"/>
        <v>Adam</v>
      </c>
      <c r="CO26" s="71" t="str">
        <f t="shared" si="17"/>
        <v>Anadolac</v>
      </c>
      <c r="CP26" s="52" t="s">
        <v>0</v>
      </c>
      <c r="CQ26" s="57" t="str">
        <f t="shared" si="60"/>
        <v>Adam – Anadolac – OK Varaždin – M14</v>
      </c>
      <c r="CR26" s="58">
        <f t="shared" si="61"/>
        <v>507</v>
      </c>
      <c r="CS26" s="52" t="s">
        <v>0</v>
      </c>
      <c r="CT26" s="57" t="str">
        <f t="shared" si="62"/>
        <v>Adam – Anadolac – OK Varaždin</v>
      </c>
      <c r="CU26" s="58">
        <f t="shared" si="63"/>
        <v>507</v>
      </c>
      <c r="CV26" s="52" t="s">
        <v>0</v>
      </c>
      <c r="CW26" s="57" t="str">
        <f t="shared" si="64"/>
        <v>Adam – Anadolac</v>
      </c>
      <c r="CX26" s="58">
        <f t="shared" si="65"/>
        <v>507</v>
      </c>
      <c r="CY26" s="52" t="s">
        <v>0</v>
      </c>
      <c r="CZ26" s="63">
        <f t="shared" si="66"/>
        <v>507</v>
      </c>
      <c r="DA26" s="58" cm="1">
        <f t="array" ref="DA26">IF(CZ26&lt;&gt;"",INDEX(imePrezime_id,CZ26,0),IF(CD26&lt;&gt;"",CD26,""))</f>
        <v>1050</v>
      </c>
      <c r="DB26" s="52" t="s">
        <v>0</v>
      </c>
      <c r="DC26" s="63" t="str">
        <f t="shared" si="67"/>
        <v>imepre</v>
      </c>
      <c r="DD26" s="78" t="str">
        <f t="shared" si="21"/>
        <v>klu</v>
      </c>
      <c r="DE26" s="78" t="str">
        <f t="shared" si="68"/>
        <v>kat</v>
      </c>
      <c r="DF26" s="78" t="str">
        <f t="shared" si="69"/>
        <v/>
      </c>
      <c r="DG26" s="71" t="str">
        <f t="shared" si="70"/>
        <v>imepre-klu-kat</v>
      </c>
      <c r="DH26" s="52" t="s">
        <v>0</v>
      </c>
      <c r="DI26" s="63">
        <f>IF(BL26="","",MAX(DI$10:DI25)+1)</f>
        <v>1015</v>
      </c>
      <c r="DJ26" s="78">
        <f t="shared" si="71"/>
        <v>1006</v>
      </c>
      <c r="DK26" s="78">
        <f t="shared" si="72"/>
        <v>1050</v>
      </c>
      <c r="DL26" s="78">
        <f t="shared" si="73"/>
        <v>4325</v>
      </c>
      <c r="DM26" s="78">
        <f t="shared" si="74"/>
        <v>1</v>
      </c>
      <c r="DN26" s="78">
        <f t="shared" si="22"/>
        <v>0</v>
      </c>
      <c r="DO26" s="78">
        <f t="shared" si="23"/>
        <v>1</v>
      </c>
      <c r="DP26" s="78" t="str">
        <f t="shared" si="75"/>
        <v>0</v>
      </c>
      <c r="DQ26" s="78" t="str">
        <f t="shared" si="76"/>
        <v/>
      </c>
      <c r="DR26" s="78" t="str">
        <f t="shared" si="77"/>
        <v/>
      </c>
      <c r="DS26" s="58" t="str">
        <f t="shared" si="24"/>
        <v/>
      </c>
      <c r="DT26" s="52" t="s">
        <v>0</v>
      </c>
      <c r="DU26" s="20"/>
      <c r="DV26" s="52"/>
      <c r="DW26" s="20"/>
      <c r="DX26" s="52"/>
      <c r="DY26" s="230"/>
      <c r="DZ26" s="52" t="s">
        <v>0</v>
      </c>
    </row>
    <row r="27" spans="1:130" x14ac:dyDescent="0.25">
      <c r="A27" t="s">
        <v>0</v>
      </c>
      <c r="B27" s="57" t="str">
        <f>IF(csv!F19="","",csv!T19)</f>
        <v>M14</v>
      </c>
      <c r="C27" s="33" t="s">
        <v>0</v>
      </c>
      <c r="D27" s="33" t="str">
        <f>IF(csv!F19="","",csv!F19)</f>
        <v>Matko</v>
      </c>
      <c r="E27" s="33" t="str">
        <f>IF(csv!E19="","",csv!E19)</f>
        <v>Nikolić</v>
      </c>
      <c r="F27" s="33" t="s">
        <v>0</v>
      </c>
      <c r="G27" s="78" t="str">
        <f>IF(csv!M19="","",csv!M19)</f>
        <v>75:06</v>
      </c>
      <c r="H27" s="78" t="str">
        <f>IF(csv!N19="","",csv!N19)</f>
        <v>0</v>
      </c>
      <c r="I27" s="33" t="s">
        <v>0</v>
      </c>
      <c r="J27" s="33" t="str">
        <f>IF(csv!P19="","",csv!P19)</f>
        <v>Vihor</v>
      </c>
      <c r="K27" s="33" t="str">
        <f>IF(csv!Q19="","",csv!Q19)</f>
        <v>OK Vihor</v>
      </c>
      <c r="L27" s="33" t="s">
        <v>0</v>
      </c>
      <c r="M27" s="71" t="str">
        <f>IF(csv!R19="","",csv!R19)</f>
        <v>CRO</v>
      </c>
      <c r="N27" s="52" t="s">
        <v>0</v>
      </c>
      <c r="O27" s="57" t="str">
        <f t="shared" si="25"/>
        <v>M14</v>
      </c>
      <c r="P27" s="78">
        <f>IF(O27="","",IF(COUNTIF(O$10:O26,O27)=0,P26+1,P26))</f>
        <v>2</v>
      </c>
      <c r="Q27" s="93">
        <f t="shared" si="26"/>
        <v>111</v>
      </c>
      <c r="R27" s="94" t="str" cm="1">
        <f t="array" ref="R27">IF(S27="","",INDEX(natjecanjeStaze_naziv,MATCH(S27,natjecanjeStaze_stazaId,0)))</f>
        <v>M14 – Ž14</v>
      </c>
      <c r="S27" s="58">
        <f t="shared" si="27"/>
        <v>1006</v>
      </c>
      <c r="T27" s="52" t="s">
        <v>0</v>
      </c>
      <c r="U27" s="165" t="str">
        <f t="shared" si="28"/>
        <v>M14</v>
      </c>
      <c r="V27" s="52" t="s">
        <v>0</v>
      </c>
      <c r="W27" s="57" t="str">
        <f t="shared" si="29"/>
        <v>CRO</v>
      </c>
      <c r="X27" s="78">
        <f t="shared" si="3"/>
        <v>1</v>
      </c>
      <c r="Y27" s="33" t="str">
        <f t="shared" si="30"/>
        <v/>
      </c>
      <c r="Z27" s="71" t="str">
        <f>IF(Y27="","",MAX(Z$10:Z26)+1)</f>
        <v/>
      </c>
      <c r="AA27" s="52" t="s">
        <v>0</v>
      </c>
      <c r="AB27" s="135"/>
      <c r="AC27" s="52" t="s">
        <v>0</v>
      </c>
      <c r="AD27" s="20" t="str">
        <f t="shared" si="31"/>
        <v/>
      </c>
      <c r="AE27" s="52" t="s">
        <v>0</v>
      </c>
      <c r="AF27" s="165" t="str">
        <f t="shared" si="32"/>
        <v>CRO</v>
      </c>
      <c r="AG27" s="52" t="s">
        <v>0</v>
      </c>
      <c r="AH27" s="57" t="str">
        <f t="shared" si="33"/>
        <v>Vihor</v>
      </c>
      <c r="AI27" s="33" t="str">
        <f t="shared" si="34"/>
        <v>OK Vihor</v>
      </c>
      <c r="AJ27" s="78" t="str">
        <f t="shared" si="5"/>
        <v/>
      </c>
      <c r="AK27" s="33" t="str" cm="1">
        <f t="array" ref="AK27">IF(AJ27="",""&amp;AI27,IF(AJ27="NEMA",AI27,INDEX(klub_naziv,MATCH(INDEX(klubAlias_klubId,AJ27),klub_id,0))))</f>
        <v>OK Vihor</v>
      </c>
      <c r="AL27" s="33" t="str" cm="1">
        <f t="array" ref="AL27">IFERROR(""&amp;INDEX(registarNatjecatelji,CX27,4),"")</f>
        <v>OK Vihor</v>
      </c>
      <c r="AM27" s="78" t="str">
        <f t="shared" si="35"/>
        <v/>
      </c>
      <c r="AN27" s="71" t="str">
        <f t="shared" si="36"/>
        <v>OK Vihor</v>
      </c>
      <c r="AO27" s="52" t="s">
        <v>0</v>
      </c>
      <c r="AP27" s="87" t="str">
        <f>IF(AJ27&lt;&gt;"NEMA","",IF(IFERROR(MATCH(AI27,AI$10:AI26,0),0)&lt;&gt;0,"",AI27))</f>
        <v/>
      </c>
      <c r="AQ27" s="52" t="s">
        <v>0</v>
      </c>
      <c r="AR27" s="135"/>
      <c r="AS27" s="52" t="s">
        <v>0</v>
      </c>
      <c r="AT27" s="57" t="str">
        <f t="shared" si="37"/>
        <v/>
      </c>
      <c r="AU27" s="33" t="str">
        <f>IF(AT27="","",MAX(AU$10:AU26)+1)</f>
        <v/>
      </c>
      <c r="AV27" s="33" t="str">
        <f t="shared" si="38"/>
        <v/>
      </c>
      <c r="AW27" s="33" t="str">
        <f t="shared" si="39"/>
        <v/>
      </c>
      <c r="AX27" s="33" t="str">
        <f>IF(AR27="","",MAX(AX$10:AX26)+1)</f>
        <v/>
      </c>
      <c r="AY27" s="94" t="str">
        <f t="shared" si="40"/>
        <v/>
      </c>
      <c r="AZ27" s="71" t="str">
        <f t="shared" si="41"/>
        <v/>
      </c>
      <c r="BA27" s="52" t="s">
        <v>0</v>
      </c>
      <c r="BB27" s="20" t="str">
        <f t="shared" si="42"/>
        <v/>
      </c>
      <c r="BC27" s="52" t="s">
        <v>0</v>
      </c>
      <c r="BD27" s="165" t="str">
        <f t="shared" si="43"/>
        <v>OK Vihor</v>
      </c>
      <c r="BE27" s="52" t="s">
        <v>0</v>
      </c>
      <c r="BF27" s="63" t="str">
        <f t="shared" si="44"/>
        <v>75:06</v>
      </c>
      <c r="BG27" s="93" t="str">
        <f t="shared" si="45"/>
        <v>0</v>
      </c>
      <c r="BH27" s="211">
        <f t="shared" si="46"/>
        <v>4506</v>
      </c>
      <c r="BI27" s="212">
        <f t="shared" si="8"/>
        <v>1</v>
      </c>
      <c r="BJ27" s="52" t="s">
        <v>0</v>
      </c>
      <c r="BK27" s="57" t="str">
        <f t="shared" si="47"/>
        <v>Matko</v>
      </c>
      <c r="BL27" s="33" t="str">
        <f t="shared" si="48"/>
        <v>Nikolić</v>
      </c>
      <c r="BM27" s="78">
        <f t="shared" si="49"/>
        <v>1054</v>
      </c>
      <c r="BN27" s="78" t="str">
        <f t="shared" si="50"/>
        <v/>
      </c>
      <c r="BO27" s="33" t="str">
        <f t="shared" si="51"/>
        <v>Matko</v>
      </c>
      <c r="BP27" s="71" t="str">
        <f t="shared" si="52"/>
        <v>Nikolić</v>
      </c>
      <c r="BQ27" s="52" t="s">
        <v>0</v>
      </c>
      <c r="BR27" s="87" t="str">
        <f t="shared" si="53"/>
        <v/>
      </c>
      <c r="BS27" s="52" t="s">
        <v>0</v>
      </c>
      <c r="BT27" s="20" t="str">
        <f t="shared" si="54"/>
        <v/>
      </c>
      <c r="BU27" s="52" t="s">
        <v>0</v>
      </c>
      <c r="BV27" s="135"/>
      <c r="BW27" s="52" t="s">
        <v>0</v>
      </c>
      <c r="BX27" s="57" t="str">
        <f t="shared" si="55"/>
        <v/>
      </c>
      <c r="BY27" s="78" t="str">
        <f>IF(BV27="","",MAX(BY$10:BY26)+1)</f>
        <v/>
      </c>
      <c r="BZ27" s="58" t="str">
        <f t="shared" si="56"/>
        <v/>
      </c>
      <c r="CA27" s="52" t="s">
        <v>0</v>
      </c>
      <c r="CB27" s="20" t="str">
        <f t="shared" si="57"/>
        <v/>
      </c>
      <c r="CC27" s="52" t="s">
        <v>0</v>
      </c>
      <c r="CD27" s="63" t="str">
        <f>IF(AND(BM27="NEMA",BN27="NEMA"),MAX(CD$10:CD26)+1,"")</f>
        <v/>
      </c>
      <c r="CE27" s="58" t="str">
        <f t="shared" si="58"/>
        <v/>
      </c>
      <c r="CF27" t="s">
        <v>0</v>
      </c>
      <c r="CG27" s="138" t="str">
        <f t="shared" si="15"/>
        <v>M</v>
      </c>
      <c r="CH27" t="s">
        <v>0</v>
      </c>
      <c r="CI27" s="57" t="str">
        <f>IF(CD27="","",IF(M27&lt;&gt;"CRO","","INSERT INTO osoba (id,reg_broj,oib,spol_id,dat_rodjenja) VALUES ("&amp;CD27&amp;",(SELECT max(reg_broj)+1 FROM osoba),Null,'"&amp;CG27&amp;"',Null); INSERT INTO osoba_log (id,reg_broj,oib,spol_id,dat_rodjenja,dnevnik_id) SELECT id,reg_broj,oib,spol_id,dat_rodjenja,"&amp;dnevnik_id&amp;" FROM osoba WHERE id = "&amp;CD27&amp;";"))</f>
        <v/>
      </c>
      <c r="CJ27" s="71" t="str">
        <f>IF(CD27="","","INSERT INTO imeprezime (id,osoba_id,rbr,ime,prezime,klub_id,identitet_id,sintaksa_id,info,aktivno,dnevnik_id) VALUES ("&amp;CD27&amp;","&amp;IF(CI27="","Null",CD27)&amp;",1,'"&amp;BK27&amp;"','"&amp;BL27&amp;"',(SELECT id FROM klub WHERE naziv = '"&amp;BD27&amp;"'),Null,1,'',1,"&amp;dnevnik_id&amp;");")</f>
        <v/>
      </c>
      <c r="CK27" t="s">
        <v>0</v>
      </c>
      <c r="CL27" s="20" t="str">
        <f t="shared" si="59"/>
        <v/>
      </c>
      <c r="CM27" s="52" t="s">
        <v>0</v>
      </c>
      <c r="CN27" s="57" t="str">
        <f t="shared" si="16"/>
        <v>Matko</v>
      </c>
      <c r="CO27" s="71" t="str">
        <f t="shared" si="17"/>
        <v>Nikolić</v>
      </c>
      <c r="CP27" s="52" t="s">
        <v>0</v>
      </c>
      <c r="CQ27" s="57" t="str">
        <f t="shared" si="60"/>
        <v>Matko – Nikolić – OK Vihor – M14</v>
      </c>
      <c r="CR27" s="58">
        <f t="shared" si="61"/>
        <v>810</v>
      </c>
      <c r="CS27" s="52" t="s">
        <v>0</v>
      </c>
      <c r="CT27" s="57" t="str">
        <f t="shared" si="62"/>
        <v>Matko – Nikolić – OK Vihor</v>
      </c>
      <c r="CU27" s="58">
        <f t="shared" si="63"/>
        <v>810</v>
      </c>
      <c r="CV27" s="52" t="s">
        <v>0</v>
      </c>
      <c r="CW27" s="57" t="str">
        <f t="shared" si="64"/>
        <v>Matko – Nikolić</v>
      </c>
      <c r="CX27" s="58">
        <f t="shared" si="65"/>
        <v>810</v>
      </c>
      <c r="CY27" s="52" t="s">
        <v>0</v>
      </c>
      <c r="CZ27" s="63">
        <f t="shared" si="66"/>
        <v>810</v>
      </c>
      <c r="DA27" s="58" cm="1">
        <f t="array" ref="DA27">IF(CZ27&lt;&gt;"",INDEX(imePrezime_id,CZ27,0),IF(CD27&lt;&gt;"",CD27,""))</f>
        <v>1054</v>
      </c>
      <c r="DB27" s="52" t="s">
        <v>0</v>
      </c>
      <c r="DC27" s="63" t="str">
        <f t="shared" si="67"/>
        <v>imepre</v>
      </c>
      <c r="DD27" s="78" t="str">
        <f t="shared" si="21"/>
        <v>klu</v>
      </c>
      <c r="DE27" s="78" t="str">
        <f t="shared" si="68"/>
        <v>kat</v>
      </c>
      <c r="DF27" s="78" t="str">
        <f t="shared" si="69"/>
        <v/>
      </c>
      <c r="DG27" s="71" t="str">
        <f t="shared" si="70"/>
        <v>imepre-klu-kat</v>
      </c>
      <c r="DH27" s="52" t="s">
        <v>0</v>
      </c>
      <c r="DI27" s="63">
        <f>IF(BL27="","",MAX(DI$10:DI26)+1)</f>
        <v>1016</v>
      </c>
      <c r="DJ27" s="78">
        <f t="shared" si="71"/>
        <v>1006</v>
      </c>
      <c r="DK27" s="78">
        <f t="shared" si="72"/>
        <v>1054</v>
      </c>
      <c r="DL27" s="78">
        <f t="shared" si="73"/>
        <v>4506</v>
      </c>
      <c r="DM27" s="78">
        <f t="shared" si="74"/>
        <v>1</v>
      </c>
      <c r="DN27" s="78">
        <f t="shared" si="22"/>
        <v>0</v>
      </c>
      <c r="DO27" s="78">
        <f t="shared" si="23"/>
        <v>1</v>
      </c>
      <c r="DP27" s="78" t="str">
        <f t="shared" si="75"/>
        <v>0</v>
      </c>
      <c r="DQ27" s="78" t="str">
        <f t="shared" si="76"/>
        <v/>
      </c>
      <c r="DR27" s="78" t="str">
        <f t="shared" si="77"/>
        <v/>
      </c>
      <c r="DS27" s="58" t="str">
        <f t="shared" si="24"/>
        <v/>
      </c>
      <c r="DT27" s="52" t="s">
        <v>0</v>
      </c>
      <c r="DU27" s="20"/>
      <c r="DV27" s="52"/>
      <c r="DW27" s="20"/>
      <c r="DX27" s="52"/>
      <c r="DY27" s="230"/>
      <c r="DZ27" s="52" t="s">
        <v>0</v>
      </c>
    </row>
    <row r="28" spans="1:130" x14ac:dyDescent="0.25">
      <c r="A28" t="s">
        <v>0</v>
      </c>
      <c r="B28" s="57" t="str">
        <f>IF(csv!F20="","",csv!T20)</f>
        <v>M14</v>
      </c>
      <c r="C28" s="33" t="s">
        <v>0</v>
      </c>
      <c r="D28" s="33" t="str">
        <f>IF(csv!F20="","",csv!F20)</f>
        <v>Karlo</v>
      </c>
      <c r="E28" s="33" t="str">
        <f>IF(csv!E20="","",csv!E20)</f>
        <v>Lesjak</v>
      </c>
      <c r="F28" s="33" t="s">
        <v>0</v>
      </c>
      <c r="G28" s="78" t="str">
        <f>IF(csv!M20="","",csv!M20)</f>
        <v>80:20</v>
      </c>
      <c r="H28" s="78" t="str">
        <f>IF(csv!N20="","",csv!N20)</f>
        <v>0</v>
      </c>
      <c r="I28" s="33" t="s">
        <v>0</v>
      </c>
      <c r="J28" s="33" t="str">
        <f>IF(csv!P20="","",csv!P20)</f>
        <v>JAP</v>
      </c>
      <c r="K28" s="33" t="str">
        <f>IF(csv!Q20="","",csv!Q20)</f>
        <v>OK Japetic</v>
      </c>
      <c r="L28" s="33" t="s">
        <v>0</v>
      </c>
      <c r="M28" s="71" t="str">
        <f>IF(csv!R20="","",csv!R20)</f>
        <v>CRO</v>
      </c>
      <c r="N28" s="52" t="s">
        <v>0</v>
      </c>
      <c r="O28" s="57" t="str">
        <f t="shared" si="25"/>
        <v>M14</v>
      </c>
      <c r="P28" s="78">
        <f>IF(O28="","",IF(COUNTIF(O$10:O27,O28)=0,P27+1,P27))</f>
        <v>2</v>
      </c>
      <c r="Q28" s="93">
        <f t="shared" si="26"/>
        <v>111</v>
      </c>
      <c r="R28" s="94" t="str" cm="1">
        <f t="array" ref="R28">IF(S28="","",INDEX(natjecanjeStaze_naziv,MATCH(S28,natjecanjeStaze_stazaId,0)))</f>
        <v>M14 – Ž14</v>
      </c>
      <c r="S28" s="58">
        <f t="shared" si="27"/>
        <v>1006</v>
      </c>
      <c r="T28" s="52" t="s">
        <v>0</v>
      </c>
      <c r="U28" s="165" t="str">
        <f t="shared" si="28"/>
        <v>M14</v>
      </c>
      <c r="V28" s="52" t="s">
        <v>0</v>
      </c>
      <c r="W28" s="57" t="str">
        <f t="shared" si="29"/>
        <v>CRO</v>
      </c>
      <c r="X28" s="78">
        <f t="shared" si="3"/>
        <v>1</v>
      </c>
      <c r="Y28" s="33" t="str">
        <f t="shared" si="30"/>
        <v/>
      </c>
      <c r="Z28" s="71" t="str">
        <f>IF(Y28="","",MAX(Z$10:Z27)+1)</f>
        <v/>
      </c>
      <c r="AA28" s="52" t="s">
        <v>0</v>
      </c>
      <c r="AB28" s="135"/>
      <c r="AC28" s="52" t="s">
        <v>0</v>
      </c>
      <c r="AD28" s="20" t="str">
        <f t="shared" si="31"/>
        <v/>
      </c>
      <c r="AE28" s="52" t="s">
        <v>0</v>
      </c>
      <c r="AF28" s="165" t="str">
        <f t="shared" si="32"/>
        <v>CRO</v>
      </c>
      <c r="AG28" s="52" t="s">
        <v>0</v>
      </c>
      <c r="AH28" s="57" t="str">
        <f t="shared" si="33"/>
        <v>JAP</v>
      </c>
      <c r="AI28" s="33" t="str">
        <f t="shared" si="34"/>
        <v>OK Japetic</v>
      </c>
      <c r="AJ28" s="78">
        <f t="shared" si="5"/>
        <v>1</v>
      </c>
      <c r="AK28" s="33" t="str" cm="1">
        <f t="array" ref="AK28">IF(AJ28="",""&amp;AI28,IF(AJ28="NEMA",AI28,INDEX(klub_naziv,MATCH(INDEX(klubAlias_klubId,AJ28),klub_id,0))))</f>
        <v>OK Japetić</v>
      </c>
      <c r="AL28" s="33" t="str" cm="1">
        <f t="array" ref="AL28">IFERROR(""&amp;INDEX(registarNatjecatelji,CX28,4),"")</f>
        <v>OK Japetić</v>
      </c>
      <c r="AM28" s="78" t="str">
        <f t="shared" si="35"/>
        <v/>
      </c>
      <c r="AN28" s="71" t="str">
        <f t="shared" si="36"/>
        <v>OK Japetić</v>
      </c>
      <c r="AO28" s="52" t="s">
        <v>0</v>
      </c>
      <c r="AP28" s="87" t="str">
        <f>IF(AJ28&lt;&gt;"NEMA","",IF(IFERROR(MATCH(AI28,AI$10:AI27,0),0)&lt;&gt;0,"",AI28))</f>
        <v/>
      </c>
      <c r="AQ28" s="52" t="s">
        <v>0</v>
      </c>
      <c r="AR28" s="135"/>
      <c r="AS28" s="52" t="s">
        <v>0</v>
      </c>
      <c r="AT28" s="57" t="str">
        <f t="shared" si="37"/>
        <v/>
      </c>
      <c r="AU28" s="33" t="str">
        <f>IF(AT28="","",MAX(AU$10:AU27)+1)</f>
        <v/>
      </c>
      <c r="AV28" s="33" t="str">
        <f t="shared" si="38"/>
        <v/>
      </c>
      <c r="AW28" s="33" t="str">
        <f t="shared" si="39"/>
        <v/>
      </c>
      <c r="AX28" s="33" t="str">
        <f>IF(AR28="","",MAX(AX$10:AX27)+1)</f>
        <v/>
      </c>
      <c r="AY28" s="94" t="str">
        <f t="shared" si="40"/>
        <v/>
      </c>
      <c r="AZ28" s="71" t="str">
        <f t="shared" si="41"/>
        <v/>
      </c>
      <c r="BA28" s="52" t="s">
        <v>0</v>
      </c>
      <c r="BB28" s="20" t="str">
        <f t="shared" si="42"/>
        <v/>
      </c>
      <c r="BC28" s="52" t="s">
        <v>0</v>
      </c>
      <c r="BD28" s="165" t="str">
        <f t="shared" si="43"/>
        <v>OK Japetić</v>
      </c>
      <c r="BE28" s="52" t="s">
        <v>0</v>
      </c>
      <c r="BF28" s="63" t="str">
        <f t="shared" si="44"/>
        <v>80:20</v>
      </c>
      <c r="BG28" s="93" t="str">
        <f t="shared" si="45"/>
        <v>0</v>
      </c>
      <c r="BH28" s="211">
        <f t="shared" si="46"/>
        <v>4820</v>
      </c>
      <c r="BI28" s="212">
        <f t="shared" si="8"/>
        <v>1</v>
      </c>
      <c r="BJ28" s="52" t="s">
        <v>0</v>
      </c>
      <c r="BK28" s="57" t="str">
        <f t="shared" si="47"/>
        <v>Karlo</v>
      </c>
      <c r="BL28" s="33" t="str">
        <f t="shared" si="48"/>
        <v>Lesjak</v>
      </c>
      <c r="BM28" s="78">
        <f t="shared" si="49"/>
        <v>1553</v>
      </c>
      <c r="BN28" s="78" t="str">
        <f t="shared" si="50"/>
        <v/>
      </c>
      <c r="BO28" s="33" t="str">
        <f t="shared" si="51"/>
        <v>Karlo</v>
      </c>
      <c r="BP28" s="71" t="str">
        <f t="shared" si="52"/>
        <v>Lesjak</v>
      </c>
      <c r="BQ28" s="52" t="s">
        <v>0</v>
      </c>
      <c r="BR28" s="87" t="str">
        <f t="shared" si="53"/>
        <v/>
      </c>
      <c r="BS28" s="52" t="s">
        <v>0</v>
      </c>
      <c r="BT28" s="20" t="str">
        <f t="shared" si="54"/>
        <v/>
      </c>
      <c r="BU28" s="52" t="s">
        <v>0</v>
      </c>
      <c r="BV28" s="135"/>
      <c r="BW28" s="52" t="s">
        <v>0</v>
      </c>
      <c r="BX28" s="57" t="str">
        <f t="shared" si="55"/>
        <v/>
      </c>
      <c r="BY28" s="78" t="str">
        <f>IF(BV28="","",MAX(BY$10:BY27)+1)</f>
        <v/>
      </c>
      <c r="BZ28" s="58" t="str">
        <f t="shared" si="56"/>
        <v/>
      </c>
      <c r="CA28" s="52" t="s">
        <v>0</v>
      </c>
      <c r="CB28" s="20" t="str">
        <f t="shared" si="57"/>
        <v/>
      </c>
      <c r="CC28" s="52" t="s">
        <v>0</v>
      </c>
      <c r="CD28" s="63" t="str">
        <f>IF(AND(BM28="NEMA",BN28="NEMA"),MAX(CD$10:CD27)+1,"")</f>
        <v/>
      </c>
      <c r="CE28" s="58" t="str">
        <f t="shared" si="58"/>
        <v/>
      </c>
      <c r="CF28" t="s">
        <v>0</v>
      </c>
      <c r="CG28" s="138" t="str">
        <f t="shared" si="15"/>
        <v>M</v>
      </c>
      <c r="CH28" t="s">
        <v>0</v>
      </c>
      <c r="CI28" s="57" t="str">
        <f>IF(CD28="","",IF(M28&lt;&gt;"CRO","","INSERT INTO osoba (id,reg_broj,oib,spol_id,dat_rodjenja) VALUES ("&amp;CD28&amp;",(SELECT max(reg_broj)+1 FROM osoba),Null,'"&amp;CG28&amp;"',Null); INSERT INTO osoba_log (id,reg_broj,oib,spol_id,dat_rodjenja,dnevnik_id) SELECT id,reg_broj,oib,spol_id,dat_rodjenja,"&amp;dnevnik_id&amp;" FROM osoba WHERE id = "&amp;CD28&amp;";"))</f>
        <v/>
      </c>
      <c r="CJ28" s="71" t="str">
        <f>IF(CD28="","","INSERT INTO imeprezime (id,osoba_id,rbr,ime,prezime,klub_id,identitet_id,sintaksa_id,info,aktivno,dnevnik_id) VALUES ("&amp;CD28&amp;","&amp;IF(CI28="","Null",CD28)&amp;",1,'"&amp;BK28&amp;"','"&amp;BL28&amp;"',(SELECT id FROM klub WHERE naziv = '"&amp;BD28&amp;"'),Null,1,'',1,"&amp;dnevnik_id&amp;");")</f>
        <v/>
      </c>
      <c r="CK28" t="s">
        <v>0</v>
      </c>
      <c r="CL28" s="20" t="str">
        <f t="shared" si="59"/>
        <v/>
      </c>
      <c r="CM28" s="52" t="s">
        <v>0</v>
      </c>
      <c r="CN28" s="57" t="str">
        <f t="shared" si="16"/>
        <v>Karlo</v>
      </c>
      <c r="CO28" s="71" t="str">
        <f t="shared" si="17"/>
        <v>Lesjak</v>
      </c>
      <c r="CP28" s="52" t="s">
        <v>0</v>
      </c>
      <c r="CQ28" s="57" t="str">
        <f t="shared" si="60"/>
        <v>Karlo – Lesjak – OK Japetić – M14</v>
      </c>
      <c r="CR28" s="58">
        <f t="shared" si="61"/>
        <v>105</v>
      </c>
      <c r="CS28" s="52" t="s">
        <v>0</v>
      </c>
      <c r="CT28" s="57" t="str">
        <f t="shared" si="62"/>
        <v>Karlo – Lesjak – OK Japetić</v>
      </c>
      <c r="CU28" s="58">
        <f t="shared" si="63"/>
        <v>105</v>
      </c>
      <c r="CV28" s="52" t="s">
        <v>0</v>
      </c>
      <c r="CW28" s="57" t="str">
        <f t="shared" si="64"/>
        <v>Karlo – Lesjak</v>
      </c>
      <c r="CX28" s="58">
        <f t="shared" si="65"/>
        <v>105</v>
      </c>
      <c r="CY28" s="52" t="s">
        <v>0</v>
      </c>
      <c r="CZ28" s="63">
        <f t="shared" si="66"/>
        <v>105</v>
      </c>
      <c r="DA28" s="58" cm="1">
        <f t="array" ref="DA28">IF(CZ28&lt;&gt;"",INDEX(imePrezime_id,CZ28,0),IF(CD28&lt;&gt;"",CD28,""))</f>
        <v>1553</v>
      </c>
      <c r="DB28" s="52" t="s">
        <v>0</v>
      </c>
      <c r="DC28" s="63" t="str">
        <f t="shared" si="67"/>
        <v>imepre</v>
      </c>
      <c r="DD28" s="78" t="str">
        <f t="shared" si="21"/>
        <v>klu(ali)</v>
      </c>
      <c r="DE28" s="78" t="str">
        <f t="shared" si="68"/>
        <v>kat</v>
      </c>
      <c r="DF28" s="78" t="str">
        <f t="shared" si="69"/>
        <v/>
      </c>
      <c r="DG28" s="71" t="str">
        <f t="shared" si="70"/>
        <v>imepre-klu(ali)-kat</v>
      </c>
      <c r="DH28" s="52" t="s">
        <v>0</v>
      </c>
      <c r="DI28" s="63">
        <f>IF(BL28="","",MAX(DI$10:DI27)+1)</f>
        <v>1017</v>
      </c>
      <c r="DJ28" s="78">
        <f t="shared" si="71"/>
        <v>1006</v>
      </c>
      <c r="DK28" s="78">
        <f t="shared" si="72"/>
        <v>1553</v>
      </c>
      <c r="DL28" s="78">
        <f t="shared" si="73"/>
        <v>4820</v>
      </c>
      <c r="DM28" s="78">
        <f t="shared" si="74"/>
        <v>1</v>
      </c>
      <c r="DN28" s="78">
        <f t="shared" si="22"/>
        <v>0</v>
      </c>
      <c r="DO28" s="78">
        <f t="shared" si="23"/>
        <v>3</v>
      </c>
      <c r="DP28" s="78" t="str">
        <f t="shared" si="75"/>
        <v>0</v>
      </c>
      <c r="DQ28" s="78" t="str">
        <f t="shared" si="76"/>
        <v/>
      </c>
      <c r="DR28" s="78">
        <f t="shared" si="77"/>
        <v>1</v>
      </c>
      <c r="DS28" s="58" t="str">
        <f t="shared" si="24"/>
        <v/>
      </c>
      <c r="DT28" s="52" t="s">
        <v>0</v>
      </c>
      <c r="DU28" s="20"/>
      <c r="DV28" s="52"/>
      <c r="DW28" s="20"/>
      <c r="DX28" s="52"/>
      <c r="DY28" s="230"/>
      <c r="DZ28" s="52" t="s">
        <v>0</v>
      </c>
    </row>
    <row r="29" spans="1:130" x14ac:dyDescent="0.25">
      <c r="A29" t="s">
        <v>0</v>
      </c>
      <c r="B29" s="57" t="str">
        <f>IF(csv!F21="","",csv!T21)</f>
        <v>M14</v>
      </c>
      <c r="C29" s="33" t="s">
        <v>0</v>
      </c>
      <c r="D29" s="33" t="str">
        <f>IF(csv!F21="","",csv!F21)</f>
        <v>Marko</v>
      </c>
      <c r="E29" s="33" t="str">
        <f>IF(csv!E21="","",csv!E21)</f>
        <v>Tanković</v>
      </c>
      <c r="F29" s="33" t="s">
        <v>0</v>
      </c>
      <c r="G29" s="78" t="str">
        <f>IF(csv!M21="","",csv!M21)</f>
        <v>95:20</v>
      </c>
      <c r="H29" s="78" t="str">
        <f>IF(csv!N21="","",csv!N21)</f>
        <v>0</v>
      </c>
      <c r="I29" s="33" t="s">
        <v>0</v>
      </c>
      <c r="J29" s="33" t="str">
        <f>IF(csv!P21="","",csv!P21)</f>
        <v>OK Jelen</v>
      </c>
      <c r="K29" s="33" t="str">
        <f>IF(csv!Q21="","",csv!Q21)</f>
        <v>OK Jelen</v>
      </c>
      <c r="L29" s="33" t="s">
        <v>0</v>
      </c>
      <c r="M29" s="71" t="str">
        <f>IF(csv!R21="","",csv!R21)</f>
        <v>CRO</v>
      </c>
      <c r="N29" s="52" t="s">
        <v>0</v>
      </c>
      <c r="O29" s="57" t="str">
        <f t="shared" si="25"/>
        <v>M14</v>
      </c>
      <c r="P29" s="78">
        <f>IF(O29="","",IF(COUNTIF(O$10:O28,O29)=0,P28+1,P28))</f>
        <v>2</v>
      </c>
      <c r="Q29" s="93">
        <f t="shared" si="26"/>
        <v>111</v>
      </c>
      <c r="R29" s="94" t="str" cm="1">
        <f t="array" ref="R29">IF(S29="","",INDEX(natjecanjeStaze_naziv,MATCH(S29,natjecanjeStaze_stazaId,0)))</f>
        <v>M14 – Ž14</v>
      </c>
      <c r="S29" s="58">
        <f t="shared" si="27"/>
        <v>1006</v>
      </c>
      <c r="T29" s="52" t="s">
        <v>0</v>
      </c>
      <c r="U29" s="165" t="str">
        <f t="shared" si="28"/>
        <v>M14</v>
      </c>
      <c r="V29" s="52" t="s">
        <v>0</v>
      </c>
      <c r="W29" s="57" t="str">
        <f t="shared" si="29"/>
        <v>CRO</v>
      </c>
      <c r="X29" s="78">
        <f t="shared" si="3"/>
        <v>1</v>
      </c>
      <c r="Y29" s="33" t="str">
        <f t="shared" si="30"/>
        <v/>
      </c>
      <c r="Z29" s="71" t="str">
        <f>IF(Y29="","",MAX(Z$10:Z28)+1)</f>
        <v/>
      </c>
      <c r="AA29" s="52" t="s">
        <v>0</v>
      </c>
      <c r="AB29" s="135"/>
      <c r="AC29" s="52" t="s">
        <v>0</v>
      </c>
      <c r="AD29" s="20" t="str">
        <f t="shared" si="31"/>
        <v/>
      </c>
      <c r="AE29" s="52" t="s">
        <v>0</v>
      </c>
      <c r="AF29" s="165" t="str">
        <f t="shared" si="32"/>
        <v>CRO</v>
      </c>
      <c r="AG29" s="52" t="s">
        <v>0</v>
      </c>
      <c r="AH29" s="57" t="str">
        <f t="shared" si="33"/>
        <v>OK Jelen</v>
      </c>
      <c r="AI29" s="33" t="str">
        <f t="shared" si="34"/>
        <v>OK Jelen</v>
      </c>
      <c r="AJ29" s="78" t="str">
        <f t="shared" si="5"/>
        <v/>
      </c>
      <c r="AK29" s="33" t="str" cm="1">
        <f t="array" ref="AK29">IF(AJ29="",""&amp;AI29,IF(AJ29="NEMA",AI29,INDEX(klub_naziv,MATCH(INDEX(klubAlias_klubId,AJ29),klub_id,0))))</f>
        <v>OK Jelen</v>
      </c>
      <c r="AL29" s="33" t="str" cm="1">
        <f t="array" ref="AL29">IFERROR(""&amp;INDEX(registarNatjecatelji,CX29,4),"")</f>
        <v>OK Jelen</v>
      </c>
      <c r="AM29" s="78" t="str">
        <f t="shared" si="35"/>
        <v/>
      </c>
      <c r="AN29" s="71" t="str">
        <f t="shared" si="36"/>
        <v>OK Jelen</v>
      </c>
      <c r="AO29" s="52" t="s">
        <v>0</v>
      </c>
      <c r="AP29" s="87" t="str">
        <f>IF(AJ29&lt;&gt;"NEMA","",IF(IFERROR(MATCH(AI29,AI$10:AI28,0),0)&lt;&gt;0,"",AI29))</f>
        <v/>
      </c>
      <c r="AQ29" s="52" t="s">
        <v>0</v>
      </c>
      <c r="AR29" s="135"/>
      <c r="AS29" s="52" t="s">
        <v>0</v>
      </c>
      <c r="AT29" s="57" t="str">
        <f t="shared" si="37"/>
        <v/>
      </c>
      <c r="AU29" s="33" t="str">
        <f>IF(AT29="","",MAX(AU$10:AU28)+1)</f>
        <v/>
      </c>
      <c r="AV29" s="33" t="str">
        <f t="shared" si="38"/>
        <v/>
      </c>
      <c r="AW29" s="33" t="str">
        <f t="shared" si="39"/>
        <v/>
      </c>
      <c r="AX29" s="33" t="str">
        <f>IF(AR29="","",MAX(AX$10:AX28)+1)</f>
        <v/>
      </c>
      <c r="AY29" s="94" t="str">
        <f t="shared" si="40"/>
        <v/>
      </c>
      <c r="AZ29" s="71" t="str">
        <f t="shared" si="41"/>
        <v/>
      </c>
      <c r="BA29" s="52" t="s">
        <v>0</v>
      </c>
      <c r="BB29" s="20" t="str">
        <f t="shared" si="42"/>
        <v/>
      </c>
      <c r="BC29" s="52" t="s">
        <v>0</v>
      </c>
      <c r="BD29" s="165" t="str">
        <f t="shared" si="43"/>
        <v>OK Jelen</v>
      </c>
      <c r="BE29" s="52" t="s">
        <v>0</v>
      </c>
      <c r="BF29" s="63" t="str">
        <f t="shared" si="44"/>
        <v>95:20</v>
      </c>
      <c r="BG29" s="93" t="str">
        <f t="shared" si="45"/>
        <v>0</v>
      </c>
      <c r="BH29" s="211">
        <f t="shared" si="46"/>
        <v>5720</v>
      </c>
      <c r="BI29" s="212">
        <f t="shared" si="8"/>
        <v>1</v>
      </c>
      <c r="BJ29" s="52" t="s">
        <v>0</v>
      </c>
      <c r="BK29" s="57" t="str">
        <f t="shared" si="47"/>
        <v>Marko</v>
      </c>
      <c r="BL29" s="33" t="str">
        <f t="shared" si="48"/>
        <v>Tanković</v>
      </c>
      <c r="BM29" s="78">
        <f t="shared" si="49"/>
        <v>1119</v>
      </c>
      <c r="BN29" s="78" t="str">
        <f t="shared" si="50"/>
        <v/>
      </c>
      <c r="BO29" s="33" t="str">
        <f t="shared" si="51"/>
        <v>Marko</v>
      </c>
      <c r="BP29" s="71" t="str">
        <f t="shared" si="52"/>
        <v>Tanković</v>
      </c>
      <c r="BQ29" s="52" t="s">
        <v>0</v>
      </c>
      <c r="BR29" s="87" t="str">
        <f t="shared" si="53"/>
        <v/>
      </c>
      <c r="BS29" s="52" t="s">
        <v>0</v>
      </c>
      <c r="BT29" s="20" t="str">
        <f t="shared" si="54"/>
        <v/>
      </c>
      <c r="BU29" s="52" t="s">
        <v>0</v>
      </c>
      <c r="BV29" s="135"/>
      <c r="BW29" s="52" t="s">
        <v>0</v>
      </c>
      <c r="BX29" s="57" t="str">
        <f t="shared" si="55"/>
        <v/>
      </c>
      <c r="BY29" s="78" t="str">
        <f>IF(BV29="","",MAX(BY$10:BY28)+1)</f>
        <v/>
      </c>
      <c r="BZ29" s="58" t="str">
        <f t="shared" si="56"/>
        <v/>
      </c>
      <c r="CA29" s="52" t="s">
        <v>0</v>
      </c>
      <c r="CB29" s="20" t="str">
        <f t="shared" si="57"/>
        <v/>
      </c>
      <c r="CC29" s="52" t="s">
        <v>0</v>
      </c>
      <c r="CD29" s="63" t="str">
        <f>IF(AND(BM29="NEMA",BN29="NEMA"),MAX(CD$10:CD28)+1,"")</f>
        <v/>
      </c>
      <c r="CE29" s="58" t="str">
        <f t="shared" si="58"/>
        <v/>
      </c>
      <c r="CF29" t="s">
        <v>0</v>
      </c>
      <c r="CG29" s="138" t="str">
        <f t="shared" si="15"/>
        <v>M</v>
      </c>
      <c r="CH29" t="s">
        <v>0</v>
      </c>
      <c r="CI29" s="57" t="str">
        <f>IF(CD29="","",IF(M29&lt;&gt;"CRO","","INSERT INTO osoba (id,reg_broj,oib,spol_id,dat_rodjenja) VALUES ("&amp;CD29&amp;",(SELECT max(reg_broj)+1 FROM osoba),Null,'"&amp;CG29&amp;"',Null); INSERT INTO osoba_log (id,reg_broj,oib,spol_id,dat_rodjenja,dnevnik_id) SELECT id,reg_broj,oib,spol_id,dat_rodjenja,"&amp;dnevnik_id&amp;" FROM osoba WHERE id = "&amp;CD29&amp;";"))</f>
        <v/>
      </c>
      <c r="CJ29" s="71" t="str">
        <f>IF(CD29="","","INSERT INTO imeprezime (id,osoba_id,rbr,ime,prezime,klub_id,identitet_id,sintaksa_id,info,aktivno,dnevnik_id) VALUES ("&amp;CD29&amp;","&amp;IF(CI29="","Null",CD29)&amp;",1,'"&amp;BK29&amp;"','"&amp;BL29&amp;"',(SELECT id FROM klub WHERE naziv = '"&amp;BD29&amp;"'),Null,1,'',1,"&amp;dnevnik_id&amp;");")</f>
        <v/>
      </c>
      <c r="CK29" t="s">
        <v>0</v>
      </c>
      <c r="CL29" s="20" t="str">
        <f t="shared" si="59"/>
        <v/>
      </c>
      <c r="CM29" s="52" t="s">
        <v>0</v>
      </c>
      <c r="CN29" s="57" t="str">
        <f t="shared" si="16"/>
        <v>Marko</v>
      </c>
      <c r="CO29" s="71" t="str">
        <f t="shared" si="17"/>
        <v>Tanković</v>
      </c>
      <c r="CP29" s="52" t="s">
        <v>0</v>
      </c>
      <c r="CQ29" s="57" t="str">
        <f t="shared" si="60"/>
        <v>Marko – Tanković – OK Jelen – M14</v>
      </c>
      <c r="CR29" s="58">
        <f t="shared" si="61"/>
        <v>196</v>
      </c>
      <c r="CS29" s="52" t="s">
        <v>0</v>
      </c>
      <c r="CT29" s="57" t="str">
        <f t="shared" si="62"/>
        <v>Marko – Tanković – OK Jelen</v>
      </c>
      <c r="CU29" s="58">
        <f t="shared" si="63"/>
        <v>196</v>
      </c>
      <c r="CV29" s="52" t="s">
        <v>0</v>
      </c>
      <c r="CW29" s="57" t="str">
        <f t="shared" si="64"/>
        <v>Marko – Tanković</v>
      </c>
      <c r="CX29" s="58">
        <f t="shared" si="65"/>
        <v>196</v>
      </c>
      <c r="CY29" s="52" t="s">
        <v>0</v>
      </c>
      <c r="CZ29" s="63">
        <f t="shared" si="66"/>
        <v>196</v>
      </c>
      <c r="DA29" s="58" cm="1">
        <f t="array" ref="DA29">IF(CZ29&lt;&gt;"",INDEX(imePrezime_id,CZ29,0),IF(CD29&lt;&gt;"",CD29,""))</f>
        <v>1119</v>
      </c>
      <c r="DB29" s="52" t="s">
        <v>0</v>
      </c>
      <c r="DC29" s="63" t="str">
        <f t="shared" si="67"/>
        <v>imepre</v>
      </c>
      <c r="DD29" s="78" t="str">
        <f t="shared" si="21"/>
        <v>klu</v>
      </c>
      <c r="DE29" s="78" t="str">
        <f t="shared" si="68"/>
        <v>kat</v>
      </c>
      <c r="DF29" s="78" t="str">
        <f t="shared" si="69"/>
        <v/>
      </c>
      <c r="DG29" s="71" t="str">
        <f t="shared" si="70"/>
        <v>imepre-klu-kat</v>
      </c>
      <c r="DH29" s="52" t="s">
        <v>0</v>
      </c>
      <c r="DI29" s="63">
        <f>IF(BL29="","",MAX(DI$10:DI28)+1)</f>
        <v>1018</v>
      </c>
      <c r="DJ29" s="78">
        <f t="shared" si="71"/>
        <v>1006</v>
      </c>
      <c r="DK29" s="78">
        <f t="shared" si="72"/>
        <v>1119</v>
      </c>
      <c r="DL29" s="78">
        <f t="shared" si="73"/>
        <v>5720</v>
      </c>
      <c r="DM29" s="78">
        <f t="shared" si="74"/>
        <v>1</v>
      </c>
      <c r="DN29" s="78">
        <f t="shared" si="22"/>
        <v>0</v>
      </c>
      <c r="DO29" s="78">
        <f t="shared" si="23"/>
        <v>1</v>
      </c>
      <c r="DP29" s="78" t="str">
        <f t="shared" si="75"/>
        <v>0</v>
      </c>
      <c r="DQ29" s="78" t="str">
        <f t="shared" si="76"/>
        <v/>
      </c>
      <c r="DR29" s="78" t="str">
        <f t="shared" si="77"/>
        <v/>
      </c>
      <c r="DS29" s="58" t="str">
        <f t="shared" si="24"/>
        <v/>
      </c>
      <c r="DT29" s="52" t="s">
        <v>0</v>
      </c>
      <c r="DU29" s="20"/>
      <c r="DV29" s="52"/>
      <c r="DW29" s="20"/>
      <c r="DX29" s="52"/>
      <c r="DY29" s="230"/>
      <c r="DZ29" s="52" t="s">
        <v>0</v>
      </c>
    </row>
    <row r="30" spans="1:130" x14ac:dyDescent="0.25">
      <c r="A30" t="s">
        <v>0</v>
      </c>
      <c r="B30" s="57" t="str">
        <f>IF(csv!F22="","",csv!T22)</f>
        <v>M14</v>
      </c>
      <c r="C30" s="33" t="s">
        <v>0</v>
      </c>
      <c r="D30" s="33" t="str">
        <f>IF(csv!F22="","",csv!F22)</f>
        <v>Luka</v>
      </c>
      <c r="E30" s="33" t="str">
        <f>IF(csv!E22="","",csv!E22)</f>
        <v>Sučić</v>
      </c>
      <c r="F30" s="33" t="s">
        <v>0</v>
      </c>
      <c r="G30" s="78" t="str">
        <f>IF(csv!M22="","",csv!M22)</f>
        <v>102:00</v>
      </c>
      <c r="H30" s="78" t="str">
        <f>IF(csv!N22="","",csv!N22)</f>
        <v>0</v>
      </c>
      <c r="I30" s="33" t="s">
        <v>0</v>
      </c>
      <c r="J30" s="33" t="str">
        <f>IF(csv!P22="","",csv!P22)</f>
        <v>Vihor</v>
      </c>
      <c r="K30" s="33" t="str">
        <f>IF(csv!Q22="","",csv!Q22)</f>
        <v>OK Vihor</v>
      </c>
      <c r="L30" s="33" t="s">
        <v>0</v>
      </c>
      <c r="M30" s="71" t="str">
        <f>IF(csv!R22="","",csv!R22)</f>
        <v>CRO</v>
      </c>
      <c r="N30" s="52" t="s">
        <v>0</v>
      </c>
      <c r="O30" s="57" t="str">
        <f t="shared" si="25"/>
        <v>M14</v>
      </c>
      <c r="P30" s="78">
        <f>IF(O30="","",IF(COUNTIF(O$10:O29,O30)=0,P29+1,P29))</f>
        <v>2</v>
      </c>
      <c r="Q30" s="93">
        <f t="shared" si="26"/>
        <v>111</v>
      </c>
      <c r="R30" s="94" t="str" cm="1">
        <f t="array" ref="R30">IF(S30="","",INDEX(natjecanjeStaze_naziv,MATCH(S30,natjecanjeStaze_stazaId,0)))</f>
        <v>M14 – Ž14</v>
      </c>
      <c r="S30" s="58">
        <f t="shared" si="27"/>
        <v>1006</v>
      </c>
      <c r="T30" s="52" t="s">
        <v>0</v>
      </c>
      <c r="U30" s="165" t="str">
        <f t="shared" si="28"/>
        <v>M14</v>
      </c>
      <c r="V30" s="52" t="s">
        <v>0</v>
      </c>
      <c r="W30" s="57" t="str">
        <f t="shared" si="29"/>
        <v>CRO</v>
      </c>
      <c r="X30" s="78">
        <f t="shared" si="3"/>
        <v>1</v>
      </c>
      <c r="Y30" s="33" t="str">
        <f t="shared" si="30"/>
        <v/>
      </c>
      <c r="Z30" s="71" t="str">
        <f>IF(Y30="","",MAX(Z$10:Z29)+1)</f>
        <v/>
      </c>
      <c r="AA30" s="52" t="s">
        <v>0</v>
      </c>
      <c r="AB30" s="135"/>
      <c r="AC30" s="52" t="s">
        <v>0</v>
      </c>
      <c r="AD30" s="20" t="str">
        <f t="shared" si="31"/>
        <v/>
      </c>
      <c r="AE30" s="52" t="s">
        <v>0</v>
      </c>
      <c r="AF30" s="165" t="str">
        <f t="shared" si="32"/>
        <v>CRO</v>
      </c>
      <c r="AG30" s="52" t="s">
        <v>0</v>
      </c>
      <c r="AH30" s="57" t="str">
        <f t="shared" si="33"/>
        <v>Vihor</v>
      </c>
      <c r="AI30" s="33" t="str">
        <f t="shared" si="34"/>
        <v>OK Vihor</v>
      </c>
      <c r="AJ30" s="78" t="str">
        <f t="shared" si="5"/>
        <v/>
      </c>
      <c r="AK30" s="33" t="str" cm="1">
        <f t="array" ref="AK30">IF(AJ30="",""&amp;AI30,IF(AJ30="NEMA",AI30,INDEX(klub_naziv,MATCH(INDEX(klubAlias_klubId,AJ30),klub_id,0))))</f>
        <v>OK Vihor</v>
      </c>
      <c r="AL30" s="33" t="str" cm="1">
        <f t="array" ref="AL30">IFERROR(""&amp;INDEX(registarNatjecatelji,CX30,4),"")</f>
        <v>OK Vihor</v>
      </c>
      <c r="AM30" s="78" t="str">
        <f t="shared" si="35"/>
        <v/>
      </c>
      <c r="AN30" s="71" t="str">
        <f t="shared" si="36"/>
        <v>OK Vihor</v>
      </c>
      <c r="AO30" s="52" t="s">
        <v>0</v>
      </c>
      <c r="AP30" s="87" t="str">
        <f>IF(AJ30&lt;&gt;"NEMA","",IF(IFERROR(MATCH(AI30,AI$10:AI29,0),0)&lt;&gt;0,"",AI30))</f>
        <v/>
      </c>
      <c r="AQ30" s="52" t="s">
        <v>0</v>
      </c>
      <c r="AR30" s="135"/>
      <c r="AS30" s="52" t="s">
        <v>0</v>
      </c>
      <c r="AT30" s="57" t="str">
        <f t="shared" si="37"/>
        <v/>
      </c>
      <c r="AU30" s="33" t="str">
        <f>IF(AT30="","",MAX(AU$10:AU29)+1)</f>
        <v/>
      </c>
      <c r="AV30" s="33" t="str">
        <f t="shared" si="38"/>
        <v/>
      </c>
      <c r="AW30" s="33" t="str">
        <f t="shared" si="39"/>
        <v/>
      </c>
      <c r="AX30" s="33" t="str">
        <f>IF(AR30="","",MAX(AX$10:AX29)+1)</f>
        <v/>
      </c>
      <c r="AY30" s="94" t="str">
        <f t="shared" si="40"/>
        <v/>
      </c>
      <c r="AZ30" s="71" t="str">
        <f t="shared" si="41"/>
        <v/>
      </c>
      <c r="BA30" s="52" t="s">
        <v>0</v>
      </c>
      <c r="BB30" s="20" t="str">
        <f t="shared" si="42"/>
        <v/>
      </c>
      <c r="BC30" s="52" t="s">
        <v>0</v>
      </c>
      <c r="BD30" s="165" t="str">
        <f t="shared" si="43"/>
        <v>OK Vihor</v>
      </c>
      <c r="BE30" s="52" t="s">
        <v>0</v>
      </c>
      <c r="BF30" s="63" t="str">
        <f t="shared" si="44"/>
        <v>102:00</v>
      </c>
      <c r="BG30" s="93" t="str">
        <f t="shared" si="45"/>
        <v>0</v>
      </c>
      <c r="BH30" s="211">
        <f t="shared" si="46"/>
        <v>6120</v>
      </c>
      <c r="BI30" s="212">
        <f t="shared" si="8"/>
        <v>1</v>
      </c>
      <c r="BJ30" s="52" t="s">
        <v>0</v>
      </c>
      <c r="BK30" s="57" t="str">
        <f t="shared" si="47"/>
        <v>Luka</v>
      </c>
      <c r="BL30" s="33" t="str">
        <f t="shared" si="48"/>
        <v>Sučić</v>
      </c>
      <c r="BM30" s="78">
        <f t="shared" si="49"/>
        <v>1304</v>
      </c>
      <c r="BN30" s="78" t="str">
        <f t="shared" si="50"/>
        <v/>
      </c>
      <c r="BO30" s="33" t="str">
        <f t="shared" si="51"/>
        <v>Luka</v>
      </c>
      <c r="BP30" s="71" t="str">
        <f t="shared" si="52"/>
        <v>Sučić</v>
      </c>
      <c r="BQ30" s="52" t="s">
        <v>0</v>
      </c>
      <c r="BR30" s="87" t="str">
        <f t="shared" si="53"/>
        <v/>
      </c>
      <c r="BS30" s="52" t="s">
        <v>0</v>
      </c>
      <c r="BT30" s="20" t="str">
        <f t="shared" si="54"/>
        <v/>
      </c>
      <c r="BU30" s="52" t="s">
        <v>0</v>
      </c>
      <c r="BV30" s="135"/>
      <c r="BW30" s="52" t="s">
        <v>0</v>
      </c>
      <c r="BX30" s="57" t="str">
        <f t="shared" si="55"/>
        <v/>
      </c>
      <c r="BY30" s="78" t="str">
        <f>IF(BV30="","",MAX(BY$10:BY29)+1)</f>
        <v/>
      </c>
      <c r="BZ30" s="58" t="str">
        <f t="shared" si="56"/>
        <v/>
      </c>
      <c r="CA30" s="52" t="s">
        <v>0</v>
      </c>
      <c r="CB30" s="20" t="str">
        <f t="shared" si="57"/>
        <v/>
      </c>
      <c r="CC30" s="52" t="s">
        <v>0</v>
      </c>
      <c r="CD30" s="63" t="str">
        <f>IF(AND(BM30="NEMA",BN30="NEMA"),MAX(CD$10:CD29)+1,"")</f>
        <v/>
      </c>
      <c r="CE30" s="58" t="str">
        <f t="shared" si="58"/>
        <v/>
      </c>
      <c r="CF30" t="s">
        <v>0</v>
      </c>
      <c r="CG30" s="138" t="str">
        <f t="shared" si="15"/>
        <v>M</v>
      </c>
      <c r="CH30" t="s">
        <v>0</v>
      </c>
      <c r="CI30" s="57" t="str">
        <f>IF(CD30="","",IF(M30&lt;&gt;"CRO","","INSERT INTO osoba (id,reg_broj,oib,spol_id,dat_rodjenja) VALUES ("&amp;CD30&amp;",(SELECT max(reg_broj)+1 FROM osoba),Null,'"&amp;CG30&amp;"',Null); INSERT INTO osoba_log (id,reg_broj,oib,spol_id,dat_rodjenja,dnevnik_id) SELECT id,reg_broj,oib,spol_id,dat_rodjenja,"&amp;dnevnik_id&amp;" FROM osoba WHERE id = "&amp;CD30&amp;";"))</f>
        <v/>
      </c>
      <c r="CJ30" s="71" t="str">
        <f>IF(CD30="","","INSERT INTO imeprezime (id,osoba_id,rbr,ime,prezime,klub_id,identitet_id,sintaksa_id,info,aktivno,dnevnik_id) VALUES ("&amp;CD30&amp;","&amp;IF(CI30="","Null",CD30)&amp;",1,'"&amp;BK30&amp;"','"&amp;BL30&amp;"',(SELECT id FROM klub WHERE naziv = '"&amp;BD30&amp;"'),Null,1,'',1,"&amp;dnevnik_id&amp;");")</f>
        <v/>
      </c>
      <c r="CK30" t="s">
        <v>0</v>
      </c>
      <c r="CL30" s="20" t="str">
        <f t="shared" si="59"/>
        <v/>
      </c>
      <c r="CM30" s="52" t="s">
        <v>0</v>
      </c>
      <c r="CN30" s="57" t="str">
        <f t="shared" si="16"/>
        <v>Luka</v>
      </c>
      <c r="CO30" s="71" t="str">
        <f t="shared" si="17"/>
        <v>Sučić</v>
      </c>
      <c r="CP30" s="52" t="s">
        <v>0</v>
      </c>
      <c r="CQ30" s="57" t="str">
        <f t="shared" si="60"/>
        <v>Luka – Sučić – OK Vihor – M14</v>
      </c>
      <c r="CR30" s="58">
        <f t="shared" si="61"/>
        <v>904</v>
      </c>
      <c r="CS30" s="52" t="s">
        <v>0</v>
      </c>
      <c r="CT30" s="57" t="str">
        <f t="shared" si="62"/>
        <v>Luka – Sučić – OK Vihor</v>
      </c>
      <c r="CU30" s="58">
        <f t="shared" si="63"/>
        <v>904</v>
      </c>
      <c r="CV30" s="52" t="s">
        <v>0</v>
      </c>
      <c r="CW30" s="57" t="str">
        <f t="shared" si="64"/>
        <v>Luka – Sučić</v>
      </c>
      <c r="CX30" s="58">
        <f t="shared" si="65"/>
        <v>904</v>
      </c>
      <c r="CY30" s="52" t="s">
        <v>0</v>
      </c>
      <c r="CZ30" s="63">
        <f t="shared" si="66"/>
        <v>904</v>
      </c>
      <c r="DA30" s="58" cm="1">
        <f t="array" ref="DA30">IF(CZ30&lt;&gt;"",INDEX(imePrezime_id,CZ30,0),IF(CD30&lt;&gt;"",CD30,""))</f>
        <v>1304</v>
      </c>
      <c r="DB30" s="52" t="s">
        <v>0</v>
      </c>
      <c r="DC30" s="63" t="str">
        <f t="shared" si="67"/>
        <v>imepre</v>
      </c>
      <c r="DD30" s="78" t="str">
        <f t="shared" si="21"/>
        <v>klu</v>
      </c>
      <c r="DE30" s="78" t="str">
        <f t="shared" si="68"/>
        <v>kat</v>
      </c>
      <c r="DF30" s="78" t="str">
        <f t="shared" si="69"/>
        <v/>
      </c>
      <c r="DG30" s="71" t="str">
        <f t="shared" si="70"/>
        <v>imepre-klu-kat</v>
      </c>
      <c r="DH30" s="52" t="s">
        <v>0</v>
      </c>
      <c r="DI30" s="63">
        <f>IF(BL30="","",MAX(DI$10:DI29)+1)</f>
        <v>1019</v>
      </c>
      <c r="DJ30" s="78">
        <f t="shared" si="71"/>
        <v>1006</v>
      </c>
      <c r="DK30" s="78">
        <f t="shared" si="72"/>
        <v>1304</v>
      </c>
      <c r="DL30" s="78">
        <f t="shared" si="73"/>
        <v>6120</v>
      </c>
      <c r="DM30" s="78">
        <f t="shared" si="74"/>
        <v>1</v>
      </c>
      <c r="DN30" s="78">
        <f t="shared" si="22"/>
        <v>0</v>
      </c>
      <c r="DO30" s="78">
        <f t="shared" si="23"/>
        <v>1</v>
      </c>
      <c r="DP30" s="78" t="str">
        <f t="shared" si="75"/>
        <v>0</v>
      </c>
      <c r="DQ30" s="78" t="str">
        <f t="shared" si="76"/>
        <v/>
      </c>
      <c r="DR30" s="78" t="str">
        <f t="shared" si="77"/>
        <v/>
      </c>
      <c r="DS30" s="58" t="str">
        <f t="shared" si="24"/>
        <v/>
      </c>
      <c r="DT30" s="52" t="s">
        <v>0</v>
      </c>
      <c r="DU30" s="20"/>
      <c r="DV30" s="52"/>
      <c r="DW30" s="20"/>
      <c r="DX30" s="52"/>
      <c r="DY30" s="230"/>
      <c r="DZ30" s="52" t="s">
        <v>0</v>
      </c>
    </row>
    <row r="31" spans="1:130" x14ac:dyDescent="0.25">
      <c r="A31" t="s">
        <v>0</v>
      </c>
      <c r="B31" s="57" t="str">
        <f>IF(csv!F23="","",csv!T23)</f>
        <v>M14</v>
      </c>
      <c r="C31" s="33" t="s">
        <v>0</v>
      </c>
      <c r="D31" s="33" t="str">
        <f>IF(csv!F23="","",csv!F23)</f>
        <v>Tristan</v>
      </c>
      <c r="E31" s="33" t="str">
        <f>IF(csv!E23="","",csv!E23)</f>
        <v>Ilić</v>
      </c>
      <c r="F31" s="33" t="s">
        <v>0</v>
      </c>
      <c r="G31" s="78" t="str">
        <f>IF(csv!M23="","",csv!M23)</f>
        <v/>
      </c>
      <c r="H31" s="78" t="str">
        <f>IF(csv!N23="","",csv!N23)</f>
        <v>1</v>
      </c>
      <c r="I31" s="33" t="s">
        <v>0</v>
      </c>
      <c r="J31" s="33" t="str">
        <f>IF(csv!P23="","",csv!P23)</f>
        <v>Vihor</v>
      </c>
      <c r="K31" s="33" t="str">
        <f>IF(csv!Q23="","",csv!Q23)</f>
        <v>OK Vihor</v>
      </c>
      <c r="L31" s="33" t="s">
        <v>0</v>
      </c>
      <c r="M31" s="71" t="str">
        <f>IF(csv!R23="","",csv!R23)</f>
        <v>CRO</v>
      </c>
      <c r="N31" s="52" t="s">
        <v>0</v>
      </c>
      <c r="O31" s="57" t="str">
        <f t="shared" si="25"/>
        <v>M14</v>
      </c>
      <c r="P31" s="78">
        <f>IF(O31="","",IF(COUNTIF(O$10:O30,O31)=0,P30+1,P30))</f>
        <v>2</v>
      </c>
      <c r="Q31" s="93">
        <f t="shared" si="26"/>
        <v>111</v>
      </c>
      <c r="R31" s="94" t="str" cm="1">
        <f t="array" ref="R31">IF(S31="","",INDEX(natjecanjeStaze_naziv,MATCH(S31,natjecanjeStaze_stazaId,0)))</f>
        <v>M14 – Ž14</v>
      </c>
      <c r="S31" s="58">
        <f t="shared" si="27"/>
        <v>1006</v>
      </c>
      <c r="T31" s="52" t="s">
        <v>0</v>
      </c>
      <c r="U31" s="165" t="str">
        <f t="shared" si="28"/>
        <v>M14</v>
      </c>
      <c r="V31" s="52" t="s">
        <v>0</v>
      </c>
      <c r="W31" s="57" t="str">
        <f t="shared" si="29"/>
        <v>CRO</v>
      </c>
      <c r="X31" s="78">
        <f t="shared" si="3"/>
        <v>1</v>
      </c>
      <c r="Y31" s="33" t="str">
        <f t="shared" si="30"/>
        <v/>
      </c>
      <c r="Z31" s="71" t="str">
        <f>IF(Y31="","",MAX(Z$10:Z30)+1)</f>
        <v/>
      </c>
      <c r="AA31" s="52" t="s">
        <v>0</v>
      </c>
      <c r="AB31" s="135"/>
      <c r="AC31" s="52" t="s">
        <v>0</v>
      </c>
      <c r="AD31" s="20" t="str">
        <f t="shared" si="31"/>
        <v/>
      </c>
      <c r="AE31" s="52" t="s">
        <v>0</v>
      </c>
      <c r="AF31" s="165" t="str">
        <f t="shared" si="32"/>
        <v>CRO</v>
      </c>
      <c r="AG31" s="52" t="s">
        <v>0</v>
      </c>
      <c r="AH31" s="57" t="str">
        <f t="shared" si="33"/>
        <v>Vihor</v>
      </c>
      <c r="AI31" s="33" t="str">
        <f t="shared" si="34"/>
        <v>OK Vihor</v>
      </c>
      <c r="AJ31" s="78" t="str">
        <f t="shared" si="5"/>
        <v/>
      </c>
      <c r="AK31" s="33" t="str" cm="1">
        <f t="array" ref="AK31">IF(AJ31="",""&amp;AI31,IF(AJ31="NEMA",AI31,INDEX(klub_naziv,MATCH(INDEX(klubAlias_klubId,AJ31),klub_id,0))))</f>
        <v>OK Vihor</v>
      </c>
      <c r="AL31" s="33" t="str" cm="1">
        <f t="array" ref="AL31">IFERROR(""&amp;INDEX(registarNatjecatelji,CX31,4),"")</f>
        <v>OK Vihor</v>
      </c>
      <c r="AM31" s="78" t="str">
        <f t="shared" si="35"/>
        <v/>
      </c>
      <c r="AN31" s="71" t="str">
        <f t="shared" si="36"/>
        <v>OK Vihor</v>
      </c>
      <c r="AO31" s="52" t="s">
        <v>0</v>
      </c>
      <c r="AP31" s="87" t="str">
        <f>IF(AJ31&lt;&gt;"NEMA","",IF(IFERROR(MATCH(AI31,AI$10:AI30,0),0)&lt;&gt;0,"",AI31))</f>
        <v/>
      </c>
      <c r="AQ31" s="52" t="s">
        <v>0</v>
      </c>
      <c r="AR31" s="135"/>
      <c r="AS31" s="52" t="s">
        <v>0</v>
      </c>
      <c r="AT31" s="57" t="str">
        <f t="shared" si="37"/>
        <v/>
      </c>
      <c r="AU31" s="33" t="str">
        <f>IF(AT31="","",MAX(AU$10:AU30)+1)</f>
        <v/>
      </c>
      <c r="AV31" s="33" t="str">
        <f t="shared" si="38"/>
        <v/>
      </c>
      <c r="AW31" s="33" t="str">
        <f t="shared" si="39"/>
        <v/>
      </c>
      <c r="AX31" s="33" t="str">
        <f>IF(AR31="","",MAX(AX$10:AX30)+1)</f>
        <v/>
      </c>
      <c r="AY31" s="94" t="str">
        <f t="shared" si="40"/>
        <v/>
      </c>
      <c r="AZ31" s="71" t="str">
        <f t="shared" si="41"/>
        <v/>
      </c>
      <c r="BA31" s="52" t="s">
        <v>0</v>
      </c>
      <c r="BB31" s="20" t="str">
        <f t="shared" si="42"/>
        <v/>
      </c>
      <c r="BC31" s="52" t="s">
        <v>0</v>
      </c>
      <c r="BD31" s="165" t="str">
        <f t="shared" si="43"/>
        <v>OK Vihor</v>
      </c>
      <c r="BE31" s="52" t="s">
        <v>0</v>
      </c>
      <c r="BF31" s="63" t="str">
        <f t="shared" si="44"/>
        <v/>
      </c>
      <c r="BG31" s="93" t="str">
        <f t="shared" si="45"/>
        <v>1</v>
      </c>
      <c r="BH31" s="211" t="str">
        <f t="shared" si="46"/>
        <v/>
      </c>
      <c r="BI31" s="212">
        <f t="shared" si="8"/>
        <v>6</v>
      </c>
      <c r="BJ31" s="52" t="s">
        <v>0</v>
      </c>
      <c r="BK31" s="57" t="str">
        <f t="shared" si="47"/>
        <v>Tristan</v>
      </c>
      <c r="BL31" s="33" t="str">
        <f t="shared" si="48"/>
        <v>Ilić</v>
      </c>
      <c r="BM31" s="78">
        <f t="shared" si="49"/>
        <v>1887</v>
      </c>
      <c r="BN31" s="78" t="str">
        <f t="shared" si="50"/>
        <v/>
      </c>
      <c r="BO31" s="33" t="str">
        <f t="shared" si="51"/>
        <v>Tristan</v>
      </c>
      <c r="BP31" s="71" t="str">
        <f t="shared" si="52"/>
        <v>Ilić</v>
      </c>
      <c r="BQ31" s="52" t="s">
        <v>0</v>
      </c>
      <c r="BR31" s="87" t="str">
        <f t="shared" si="53"/>
        <v/>
      </c>
      <c r="BS31" s="52" t="s">
        <v>0</v>
      </c>
      <c r="BT31" s="20" t="str">
        <f t="shared" si="54"/>
        <v/>
      </c>
      <c r="BU31" s="52" t="s">
        <v>0</v>
      </c>
      <c r="BV31" s="135"/>
      <c r="BW31" s="52" t="s">
        <v>0</v>
      </c>
      <c r="BX31" s="57" t="str">
        <f t="shared" si="55"/>
        <v/>
      </c>
      <c r="BY31" s="78" t="str">
        <f>IF(BV31="","",MAX(BY$10:BY30)+1)</f>
        <v/>
      </c>
      <c r="BZ31" s="58" t="str">
        <f t="shared" si="56"/>
        <v/>
      </c>
      <c r="CA31" s="52" t="s">
        <v>0</v>
      </c>
      <c r="CB31" s="20" t="str">
        <f t="shared" si="57"/>
        <v/>
      </c>
      <c r="CC31" s="52" t="s">
        <v>0</v>
      </c>
      <c r="CD31" s="63" t="str">
        <f>IF(AND(BM31="NEMA",BN31="NEMA"),MAX(CD$10:CD30)+1,"")</f>
        <v/>
      </c>
      <c r="CE31" s="58" t="str">
        <f t="shared" si="58"/>
        <v/>
      </c>
      <c r="CF31" t="s">
        <v>0</v>
      </c>
      <c r="CG31" s="138" t="str">
        <f t="shared" si="15"/>
        <v>M</v>
      </c>
      <c r="CH31" t="s">
        <v>0</v>
      </c>
      <c r="CI31" s="57" t="str">
        <f>IF(CD31="","",IF(M31&lt;&gt;"CRO","","INSERT INTO osoba (id,reg_broj,oib,spol_id,dat_rodjenja) VALUES ("&amp;CD31&amp;",(SELECT max(reg_broj)+1 FROM osoba),Null,'"&amp;CG31&amp;"',Null); INSERT INTO osoba_log (id,reg_broj,oib,spol_id,dat_rodjenja,dnevnik_id) SELECT id,reg_broj,oib,spol_id,dat_rodjenja,"&amp;dnevnik_id&amp;" FROM osoba WHERE id = "&amp;CD31&amp;";"))</f>
        <v/>
      </c>
      <c r="CJ31" s="71" t="str">
        <f>IF(CD31="","","INSERT INTO imeprezime (id,osoba_id,rbr,ime,prezime,klub_id,identitet_id,sintaksa_id,info,aktivno,dnevnik_id) VALUES ("&amp;CD31&amp;","&amp;IF(CI31="","Null",CD31)&amp;",1,'"&amp;BK31&amp;"','"&amp;BL31&amp;"',(SELECT id FROM klub WHERE naziv = '"&amp;BD31&amp;"'),Null,1,'',1,"&amp;dnevnik_id&amp;");")</f>
        <v/>
      </c>
      <c r="CK31" t="s">
        <v>0</v>
      </c>
      <c r="CL31" s="20" t="str">
        <f t="shared" si="59"/>
        <v/>
      </c>
      <c r="CM31" s="52" t="s">
        <v>0</v>
      </c>
      <c r="CN31" s="57" t="str">
        <f t="shared" si="16"/>
        <v>Tristan</v>
      </c>
      <c r="CO31" s="71" t="str">
        <f t="shared" si="17"/>
        <v>Ilić</v>
      </c>
      <c r="CP31" s="52" t="s">
        <v>0</v>
      </c>
      <c r="CQ31" s="57" t="str">
        <f t="shared" si="60"/>
        <v>Tristan – Ilić – OK Vihor – M14</v>
      </c>
      <c r="CR31" s="58">
        <f t="shared" si="61"/>
        <v>693</v>
      </c>
      <c r="CS31" s="52" t="s">
        <v>0</v>
      </c>
      <c r="CT31" s="57" t="str">
        <f t="shared" si="62"/>
        <v>Tristan – Ilić – OK Vihor</v>
      </c>
      <c r="CU31" s="58">
        <f t="shared" si="63"/>
        <v>693</v>
      </c>
      <c r="CV31" s="52" t="s">
        <v>0</v>
      </c>
      <c r="CW31" s="57" t="str">
        <f t="shared" si="64"/>
        <v>Tristan – Ilić</v>
      </c>
      <c r="CX31" s="58">
        <f t="shared" si="65"/>
        <v>693</v>
      </c>
      <c r="CY31" s="52" t="s">
        <v>0</v>
      </c>
      <c r="CZ31" s="63">
        <f t="shared" si="66"/>
        <v>693</v>
      </c>
      <c r="DA31" s="58" cm="1">
        <f t="array" ref="DA31">IF(CZ31&lt;&gt;"",INDEX(imePrezime_id,CZ31,0),IF(CD31&lt;&gt;"",CD31,""))</f>
        <v>1887</v>
      </c>
      <c r="DB31" s="52" t="s">
        <v>0</v>
      </c>
      <c r="DC31" s="63" t="str">
        <f t="shared" si="67"/>
        <v>imepre</v>
      </c>
      <c r="DD31" s="78" t="str">
        <f t="shared" si="21"/>
        <v>klu</v>
      </c>
      <c r="DE31" s="78" t="str">
        <f t="shared" si="68"/>
        <v>kat</v>
      </c>
      <c r="DF31" s="78" t="str">
        <f t="shared" si="69"/>
        <v/>
      </c>
      <c r="DG31" s="71" t="str">
        <f t="shared" si="70"/>
        <v>imepre-klu-kat</v>
      </c>
      <c r="DH31" s="52" t="s">
        <v>0</v>
      </c>
      <c r="DI31" s="63">
        <f>IF(BL31="","",MAX(DI$10:DI30)+1)</f>
        <v>1020</v>
      </c>
      <c r="DJ31" s="78">
        <f t="shared" si="71"/>
        <v>1006</v>
      </c>
      <c r="DK31" s="78">
        <f t="shared" si="72"/>
        <v>1887</v>
      </c>
      <c r="DL31" s="78" t="str">
        <f t="shared" si="73"/>
        <v/>
      </c>
      <c r="DM31" s="78">
        <f t="shared" si="74"/>
        <v>6</v>
      </c>
      <c r="DN31" s="78">
        <f t="shared" si="22"/>
        <v>0</v>
      </c>
      <c r="DO31" s="78">
        <f t="shared" si="23"/>
        <v>1</v>
      </c>
      <c r="DP31" s="78" t="str">
        <f t="shared" si="75"/>
        <v>1</v>
      </c>
      <c r="DQ31" s="78" t="str">
        <f t="shared" si="76"/>
        <v/>
      </c>
      <c r="DR31" s="78" t="str">
        <f t="shared" si="77"/>
        <v/>
      </c>
      <c r="DS31" s="58" t="str">
        <f t="shared" si="24"/>
        <v/>
      </c>
      <c r="DT31" s="52" t="s">
        <v>0</v>
      </c>
      <c r="DU31" s="20"/>
      <c r="DV31" s="52"/>
      <c r="DW31" s="20"/>
      <c r="DX31" s="52"/>
      <c r="DY31" s="230"/>
      <c r="DZ31" s="52" t="s">
        <v>0</v>
      </c>
    </row>
    <row r="32" spans="1:130" x14ac:dyDescent="0.25">
      <c r="A32" t="s">
        <v>0</v>
      </c>
      <c r="B32" s="57" t="str">
        <f>IF(csv!F24="","",csv!T24)</f>
        <v>M14</v>
      </c>
      <c r="C32" s="33" t="s">
        <v>0</v>
      </c>
      <c r="D32" s="33" t="str">
        <f>IF(csv!F24="","",csv!F24)</f>
        <v>Vacant</v>
      </c>
      <c r="E32" s="33" t="str">
        <f>IF(csv!E24="","",csv!E24)</f>
        <v/>
      </c>
      <c r="F32" s="33" t="s">
        <v>0</v>
      </c>
      <c r="G32" s="78" t="str">
        <f>IF(csv!M24="","",csv!M24)</f>
        <v/>
      </c>
      <c r="H32" s="78" t="str">
        <f>IF(csv!N24="","",csv!N24)</f>
        <v>0</v>
      </c>
      <c r="I32" s="33" t="s">
        <v>0</v>
      </c>
      <c r="J32" s="33" t="str">
        <f>IF(csv!P24="","",csv!P24)</f>
        <v/>
      </c>
      <c r="K32" s="33" t="str">
        <f>IF(csv!Q24="","",csv!Q24)</f>
        <v/>
      </c>
      <c r="L32" s="33" t="s">
        <v>0</v>
      </c>
      <c r="M32" s="71" t="str">
        <f>IF(csv!R24="","",csv!R24)</f>
        <v/>
      </c>
      <c r="N32" s="52" t="s">
        <v>0</v>
      </c>
      <c r="O32" s="57" t="str">
        <f t="shared" si="25"/>
        <v>M14</v>
      </c>
      <c r="P32" s="78">
        <f>IF(O32="","",IF(COUNTIF(O$10:O31,O32)=0,P31+1,P31))</f>
        <v>2</v>
      </c>
      <c r="Q32" s="93">
        <f t="shared" si="26"/>
        <v>111</v>
      </c>
      <c r="R32" s="94" t="str" cm="1">
        <f t="array" ref="R32">IF(S32="","",INDEX(natjecanjeStaze_naziv,MATCH(S32,natjecanjeStaze_stazaId,0)))</f>
        <v/>
      </c>
      <c r="S32" s="58" t="str">
        <f t="shared" si="27"/>
        <v/>
      </c>
      <c r="T32" s="52" t="s">
        <v>0</v>
      </c>
      <c r="U32" s="165" t="str">
        <f t="shared" si="28"/>
        <v>M14</v>
      </c>
      <c r="V32" s="52" t="s">
        <v>0</v>
      </c>
      <c r="W32" s="57" t="str">
        <f t="shared" si="29"/>
        <v/>
      </c>
      <c r="X32" s="78" t="str">
        <f t="shared" si="3"/>
        <v/>
      </c>
      <c r="Y32" s="33" t="str">
        <f t="shared" si="30"/>
        <v/>
      </c>
      <c r="Z32" s="71" t="str">
        <f>IF(Y32="","",MAX(Z$10:Z31)+1)</f>
        <v/>
      </c>
      <c r="AA32" s="52" t="s">
        <v>0</v>
      </c>
      <c r="AB32" s="135"/>
      <c r="AC32" s="52" t="s">
        <v>0</v>
      </c>
      <c r="AD32" s="20" t="str">
        <f t="shared" si="31"/>
        <v/>
      </c>
      <c r="AE32" s="52" t="s">
        <v>0</v>
      </c>
      <c r="AF32" s="165" t="str">
        <f t="shared" si="32"/>
        <v/>
      </c>
      <c r="AG32" s="52" t="s">
        <v>0</v>
      </c>
      <c r="AH32" s="57" t="str">
        <f t="shared" si="33"/>
        <v/>
      </c>
      <c r="AI32" s="33" t="str">
        <f t="shared" si="34"/>
        <v/>
      </c>
      <c r="AJ32" s="78" t="str">
        <f t="shared" si="5"/>
        <v/>
      </c>
      <c r="AK32" s="33" t="str" cm="1">
        <f t="array" ref="AK32">IF(AJ32="",""&amp;AI32,IF(AJ32="NEMA",AI32,INDEX(klub_naziv,MATCH(INDEX(klubAlias_klubId,AJ32),klub_id,0))))</f>
        <v/>
      </c>
      <c r="AL32" s="33" t="str" cm="1">
        <f t="array" ref="AL32">IFERROR(""&amp;INDEX(registarNatjecatelji,CX32,4),"")</f>
        <v/>
      </c>
      <c r="AM32" s="78" t="str">
        <f t="shared" si="35"/>
        <v/>
      </c>
      <c r="AN32" s="71" t="str">
        <f t="shared" si="36"/>
        <v/>
      </c>
      <c r="AO32" s="52" t="s">
        <v>0</v>
      </c>
      <c r="AP32" s="87" t="str">
        <f>IF(AJ32&lt;&gt;"NEMA","",IF(IFERROR(MATCH(AI32,AI$10:AI31,0),0)&lt;&gt;0,"",AI32))</f>
        <v/>
      </c>
      <c r="AQ32" s="52" t="s">
        <v>0</v>
      </c>
      <c r="AR32" s="135"/>
      <c r="AS32" s="52" t="s">
        <v>0</v>
      </c>
      <c r="AT32" s="57" t="str">
        <f t="shared" si="37"/>
        <v/>
      </c>
      <c r="AU32" s="33" t="str">
        <f>IF(AT32="","",MAX(AU$10:AU31)+1)</f>
        <v/>
      </c>
      <c r="AV32" s="33" t="str">
        <f t="shared" si="38"/>
        <v/>
      </c>
      <c r="AW32" s="33" t="str">
        <f t="shared" si="39"/>
        <v/>
      </c>
      <c r="AX32" s="33" t="str">
        <f>IF(AR32="","",MAX(AX$10:AX31)+1)</f>
        <v/>
      </c>
      <c r="AY32" s="94" t="str">
        <f t="shared" si="40"/>
        <v/>
      </c>
      <c r="AZ32" s="71" t="str">
        <f t="shared" si="41"/>
        <v/>
      </c>
      <c r="BA32" s="52" t="s">
        <v>0</v>
      </c>
      <c r="BB32" s="20" t="str">
        <f t="shared" si="42"/>
        <v/>
      </c>
      <c r="BC32" s="52" t="s">
        <v>0</v>
      </c>
      <c r="BD32" s="165" t="str">
        <f t="shared" si="43"/>
        <v/>
      </c>
      <c r="BE32" s="52" t="s">
        <v>0</v>
      </c>
      <c r="BF32" s="63" t="str">
        <f t="shared" si="44"/>
        <v/>
      </c>
      <c r="BG32" s="93" t="str">
        <f t="shared" si="45"/>
        <v>0</v>
      </c>
      <c r="BH32" s="211" t="str">
        <f t="shared" si="46"/>
        <v/>
      </c>
      <c r="BI32" s="212" t="str">
        <f t="shared" si="8"/>
        <v/>
      </c>
      <c r="BJ32" s="52" t="s">
        <v>0</v>
      </c>
      <c r="BK32" s="57" t="str">
        <f t="shared" si="47"/>
        <v>Vacant</v>
      </c>
      <c r="BL32" s="33" t="str">
        <f t="shared" si="48"/>
        <v/>
      </c>
      <c r="BM32" s="78" t="str">
        <f t="shared" si="49"/>
        <v/>
      </c>
      <c r="BN32" s="78" t="str">
        <f t="shared" si="50"/>
        <v/>
      </c>
      <c r="BO32" s="33" t="str">
        <f t="shared" si="51"/>
        <v/>
      </c>
      <c r="BP32" s="71" t="str">
        <f t="shared" si="52"/>
        <v/>
      </c>
      <c r="BQ32" s="52" t="s">
        <v>0</v>
      </c>
      <c r="BR32" s="87" t="str">
        <f t="shared" si="53"/>
        <v/>
      </c>
      <c r="BS32" s="52" t="s">
        <v>0</v>
      </c>
      <c r="BT32" s="20" t="str">
        <f t="shared" si="54"/>
        <v/>
      </c>
      <c r="BU32" s="52" t="s">
        <v>0</v>
      </c>
      <c r="BV32" s="135"/>
      <c r="BW32" s="52" t="s">
        <v>0</v>
      </c>
      <c r="BX32" s="57" t="str">
        <f t="shared" si="55"/>
        <v/>
      </c>
      <c r="BY32" s="78" t="str">
        <f>IF(BV32="","",MAX(BY$10:BY31)+1)</f>
        <v/>
      </c>
      <c r="BZ32" s="58" t="str">
        <f t="shared" si="56"/>
        <v/>
      </c>
      <c r="CA32" s="52" t="s">
        <v>0</v>
      </c>
      <c r="CB32" s="20" t="str">
        <f t="shared" si="57"/>
        <v/>
      </c>
      <c r="CC32" s="52" t="s">
        <v>0</v>
      </c>
      <c r="CD32" s="63" t="str">
        <f>IF(AND(BM32="NEMA",BN32="NEMA"),MAX(CD$10:CD31)+1,"")</f>
        <v/>
      </c>
      <c r="CE32" s="58" t="str">
        <f t="shared" si="58"/>
        <v/>
      </c>
      <c r="CF32" t="s">
        <v>0</v>
      </c>
      <c r="CG32" s="138" t="str">
        <f t="shared" si="15"/>
        <v>M</v>
      </c>
      <c r="CH32" t="s">
        <v>0</v>
      </c>
      <c r="CI32" s="57" t="str">
        <f>IF(CD32="","",IF(M32&lt;&gt;"CRO","","INSERT INTO osoba (id,reg_broj,oib,spol_id,dat_rodjenja) VALUES ("&amp;CD32&amp;",(SELECT max(reg_broj)+1 FROM osoba),Null,'"&amp;CG32&amp;"',Null); INSERT INTO osoba_log (id,reg_broj,oib,spol_id,dat_rodjenja,dnevnik_id) SELECT id,reg_broj,oib,spol_id,dat_rodjenja,"&amp;dnevnik_id&amp;" FROM osoba WHERE id = "&amp;CD32&amp;";"))</f>
        <v/>
      </c>
      <c r="CJ32" s="71" t="str">
        <f>IF(CD32="","","INSERT INTO imeprezime (id,osoba_id,rbr,ime,prezime,klub_id,identitet_id,sintaksa_id,info,aktivno,dnevnik_id) VALUES ("&amp;CD32&amp;","&amp;IF(CI32="","Null",CD32)&amp;",1,'"&amp;BK32&amp;"','"&amp;BL32&amp;"',(SELECT id FROM klub WHERE naziv = '"&amp;BD32&amp;"'),Null,1,'',1,"&amp;dnevnik_id&amp;");")</f>
        <v/>
      </c>
      <c r="CK32" t="s">
        <v>0</v>
      </c>
      <c r="CL32" s="20" t="str">
        <f t="shared" si="59"/>
        <v/>
      </c>
      <c r="CM32" s="52" t="s">
        <v>0</v>
      </c>
      <c r="CN32" s="57" t="str">
        <f t="shared" si="16"/>
        <v/>
      </c>
      <c r="CO32" s="71" t="str">
        <f t="shared" si="17"/>
        <v/>
      </c>
      <c r="CP32" s="52" t="s">
        <v>0</v>
      </c>
      <c r="CQ32" s="57" t="str">
        <f t="shared" si="60"/>
        <v/>
      </c>
      <c r="CR32" s="58" t="str">
        <f t="shared" si="61"/>
        <v/>
      </c>
      <c r="CS32" s="52" t="s">
        <v>0</v>
      </c>
      <c r="CT32" s="57" t="str">
        <f t="shared" si="62"/>
        <v/>
      </c>
      <c r="CU32" s="58" t="str">
        <f t="shared" si="63"/>
        <v/>
      </c>
      <c r="CV32" s="52" t="s">
        <v>0</v>
      </c>
      <c r="CW32" s="57" t="str">
        <f t="shared" si="64"/>
        <v/>
      </c>
      <c r="CX32" s="58" t="str">
        <f t="shared" si="65"/>
        <v/>
      </c>
      <c r="CY32" s="52" t="s">
        <v>0</v>
      </c>
      <c r="CZ32" s="63" t="str">
        <f t="shared" si="66"/>
        <v/>
      </c>
      <c r="DA32" s="58" t="str" cm="1">
        <f t="array" ref="DA32">IF(CZ32&lt;&gt;"",INDEX(imePrezime_id,CZ32,0),IF(CD32&lt;&gt;"",CD32,""))</f>
        <v/>
      </c>
      <c r="DB32" s="52" t="s">
        <v>0</v>
      </c>
      <c r="DC32" s="63" t="str">
        <f t="shared" si="67"/>
        <v/>
      </c>
      <c r="DD32" s="78" t="str">
        <f t="shared" si="21"/>
        <v/>
      </c>
      <c r="DE32" s="78" t="str">
        <f t="shared" si="68"/>
        <v/>
      </c>
      <c r="DF32" s="78" t="str">
        <f t="shared" si="69"/>
        <v/>
      </c>
      <c r="DG32" s="71" t="str">
        <f t="shared" si="70"/>
        <v/>
      </c>
      <c r="DH32" s="52" t="s">
        <v>0</v>
      </c>
      <c r="DI32" s="63" t="str">
        <f>IF(BL32="","",MAX(DI$10:DI31)+1)</f>
        <v/>
      </c>
      <c r="DJ32" s="78" t="str">
        <f t="shared" si="71"/>
        <v/>
      </c>
      <c r="DK32" s="78" t="str">
        <f t="shared" si="72"/>
        <v/>
      </c>
      <c r="DL32" s="78" t="str">
        <f t="shared" si="73"/>
        <v/>
      </c>
      <c r="DM32" s="78" t="str">
        <f t="shared" si="74"/>
        <v/>
      </c>
      <c r="DN32" s="78" t="str">
        <f t="shared" si="22"/>
        <v/>
      </c>
      <c r="DO32" s="78" t="str">
        <f t="shared" si="23"/>
        <v/>
      </c>
      <c r="DP32" s="78" t="str">
        <f t="shared" si="75"/>
        <v/>
      </c>
      <c r="DQ32" s="78" t="str">
        <f t="shared" si="76"/>
        <v/>
      </c>
      <c r="DR32" s="78" t="str">
        <f t="shared" si="77"/>
        <v/>
      </c>
      <c r="DS32" s="58" t="str">
        <f t="shared" si="24"/>
        <v/>
      </c>
      <c r="DT32" s="52" t="s">
        <v>0</v>
      </c>
      <c r="DU32" s="20"/>
      <c r="DV32" s="52"/>
      <c r="DW32" s="20"/>
      <c r="DX32" s="52"/>
      <c r="DY32" s="230"/>
      <c r="DZ32" s="52" t="s">
        <v>0</v>
      </c>
    </row>
    <row r="33" spans="1:130" x14ac:dyDescent="0.25">
      <c r="A33" t="s">
        <v>0</v>
      </c>
      <c r="B33" s="57" t="str">
        <f>IF(csv!F25="","",csv!T25)</f>
        <v>M14</v>
      </c>
      <c r="C33" s="33" t="s">
        <v>0</v>
      </c>
      <c r="D33" s="33" t="str">
        <f>IF(csv!F25="","",csv!F25)</f>
        <v>Vacant</v>
      </c>
      <c r="E33" s="33" t="str">
        <f>IF(csv!E25="","",csv!E25)</f>
        <v/>
      </c>
      <c r="F33" s="33" t="s">
        <v>0</v>
      </c>
      <c r="G33" s="78" t="str">
        <f>IF(csv!M25="","",csv!M25)</f>
        <v/>
      </c>
      <c r="H33" s="78" t="str">
        <f>IF(csv!N25="","",csv!N25)</f>
        <v>0</v>
      </c>
      <c r="I33" s="33" t="s">
        <v>0</v>
      </c>
      <c r="J33" s="33" t="str">
        <f>IF(csv!P25="","",csv!P25)</f>
        <v/>
      </c>
      <c r="K33" s="33" t="str">
        <f>IF(csv!Q25="","",csv!Q25)</f>
        <v/>
      </c>
      <c r="L33" s="33" t="s">
        <v>0</v>
      </c>
      <c r="M33" s="71" t="str">
        <f>IF(csv!R25="","",csv!R25)</f>
        <v/>
      </c>
      <c r="N33" s="52" t="s">
        <v>0</v>
      </c>
      <c r="O33" s="57" t="str">
        <f t="shared" si="25"/>
        <v>M14</v>
      </c>
      <c r="P33" s="78">
        <f>IF(O33="","",IF(COUNTIF(O$10:O32,O33)=0,P32+1,P32))</f>
        <v>2</v>
      </c>
      <c r="Q33" s="93">
        <f t="shared" si="26"/>
        <v>111</v>
      </c>
      <c r="R33" s="94" t="str" cm="1">
        <f t="array" ref="R33">IF(S33="","",INDEX(natjecanjeStaze_naziv,MATCH(S33,natjecanjeStaze_stazaId,0)))</f>
        <v/>
      </c>
      <c r="S33" s="58" t="str">
        <f t="shared" si="27"/>
        <v/>
      </c>
      <c r="T33" s="52" t="s">
        <v>0</v>
      </c>
      <c r="U33" s="165" t="str">
        <f t="shared" si="28"/>
        <v>M14</v>
      </c>
      <c r="V33" s="52" t="s">
        <v>0</v>
      </c>
      <c r="W33" s="57" t="str">
        <f t="shared" si="29"/>
        <v/>
      </c>
      <c r="X33" s="78" t="str">
        <f t="shared" si="3"/>
        <v/>
      </c>
      <c r="Y33" s="33" t="str">
        <f t="shared" si="30"/>
        <v/>
      </c>
      <c r="Z33" s="71" t="str">
        <f>IF(Y33="","",MAX(Z$10:Z32)+1)</f>
        <v/>
      </c>
      <c r="AA33" s="52" t="s">
        <v>0</v>
      </c>
      <c r="AB33" s="135"/>
      <c r="AC33" s="52" t="s">
        <v>0</v>
      </c>
      <c r="AD33" s="20" t="str">
        <f t="shared" si="31"/>
        <v/>
      </c>
      <c r="AE33" s="52" t="s">
        <v>0</v>
      </c>
      <c r="AF33" s="165" t="str">
        <f t="shared" si="32"/>
        <v/>
      </c>
      <c r="AG33" s="52" t="s">
        <v>0</v>
      </c>
      <c r="AH33" s="57" t="str">
        <f t="shared" si="33"/>
        <v/>
      </c>
      <c r="AI33" s="33" t="str">
        <f t="shared" si="34"/>
        <v/>
      </c>
      <c r="AJ33" s="78" t="str">
        <f t="shared" si="5"/>
        <v/>
      </c>
      <c r="AK33" s="33" t="str" cm="1">
        <f t="array" ref="AK33">IF(AJ33="",""&amp;AI33,IF(AJ33="NEMA",AI33,INDEX(klub_naziv,MATCH(INDEX(klubAlias_klubId,AJ33),klub_id,0))))</f>
        <v/>
      </c>
      <c r="AL33" s="33" t="str" cm="1">
        <f t="array" ref="AL33">IFERROR(""&amp;INDEX(registarNatjecatelji,CX33,4),"")</f>
        <v/>
      </c>
      <c r="AM33" s="78" t="str">
        <f t="shared" si="35"/>
        <v/>
      </c>
      <c r="AN33" s="71" t="str">
        <f t="shared" si="36"/>
        <v/>
      </c>
      <c r="AO33" s="52" t="s">
        <v>0</v>
      </c>
      <c r="AP33" s="87" t="str">
        <f>IF(AJ33&lt;&gt;"NEMA","",IF(IFERROR(MATCH(AI33,AI$10:AI32,0),0)&lt;&gt;0,"",AI33))</f>
        <v/>
      </c>
      <c r="AQ33" s="52" t="s">
        <v>0</v>
      </c>
      <c r="AR33" s="135"/>
      <c r="AS33" s="52" t="s">
        <v>0</v>
      </c>
      <c r="AT33" s="57" t="str">
        <f t="shared" si="37"/>
        <v/>
      </c>
      <c r="AU33" s="33" t="str">
        <f>IF(AT33="","",MAX(AU$10:AU32)+1)</f>
        <v/>
      </c>
      <c r="AV33" s="33" t="str">
        <f t="shared" si="38"/>
        <v/>
      </c>
      <c r="AW33" s="33" t="str">
        <f t="shared" si="39"/>
        <v/>
      </c>
      <c r="AX33" s="33" t="str">
        <f>IF(AR33="","",MAX(AX$10:AX32)+1)</f>
        <v/>
      </c>
      <c r="AY33" s="94" t="str">
        <f t="shared" si="40"/>
        <v/>
      </c>
      <c r="AZ33" s="71" t="str">
        <f t="shared" si="41"/>
        <v/>
      </c>
      <c r="BA33" s="52" t="s">
        <v>0</v>
      </c>
      <c r="BB33" s="20" t="str">
        <f t="shared" si="42"/>
        <v/>
      </c>
      <c r="BC33" s="52" t="s">
        <v>0</v>
      </c>
      <c r="BD33" s="165" t="str">
        <f t="shared" si="43"/>
        <v/>
      </c>
      <c r="BE33" s="52" t="s">
        <v>0</v>
      </c>
      <c r="BF33" s="63" t="str">
        <f t="shared" si="44"/>
        <v/>
      </c>
      <c r="BG33" s="93" t="str">
        <f t="shared" si="45"/>
        <v>0</v>
      </c>
      <c r="BH33" s="211" t="str">
        <f t="shared" si="46"/>
        <v/>
      </c>
      <c r="BI33" s="212" t="str">
        <f t="shared" si="8"/>
        <v/>
      </c>
      <c r="BJ33" s="52" t="s">
        <v>0</v>
      </c>
      <c r="BK33" s="57" t="str">
        <f t="shared" si="47"/>
        <v>Vacant</v>
      </c>
      <c r="BL33" s="33" t="str">
        <f t="shared" si="48"/>
        <v/>
      </c>
      <c r="BM33" s="78" t="str">
        <f t="shared" si="49"/>
        <v/>
      </c>
      <c r="BN33" s="78" t="str">
        <f t="shared" si="50"/>
        <v/>
      </c>
      <c r="BO33" s="33" t="str">
        <f t="shared" si="51"/>
        <v/>
      </c>
      <c r="BP33" s="71" t="str">
        <f t="shared" si="52"/>
        <v/>
      </c>
      <c r="BQ33" s="52" t="s">
        <v>0</v>
      </c>
      <c r="BR33" s="87" t="str">
        <f t="shared" si="53"/>
        <v/>
      </c>
      <c r="BS33" s="52" t="s">
        <v>0</v>
      </c>
      <c r="BT33" s="20" t="str">
        <f t="shared" si="54"/>
        <v/>
      </c>
      <c r="BU33" s="52" t="s">
        <v>0</v>
      </c>
      <c r="BV33" s="135"/>
      <c r="BW33" s="52" t="s">
        <v>0</v>
      </c>
      <c r="BX33" s="57" t="str">
        <f t="shared" si="55"/>
        <v/>
      </c>
      <c r="BY33" s="78" t="str">
        <f>IF(BV33="","",MAX(BY$10:BY32)+1)</f>
        <v/>
      </c>
      <c r="BZ33" s="58" t="str">
        <f t="shared" si="56"/>
        <v/>
      </c>
      <c r="CA33" s="52" t="s">
        <v>0</v>
      </c>
      <c r="CB33" s="20" t="str">
        <f t="shared" si="57"/>
        <v/>
      </c>
      <c r="CC33" s="52" t="s">
        <v>0</v>
      </c>
      <c r="CD33" s="63" t="str">
        <f>IF(AND(BM33="NEMA",BN33="NEMA"),MAX(CD$10:CD32)+1,"")</f>
        <v/>
      </c>
      <c r="CE33" s="58" t="str">
        <f t="shared" si="58"/>
        <v/>
      </c>
      <c r="CF33" t="s">
        <v>0</v>
      </c>
      <c r="CG33" s="138" t="str">
        <f t="shared" si="15"/>
        <v>M</v>
      </c>
      <c r="CH33" t="s">
        <v>0</v>
      </c>
      <c r="CI33" s="57" t="str">
        <f>IF(CD33="","",IF(M33&lt;&gt;"CRO","","INSERT INTO osoba (id,reg_broj,oib,spol_id,dat_rodjenja) VALUES ("&amp;CD33&amp;",(SELECT max(reg_broj)+1 FROM osoba),Null,'"&amp;CG33&amp;"',Null); INSERT INTO osoba_log (id,reg_broj,oib,spol_id,dat_rodjenja,dnevnik_id) SELECT id,reg_broj,oib,spol_id,dat_rodjenja,"&amp;dnevnik_id&amp;" FROM osoba WHERE id = "&amp;CD33&amp;";"))</f>
        <v/>
      </c>
      <c r="CJ33" s="71" t="str">
        <f>IF(CD33="","","INSERT INTO imeprezime (id,osoba_id,rbr,ime,prezime,klub_id,identitet_id,sintaksa_id,info,aktivno,dnevnik_id) VALUES ("&amp;CD33&amp;","&amp;IF(CI33="","Null",CD33)&amp;",1,'"&amp;BK33&amp;"','"&amp;BL33&amp;"',(SELECT id FROM klub WHERE naziv = '"&amp;BD33&amp;"'),Null,1,'',1,"&amp;dnevnik_id&amp;");")</f>
        <v/>
      </c>
      <c r="CK33" t="s">
        <v>0</v>
      </c>
      <c r="CL33" s="20" t="str">
        <f t="shared" si="59"/>
        <v/>
      </c>
      <c r="CM33" s="52" t="s">
        <v>0</v>
      </c>
      <c r="CN33" s="57" t="str">
        <f t="shared" si="16"/>
        <v/>
      </c>
      <c r="CO33" s="71" t="str">
        <f t="shared" si="17"/>
        <v/>
      </c>
      <c r="CP33" s="52" t="s">
        <v>0</v>
      </c>
      <c r="CQ33" s="57" t="str">
        <f t="shared" si="60"/>
        <v/>
      </c>
      <c r="CR33" s="58" t="str">
        <f t="shared" si="61"/>
        <v/>
      </c>
      <c r="CS33" s="52" t="s">
        <v>0</v>
      </c>
      <c r="CT33" s="57" t="str">
        <f t="shared" si="62"/>
        <v/>
      </c>
      <c r="CU33" s="58" t="str">
        <f t="shared" si="63"/>
        <v/>
      </c>
      <c r="CV33" s="52" t="s">
        <v>0</v>
      </c>
      <c r="CW33" s="57" t="str">
        <f t="shared" si="64"/>
        <v/>
      </c>
      <c r="CX33" s="58" t="str">
        <f t="shared" si="65"/>
        <v/>
      </c>
      <c r="CY33" s="52" t="s">
        <v>0</v>
      </c>
      <c r="CZ33" s="63" t="str">
        <f t="shared" si="66"/>
        <v/>
      </c>
      <c r="DA33" s="58" t="str" cm="1">
        <f t="array" ref="DA33">IF(CZ33&lt;&gt;"",INDEX(imePrezime_id,CZ33,0),IF(CD33&lt;&gt;"",CD33,""))</f>
        <v/>
      </c>
      <c r="DB33" s="52" t="s">
        <v>0</v>
      </c>
      <c r="DC33" s="63" t="str">
        <f t="shared" si="67"/>
        <v/>
      </c>
      <c r="DD33" s="78" t="str">
        <f t="shared" si="21"/>
        <v/>
      </c>
      <c r="DE33" s="78" t="str">
        <f t="shared" si="68"/>
        <v/>
      </c>
      <c r="DF33" s="78" t="str">
        <f t="shared" si="69"/>
        <v/>
      </c>
      <c r="DG33" s="71" t="str">
        <f t="shared" si="70"/>
        <v/>
      </c>
      <c r="DH33" s="52" t="s">
        <v>0</v>
      </c>
      <c r="DI33" s="63" t="str">
        <f>IF(BL33="","",MAX(DI$10:DI32)+1)</f>
        <v/>
      </c>
      <c r="DJ33" s="78" t="str">
        <f t="shared" si="71"/>
        <v/>
      </c>
      <c r="DK33" s="78" t="str">
        <f t="shared" si="72"/>
        <v/>
      </c>
      <c r="DL33" s="78" t="str">
        <f t="shared" si="73"/>
        <v/>
      </c>
      <c r="DM33" s="78" t="str">
        <f t="shared" si="74"/>
        <v/>
      </c>
      <c r="DN33" s="78" t="str">
        <f t="shared" si="22"/>
        <v/>
      </c>
      <c r="DO33" s="78" t="str">
        <f t="shared" si="23"/>
        <v/>
      </c>
      <c r="DP33" s="78" t="str">
        <f t="shared" si="75"/>
        <v/>
      </c>
      <c r="DQ33" s="78" t="str">
        <f t="shared" si="76"/>
        <v/>
      </c>
      <c r="DR33" s="78" t="str">
        <f t="shared" si="77"/>
        <v/>
      </c>
      <c r="DS33" s="58" t="str">
        <f t="shared" si="24"/>
        <v/>
      </c>
      <c r="DT33" s="52" t="s">
        <v>0</v>
      </c>
      <c r="DU33" s="20"/>
      <c r="DV33" s="52"/>
      <c r="DW33" s="20"/>
      <c r="DX33" s="52"/>
      <c r="DY33" s="230"/>
      <c r="DZ33" s="52" t="s">
        <v>0</v>
      </c>
    </row>
    <row r="34" spans="1:130" x14ac:dyDescent="0.25">
      <c r="A34" t="s">
        <v>0</v>
      </c>
      <c r="B34" s="57" t="str">
        <f>IF(csv!F26="","",csv!T26)</f>
        <v>M14</v>
      </c>
      <c r="C34" s="33" t="s">
        <v>0</v>
      </c>
      <c r="D34" s="33" t="str">
        <f>IF(csv!F26="","",csv!F26)</f>
        <v>Janko</v>
      </c>
      <c r="E34" s="33" t="str">
        <f>IF(csv!E26="","",csv!E26)</f>
        <v>Hodak</v>
      </c>
      <c r="F34" s="33" t="s">
        <v>0</v>
      </c>
      <c r="G34" s="78" t="str">
        <f>IF(csv!M26="","",csv!M26)</f>
        <v/>
      </c>
      <c r="H34" s="78" t="str">
        <f>IF(csv!N26="","",csv!N26)</f>
        <v>1</v>
      </c>
      <c r="I34" s="33" t="s">
        <v>0</v>
      </c>
      <c r="J34" s="33" t="str">
        <f>IF(csv!P26="","",csv!P26)</f>
        <v>Vihor</v>
      </c>
      <c r="K34" s="33" t="str">
        <f>IF(csv!Q26="","",csv!Q26)</f>
        <v>OK Vihor</v>
      </c>
      <c r="L34" s="33" t="s">
        <v>0</v>
      </c>
      <c r="M34" s="71" t="str">
        <f>IF(csv!R26="","",csv!R26)</f>
        <v>CRO</v>
      </c>
      <c r="N34" s="52" t="s">
        <v>0</v>
      </c>
      <c r="O34" s="57" t="str">
        <f t="shared" si="25"/>
        <v>M14</v>
      </c>
      <c r="P34" s="78">
        <f>IF(O34="","",IF(COUNTIF(O$10:O33,O34)=0,P33+1,P33))</f>
        <v>2</v>
      </c>
      <c r="Q34" s="93">
        <f t="shared" si="26"/>
        <v>111</v>
      </c>
      <c r="R34" s="94" t="str" cm="1">
        <f t="array" ref="R34">IF(S34="","",INDEX(natjecanjeStaze_naziv,MATCH(S34,natjecanjeStaze_stazaId,0)))</f>
        <v>M14 – Ž14</v>
      </c>
      <c r="S34" s="58">
        <f t="shared" si="27"/>
        <v>1006</v>
      </c>
      <c r="T34" s="52" t="s">
        <v>0</v>
      </c>
      <c r="U34" s="165" t="str">
        <f t="shared" si="28"/>
        <v>M14</v>
      </c>
      <c r="V34" s="52" t="s">
        <v>0</v>
      </c>
      <c r="W34" s="57" t="str">
        <f t="shared" si="29"/>
        <v>CRO</v>
      </c>
      <c r="X34" s="78">
        <f t="shared" si="3"/>
        <v>1</v>
      </c>
      <c r="Y34" s="33" t="str">
        <f t="shared" si="30"/>
        <v/>
      </c>
      <c r="Z34" s="71" t="str">
        <f>IF(Y34="","",MAX(Z$10:Z33)+1)</f>
        <v/>
      </c>
      <c r="AA34" s="52" t="s">
        <v>0</v>
      </c>
      <c r="AB34" s="135"/>
      <c r="AC34" s="52" t="s">
        <v>0</v>
      </c>
      <c r="AD34" s="20" t="str">
        <f t="shared" si="31"/>
        <v/>
      </c>
      <c r="AE34" s="52" t="s">
        <v>0</v>
      </c>
      <c r="AF34" s="165" t="str">
        <f t="shared" si="32"/>
        <v>CRO</v>
      </c>
      <c r="AG34" s="52" t="s">
        <v>0</v>
      </c>
      <c r="AH34" s="57" t="str">
        <f t="shared" si="33"/>
        <v>Vihor</v>
      </c>
      <c r="AI34" s="33" t="str">
        <f t="shared" si="34"/>
        <v>OK Vihor</v>
      </c>
      <c r="AJ34" s="78" t="str">
        <f t="shared" si="5"/>
        <v/>
      </c>
      <c r="AK34" s="33" t="str" cm="1">
        <f t="array" ref="AK34">IF(AJ34="",""&amp;AI34,IF(AJ34="NEMA",AI34,INDEX(klub_naziv,MATCH(INDEX(klubAlias_klubId,AJ34),klub_id,0))))</f>
        <v>OK Vihor</v>
      </c>
      <c r="AL34" s="33" t="str" cm="1">
        <f t="array" ref="AL34">IFERROR(""&amp;INDEX(registarNatjecatelji,CX34,4),"")</f>
        <v>OK Vihor</v>
      </c>
      <c r="AM34" s="78" t="str">
        <f t="shared" si="35"/>
        <v/>
      </c>
      <c r="AN34" s="71" t="str">
        <f t="shared" si="36"/>
        <v>OK Vihor</v>
      </c>
      <c r="AO34" s="52" t="s">
        <v>0</v>
      </c>
      <c r="AP34" s="87" t="str">
        <f>IF(AJ34&lt;&gt;"NEMA","",IF(IFERROR(MATCH(AI34,AI$10:AI33,0),0)&lt;&gt;0,"",AI34))</f>
        <v/>
      </c>
      <c r="AQ34" s="52" t="s">
        <v>0</v>
      </c>
      <c r="AR34" s="135"/>
      <c r="AS34" s="52" t="s">
        <v>0</v>
      </c>
      <c r="AT34" s="57" t="str">
        <f t="shared" si="37"/>
        <v/>
      </c>
      <c r="AU34" s="33" t="str">
        <f>IF(AT34="","",MAX(AU$10:AU33)+1)</f>
        <v/>
      </c>
      <c r="AV34" s="33" t="str">
        <f t="shared" si="38"/>
        <v/>
      </c>
      <c r="AW34" s="33" t="str">
        <f t="shared" si="39"/>
        <v/>
      </c>
      <c r="AX34" s="33" t="str">
        <f>IF(AR34="","",MAX(AX$10:AX33)+1)</f>
        <v/>
      </c>
      <c r="AY34" s="94" t="str">
        <f t="shared" si="40"/>
        <v/>
      </c>
      <c r="AZ34" s="71" t="str">
        <f t="shared" si="41"/>
        <v/>
      </c>
      <c r="BA34" s="52" t="s">
        <v>0</v>
      </c>
      <c r="BB34" s="20" t="str">
        <f t="shared" si="42"/>
        <v/>
      </c>
      <c r="BC34" s="52" t="s">
        <v>0</v>
      </c>
      <c r="BD34" s="165" t="str">
        <f t="shared" si="43"/>
        <v>OK Vihor</v>
      </c>
      <c r="BE34" s="52" t="s">
        <v>0</v>
      </c>
      <c r="BF34" s="63" t="str">
        <f t="shared" si="44"/>
        <v/>
      </c>
      <c r="BG34" s="93" t="str">
        <f t="shared" si="45"/>
        <v>1</v>
      </c>
      <c r="BH34" s="211" t="str">
        <f t="shared" si="46"/>
        <v/>
      </c>
      <c r="BI34" s="212">
        <f t="shared" si="8"/>
        <v>6</v>
      </c>
      <c r="BJ34" s="52" t="s">
        <v>0</v>
      </c>
      <c r="BK34" s="57" t="str">
        <f t="shared" si="47"/>
        <v>Janko</v>
      </c>
      <c r="BL34" s="33" t="str">
        <f t="shared" si="48"/>
        <v>Hodak</v>
      </c>
      <c r="BM34" s="78">
        <f t="shared" si="49"/>
        <v>1557</v>
      </c>
      <c r="BN34" s="78" t="str">
        <f t="shared" si="50"/>
        <v/>
      </c>
      <c r="BO34" s="33" t="str">
        <f t="shared" si="51"/>
        <v>Janko</v>
      </c>
      <c r="BP34" s="71" t="str">
        <f t="shared" si="52"/>
        <v>Hodak</v>
      </c>
      <c r="BQ34" s="52" t="s">
        <v>0</v>
      </c>
      <c r="BR34" s="87" t="str">
        <f t="shared" si="53"/>
        <v/>
      </c>
      <c r="BS34" s="52" t="s">
        <v>0</v>
      </c>
      <c r="BT34" s="20" t="str">
        <f t="shared" si="54"/>
        <v/>
      </c>
      <c r="BU34" s="52" t="s">
        <v>0</v>
      </c>
      <c r="BV34" s="135"/>
      <c r="BW34" s="52" t="s">
        <v>0</v>
      </c>
      <c r="BX34" s="57" t="str">
        <f t="shared" si="55"/>
        <v/>
      </c>
      <c r="BY34" s="78" t="str">
        <f>IF(BV34="","",MAX(BY$10:BY33)+1)</f>
        <v/>
      </c>
      <c r="BZ34" s="58" t="str">
        <f t="shared" si="56"/>
        <v/>
      </c>
      <c r="CA34" s="52" t="s">
        <v>0</v>
      </c>
      <c r="CB34" s="20" t="str">
        <f t="shared" si="57"/>
        <v/>
      </c>
      <c r="CC34" s="52" t="s">
        <v>0</v>
      </c>
      <c r="CD34" s="63" t="str">
        <f>IF(AND(BM34="NEMA",BN34="NEMA"),MAX(CD$10:CD33)+1,"")</f>
        <v/>
      </c>
      <c r="CE34" s="58" t="str">
        <f t="shared" si="58"/>
        <v/>
      </c>
      <c r="CF34" t="s">
        <v>0</v>
      </c>
      <c r="CG34" s="138" t="str">
        <f t="shared" si="15"/>
        <v>M</v>
      </c>
      <c r="CH34" t="s">
        <v>0</v>
      </c>
      <c r="CI34" s="57" t="str">
        <f>IF(CD34="","",IF(M34&lt;&gt;"CRO","","INSERT INTO osoba (id,reg_broj,oib,spol_id,dat_rodjenja) VALUES ("&amp;CD34&amp;",(SELECT max(reg_broj)+1 FROM osoba),Null,'"&amp;CG34&amp;"',Null); INSERT INTO osoba_log (id,reg_broj,oib,spol_id,dat_rodjenja,dnevnik_id) SELECT id,reg_broj,oib,spol_id,dat_rodjenja,"&amp;dnevnik_id&amp;" FROM osoba WHERE id = "&amp;CD34&amp;";"))</f>
        <v/>
      </c>
      <c r="CJ34" s="71" t="str">
        <f>IF(CD34="","","INSERT INTO imeprezime (id,osoba_id,rbr,ime,prezime,klub_id,identitet_id,sintaksa_id,info,aktivno,dnevnik_id) VALUES ("&amp;CD34&amp;","&amp;IF(CI34="","Null",CD34)&amp;",1,'"&amp;BK34&amp;"','"&amp;BL34&amp;"',(SELECT id FROM klub WHERE naziv = '"&amp;BD34&amp;"'),Null,1,'',1,"&amp;dnevnik_id&amp;");")</f>
        <v/>
      </c>
      <c r="CK34" t="s">
        <v>0</v>
      </c>
      <c r="CL34" s="20" t="str">
        <f t="shared" si="59"/>
        <v/>
      </c>
      <c r="CM34" s="52" t="s">
        <v>0</v>
      </c>
      <c r="CN34" s="57" t="str">
        <f t="shared" si="16"/>
        <v>Janko</v>
      </c>
      <c r="CO34" s="71" t="str">
        <f t="shared" si="17"/>
        <v>Hodak</v>
      </c>
      <c r="CP34" s="52" t="s">
        <v>0</v>
      </c>
      <c r="CQ34" s="57" t="str">
        <f t="shared" si="60"/>
        <v>Janko – Hodak – OK Vihor – M14</v>
      </c>
      <c r="CR34" s="58">
        <f t="shared" si="61"/>
        <v>687</v>
      </c>
      <c r="CS34" s="52" t="s">
        <v>0</v>
      </c>
      <c r="CT34" s="57" t="str">
        <f t="shared" si="62"/>
        <v>Janko – Hodak – OK Vihor</v>
      </c>
      <c r="CU34" s="58">
        <f t="shared" si="63"/>
        <v>687</v>
      </c>
      <c r="CV34" s="52" t="s">
        <v>0</v>
      </c>
      <c r="CW34" s="57" t="str">
        <f t="shared" si="64"/>
        <v>Janko – Hodak</v>
      </c>
      <c r="CX34" s="58">
        <f t="shared" si="65"/>
        <v>687</v>
      </c>
      <c r="CY34" s="52" t="s">
        <v>0</v>
      </c>
      <c r="CZ34" s="63">
        <f t="shared" si="66"/>
        <v>687</v>
      </c>
      <c r="DA34" s="58" cm="1">
        <f t="array" ref="DA34">IF(CZ34&lt;&gt;"",INDEX(imePrezime_id,CZ34,0),IF(CD34&lt;&gt;"",CD34,""))</f>
        <v>1557</v>
      </c>
      <c r="DB34" s="52" t="s">
        <v>0</v>
      </c>
      <c r="DC34" s="63" t="str">
        <f t="shared" si="67"/>
        <v>imepre</v>
      </c>
      <c r="DD34" s="78" t="str">
        <f t="shared" si="21"/>
        <v>klu</v>
      </c>
      <c r="DE34" s="78" t="str">
        <f t="shared" si="68"/>
        <v>kat</v>
      </c>
      <c r="DF34" s="78" t="str">
        <f t="shared" si="69"/>
        <v/>
      </c>
      <c r="DG34" s="71" t="str">
        <f t="shared" si="70"/>
        <v>imepre-klu-kat</v>
      </c>
      <c r="DH34" s="52" t="s">
        <v>0</v>
      </c>
      <c r="DI34" s="63">
        <f>IF(BL34="","",MAX(DI$10:DI33)+1)</f>
        <v>1021</v>
      </c>
      <c r="DJ34" s="78">
        <f t="shared" si="71"/>
        <v>1006</v>
      </c>
      <c r="DK34" s="78">
        <f t="shared" si="72"/>
        <v>1557</v>
      </c>
      <c r="DL34" s="78" t="str">
        <f t="shared" si="73"/>
        <v/>
      </c>
      <c r="DM34" s="78">
        <f t="shared" si="74"/>
        <v>6</v>
      </c>
      <c r="DN34" s="78">
        <f t="shared" si="22"/>
        <v>0</v>
      </c>
      <c r="DO34" s="78">
        <f t="shared" si="23"/>
        <v>1</v>
      </c>
      <c r="DP34" s="78" t="str">
        <f t="shared" si="75"/>
        <v>1</v>
      </c>
      <c r="DQ34" s="78" t="str">
        <f t="shared" si="76"/>
        <v/>
      </c>
      <c r="DR34" s="78" t="str">
        <f t="shared" si="77"/>
        <v/>
      </c>
      <c r="DS34" s="58" t="str">
        <f t="shared" si="24"/>
        <v/>
      </c>
      <c r="DT34" s="52" t="s">
        <v>0</v>
      </c>
      <c r="DU34" s="20"/>
      <c r="DV34" s="52"/>
      <c r="DW34" s="20"/>
      <c r="DX34" s="52"/>
      <c r="DY34" s="230"/>
      <c r="DZ34" s="52" t="s">
        <v>0</v>
      </c>
    </row>
    <row r="35" spans="1:130" x14ac:dyDescent="0.25">
      <c r="A35" t="s">
        <v>0</v>
      </c>
      <c r="B35" s="57" t="str">
        <f>IF(csv!F27="","",csv!T27)</f>
        <v>M16</v>
      </c>
      <c r="C35" s="33" t="s">
        <v>0</v>
      </c>
      <c r="D35" s="33" t="str">
        <f>IF(csv!F27="","",csv!F27)</f>
        <v>Jakov</v>
      </c>
      <c r="E35" s="33" t="str">
        <f>IF(csv!E27="","",csv!E27)</f>
        <v>Lesjak</v>
      </c>
      <c r="F35" s="33" t="s">
        <v>0</v>
      </c>
      <c r="G35" s="78" t="str">
        <f>IF(csv!M27="","",csv!M27)</f>
        <v>37:06</v>
      </c>
      <c r="H35" s="78" t="str">
        <f>IF(csv!N27="","",csv!N27)</f>
        <v>0</v>
      </c>
      <c r="I35" s="33" t="s">
        <v>0</v>
      </c>
      <c r="J35" s="33" t="str">
        <f>IF(csv!P27="","",csv!P27)</f>
        <v>JAP</v>
      </c>
      <c r="K35" s="33" t="str">
        <f>IF(csv!Q27="","",csv!Q27)</f>
        <v>OK Japetic</v>
      </c>
      <c r="L35" s="33" t="s">
        <v>0</v>
      </c>
      <c r="M35" s="71" t="str">
        <f>IF(csv!R27="","",csv!R27)</f>
        <v>CRO</v>
      </c>
      <c r="N35" s="52" t="s">
        <v>0</v>
      </c>
      <c r="O35" s="57" t="str">
        <f t="shared" si="25"/>
        <v>M16</v>
      </c>
      <c r="P35" s="78">
        <f>IF(O35="","",IF(COUNTIF(O$10:O34,O35)=0,P34+1,P34))</f>
        <v>3</v>
      </c>
      <c r="Q35" s="93">
        <f t="shared" si="26"/>
        <v>110</v>
      </c>
      <c r="R35" s="94" t="str" cm="1">
        <f t="array" ref="R35">IF(S35="","",INDEX(natjecanjeStaze_naziv,MATCH(S35,natjecanjeStaze_stazaId,0)))</f>
        <v>M16 – M21B</v>
      </c>
      <c r="S35" s="58">
        <f t="shared" si="27"/>
        <v>1009</v>
      </c>
      <c r="T35" s="52" t="s">
        <v>0</v>
      </c>
      <c r="U35" s="165" t="str">
        <f t="shared" si="28"/>
        <v>M16</v>
      </c>
      <c r="V35" s="52" t="s">
        <v>0</v>
      </c>
      <c r="W35" s="57" t="str">
        <f t="shared" si="29"/>
        <v>CRO</v>
      </c>
      <c r="X35" s="78">
        <f t="shared" si="3"/>
        <v>1</v>
      </c>
      <c r="Y35" s="33" t="str">
        <f t="shared" si="30"/>
        <v/>
      </c>
      <c r="Z35" s="71" t="str">
        <f>IF(Y35="","",MAX(Z$10:Z34)+1)</f>
        <v/>
      </c>
      <c r="AA35" s="52" t="s">
        <v>0</v>
      </c>
      <c r="AB35" s="135"/>
      <c r="AC35" s="52" t="s">
        <v>0</v>
      </c>
      <c r="AD35" s="20" t="str">
        <f t="shared" si="31"/>
        <v/>
      </c>
      <c r="AE35" s="52" t="s">
        <v>0</v>
      </c>
      <c r="AF35" s="165" t="str">
        <f t="shared" si="32"/>
        <v>CRO</v>
      </c>
      <c r="AG35" s="52" t="s">
        <v>0</v>
      </c>
      <c r="AH35" s="57" t="str">
        <f t="shared" si="33"/>
        <v>JAP</v>
      </c>
      <c r="AI35" s="33" t="str">
        <f t="shared" si="34"/>
        <v>OK Japetic</v>
      </c>
      <c r="AJ35" s="78">
        <f t="shared" si="5"/>
        <v>1</v>
      </c>
      <c r="AK35" s="33" t="str" cm="1">
        <f t="array" ref="AK35">IF(AJ35="",""&amp;AI35,IF(AJ35="NEMA",AI35,INDEX(klub_naziv,MATCH(INDEX(klubAlias_klubId,AJ35),klub_id,0))))</f>
        <v>OK Japetić</v>
      </c>
      <c r="AL35" s="33" t="str" cm="1">
        <f t="array" ref="AL35">IFERROR(""&amp;INDEX(registarNatjecatelji,CX35,4),"")</f>
        <v>OK Japetić</v>
      </c>
      <c r="AM35" s="78" t="str">
        <f t="shared" si="35"/>
        <v/>
      </c>
      <c r="AN35" s="71" t="str">
        <f t="shared" si="36"/>
        <v>OK Japetić</v>
      </c>
      <c r="AO35" s="52" t="s">
        <v>0</v>
      </c>
      <c r="AP35" s="87" t="str">
        <f>IF(AJ35&lt;&gt;"NEMA","",IF(IFERROR(MATCH(AI35,AI$10:AI34,0),0)&lt;&gt;0,"",AI35))</f>
        <v/>
      </c>
      <c r="AQ35" s="52" t="s">
        <v>0</v>
      </c>
      <c r="AR35" s="135"/>
      <c r="AS35" s="52" t="s">
        <v>0</v>
      </c>
      <c r="AT35" s="57" t="str">
        <f t="shared" si="37"/>
        <v/>
      </c>
      <c r="AU35" s="33" t="str">
        <f>IF(AT35="","",MAX(AU$10:AU34)+1)</f>
        <v/>
      </c>
      <c r="AV35" s="33" t="str">
        <f t="shared" si="38"/>
        <v/>
      </c>
      <c r="AW35" s="33" t="str">
        <f t="shared" si="39"/>
        <v/>
      </c>
      <c r="AX35" s="33" t="str">
        <f>IF(AR35="","",MAX(AX$10:AX34)+1)</f>
        <v/>
      </c>
      <c r="AY35" s="94" t="str">
        <f t="shared" si="40"/>
        <v/>
      </c>
      <c r="AZ35" s="71" t="str">
        <f t="shared" si="41"/>
        <v/>
      </c>
      <c r="BA35" s="52" t="s">
        <v>0</v>
      </c>
      <c r="BB35" s="20" t="str">
        <f t="shared" si="42"/>
        <v/>
      </c>
      <c r="BC35" s="52" t="s">
        <v>0</v>
      </c>
      <c r="BD35" s="165" t="str">
        <f t="shared" si="43"/>
        <v>OK Japetić</v>
      </c>
      <c r="BE35" s="52" t="s">
        <v>0</v>
      </c>
      <c r="BF35" s="63" t="str">
        <f t="shared" si="44"/>
        <v>37:06</v>
      </c>
      <c r="BG35" s="93" t="str">
        <f t="shared" si="45"/>
        <v>0</v>
      </c>
      <c r="BH35" s="211">
        <f t="shared" si="46"/>
        <v>2226</v>
      </c>
      <c r="BI35" s="212">
        <f t="shared" si="8"/>
        <v>1</v>
      </c>
      <c r="BJ35" s="52" t="s">
        <v>0</v>
      </c>
      <c r="BK35" s="57" t="str">
        <f t="shared" si="47"/>
        <v>Jakov</v>
      </c>
      <c r="BL35" s="33" t="str">
        <f t="shared" si="48"/>
        <v>Lesjak</v>
      </c>
      <c r="BM35" s="78">
        <f t="shared" si="49"/>
        <v>1434</v>
      </c>
      <c r="BN35" s="78" t="str">
        <f t="shared" si="50"/>
        <v/>
      </c>
      <c r="BO35" s="33" t="str">
        <f t="shared" si="51"/>
        <v>Jakov</v>
      </c>
      <c r="BP35" s="71" t="str">
        <f t="shared" si="52"/>
        <v>Lesjak</v>
      </c>
      <c r="BQ35" s="52" t="s">
        <v>0</v>
      </c>
      <c r="BR35" s="87" t="str">
        <f t="shared" si="53"/>
        <v/>
      </c>
      <c r="BS35" s="52" t="s">
        <v>0</v>
      </c>
      <c r="BT35" s="20" t="str">
        <f t="shared" si="54"/>
        <v/>
      </c>
      <c r="BU35" s="52" t="s">
        <v>0</v>
      </c>
      <c r="BV35" s="135"/>
      <c r="BW35" s="52" t="s">
        <v>0</v>
      </c>
      <c r="BX35" s="57" t="str">
        <f t="shared" si="55"/>
        <v/>
      </c>
      <c r="BY35" s="78" t="str">
        <f>IF(BV35="","",MAX(BY$10:BY34)+1)</f>
        <v/>
      </c>
      <c r="BZ35" s="58" t="str">
        <f t="shared" si="56"/>
        <v/>
      </c>
      <c r="CA35" s="52" t="s">
        <v>0</v>
      </c>
      <c r="CB35" s="20" t="str">
        <f t="shared" si="57"/>
        <v/>
      </c>
      <c r="CC35" s="52" t="s">
        <v>0</v>
      </c>
      <c r="CD35" s="63" t="str">
        <f>IF(AND(BM35="NEMA",BN35="NEMA"),MAX(CD$10:CD34)+1,"")</f>
        <v/>
      </c>
      <c r="CE35" s="58" t="str">
        <f t="shared" si="58"/>
        <v/>
      </c>
      <c r="CF35" t="s">
        <v>0</v>
      </c>
      <c r="CG35" s="138" t="str">
        <f t="shared" si="15"/>
        <v>M</v>
      </c>
      <c r="CH35" t="s">
        <v>0</v>
      </c>
      <c r="CI35" s="57" t="str">
        <f>IF(CD35="","",IF(M35&lt;&gt;"CRO","","INSERT INTO osoba (id,reg_broj,oib,spol_id,dat_rodjenja) VALUES ("&amp;CD35&amp;",(SELECT max(reg_broj)+1 FROM osoba),Null,'"&amp;CG35&amp;"',Null); INSERT INTO osoba_log (id,reg_broj,oib,spol_id,dat_rodjenja,dnevnik_id) SELECT id,reg_broj,oib,spol_id,dat_rodjenja,"&amp;dnevnik_id&amp;" FROM osoba WHERE id = "&amp;CD35&amp;";"))</f>
        <v/>
      </c>
      <c r="CJ35" s="71" t="str">
        <f>IF(CD35="","","INSERT INTO imeprezime (id,osoba_id,rbr,ime,prezime,klub_id,identitet_id,sintaksa_id,info,aktivno,dnevnik_id) VALUES ("&amp;CD35&amp;","&amp;IF(CI35="","Null",CD35)&amp;",1,'"&amp;BK35&amp;"','"&amp;BL35&amp;"',(SELECT id FROM klub WHERE naziv = '"&amp;BD35&amp;"'),Null,1,'',1,"&amp;dnevnik_id&amp;");")</f>
        <v/>
      </c>
      <c r="CK35" t="s">
        <v>0</v>
      </c>
      <c r="CL35" s="20" t="str">
        <f t="shared" si="59"/>
        <v/>
      </c>
      <c r="CM35" s="52" t="s">
        <v>0</v>
      </c>
      <c r="CN35" s="57" t="str">
        <f t="shared" si="16"/>
        <v>Jakov</v>
      </c>
      <c r="CO35" s="71" t="str">
        <f t="shared" si="17"/>
        <v>Lesjak</v>
      </c>
      <c r="CP35" s="52" t="s">
        <v>0</v>
      </c>
      <c r="CQ35" s="57" t="str">
        <f t="shared" si="60"/>
        <v>Jakov – Lesjak – OK Japetić – M16</v>
      </c>
      <c r="CR35" s="58">
        <f t="shared" si="61"/>
        <v>103</v>
      </c>
      <c r="CS35" s="52" t="s">
        <v>0</v>
      </c>
      <c r="CT35" s="57" t="str">
        <f t="shared" si="62"/>
        <v>Jakov – Lesjak – OK Japetić</v>
      </c>
      <c r="CU35" s="58">
        <f t="shared" si="63"/>
        <v>103</v>
      </c>
      <c r="CV35" s="52" t="s">
        <v>0</v>
      </c>
      <c r="CW35" s="57" t="str">
        <f t="shared" si="64"/>
        <v>Jakov – Lesjak</v>
      </c>
      <c r="CX35" s="58">
        <f t="shared" si="65"/>
        <v>103</v>
      </c>
      <c r="CY35" s="52" t="s">
        <v>0</v>
      </c>
      <c r="CZ35" s="63">
        <f t="shared" si="66"/>
        <v>103</v>
      </c>
      <c r="DA35" s="58" cm="1">
        <f t="array" ref="DA35">IF(CZ35&lt;&gt;"",INDEX(imePrezime_id,CZ35,0),IF(CD35&lt;&gt;"",CD35,""))</f>
        <v>1434</v>
      </c>
      <c r="DB35" s="52" t="s">
        <v>0</v>
      </c>
      <c r="DC35" s="63" t="str">
        <f t="shared" si="67"/>
        <v>imepre</v>
      </c>
      <c r="DD35" s="78" t="str">
        <f t="shared" si="21"/>
        <v>klu(ali)</v>
      </c>
      <c r="DE35" s="78" t="str">
        <f t="shared" si="68"/>
        <v>kat</v>
      </c>
      <c r="DF35" s="78" t="str">
        <f t="shared" si="69"/>
        <v/>
      </c>
      <c r="DG35" s="71" t="str">
        <f t="shared" si="70"/>
        <v>imepre-klu(ali)-kat</v>
      </c>
      <c r="DH35" s="52" t="s">
        <v>0</v>
      </c>
      <c r="DI35" s="63">
        <f>IF(BL35="","",MAX(DI$10:DI34)+1)</f>
        <v>1022</v>
      </c>
      <c r="DJ35" s="78">
        <f t="shared" si="71"/>
        <v>1009</v>
      </c>
      <c r="DK35" s="78">
        <f t="shared" si="72"/>
        <v>1434</v>
      </c>
      <c r="DL35" s="78">
        <f t="shared" si="73"/>
        <v>2226</v>
      </c>
      <c r="DM35" s="78">
        <f t="shared" si="74"/>
        <v>1</v>
      </c>
      <c r="DN35" s="78">
        <f t="shared" si="22"/>
        <v>0</v>
      </c>
      <c r="DO35" s="78">
        <f t="shared" si="23"/>
        <v>3</v>
      </c>
      <c r="DP35" s="78" t="str">
        <f t="shared" si="75"/>
        <v>0</v>
      </c>
      <c r="DQ35" s="78" t="str">
        <f t="shared" si="76"/>
        <v/>
      </c>
      <c r="DR35" s="78">
        <f t="shared" si="77"/>
        <v>1</v>
      </c>
      <c r="DS35" s="58" t="str">
        <f t="shared" si="24"/>
        <v/>
      </c>
      <c r="DT35" s="52" t="s">
        <v>0</v>
      </c>
      <c r="DU35" s="20"/>
      <c r="DV35" s="52"/>
      <c r="DW35" s="20"/>
      <c r="DX35" s="52"/>
      <c r="DY35" s="230"/>
      <c r="DZ35" s="52" t="s">
        <v>0</v>
      </c>
    </row>
    <row r="36" spans="1:130" x14ac:dyDescent="0.25">
      <c r="A36" t="s">
        <v>0</v>
      </c>
      <c r="B36" s="57" t="str">
        <f>IF(csv!F28="","",csv!T28)</f>
        <v>M16</v>
      </c>
      <c r="C36" s="33" t="s">
        <v>0</v>
      </c>
      <c r="D36" s="33" t="str">
        <f>IF(csv!F28="","",csv!F28)</f>
        <v>Vibor</v>
      </c>
      <c r="E36" s="33" t="str">
        <f>IF(csv!E28="","",csv!E28)</f>
        <v>Strmečki</v>
      </c>
      <c r="F36" s="33" t="s">
        <v>0</v>
      </c>
      <c r="G36" s="78" t="str">
        <f>IF(csv!M28="","",csv!M28)</f>
        <v>40:04</v>
      </c>
      <c r="H36" s="78" t="str">
        <f>IF(csv!N28="","",csv!N28)</f>
        <v>0</v>
      </c>
      <c r="I36" s="33" t="s">
        <v>0</v>
      </c>
      <c r="J36" s="33" t="str">
        <f>IF(csv!P28="","",csv!P28)</f>
        <v>Maksimir</v>
      </c>
      <c r="K36" s="33" t="str">
        <f>IF(csv!Q28="","",csv!Q28)</f>
        <v>OK Maksimir</v>
      </c>
      <c r="L36" s="33" t="s">
        <v>0</v>
      </c>
      <c r="M36" s="71" t="str">
        <f>IF(csv!R28="","",csv!R28)</f>
        <v>CRO</v>
      </c>
      <c r="N36" s="52" t="s">
        <v>0</v>
      </c>
      <c r="O36" s="57" t="str">
        <f t="shared" si="25"/>
        <v>M16</v>
      </c>
      <c r="P36" s="78">
        <f>IF(O36="","",IF(COUNTIF(O$10:O35,O36)=0,P35+1,P35))</f>
        <v>3</v>
      </c>
      <c r="Q36" s="93">
        <f t="shared" si="26"/>
        <v>110</v>
      </c>
      <c r="R36" s="94" t="str" cm="1">
        <f t="array" ref="R36">IF(S36="","",INDEX(natjecanjeStaze_naziv,MATCH(S36,natjecanjeStaze_stazaId,0)))</f>
        <v>M16 – M21B</v>
      </c>
      <c r="S36" s="58">
        <f t="shared" si="27"/>
        <v>1009</v>
      </c>
      <c r="T36" s="52" t="s">
        <v>0</v>
      </c>
      <c r="U36" s="165" t="str">
        <f t="shared" si="28"/>
        <v>M16</v>
      </c>
      <c r="V36" s="52" t="s">
        <v>0</v>
      </c>
      <c r="W36" s="57" t="str">
        <f t="shared" si="29"/>
        <v>CRO</v>
      </c>
      <c r="X36" s="78">
        <f t="shared" si="3"/>
        <v>1</v>
      </c>
      <c r="Y36" s="33" t="str">
        <f t="shared" si="30"/>
        <v/>
      </c>
      <c r="Z36" s="71" t="str">
        <f>IF(Y36="","",MAX(Z$10:Z35)+1)</f>
        <v/>
      </c>
      <c r="AA36" s="52" t="s">
        <v>0</v>
      </c>
      <c r="AB36" s="135"/>
      <c r="AC36" s="52" t="s">
        <v>0</v>
      </c>
      <c r="AD36" s="20" t="str">
        <f t="shared" si="31"/>
        <v/>
      </c>
      <c r="AE36" s="52" t="s">
        <v>0</v>
      </c>
      <c r="AF36" s="165" t="str">
        <f t="shared" si="32"/>
        <v>CRO</v>
      </c>
      <c r="AG36" s="52" t="s">
        <v>0</v>
      </c>
      <c r="AH36" s="57" t="str">
        <f t="shared" si="33"/>
        <v>Maksimir</v>
      </c>
      <c r="AI36" s="33" t="str">
        <f t="shared" si="34"/>
        <v>OK Maksimir</v>
      </c>
      <c r="AJ36" s="78" t="str">
        <f t="shared" si="5"/>
        <v/>
      </c>
      <c r="AK36" s="33" t="str" cm="1">
        <f t="array" ref="AK36">IF(AJ36="",""&amp;AI36,IF(AJ36="NEMA",AI36,INDEX(klub_naziv,MATCH(INDEX(klubAlias_klubId,AJ36),klub_id,0))))</f>
        <v>OK Maksimir</v>
      </c>
      <c r="AL36" s="33" t="str" cm="1">
        <f t="array" ref="AL36">IFERROR(""&amp;INDEX(registarNatjecatelji,CX36,4),"")</f>
        <v>OK Maksimir</v>
      </c>
      <c r="AM36" s="78" t="str">
        <f t="shared" si="35"/>
        <v/>
      </c>
      <c r="AN36" s="71" t="str">
        <f t="shared" si="36"/>
        <v>OK Maksimir</v>
      </c>
      <c r="AO36" s="52" t="s">
        <v>0</v>
      </c>
      <c r="AP36" s="87" t="str">
        <f>IF(AJ36&lt;&gt;"NEMA","",IF(IFERROR(MATCH(AI36,AI$10:AI35,0),0)&lt;&gt;0,"",AI36))</f>
        <v/>
      </c>
      <c r="AQ36" s="52" t="s">
        <v>0</v>
      </c>
      <c r="AR36" s="135"/>
      <c r="AS36" s="52" t="s">
        <v>0</v>
      </c>
      <c r="AT36" s="57" t="str">
        <f t="shared" si="37"/>
        <v/>
      </c>
      <c r="AU36" s="33" t="str">
        <f>IF(AT36="","",MAX(AU$10:AU35)+1)</f>
        <v/>
      </c>
      <c r="AV36" s="33" t="str">
        <f t="shared" si="38"/>
        <v/>
      </c>
      <c r="AW36" s="33" t="str">
        <f t="shared" si="39"/>
        <v/>
      </c>
      <c r="AX36" s="33" t="str">
        <f>IF(AR36="","",MAX(AX$10:AX35)+1)</f>
        <v/>
      </c>
      <c r="AY36" s="94" t="str">
        <f t="shared" si="40"/>
        <v/>
      </c>
      <c r="AZ36" s="71" t="str">
        <f t="shared" si="41"/>
        <v/>
      </c>
      <c r="BA36" s="52" t="s">
        <v>0</v>
      </c>
      <c r="BB36" s="20" t="str">
        <f t="shared" si="42"/>
        <v/>
      </c>
      <c r="BC36" s="52" t="s">
        <v>0</v>
      </c>
      <c r="BD36" s="165" t="str">
        <f t="shared" si="43"/>
        <v>OK Maksimir</v>
      </c>
      <c r="BE36" s="52" t="s">
        <v>0</v>
      </c>
      <c r="BF36" s="63" t="str">
        <f t="shared" si="44"/>
        <v>40:04</v>
      </c>
      <c r="BG36" s="93" t="str">
        <f t="shared" si="45"/>
        <v>0</v>
      </c>
      <c r="BH36" s="211">
        <f t="shared" si="46"/>
        <v>2404</v>
      </c>
      <c r="BI36" s="212">
        <f t="shared" si="8"/>
        <v>1</v>
      </c>
      <c r="BJ36" s="52" t="s">
        <v>0</v>
      </c>
      <c r="BK36" s="57" t="str">
        <f t="shared" si="47"/>
        <v>Vibor</v>
      </c>
      <c r="BL36" s="33" t="str">
        <f t="shared" si="48"/>
        <v>Strmečki</v>
      </c>
      <c r="BM36" s="78">
        <f t="shared" si="49"/>
        <v>1165</v>
      </c>
      <c r="BN36" s="78" t="str">
        <f t="shared" si="50"/>
        <v/>
      </c>
      <c r="BO36" s="33" t="str">
        <f t="shared" si="51"/>
        <v>Vibor</v>
      </c>
      <c r="BP36" s="71" t="str">
        <f t="shared" si="52"/>
        <v>Strmečki</v>
      </c>
      <c r="BQ36" s="52" t="s">
        <v>0</v>
      </c>
      <c r="BR36" s="87" t="str">
        <f t="shared" si="53"/>
        <v/>
      </c>
      <c r="BS36" s="52" t="s">
        <v>0</v>
      </c>
      <c r="BT36" s="20" t="str">
        <f t="shared" si="54"/>
        <v/>
      </c>
      <c r="BU36" s="52" t="s">
        <v>0</v>
      </c>
      <c r="BV36" s="135"/>
      <c r="BW36" s="52" t="s">
        <v>0</v>
      </c>
      <c r="BX36" s="57" t="str">
        <f t="shared" si="55"/>
        <v/>
      </c>
      <c r="BY36" s="78" t="str">
        <f>IF(BV36="","",MAX(BY$10:BY35)+1)</f>
        <v/>
      </c>
      <c r="BZ36" s="58" t="str">
        <f t="shared" si="56"/>
        <v/>
      </c>
      <c r="CA36" s="52" t="s">
        <v>0</v>
      </c>
      <c r="CB36" s="20" t="str">
        <f t="shared" si="57"/>
        <v/>
      </c>
      <c r="CC36" s="52" t="s">
        <v>0</v>
      </c>
      <c r="CD36" s="63" t="str">
        <f>IF(AND(BM36="NEMA",BN36="NEMA"),MAX(CD$10:CD35)+1,"")</f>
        <v/>
      </c>
      <c r="CE36" s="58" t="str">
        <f t="shared" si="58"/>
        <v/>
      </c>
      <c r="CF36" t="s">
        <v>0</v>
      </c>
      <c r="CG36" s="138" t="str">
        <f t="shared" si="15"/>
        <v>M</v>
      </c>
      <c r="CH36" t="s">
        <v>0</v>
      </c>
      <c r="CI36" s="57" t="str">
        <f>IF(CD36="","",IF(M36&lt;&gt;"CRO","","INSERT INTO osoba (id,reg_broj,oib,spol_id,dat_rodjenja) VALUES ("&amp;CD36&amp;",(SELECT max(reg_broj)+1 FROM osoba),Null,'"&amp;CG36&amp;"',Null); INSERT INTO osoba_log (id,reg_broj,oib,spol_id,dat_rodjenja,dnevnik_id) SELECT id,reg_broj,oib,spol_id,dat_rodjenja,"&amp;dnevnik_id&amp;" FROM osoba WHERE id = "&amp;CD36&amp;";"))</f>
        <v/>
      </c>
      <c r="CJ36" s="71" t="str">
        <f>IF(CD36="","","INSERT INTO imeprezime (id,osoba_id,rbr,ime,prezime,klub_id,identitet_id,sintaksa_id,info,aktivno,dnevnik_id) VALUES ("&amp;CD36&amp;","&amp;IF(CI36="","Null",CD36)&amp;",1,'"&amp;BK36&amp;"','"&amp;BL36&amp;"',(SELECT id FROM klub WHERE naziv = '"&amp;BD36&amp;"'),Null,1,'',1,"&amp;dnevnik_id&amp;");")</f>
        <v/>
      </c>
      <c r="CK36" t="s">
        <v>0</v>
      </c>
      <c r="CL36" s="20" t="str">
        <f t="shared" si="59"/>
        <v/>
      </c>
      <c r="CM36" s="52" t="s">
        <v>0</v>
      </c>
      <c r="CN36" s="57" t="str">
        <f t="shared" si="16"/>
        <v>Vibor</v>
      </c>
      <c r="CO36" s="71" t="str">
        <f t="shared" si="17"/>
        <v>Strmečki</v>
      </c>
      <c r="CP36" s="52" t="s">
        <v>0</v>
      </c>
      <c r="CQ36" s="57" t="str">
        <f t="shared" si="60"/>
        <v>Vibor – Strmečki – OK Maksimir – M16</v>
      </c>
      <c r="CR36" s="58">
        <f t="shared" si="61"/>
        <v>375</v>
      </c>
      <c r="CS36" s="52" t="s">
        <v>0</v>
      </c>
      <c r="CT36" s="57" t="str">
        <f t="shared" si="62"/>
        <v>Vibor – Strmečki – OK Maksimir</v>
      </c>
      <c r="CU36" s="58">
        <f t="shared" si="63"/>
        <v>375</v>
      </c>
      <c r="CV36" s="52" t="s">
        <v>0</v>
      </c>
      <c r="CW36" s="57" t="str">
        <f t="shared" si="64"/>
        <v>Vibor – Strmečki</v>
      </c>
      <c r="CX36" s="58">
        <f t="shared" si="65"/>
        <v>375</v>
      </c>
      <c r="CY36" s="52" t="s">
        <v>0</v>
      </c>
      <c r="CZ36" s="63">
        <f t="shared" si="66"/>
        <v>375</v>
      </c>
      <c r="DA36" s="58" cm="1">
        <f t="array" ref="DA36">IF(CZ36&lt;&gt;"",INDEX(imePrezime_id,CZ36,0),IF(CD36&lt;&gt;"",CD36,""))</f>
        <v>1165</v>
      </c>
      <c r="DB36" s="52" t="s">
        <v>0</v>
      </c>
      <c r="DC36" s="63" t="str">
        <f t="shared" si="67"/>
        <v>imepre</v>
      </c>
      <c r="DD36" s="78" t="str">
        <f t="shared" si="21"/>
        <v>klu</v>
      </c>
      <c r="DE36" s="78" t="str">
        <f t="shared" si="68"/>
        <v>kat</v>
      </c>
      <c r="DF36" s="78" t="str">
        <f t="shared" si="69"/>
        <v/>
      </c>
      <c r="DG36" s="71" t="str">
        <f t="shared" si="70"/>
        <v>imepre-klu-kat</v>
      </c>
      <c r="DH36" s="52" t="s">
        <v>0</v>
      </c>
      <c r="DI36" s="63">
        <f>IF(BL36="","",MAX(DI$10:DI35)+1)</f>
        <v>1023</v>
      </c>
      <c r="DJ36" s="78">
        <f t="shared" si="71"/>
        <v>1009</v>
      </c>
      <c r="DK36" s="78">
        <f t="shared" si="72"/>
        <v>1165</v>
      </c>
      <c r="DL36" s="78">
        <f t="shared" si="73"/>
        <v>2404</v>
      </c>
      <c r="DM36" s="78">
        <f t="shared" si="74"/>
        <v>1</v>
      </c>
      <c r="DN36" s="78">
        <f t="shared" si="22"/>
        <v>0</v>
      </c>
      <c r="DO36" s="78">
        <f t="shared" si="23"/>
        <v>1</v>
      </c>
      <c r="DP36" s="78" t="str">
        <f t="shared" si="75"/>
        <v>0</v>
      </c>
      <c r="DQ36" s="78" t="str">
        <f t="shared" si="76"/>
        <v/>
      </c>
      <c r="DR36" s="78" t="str">
        <f t="shared" si="77"/>
        <v/>
      </c>
      <c r="DS36" s="58" t="str">
        <f t="shared" si="24"/>
        <v/>
      </c>
      <c r="DT36" s="52" t="s">
        <v>0</v>
      </c>
      <c r="DU36" s="20"/>
      <c r="DV36" s="52"/>
      <c r="DW36" s="20"/>
      <c r="DX36" s="52"/>
      <c r="DY36" s="230"/>
      <c r="DZ36" s="52" t="s">
        <v>0</v>
      </c>
    </row>
    <row r="37" spans="1:130" x14ac:dyDescent="0.25">
      <c r="A37" t="s">
        <v>0</v>
      </c>
      <c r="B37" s="57" t="str">
        <f>IF(csv!F29="","",csv!T29)</f>
        <v>M16</v>
      </c>
      <c r="C37" s="33" t="s">
        <v>0</v>
      </c>
      <c r="D37" s="33" t="str">
        <f>IF(csv!F29="","",csv!F29)</f>
        <v>Patrick</v>
      </c>
      <c r="E37" s="33" t="str">
        <f>IF(csv!E29="","",csv!E29)</f>
        <v>Milković</v>
      </c>
      <c r="F37" s="33" t="s">
        <v>0</v>
      </c>
      <c r="G37" s="78" t="str">
        <f>IF(csv!M29="","",csv!M29)</f>
        <v>50:15</v>
      </c>
      <c r="H37" s="78" t="str">
        <f>IF(csv!N29="","",csv!N29)</f>
        <v>0</v>
      </c>
      <c r="I37" s="33" t="s">
        <v>0</v>
      </c>
      <c r="J37" s="33" t="str">
        <f>IF(csv!P29="","",csv!P29)</f>
        <v>JAP</v>
      </c>
      <c r="K37" s="33" t="str">
        <f>IF(csv!Q29="","",csv!Q29)</f>
        <v>OK Japetic</v>
      </c>
      <c r="L37" s="33" t="s">
        <v>0</v>
      </c>
      <c r="M37" s="71" t="str">
        <f>IF(csv!R29="","",csv!R29)</f>
        <v>CRO</v>
      </c>
      <c r="N37" s="52" t="s">
        <v>0</v>
      </c>
      <c r="O37" s="57" t="str">
        <f t="shared" si="25"/>
        <v>M16</v>
      </c>
      <c r="P37" s="78">
        <f>IF(O37="","",IF(COUNTIF(O$10:O36,O37)=0,P36+1,P36))</f>
        <v>3</v>
      </c>
      <c r="Q37" s="93">
        <f t="shared" si="26"/>
        <v>110</v>
      </c>
      <c r="R37" s="94" t="str" cm="1">
        <f t="array" ref="R37">IF(S37="","",INDEX(natjecanjeStaze_naziv,MATCH(S37,natjecanjeStaze_stazaId,0)))</f>
        <v>M16 – M21B</v>
      </c>
      <c r="S37" s="58">
        <f t="shared" si="27"/>
        <v>1009</v>
      </c>
      <c r="T37" s="52" t="s">
        <v>0</v>
      </c>
      <c r="U37" s="165" t="str">
        <f t="shared" si="28"/>
        <v>M16</v>
      </c>
      <c r="V37" s="52" t="s">
        <v>0</v>
      </c>
      <c r="W37" s="57" t="str">
        <f t="shared" si="29"/>
        <v>CRO</v>
      </c>
      <c r="X37" s="78">
        <f t="shared" si="3"/>
        <v>1</v>
      </c>
      <c r="Y37" s="33" t="str">
        <f t="shared" si="30"/>
        <v/>
      </c>
      <c r="Z37" s="71" t="str">
        <f>IF(Y37="","",MAX(Z$10:Z36)+1)</f>
        <v/>
      </c>
      <c r="AA37" s="52" t="s">
        <v>0</v>
      </c>
      <c r="AB37" s="135"/>
      <c r="AC37" s="52" t="s">
        <v>0</v>
      </c>
      <c r="AD37" s="20" t="str">
        <f t="shared" si="31"/>
        <v/>
      </c>
      <c r="AE37" s="52" t="s">
        <v>0</v>
      </c>
      <c r="AF37" s="165" t="str">
        <f t="shared" si="32"/>
        <v>CRO</v>
      </c>
      <c r="AG37" s="52" t="s">
        <v>0</v>
      </c>
      <c r="AH37" s="57" t="str">
        <f t="shared" si="33"/>
        <v>JAP</v>
      </c>
      <c r="AI37" s="33" t="str">
        <f t="shared" si="34"/>
        <v>OK Japetic</v>
      </c>
      <c r="AJ37" s="78">
        <f t="shared" si="5"/>
        <v>1</v>
      </c>
      <c r="AK37" s="33" t="str" cm="1">
        <f t="array" ref="AK37">IF(AJ37="",""&amp;AI37,IF(AJ37="NEMA",AI37,INDEX(klub_naziv,MATCH(INDEX(klubAlias_klubId,AJ37),klub_id,0))))</f>
        <v>OK Japetić</v>
      </c>
      <c r="AL37" s="33" t="str" cm="1">
        <f t="array" ref="AL37">IFERROR(""&amp;INDEX(registarNatjecatelji,CX37,4),"")</f>
        <v>OK Japetić</v>
      </c>
      <c r="AM37" s="78" t="str">
        <f t="shared" si="35"/>
        <v/>
      </c>
      <c r="AN37" s="71" t="str">
        <f t="shared" si="36"/>
        <v>OK Japetić</v>
      </c>
      <c r="AO37" s="52" t="s">
        <v>0</v>
      </c>
      <c r="AP37" s="87" t="str">
        <f>IF(AJ37&lt;&gt;"NEMA","",IF(IFERROR(MATCH(AI37,AI$10:AI36,0),0)&lt;&gt;0,"",AI37))</f>
        <v/>
      </c>
      <c r="AQ37" s="52" t="s">
        <v>0</v>
      </c>
      <c r="AR37" s="135"/>
      <c r="AS37" s="52" t="s">
        <v>0</v>
      </c>
      <c r="AT37" s="57" t="str">
        <f t="shared" si="37"/>
        <v/>
      </c>
      <c r="AU37" s="33" t="str">
        <f>IF(AT37="","",MAX(AU$10:AU36)+1)</f>
        <v/>
      </c>
      <c r="AV37" s="33" t="str">
        <f t="shared" si="38"/>
        <v/>
      </c>
      <c r="AW37" s="33" t="str">
        <f t="shared" si="39"/>
        <v/>
      </c>
      <c r="AX37" s="33" t="str">
        <f>IF(AR37="","",MAX(AX$10:AX36)+1)</f>
        <v/>
      </c>
      <c r="AY37" s="94" t="str">
        <f t="shared" si="40"/>
        <v/>
      </c>
      <c r="AZ37" s="71" t="str">
        <f t="shared" si="41"/>
        <v/>
      </c>
      <c r="BA37" s="52" t="s">
        <v>0</v>
      </c>
      <c r="BB37" s="20" t="str">
        <f t="shared" si="42"/>
        <v/>
      </c>
      <c r="BC37" s="52" t="s">
        <v>0</v>
      </c>
      <c r="BD37" s="165" t="str">
        <f t="shared" si="43"/>
        <v>OK Japetić</v>
      </c>
      <c r="BE37" s="52" t="s">
        <v>0</v>
      </c>
      <c r="BF37" s="63" t="str">
        <f t="shared" si="44"/>
        <v>50:15</v>
      </c>
      <c r="BG37" s="93" t="str">
        <f t="shared" si="45"/>
        <v>0</v>
      </c>
      <c r="BH37" s="211">
        <f t="shared" si="46"/>
        <v>3015</v>
      </c>
      <c r="BI37" s="212">
        <f t="shared" si="8"/>
        <v>1</v>
      </c>
      <c r="BJ37" s="52" t="s">
        <v>0</v>
      </c>
      <c r="BK37" s="57" t="str">
        <f t="shared" si="47"/>
        <v>Patrick</v>
      </c>
      <c r="BL37" s="33" t="str">
        <f t="shared" si="48"/>
        <v>Milković</v>
      </c>
      <c r="BM37" s="78">
        <f t="shared" si="49"/>
        <v>1169</v>
      </c>
      <c r="BN37" s="78" t="str">
        <f t="shared" si="50"/>
        <v/>
      </c>
      <c r="BO37" s="33" t="str">
        <f t="shared" si="51"/>
        <v>Patrick</v>
      </c>
      <c r="BP37" s="71" t="str">
        <f t="shared" si="52"/>
        <v>Milković</v>
      </c>
      <c r="BQ37" s="52" t="s">
        <v>0</v>
      </c>
      <c r="BR37" s="87" t="str">
        <f t="shared" si="53"/>
        <v/>
      </c>
      <c r="BS37" s="52" t="s">
        <v>0</v>
      </c>
      <c r="BT37" s="20" t="str">
        <f t="shared" si="54"/>
        <v/>
      </c>
      <c r="BU37" s="52" t="s">
        <v>0</v>
      </c>
      <c r="BV37" s="135"/>
      <c r="BW37" s="52" t="s">
        <v>0</v>
      </c>
      <c r="BX37" s="57" t="str">
        <f t="shared" si="55"/>
        <v/>
      </c>
      <c r="BY37" s="78" t="str">
        <f>IF(BV37="","",MAX(BY$10:BY36)+1)</f>
        <v/>
      </c>
      <c r="BZ37" s="58" t="str">
        <f t="shared" si="56"/>
        <v/>
      </c>
      <c r="CA37" s="52" t="s">
        <v>0</v>
      </c>
      <c r="CB37" s="20" t="str">
        <f t="shared" si="57"/>
        <v/>
      </c>
      <c r="CC37" s="52" t="s">
        <v>0</v>
      </c>
      <c r="CD37" s="63" t="str">
        <f>IF(AND(BM37="NEMA",BN37="NEMA"),MAX(CD$10:CD36)+1,"")</f>
        <v/>
      </c>
      <c r="CE37" s="58" t="str">
        <f t="shared" si="58"/>
        <v/>
      </c>
      <c r="CF37" t="s">
        <v>0</v>
      </c>
      <c r="CG37" s="138" t="str">
        <f t="shared" si="15"/>
        <v>M</v>
      </c>
      <c r="CH37" t="s">
        <v>0</v>
      </c>
      <c r="CI37" s="57" t="str">
        <f>IF(CD37="","",IF(M37&lt;&gt;"CRO","","INSERT INTO osoba (id,reg_broj,oib,spol_id,dat_rodjenja) VALUES ("&amp;CD37&amp;",(SELECT max(reg_broj)+1 FROM osoba),Null,'"&amp;CG37&amp;"',Null); INSERT INTO osoba_log (id,reg_broj,oib,spol_id,dat_rodjenja,dnevnik_id) SELECT id,reg_broj,oib,spol_id,dat_rodjenja,"&amp;dnevnik_id&amp;" FROM osoba WHERE id = "&amp;CD37&amp;";"))</f>
        <v/>
      </c>
      <c r="CJ37" s="71" t="str">
        <f>IF(CD37="","","INSERT INTO imeprezime (id,osoba_id,rbr,ime,prezime,klub_id,identitet_id,sintaksa_id,info,aktivno,dnevnik_id) VALUES ("&amp;CD37&amp;","&amp;IF(CI37="","Null",CD37)&amp;",1,'"&amp;BK37&amp;"','"&amp;BL37&amp;"',(SELECT id FROM klub WHERE naziv = '"&amp;BD37&amp;"'),Null,1,'',1,"&amp;dnevnik_id&amp;");")</f>
        <v/>
      </c>
      <c r="CK37" t="s">
        <v>0</v>
      </c>
      <c r="CL37" s="20" t="str">
        <f t="shared" si="59"/>
        <v/>
      </c>
      <c r="CM37" s="52" t="s">
        <v>0</v>
      </c>
      <c r="CN37" s="57" t="str">
        <f t="shared" si="16"/>
        <v>Patrick</v>
      </c>
      <c r="CO37" s="71" t="str">
        <f t="shared" si="17"/>
        <v>Milković</v>
      </c>
      <c r="CP37" s="52" t="s">
        <v>0</v>
      </c>
      <c r="CQ37" s="57" t="str">
        <f t="shared" si="60"/>
        <v>Patrick – Milković – OK Japetić – M16</v>
      </c>
      <c r="CR37" s="58">
        <f t="shared" si="61"/>
        <v>114</v>
      </c>
      <c r="CS37" s="52" t="s">
        <v>0</v>
      </c>
      <c r="CT37" s="57" t="str">
        <f t="shared" si="62"/>
        <v>Patrick – Milković – OK Japetić</v>
      </c>
      <c r="CU37" s="58">
        <f t="shared" si="63"/>
        <v>114</v>
      </c>
      <c r="CV37" s="52" t="s">
        <v>0</v>
      </c>
      <c r="CW37" s="57" t="str">
        <f t="shared" si="64"/>
        <v>Patrick – Milković</v>
      </c>
      <c r="CX37" s="58">
        <f t="shared" si="65"/>
        <v>114</v>
      </c>
      <c r="CY37" s="52" t="s">
        <v>0</v>
      </c>
      <c r="CZ37" s="63">
        <f t="shared" si="66"/>
        <v>114</v>
      </c>
      <c r="DA37" s="58" cm="1">
        <f t="array" ref="DA37">IF(CZ37&lt;&gt;"",INDEX(imePrezime_id,CZ37,0),IF(CD37&lt;&gt;"",CD37,""))</f>
        <v>1169</v>
      </c>
      <c r="DB37" s="52" t="s">
        <v>0</v>
      </c>
      <c r="DC37" s="63" t="str">
        <f t="shared" si="67"/>
        <v>imepre</v>
      </c>
      <c r="DD37" s="78" t="str">
        <f t="shared" si="21"/>
        <v>klu(ali)</v>
      </c>
      <c r="DE37" s="78" t="str">
        <f t="shared" si="68"/>
        <v>kat</v>
      </c>
      <c r="DF37" s="78" t="str">
        <f t="shared" si="69"/>
        <v/>
      </c>
      <c r="DG37" s="71" t="str">
        <f t="shared" si="70"/>
        <v>imepre-klu(ali)-kat</v>
      </c>
      <c r="DH37" s="52" t="s">
        <v>0</v>
      </c>
      <c r="DI37" s="63">
        <f>IF(BL37="","",MAX(DI$10:DI36)+1)</f>
        <v>1024</v>
      </c>
      <c r="DJ37" s="78">
        <f t="shared" si="71"/>
        <v>1009</v>
      </c>
      <c r="DK37" s="78">
        <f t="shared" si="72"/>
        <v>1169</v>
      </c>
      <c r="DL37" s="78">
        <f t="shared" si="73"/>
        <v>3015</v>
      </c>
      <c r="DM37" s="78">
        <f t="shared" si="74"/>
        <v>1</v>
      </c>
      <c r="DN37" s="78">
        <f t="shared" si="22"/>
        <v>0</v>
      </c>
      <c r="DO37" s="78">
        <f t="shared" si="23"/>
        <v>3</v>
      </c>
      <c r="DP37" s="78" t="str">
        <f t="shared" si="75"/>
        <v>0</v>
      </c>
      <c r="DQ37" s="78" t="str">
        <f t="shared" si="76"/>
        <v/>
      </c>
      <c r="DR37" s="78">
        <f t="shared" si="77"/>
        <v>1</v>
      </c>
      <c r="DS37" s="58" t="str">
        <f t="shared" si="24"/>
        <v/>
      </c>
      <c r="DT37" s="52" t="s">
        <v>0</v>
      </c>
      <c r="DU37" s="20"/>
      <c r="DV37" s="52"/>
      <c r="DW37" s="20"/>
      <c r="DX37" s="52"/>
      <c r="DY37" s="230"/>
      <c r="DZ37" s="52" t="s">
        <v>0</v>
      </c>
    </row>
    <row r="38" spans="1:130" x14ac:dyDescent="0.25">
      <c r="A38" t="s">
        <v>0</v>
      </c>
      <c r="B38" s="57" t="str">
        <f>IF(csv!F30="","",csv!T30)</f>
        <v>M16</v>
      </c>
      <c r="C38" s="33" t="s">
        <v>0</v>
      </c>
      <c r="D38" s="33" t="str">
        <f>IF(csv!F30="","",csv!F30)</f>
        <v>Petar</v>
      </c>
      <c r="E38" s="33" t="str">
        <f>IF(csv!E30="","",csv!E30)</f>
        <v>Jurač</v>
      </c>
      <c r="F38" s="33" t="s">
        <v>0</v>
      </c>
      <c r="G38" s="78" t="str">
        <f>IF(csv!M30="","",csv!M30)</f>
        <v>73:05</v>
      </c>
      <c r="H38" s="78" t="str">
        <f>IF(csv!N30="","",csv!N30)</f>
        <v>0</v>
      </c>
      <c r="I38" s="33" t="s">
        <v>0</v>
      </c>
      <c r="J38" s="33" t="str">
        <f>IF(csv!P30="","",csv!P30)</f>
        <v>Vihor</v>
      </c>
      <c r="K38" s="33" t="str">
        <f>IF(csv!Q30="","",csv!Q30)</f>
        <v>OK Vihor</v>
      </c>
      <c r="L38" s="33" t="s">
        <v>0</v>
      </c>
      <c r="M38" s="71" t="str">
        <f>IF(csv!R30="","",csv!R30)</f>
        <v>CRO</v>
      </c>
      <c r="N38" s="52" t="s">
        <v>0</v>
      </c>
      <c r="O38" s="57" t="str">
        <f t="shared" si="25"/>
        <v>M16</v>
      </c>
      <c r="P38" s="78">
        <f>IF(O38="","",IF(COUNTIF(O$10:O37,O38)=0,P37+1,P37))</f>
        <v>3</v>
      </c>
      <c r="Q38" s="93">
        <f t="shared" si="26"/>
        <v>110</v>
      </c>
      <c r="R38" s="94" t="str" cm="1">
        <f t="array" ref="R38">IF(S38="","",INDEX(natjecanjeStaze_naziv,MATCH(S38,natjecanjeStaze_stazaId,0)))</f>
        <v>M16 – M21B</v>
      </c>
      <c r="S38" s="58">
        <f t="shared" si="27"/>
        <v>1009</v>
      </c>
      <c r="T38" s="52" t="s">
        <v>0</v>
      </c>
      <c r="U38" s="165" t="str">
        <f t="shared" si="28"/>
        <v>M16</v>
      </c>
      <c r="V38" s="52" t="s">
        <v>0</v>
      </c>
      <c r="W38" s="57" t="str">
        <f t="shared" si="29"/>
        <v>CRO</v>
      </c>
      <c r="X38" s="78">
        <f t="shared" si="3"/>
        <v>1</v>
      </c>
      <c r="Y38" s="33" t="str">
        <f t="shared" si="30"/>
        <v/>
      </c>
      <c r="Z38" s="71" t="str">
        <f>IF(Y38="","",MAX(Z$10:Z37)+1)</f>
        <v/>
      </c>
      <c r="AA38" s="52" t="s">
        <v>0</v>
      </c>
      <c r="AB38" s="135"/>
      <c r="AC38" s="52" t="s">
        <v>0</v>
      </c>
      <c r="AD38" s="20" t="str">
        <f t="shared" si="31"/>
        <v/>
      </c>
      <c r="AE38" s="52" t="s">
        <v>0</v>
      </c>
      <c r="AF38" s="165" t="str">
        <f t="shared" si="32"/>
        <v>CRO</v>
      </c>
      <c r="AG38" s="52" t="s">
        <v>0</v>
      </c>
      <c r="AH38" s="57" t="str">
        <f t="shared" si="33"/>
        <v>Vihor</v>
      </c>
      <c r="AI38" s="33" t="str">
        <f t="shared" si="34"/>
        <v>OK Vihor</v>
      </c>
      <c r="AJ38" s="78" t="str">
        <f t="shared" si="5"/>
        <v/>
      </c>
      <c r="AK38" s="33" t="str" cm="1">
        <f t="array" ref="AK38">IF(AJ38="",""&amp;AI38,IF(AJ38="NEMA",AI38,INDEX(klub_naziv,MATCH(INDEX(klubAlias_klubId,AJ38),klub_id,0))))</f>
        <v>OK Vihor</v>
      </c>
      <c r="AL38" s="33" t="str" cm="1">
        <f t="array" ref="AL38">IFERROR(""&amp;INDEX(registarNatjecatelji,CX38,4),"")</f>
        <v>OK Vihor</v>
      </c>
      <c r="AM38" s="78" t="str">
        <f t="shared" si="35"/>
        <v/>
      </c>
      <c r="AN38" s="71" t="str">
        <f t="shared" si="36"/>
        <v>OK Vihor</v>
      </c>
      <c r="AO38" s="52" t="s">
        <v>0</v>
      </c>
      <c r="AP38" s="87" t="str">
        <f>IF(AJ38&lt;&gt;"NEMA","",IF(IFERROR(MATCH(AI38,AI$10:AI37,0),0)&lt;&gt;0,"",AI38))</f>
        <v/>
      </c>
      <c r="AQ38" s="52" t="s">
        <v>0</v>
      </c>
      <c r="AR38" s="135"/>
      <c r="AS38" s="52" t="s">
        <v>0</v>
      </c>
      <c r="AT38" s="57" t="str">
        <f t="shared" si="37"/>
        <v/>
      </c>
      <c r="AU38" s="33" t="str">
        <f>IF(AT38="","",MAX(AU$10:AU37)+1)</f>
        <v/>
      </c>
      <c r="AV38" s="33" t="str">
        <f t="shared" si="38"/>
        <v/>
      </c>
      <c r="AW38" s="33" t="str">
        <f t="shared" si="39"/>
        <v/>
      </c>
      <c r="AX38" s="33" t="str">
        <f>IF(AR38="","",MAX(AX$10:AX37)+1)</f>
        <v/>
      </c>
      <c r="AY38" s="94" t="str">
        <f t="shared" si="40"/>
        <v/>
      </c>
      <c r="AZ38" s="71" t="str">
        <f t="shared" si="41"/>
        <v/>
      </c>
      <c r="BA38" s="52" t="s">
        <v>0</v>
      </c>
      <c r="BB38" s="20" t="str">
        <f t="shared" si="42"/>
        <v/>
      </c>
      <c r="BC38" s="52" t="s">
        <v>0</v>
      </c>
      <c r="BD38" s="165" t="str">
        <f t="shared" si="43"/>
        <v>OK Vihor</v>
      </c>
      <c r="BE38" s="52" t="s">
        <v>0</v>
      </c>
      <c r="BF38" s="63" t="str">
        <f t="shared" si="44"/>
        <v>73:05</v>
      </c>
      <c r="BG38" s="93" t="str">
        <f t="shared" si="45"/>
        <v>0</v>
      </c>
      <c r="BH38" s="211">
        <f t="shared" si="46"/>
        <v>4385</v>
      </c>
      <c r="BI38" s="212">
        <f t="shared" si="8"/>
        <v>1</v>
      </c>
      <c r="BJ38" s="52" t="s">
        <v>0</v>
      </c>
      <c r="BK38" s="57" t="str">
        <f t="shared" si="47"/>
        <v>Petar</v>
      </c>
      <c r="BL38" s="33" t="str">
        <f t="shared" si="48"/>
        <v>Jurač</v>
      </c>
      <c r="BM38" s="78">
        <f t="shared" si="49"/>
        <v>1283</v>
      </c>
      <c r="BN38" s="78" t="str">
        <f t="shared" si="50"/>
        <v/>
      </c>
      <c r="BO38" s="33" t="str">
        <f t="shared" si="51"/>
        <v>Petar</v>
      </c>
      <c r="BP38" s="71" t="str">
        <f t="shared" si="52"/>
        <v>Jurač</v>
      </c>
      <c r="BQ38" s="52" t="s">
        <v>0</v>
      </c>
      <c r="BR38" s="87" t="str">
        <f t="shared" si="53"/>
        <v/>
      </c>
      <c r="BS38" s="52" t="s">
        <v>0</v>
      </c>
      <c r="BT38" s="20" t="str">
        <f t="shared" si="54"/>
        <v/>
      </c>
      <c r="BU38" s="52" t="s">
        <v>0</v>
      </c>
      <c r="BV38" s="135"/>
      <c r="BW38" s="52" t="s">
        <v>0</v>
      </c>
      <c r="BX38" s="57" t="str">
        <f t="shared" si="55"/>
        <v/>
      </c>
      <c r="BY38" s="78" t="str">
        <f>IF(BV38="","",MAX(BY$10:BY37)+1)</f>
        <v/>
      </c>
      <c r="BZ38" s="58" t="str">
        <f t="shared" si="56"/>
        <v/>
      </c>
      <c r="CA38" s="52" t="s">
        <v>0</v>
      </c>
      <c r="CB38" s="20" t="str">
        <f t="shared" si="57"/>
        <v/>
      </c>
      <c r="CC38" s="52" t="s">
        <v>0</v>
      </c>
      <c r="CD38" s="63" t="str">
        <f>IF(AND(BM38="NEMA",BN38="NEMA"),MAX(CD$10:CD37)+1,"")</f>
        <v/>
      </c>
      <c r="CE38" s="58" t="str">
        <f t="shared" si="58"/>
        <v/>
      </c>
      <c r="CF38" t="s">
        <v>0</v>
      </c>
      <c r="CG38" s="138" t="str">
        <f t="shared" si="15"/>
        <v>M</v>
      </c>
      <c r="CH38" t="s">
        <v>0</v>
      </c>
      <c r="CI38" s="57" t="str">
        <f>IF(CD38="","",IF(M38&lt;&gt;"CRO","","INSERT INTO osoba (id,reg_broj,oib,spol_id,dat_rodjenja) VALUES ("&amp;CD38&amp;",(SELECT max(reg_broj)+1 FROM osoba),Null,'"&amp;CG38&amp;"',Null); INSERT INTO osoba_log (id,reg_broj,oib,spol_id,dat_rodjenja,dnevnik_id) SELECT id,reg_broj,oib,spol_id,dat_rodjenja,"&amp;dnevnik_id&amp;" FROM osoba WHERE id = "&amp;CD38&amp;";"))</f>
        <v/>
      </c>
      <c r="CJ38" s="71" t="str">
        <f>IF(CD38="","","INSERT INTO imeprezime (id,osoba_id,rbr,ime,prezime,klub_id,identitet_id,sintaksa_id,info,aktivno,dnevnik_id) VALUES ("&amp;CD38&amp;","&amp;IF(CI38="","Null",CD38)&amp;",1,'"&amp;BK38&amp;"','"&amp;BL38&amp;"',(SELECT id FROM klub WHERE naziv = '"&amp;BD38&amp;"'),Null,1,'',1,"&amp;dnevnik_id&amp;");")</f>
        <v/>
      </c>
      <c r="CK38" t="s">
        <v>0</v>
      </c>
      <c r="CL38" s="20" t="str">
        <f t="shared" si="59"/>
        <v/>
      </c>
      <c r="CM38" s="52" t="s">
        <v>0</v>
      </c>
      <c r="CN38" s="57" t="str">
        <f t="shared" si="16"/>
        <v>Petar</v>
      </c>
      <c r="CO38" s="71" t="str">
        <f t="shared" si="17"/>
        <v>Jurač</v>
      </c>
      <c r="CP38" s="52" t="s">
        <v>0</v>
      </c>
      <c r="CQ38" s="57" t="str">
        <f t="shared" si="60"/>
        <v>Petar – Jurač – OK Vihor – M16</v>
      </c>
      <c r="CR38" s="58">
        <f t="shared" si="61"/>
        <v>710</v>
      </c>
      <c r="CS38" s="52" t="s">
        <v>0</v>
      </c>
      <c r="CT38" s="57" t="str">
        <f t="shared" si="62"/>
        <v>Petar – Jurač – OK Vihor</v>
      </c>
      <c r="CU38" s="58">
        <f t="shared" si="63"/>
        <v>710</v>
      </c>
      <c r="CV38" s="52" t="s">
        <v>0</v>
      </c>
      <c r="CW38" s="57" t="str">
        <f t="shared" si="64"/>
        <v>Petar – Jurač</v>
      </c>
      <c r="CX38" s="58">
        <f t="shared" si="65"/>
        <v>710</v>
      </c>
      <c r="CY38" s="52" t="s">
        <v>0</v>
      </c>
      <c r="CZ38" s="63">
        <f t="shared" si="66"/>
        <v>710</v>
      </c>
      <c r="DA38" s="58" cm="1">
        <f t="array" ref="DA38">IF(CZ38&lt;&gt;"",INDEX(imePrezime_id,CZ38,0),IF(CD38&lt;&gt;"",CD38,""))</f>
        <v>1283</v>
      </c>
      <c r="DB38" s="52" t="s">
        <v>0</v>
      </c>
      <c r="DC38" s="63" t="str">
        <f t="shared" si="67"/>
        <v>imepre</v>
      </c>
      <c r="DD38" s="78" t="str">
        <f t="shared" si="21"/>
        <v>klu</v>
      </c>
      <c r="DE38" s="78" t="str">
        <f t="shared" si="68"/>
        <v>kat</v>
      </c>
      <c r="DF38" s="78" t="str">
        <f t="shared" si="69"/>
        <v/>
      </c>
      <c r="DG38" s="71" t="str">
        <f t="shared" si="70"/>
        <v>imepre-klu-kat</v>
      </c>
      <c r="DH38" s="52" t="s">
        <v>0</v>
      </c>
      <c r="DI38" s="63">
        <f>IF(BL38="","",MAX(DI$10:DI37)+1)</f>
        <v>1025</v>
      </c>
      <c r="DJ38" s="78">
        <f t="shared" si="71"/>
        <v>1009</v>
      </c>
      <c r="DK38" s="78">
        <f t="shared" si="72"/>
        <v>1283</v>
      </c>
      <c r="DL38" s="78">
        <f t="shared" si="73"/>
        <v>4385</v>
      </c>
      <c r="DM38" s="78">
        <f t="shared" si="74"/>
        <v>1</v>
      </c>
      <c r="DN38" s="78">
        <f t="shared" si="22"/>
        <v>0</v>
      </c>
      <c r="DO38" s="78">
        <f t="shared" si="23"/>
        <v>1</v>
      </c>
      <c r="DP38" s="78" t="str">
        <f t="shared" si="75"/>
        <v>0</v>
      </c>
      <c r="DQ38" s="78" t="str">
        <f t="shared" si="76"/>
        <v/>
      </c>
      <c r="DR38" s="78" t="str">
        <f t="shared" si="77"/>
        <v/>
      </c>
      <c r="DS38" s="58" t="str">
        <f t="shared" si="24"/>
        <v/>
      </c>
      <c r="DT38" s="52" t="s">
        <v>0</v>
      </c>
      <c r="DU38" s="20"/>
      <c r="DV38" s="52"/>
      <c r="DW38" s="20"/>
      <c r="DX38" s="52"/>
      <c r="DY38" s="230"/>
      <c r="DZ38" s="52" t="s">
        <v>0</v>
      </c>
    </row>
    <row r="39" spans="1:130" x14ac:dyDescent="0.25">
      <c r="A39" t="s">
        <v>0</v>
      </c>
      <c r="B39" s="57" t="str">
        <f>IF(csv!F31="","",csv!T31)</f>
        <v>M16</v>
      </c>
      <c r="C39" s="33" t="s">
        <v>0</v>
      </c>
      <c r="D39" s="33" t="str">
        <f>IF(csv!F31="","",csv!F31)</f>
        <v>Borna</v>
      </c>
      <c r="E39" s="33" t="str">
        <f>IF(csv!E31="","",csv!E31)</f>
        <v>Kuzmanić</v>
      </c>
      <c r="F39" s="33" t="s">
        <v>0</v>
      </c>
      <c r="G39" s="78" t="str">
        <f>IF(csv!M31="","",csv!M31)</f>
        <v>75:35</v>
      </c>
      <c r="H39" s="78" t="str">
        <f>IF(csv!N31="","",csv!N31)</f>
        <v>0</v>
      </c>
      <c r="I39" s="33" t="s">
        <v>0</v>
      </c>
      <c r="J39" s="33" t="str">
        <f>IF(csv!P31="","",csv!P31)</f>
        <v>JAP</v>
      </c>
      <c r="K39" s="33" t="str">
        <f>IF(csv!Q31="","",csv!Q31)</f>
        <v>OK Japetic</v>
      </c>
      <c r="L39" s="33" t="s">
        <v>0</v>
      </c>
      <c r="M39" s="71" t="str">
        <f>IF(csv!R31="","",csv!R31)</f>
        <v>CRO</v>
      </c>
      <c r="N39" s="52" t="s">
        <v>0</v>
      </c>
      <c r="O39" s="57" t="str">
        <f t="shared" si="25"/>
        <v>M16</v>
      </c>
      <c r="P39" s="78">
        <f>IF(O39="","",IF(COUNTIF(O$10:O38,O39)=0,P38+1,P38))</f>
        <v>3</v>
      </c>
      <c r="Q39" s="93">
        <f t="shared" si="26"/>
        <v>110</v>
      </c>
      <c r="R39" s="94" t="str" cm="1">
        <f t="array" ref="R39">IF(S39="","",INDEX(natjecanjeStaze_naziv,MATCH(S39,natjecanjeStaze_stazaId,0)))</f>
        <v>M16 – M21B</v>
      </c>
      <c r="S39" s="58">
        <f t="shared" si="27"/>
        <v>1009</v>
      </c>
      <c r="T39" s="52" t="s">
        <v>0</v>
      </c>
      <c r="U39" s="165" t="str">
        <f t="shared" si="28"/>
        <v>M16</v>
      </c>
      <c r="V39" s="52" t="s">
        <v>0</v>
      </c>
      <c r="W39" s="57" t="str">
        <f t="shared" si="29"/>
        <v>CRO</v>
      </c>
      <c r="X39" s="78">
        <f t="shared" si="3"/>
        <v>1</v>
      </c>
      <c r="Y39" s="33" t="str">
        <f t="shared" si="30"/>
        <v/>
      </c>
      <c r="Z39" s="71" t="str">
        <f>IF(Y39="","",MAX(Z$10:Z38)+1)</f>
        <v/>
      </c>
      <c r="AA39" s="52" t="s">
        <v>0</v>
      </c>
      <c r="AB39" s="135"/>
      <c r="AC39" s="52" t="s">
        <v>0</v>
      </c>
      <c r="AD39" s="20" t="str">
        <f t="shared" si="31"/>
        <v/>
      </c>
      <c r="AE39" s="52" t="s">
        <v>0</v>
      </c>
      <c r="AF39" s="165" t="str">
        <f t="shared" si="32"/>
        <v>CRO</v>
      </c>
      <c r="AG39" s="52" t="s">
        <v>0</v>
      </c>
      <c r="AH39" s="57" t="str">
        <f t="shared" si="33"/>
        <v>JAP</v>
      </c>
      <c r="AI39" s="33" t="str">
        <f t="shared" si="34"/>
        <v>OK Japetic</v>
      </c>
      <c r="AJ39" s="78">
        <f t="shared" si="5"/>
        <v>1</v>
      </c>
      <c r="AK39" s="33" t="str" cm="1">
        <f t="array" ref="AK39">IF(AJ39="",""&amp;AI39,IF(AJ39="NEMA",AI39,INDEX(klub_naziv,MATCH(INDEX(klubAlias_klubId,AJ39),klub_id,0))))</f>
        <v>OK Japetić</v>
      </c>
      <c r="AL39" s="33" t="str" cm="1">
        <f t="array" ref="AL39">IFERROR(""&amp;INDEX(registarNatjecatelji,CX39,4),"")</f>
        <v>OK Japetić</v>
      </c>
      <c r="AM39" s="78" t="str">
        <f t="shared" si="35"/>
        <v/>
      </c>
      <c r="AN39" s="71" t="str">
        <f t="shared" si="36"/>
        <v>OK Japetić</v>
      </c>
      <c r="AO39" s="52" t="s">
        <v>0</v>
      </c>
      <c r="AP39" s="87" t="str">
        <f>IF(AJ39&lt;&gt;"NEMA","",IF(IFERROR(MATCH(AI39,AI$10:AI38,0),0)&lt;&gt;0,"",AI39))</f>
        <v/>
      </c>
      <c r="AQ39" s="52" t="s">
        <v>0</v>
      </c>
      <c r="AR39" s="135"/>
      <c r="AS39" s="52" t="s">
        <v>0</v>
      </c>
      <c r="AT39" s="57" t="str">
        <f t="shared" si="37"/>
        <v/>
      </c>
      <c r="AU39" s="33" t="str">
        <f>IF(AT39="","",MAX(AU$10:AU38)+1)</f>
        <v/>
      </c>
      <c r="AV39" s="33" t="str">
        <f t="shared" si="38"/>
        <v/>
      </c>
      <c r="AW39" s="33" t="str">
        <f t="shared" si="39"/>
        <v/>
      </c>
      <c r="AX39" s="33" t="str">
        <f>IF(AR39="","",MAX(AX$10:AX38)+1)</f>
        <v/>
      </c>
      <c r="AY39" s="94" t="str">
        <f t="shared" si="40"/>
        <v/>
      </c>
      <c r="AZ39" s="71" t="str">
        <f t="shared" si="41"/>
        <v/>
      </c>
      <c r="BA39" s="52" t="s">
        <v>0</v>
      </c>
      <c r="BB39" s="20" t="str">
        <f t="shared" si="42"/>
        <v/>
      </c>
      <c r="BC39" s="52" t="s">
        <v>0</v>
      </c>
      <c r="BD39" s="165" t="str">
        <f t="shared" si="43"/>
        <v>OK Japetić</v>
      </c>
      <c r="BE39" s="52" t="s">
        <v>0</v>
      </c>
      <c r="BF39" s="63" t="str">
        <f t="shared" si="44"/>
        <v>75:35</v>
      </c>
      <c r="BG39" s="93" t="str">
        <f t="shared" si="45"/>
        <v>0</v>
      </c>
      <c r="BH39" s="211">
        <f t="shared" si="46"/>
        <v>4535</v>
      </c>
      <c r="BI39" s="212">
        <f t="shared" si="8"/>
        <v>1</v>
      </c>
      <c r="BJ39" s="52" t="s">
        <v>0</v>
      </c>
      <c r="BK39" s="57" t="str">
        <f t="shared" si="47"/>
        <v>Borna</v>
      </c>
      <c r="BL39" s="33" t="str">
        <f t="shared" si="48"/>
        <v>Kuzmanić</v>
      </c>
      <c r="BM39" s="78">
        <f t="shared" si="49"/>
        <v>1451</v>
      </c>
      <c r="BN39" s="78" t="str">
        <f t="shared" si="50"/>
        <v/>
      </c>
      <c r="BO39" s="33" t="str">
        <f t="shared" si="51"/>
        <v>Borna</v>
      </c>
      <c r="BP39" s="71" t="str">
        <f t="shared" si="52"/>
        <v>Kuzmanić</v>
      </c>
      <c r="BQ39" s="52" t="s">
        <v>0</v>
      </c>
      <c r="BR39" s="87" t="str">
        <f t="shared" si="53"/>
        <v/>
      </c>
      <c r="BS39" s="52" t="s">
        <v>0</v>
      </c>
      <c r="BT39" s="20" t="str">
        <f t="shared" si="54"/>
        <v/>
      </c>
      <c r="BU39" s="52" t="s">
        <v>0</v>
      </c>
      <c r="BV39" s="135"/>
      <c r="BW39" s="52" t="s">
        <v>0</v>
      </c>
      <c r="BX39" s="57" t="str">
        <f t="shared" si="55"/>
        <v/>
      </c>
      <c r="BY39" s="78" t="str">
        <f>IF(BV39="","",MAX(BY$10:BY38)+1)</f>
        <v/>
      </c>
      <c r="BZ39" s="58" t="str">
        <f t="shared" si="56"/>
        <v/>
      </c>
      <c r="CA39" s="52" t="s">
        <v>0</v>
      </c>
      <c r="CB39" s="20" t="str">
        <f t="shared" si="57"/>
        <v/>
      </c>
      <c r="CC39" s="52" t="s">
        <v>0</v>
      </c>
      <c r="CD39" s="63" t="str">
        <f>IF(AND(BM39="NEMA",BN39="NEMA"),MAX(CD$10:CD38)+1,"")</f>
        <v/>
      </c>
      <c r="CE39" s="58" t="str">
        <f t="shared" si="58"/>
        <v/>
      </c>
      <c r="CF39" t="s">
        <v>0</v>
      </c>
      <c r="CG39" s="138" t="str">
        <f t="shared" si="15"/>
        <v>M</v>
      </c>
      <c r="CH39" t="s">
        <v>0</v>
      </c>
      <c r="CI39" s="57" t="str">
        <f>IF(CD39="","",IF(M39&lt;&gt;"CRO","","INSERT INTO osoba (id,reg_broj,oib,spol_id,dat_rodjenja) VALUES ("&amp;CD39&amp;",(SELECT max(reg_broj)+1 FROM osoba),Null,'"&amp;CG39&amp;"',Null); INSERT INTO osoba_log (id,reg_broj,oib,spol_id,dat_rodjenja,dnevnik_id) SELECT id,reg_broj,oib,spol_id,dat_rodjenja,"&amp;dnevnik_id&amp;" FROM osoba WHERE id = "&amp;CD39&amp;";"))</f>
        <v/>
      </c>
      <c r="CJ39" s="71" t="str">
        <f>IF(CD39="","","INSERT INTO imeprezime (id,osoba_id,rbr,ime,prezime,klub_id,identitet_id,sintaksa_id,info,aktivno,dnevnik_id) VALUES ("&amp;CD39&amp;","&amp;IF(CI39="","Null",CD39)&amp;",1,'"&amp;BK39&amp;"','"&amp;BL39&amp;"',(SELECT id FROM klub WHERE naziv = '"&amp;BD39&amp;"'),Null,1,'',1,"&amp;dnevnik_id&amp;");")</f>
        <v/>
      </c>
      <c r="CK39" t="s">
        <v>0</v>
      </c>
      <c r="CL39" s="20" t="str">
        <f t="shared" si="59"/>
        <v/>
      </c>
      <c r="CM39" s="52" t="s">
        <v>0</v>
      </c>
      <c r="CN39" s="57" t="str">
        <f t="shared" si="16"/>
        <v>Borna</v>
      </c>
      <c r="CO39" s="71" t="str">
        <f t="shared" si="17"/>
        <v>Kuzmanić</v>
      </c>
      <c r="CP39" s="52" t="s">
        <v>0</v>
      </c>
      <c r="CQ39" s="57" t="str">
        <f t="shared" si="60"/>
        <v>Borna – Kuzmanić – OK Japetić – M16</v>
      </c>
      <c r="CR39" s="58">
        <f t="shared" si="61"/>
        <v>99</v>
      </c>
      <c r="CS39" s="52" t="s">
        <v>0</v>
      </c>
      <c r="CT39" s="57" t="str">
        <f t="shared" si="62"/>
        <v>Borna – Kuzmanić – OK Japetić</v>
      </c>
      <c r="CU39" s="58">
        <f t="shared" si="63"/>
        <v>99</v>
      </c>
      <c r="CV39" s="52" t="s">
        <v>0</v>
      </c>
      <c r="CW39" s="57" t="str">
        <f t="shared" si="64"/>
        <v>Borna – Kuzmanić</v>
      </c>
      <c r="CX39" s="58">
        <f t="shared" si="65"/>
        <v>99</v>
      </c>
      <c r="CY39" s="52" t="s">
        <v>0</v>
      </c>
      <c r="CZ39" s="63">
        <f t="shared" si="66"/>
        <v>99</v>
      </c>
      <c r="DA39" s="58" cm="1">
        <f t="array" ref="DA39">IF(CZ39&lt;&gt;"",INDEX(imePrezime_id,CZ39,0),IF(CD39&lt;&gt;"",CD39,""))</f>
        <v>1451</v>
      </c>
      <c r="DB39" s="52" t="s">
        <v>0</v>
      </c>
      <c r="DC39" s="63" t="str">
        <f t="shared" si="67"/>
        <v>imepre</v>
      </c>
      <c r="DD39" s="78" t="str">
        <f t="shared" si="21"/>
        <v>klu(ali)</v>
      </c>
      <c r="DE39" s="78" t="str">
        <f t="shared" si="68"/>
        <v>kat</v>
      </c>
      <c r="DF39" s="78" t="str">
        <f t="shared" si="69"/>
        <v/>
      </c>
      <c r="DG39" s="71" t="str">
        <f t="shared" si="70"/>
        <v>imepre-klu(ali)-kat</v>
      </c>
      <c r="DH39" s="52" t="s">
        <v>0</v>
      </c>
      <c r="DI39" s="63">
        <f>IF(BL39="","",MAX(DI$10:DI38)+1)</f>
        <v>1026</v>
      </c>
      <c r="DJ39" s="78">
        <f t="shared" si="71"/>
        <v>1009</v>
      </c>
      <c r="DK39" s="78">
        <f t="shared" si="72"/>
        <v>1451</v>
      </c>
      <c r="DL39" s="78">
        <f t="shared" si="73"/>
        <v>4535</v>
      </c>
      <c r="DM39" s="78">
        <f t="shared" si="74"/>
        <v>1</v>
      </c>
      <c r="DN39" s="78">
        <f t="shared" si="22"/>
        <v>0</v>
      </c>
      <c r="DO39" s="78">
        <f t="shared" si="23"/>
        <v>3</v>
      </c>
      <c r="DP39" s="78" t="str">
        <f t="shared" si="75"/>
        <v>0</v>
      </c>
      <c r="DQ39" s="78" t="str">
        <f t="shared" si="76"/>
        <v/>
      </c>
      <c r="DR39" s="78">
        <f t="shared" si="77"/>
        <v>1</v>
      </c>
      <c r="DS39" s="58" t="str">
        <f t="shared" si="24"/>
        <v/>
      </c>
      <c r="DT39" s="52" t="s">
        <v>0</v>
      </c>
      <c r="DU39" s="20"/>
      <c r="DV39" s="52"/>
      <c r="DW39" s="20"/>
      <c r="DX39" s="52"/>
      <c r="DY39" s="230"/>
      <c r="DZ39" s="52" t="s">
        <v>0</v>
      </c>
    </row>
    <row r="40" spans="1:130" x14ac:dyDescent="0.25">
      <c r="A40" t="s">
        <v>0</v>
      </c>
      <c r="B40" s="57" t="str">
        <f>IF(csv!F32="","",csv!T32)</f>
        <v>M16</v>
      </c>
      <c r="C40" s="33" t="s">
        <v>0</v>
      </c>
      <c r="D40" s="33" t="str">
        <f>IF(csv!F32="","",csv!F32)</f>
        <v>Juraj</v>
      </c>
      <c r="E40" s="33" t="str">
        <f>IF(csv!E32="","",csv!E32)</f>
        <v>Vukelić</v>
      </c>
      <c r="F40" s="33" t="s">
        <v>0</v>
      </c>
      <c r="G40" s="78" t="str">
        <f>IF(csv!M32="","",csv!M32)</f>
        <v/>
      </c>
      <c r="H40" s="78" t="str">
        <f>IF(csv!N32="","",csv!N32)</f>
        <v>1</v>
      </c>
      <c r="I40" s="33" t="s">
        <v>0</v>
      </c>
      <c r="J40" s="33" t="str">
        <f>IF(csv!P32="","",csv!P32)</f>
        <v>Maksimir</v>
      </c>
      <c r="K40" s="33" t="str">
        <f>IF(csv!Q32="","",csv!Q32)</f>
        <v>OK Maksimir</v>
      </c>
      <c r="L40" s="33" t="s">
        <v>0</v>
      </c>
      <c r="M40" s="71" t="str">
        <f>IF(csv!R32="","",csv!R32)</f>
        <v>CRO</v>
      </c>
      <c r="N40" s="52" t="s">
        <v>0</v>
      </c>
      <c r="O40" s="57" t="str">
        <f t="shared" si="25"/>
        <v>M16</v>
      </c>
      <c r="P40" s="78">
        <f>IF(O40="","",IF(COUNTIF(O$10:O39,O40)=0,P39+1,P39))</f>
        <v>3</v>
      </c>
      <c r="Q40" s="93">
        <f t="shared" si="26"/>
        <v>110</v>
      </c>
      <c r="R40" s="94" t="str" cm="1">
        <f t="array" ref="R40">IF(S40="","",INDEX(natjecanjeStaze_naziv,MATCH(S40,natjecanjeStaze_stazaId,0)))</f>
        <v>M16 – M21B</v>
      </c>
      <c r="S40" s="58">
        <f t="shared" si="27"/>
        <v>1009</v>
      </c>
      <c r="T40" s="52" t="s">
        <v>0</v>
      </c>
      <c r="U40" s="165" t="str">
        <f t="shared" si="28"/>
        <v>M16</v>
      </c>
      <c r="V40" s="52" t="s">
        <v>0</v>
      </c>
      <c r="W40" s="57" t="str">
        <f t="shared" si="29"/>
        <v>CRO</v>
      </c>
      <c r="X40" s="78">
        <f t="shared" si="3"/>
        <v>1</v>
      </c>
      <c r="Y40" s="33" t="str">
        <f t="shared" si="30"/>
        <v/>
      </c>
      <c r="Z40" s="71" t="str">
        <f>IF(Y40="","",MAX(Z$10:Z39)+1)</f>
        <v/>
      </c>
      <c r="AA40" s="52" t="s">
        <v>0</v>
      </c>
      <c r="AB40" s="135"/>
      <c r="AC40" s="52" t="s">
        <v>0</v>
      </c>
      <c r="AD40" s="20" t="str">
        <f t="shared" si="31"/>
        <v/>
      </c>
      <c r="AE40" s="52" t="s">
        <v>0</v>
      </c>
      <c r="AF40" s="165" t="str">
        <f t="shared" si="32"/>
        <v>CRO</v>
      </c>
      <c r="AG40" s="52" t="s">
        <v>0</v>
      </c>
      <c r="AH40" s="57" t="str">
        <f t="shared" si="33"/>
        <v>Maksimir</v>
      </c>
      <c r="AI40" s="33" t="str">
        <f t="shared" si="34"/>
        <v>OK Maksimir</v>
      </c>
      <c r="AJ40" s="78" t="str">
        <f t="shared" si="5"/>
        <v/>
      </c>
      <c r="AK40" s="33" t="str" cm="1">
        <f t="array" ref="AK40">IF(AJ40="",""&amp;AI40,IF(AJ40="NEMA",AI40,INDEX(klub_naziv,MATCH(INDEX(klubAlias_klubId,AJ40),klub_id,0))))</f>
        <v>OK Maksimir</v>
      </c>
      <c r="AL40" s="33" t="str" cm="1">
        <f t="array" ref="AL40">IFERROR(""&amp;INDEX(registarNatjecatelji,CX40,4),"")</f>
        <v>OK Maksimir</v>
      </c>
      <c r="AM40" s="78" t="str">
        <f t="shared" si="35"/>
        <v/>
      </c>
      <c r="AN40" s="71" t="str">
        <f t="shared" si="36"/>
        <v>OK Maksimir</v>
      </c>
      <c r="AO40" s="52" t="s">
        <v>0</v>
      </c>
      <c r="AP40" s="87" t="str">
        <f>IF(AJ40&lt;&gt;"NEMA","",IF(IFERROR(MATCH(AI40,AI$10:AI39,0),0)&lt;&gt;0,"",AI40))</f>
        <v/>
      </c>
      <c r="AQ40" s="52" t="s">
        <v>0</v>
      </c>
      <c r="AR40" s="135"/>
      <c r="AS40" s="52" t="s">
        <v>0</v>
      </c>
      <c r="AT40" s="57" t="str">
        <f t="shared" si="37"/>
        <v/>
      </c>
      <c r="AU40" s="33" t="str">
        <f>IF(AT40="","",MAX(AU$10:AU39)+1)</f>
        <v/>
      </c>
      <c r="AV40" s="33" t="str">
        <f t="shared" si="38"/>
        <v/>
      </c>
      <c r="AW40" s="33" t="str">
        <f t="shared" si="39"/>
        <v/>
      </c>
      <c r="AX40" s="33" t="str">
        <f>IF(AR40="","",MAX(AX$10:AX39)+1)</f>
        <v/>
      </c>
      <c r="AY40" s="94" t="str">
        <f t="shared" si="40"/>
        <v/>
      </c>
      <c r="AZ40" s="71" t="str">
        <f t="shared" si="41"/>
        <v/>
      </c>
      <c r="BA40" s="52" t="s">
        <v>0</v>
      </c>
      <c r="BB40" s="20" t="str">
        <f t="shared" si="42"/>
        <v/>
      </c>
      <c r="BC40" s="52" t="s">
        <v>0</v>
      </c>
      <c r="BD40" s="165" t="str">
        <f t="shared" si="43"/>
        <v>OK Maksimir</v>
      </c>
      <c r="BE40" s="52" t="s">
        <v>0</v>
      </c>
      <c r="BF40" s="63" t="str">
        <f t="shared" si="44"/>
        <v/>
      </c>
      <c r="BG40" s="93" t="str">
        <f t="shared" si="45"/>
        <v>1</v>
      </c>
      <c r="BH40" s="211" t="str">
        <f t="shared" si="46"/>
        <v/>
      </c>
      <c r="BI40" s="212">
        <f t="shared" si="8"/>
        <v>6</v>
      </c>
      <c r="BJ40" s="52" t="s">
        <v>0</v>
      </c>
      <c r="BK40" s="57" t="str">
        <f t="shared" si="47"/>
        <v>Juraj</v>
      </c>
      <c r="BL40" s="33" t="str">
        <f t="shared" si="48"/>
        <v>Vukelić</v>
      </c>
      <c r="BM40" s="78">
        <f t="shared" si="49"/>
        <v>1170</v>
      </c>
      <c r="BN40" s="78" t="str">
        <f t="shared" si="50"/>
        <v/>
      </c>
      <c r="BO40" s="33" t="str">
        <f t="shared" si="51"/>
        <v>Juraj</v>
      </c>
      <c r="BP40" s="71" t="str">
        <f t="shared" si="52"/>
        <v>Vukelić</v>
      </c>
      <c r="BQ40" s="52" t="s">
        <v>0</v>
      </c>
      <c r="BR40" s="87" t="str">
        <f t="shared" si="53"/>
        <v/>
      </c>
      <c r="BS40" s="52" t="s">
        <v>0</v>
      </c>
      <c r="BT40" s="20" t="str">
        <f t="shared" si="54"/>
        <v/>
      </c>
      <c r="BU40" s="52" t="s">
        <v>0</v>
      </c>
      <c r="BV40" s="135"/>
      <c r="BW40" s="52" t="s">
        <v>0</v>
      </c>
      <c r="BX40" s="57" t="str">
        <f t="shared" si="55"/>
        <v/>
      </c>
      <c r="BY40" s="78" t="str">
        <f>IF(BV40="","",MAX(BY$10:BY39)+1)</f>
        <v/>
      </c>
      <c r="BZ40" s="58" t="str">
        <f t="shared" si="56"/>
        <v/>
      </c>
      <c r="CA40" s="52" t="s">
        <v>0</v>
      </c>
      <c r="CB40" s="20" t="str">
        <f t="shared" si="57"/>
        <v/>
      </c>
      <c r="CC40" s="52" t="s">
        <v>0</v>
      </c>
      <c r="CD40" s="63" t="str">
        <f>IF(AND(BM40="NEMA",BN40="NEMA"),MAX(CD$10:CD39)+1,"")</f>
        <v/>
      </c>
      <c r="CE40" s="58" t="str">
        <f t="shared" si="58"/>
        <v/>
      </c>
      <c r="CF40" t="s">
        <v>0</v>
      </c>
      <c r="CG40" s="138" t="str">
        <f t="shared" si="15"/>
        <v>M</v>
      </c>
      <c r="CH40" t="s">
        <v>0</v>
      </c>
      <c r="CI40" s="57" t="str">
        <f>IF(CD40="","",IF(M40&lt;&gt;"CRO","","INSERT INTO osoba (id,reg_broj,oib,spol_id,dat_rodjenja) VALUES ("&amp;CD40&amp;",(SELECT max(reg_broj)+1 FROM osoba),Null,'"&amp;CG40&amp;"',Null); INSERT INTO osoba_log (id,reg_broj,oib,spol_id,dat_rodjenja,dnevnik_id) SELECT id,reg_broj,oib,spol_id,dat_rodjenja,"&amp;dnevnik_id&amp;" FROM osoba WHERE id = "&amp;CD40&amp;";"))</f>
        <v/>
      </c>
      <c r="CJ40" s="71" t="str">
        <f>IF(CD40="","","INSERT INTO imeprezime (id,osoba_id,rbr,ime,prezime,klub_id,identitet_id,sintaksa_id,info,aktivno,dnevnik_id) VALUES ("&amp;CD40&amp;","&amp;IF(CI40="","Null",CD40)&amp;",1,'"&amp;BK40&amp;"','"&amp;BL40&amp;"',(SELECT id FROM klub WHERE naziv = '"&amp;BD40&amp;"'),Null,1,'',1,"&amp;dnevnik_id&amp;");")</f>
        <v/>
      </c>
      <c r="CK40" t="s">
        <v>0</v>
      </c>
      <c r="CL40" s="20" t="str">
        <f t="shared" si="59"/>
        <v/>
      </c>
      <c r="CM40" s="52" t="s">
        <v>0</v>
      </c>
      <c r="CN40" s="57" t="str">
        <f t="shared" si="16"/>
        <v>Juraj</v>
      </c>
      <c r="CO40" s="71" t="str">
        <f t="shared" si="17"/>
        <v>Vukelić</v>
      </c>
      <c r="CP40" s="52" t="s">
        <v>0</v>
      </c>
      <c r="CQ40" s="57" t="str">
        <f t="shared" si="60"/>
        <v>Juraj – Vukelić – OK Maksimir – M16</v>
      </c>
      <c r="CR40" s="58">
        <f t="shared" si="61"/>
        <v>384</v>
      </c>
      <c r="CS40" s="52" t="s">
        <v>0</v>
      </c>
      <c r="CT40" s="57" t="str">
        <f t="shared" si="62"/>
        <v>Juraj – Vukelić – OK Maksimir</v>
      </c>
      <c r="CU40" s="58">
        <f t="shared" si="63"/>
        <v>384</v>
      </c>
      <c r="CV40" s="52" t="s">
        <v>0</v>
      </c>
      <c r="CW40" s="57" t="str">
        <f t="shared" si="64"/>
        <v>Juraj – Vukelić</v>
      </c>
      <c r="CX40" s="58">
        <f t="shared" si="65"/>
        <v>384</v>
      </c>
      <c r="CY40" s="52" t="s">
        <v>0</v>
      </c>
      <c r="CZ40" s="63">
        <f t="shared" si="66"/>
        <v>384</v>
      </c>
      <c r="DA40" s="58" cm="1">
        <f t="array" ref="DA40">IF(CZ40&lt;&gt;"",INDEX(imePrezime_id,CZ40,0),IF(CD40&lt;&gt;"",CD40,""))</f>
        <v>1170</v>
      </c>
      <c r="DB40" s="52" t="s">
        <v>0</v>
      </c>
      <c r="DC40" s="63" t="str">
        <f t="shared" si="67"/>
        <v>imepre</v>
      </c>
      <c r="DD40" s="78" t="str">
        <f t="shared" si="21"/>
        <v>klu</v>
      </c>
      <c r="DE40" s="78" t="str">
        <f t="shared" si="68"/>
        <v>kat</v>
      </c>
      <c r="DF40" s="78" t="str">
        <f t="shared" si="69"/>
        <v/>
      </c>
      <c r="DG40" s="71" t="str">
        <f t="shared" si="70"/>
        <v>imepre-klu-kat</v>
      </c>
      <c r="DH40" s="52" t="s">
        <v>0</v>
      </c>
      <c r="DI40" s="63">
        <f>IF(BL40="","",MAX(DI$10:DI39)+1)</f>
        <v>1027</v>
      </c>
      <c r="DJ40" s="78">
        <f t="shared" si="71"/>
        <v>1009</v>
      </c>
      <c r="DK40" s="78">
        <f t="shared" si="72"/>
        <v>1170</v>
      </c>
      <c r="DL40" s="78" t="str">
        <f t="shared" si="73"/>
        <v/>
      </c>
      <c r="DM40" s="78">
        <f t="shared" si="74"/>
        <v>6</v>
      </c>
      <c r="DN40" s="78">
        <f t="shared" si="22"/>
        <v>0</v>
      </c>
      <c r="DO40" s="78">
        <f t="shared" si="23"/>
        <v>1</v>
      </c>
      <c r="DP40" s="78" t="str">
        <f t="shared" si="75"/>
        <v>1</v>
      </c>
      <c r="DQ40" s="78" t="str">
        <f t="shared" si="76"/>
        <v/>
      </c>
      <c r="DR40" s="78" t="str">
        <f t="shared" si="77"/>
        <v/>
      </c>
      <c r="DS40" s="58" t="str">
        <f t="shared" si="24"/>
        <v/>
      </c>
      <c r="DT40" s="52" t="s">
        <v>0</v>
      </c>
      <c r="DU40" s="20"/>
      <c r="DV40" s="52"/>
      <c r="DW40" s="20"/>
      <c r="DX40" s="52"/>
      <c r="DY40" s="230"/>
      <c r="DZ40" s="52" t="s">
        <v>0</v>
      </c>
    </row>
    <row r="41" spans="1:130" x14ac:dyDescent="0.25">
      <c r="A41" t="s">
        <v>0</v>
      </c>
      <c r="B41" s="57" t="str">
        <f>IF(csv!F33="","",csv!T33)</f>
        <v>M16</v>
      </c>
      <c r="C41" s="33" t="s">
        <v>0</v>
      </c>
      <c r="D41" s="33" t="str">
        <f>IF(csv!F33="","",csv!F33)</f>
        <v>Mark</v>
      </c>
      <c r="E41" s="33" t="str">
        <f>IF(csv!E33="","",csv!E33)</f>
        <v>Jelinić</v>
      </c>
      <c r="F41" s="33" t="s">
        <v>0</v>
      </c>
      <c r="G41" s="78" t="str">
        <f>IF(csv!M33="","",csv!M33)</f>
        <v/>
      </c>
      <c r="H41" s="78" t="str">
        <f>IF(csv!N33="","",csv!N33)</f>
        <v>1</v>
      </c>
      <c r="I41" s="33" t="s">
        <v>0</v>
      </c>
      <c r="J41" s="33" t="str">
        <f>IF(csv!P33="","",csv!P33)</f>
        <v>JAP</v>
      </c>
      <c r="K41" s="33" t="str">
        <f>IF(csv!Q33="","",csv!Q33)</f>
        <v>OK Japetic</v>
      </c>
      <c r="L41" s="33" t="s">
        <v>0</v>
      </c>
      <c r="M41" s="71" t="str">
        <f>IF(csv!R33="","",csv!R33)</f>
        <v>CRO</v>
      </c>
      <c r="N41" s="52" t="s">
        <v>0</v>
      </c>
      <c r="O41" s="57" t="str">
        <f t="shared" si="25"/>
        <v>M16</v>
      </c>
      <c r="P41" s="78">
        <f>IF(O41="","",IF(COUNTIF(O$10:O40,O41)=0,P40+1,P40))</f>
        <v>3</v>
      </c>
      <c r="Q41" s="93">
        <f t="shared" si="26"/>
        <v>110</v>
      </c>
      <c r="R41" s="94" t="str" cm="1">
        <f t="array" ref="R41">IF(S41="","",INDEX(natjecanjeStaze_naziv,MATCH(S41,natjecanjeStaze_stazaId,0)))</f>
        <v>M16 – M21B</v>
      </c>
      <c r="S41" s="58">
        <f t="shared" si="27"/>
        <v>1009</v>
      </c>
      <c r="T41" s="52" t="s">
        <v>0</v>
      </c>
      <c r="U41" s="165" t="str">
        <f t="shared" si="28"/>
        <v>M16</v>
      </c>
      <c r="V41" s="52" t="s">
        <v>0</v>
      </c>
      <c r="W41" s="57" t="str">
        <f t="shared" si="29"/>
        <v>CRO</v>
      </c>
      <c r="X41" s="78">
        <f t="shared" si="3"/>
        <v>1</v>
      </c>
      <c r="Y41" s="33" t="str">
        <f t="shared" si="30"/>
        <v/>
      </c>
      <c r="Z41" s="71" t="str">
        <f>IF(Y41="","",MAX(Z$10:Z40)+1)</f>
        <v/>
      </c>
      <c r="AA41" s="52" t="s">
        <v>0</v>
      </c>
      <c r="AB41" s="135"/>
      <c r="AC41" s="52" t="s">
        <v>0</v>
      </c>
      <c r="AD41" s="20" t="str">
        <f t="shared" si="31"/>
        <v/>
      </c>
      <c r="AE41" s="52" t="s">
        <v>0</v>
      </c>
      <c r="AF41" s="165" t="str">
        <f t="shared" si="32"/>
        <v>CRO</v>
      </c>
      <c r="AG41" s="52" t="s">
        <v>0</v>
      </c>
      <c r="AH41" s="57" t="str">
        <f t="shared" si="33"/>
        <v>JAP</v>
      </c>
      <c r="AI41" s="33" t="str">
        <f t="shared" si="34"/>
        <v>OK Japetic</v>
      </c>
      <c r="AJ41" s="78">
        <f t="shared" si="5"/>
        <v>1</v>
      </c>
      <c r="AK41" s="33" t="str" cm="1">
        <f t="array" ref="AK41">IF(AJ41="",""&amp;AI41,IF(AJ41="NEMA",AI41,INDEX(klub_naziv,MATCH(INDEX(klubAlias_klubId,AJ41),klub_id,0))))</f>
        <v>OK Japetić</v>
      </c>
      <c r="AL41" s="33" t="str" cm="1">
        <f t="array" ref="AL41">IFERROR(""&amp;INDEX(registarNatjecatelji,CX41,4),"")</f>
        <v>OK Japetić</v>
      </c>
      <c r="AM41" s="78" t="str">
        <f t="shared" si="35"/>
        <v/>
      </c>
      <c r="AN41" s="71" t="str">
        <f t="shared" si="36"/>
        <v>OK Japetić</v>
      </c>
      <c r="AO41" s="52" t="s">
        <v>0</v>
      </c>
      <c r="AP41" s="87" t="str">
        <f>IF(AJ41&lt;&gt;"NEMA","",IF(IFERROR(MATCH(AI41,AI$10:AI40,0),0)&lt;&gt;0,"",AI41))</f>
        <v/>
      </c>
      <c r="AQ41" s="52" t="s">
        <v>0</v>
      </c>
      <c r="AR41" s="135"/>
      <c r="AS41" s="52" t="s">
        <v>0</v>
      </c>
      <c r="AT41" s="57" t="str">
        <f t="shared" si="37"/>
        <v/>
      </c>
      <c r="AU41" s="33" t="str">
        <f>IF(AT41="","",MAX(AU$10:AU40)+1)</f>
        <v/>
      </c>
      <c r="AV41" s="33" t="str">
        <f t="shared" si="38"/>
        <v/>
      </c>
      <c r="AW41" s="33" t="str">
        <f t="shared" si="39"/>
        <v/>
      </c>
      <c r="AX41" s="33" t="str">
        <f>IF(AR41="","",MAX(AX$10:AX40)+1)</f>
        <v/>
      </c>
      <c r="AY41" s="94" t="str">
        <f t="shared" si="40"/>
        <v/>
      </c>
      <c r="AZ41" s="71" t="str">
        <f t="shared" si="41"/>
        <v/>
      </c>
      <c r="BA41" s="52" t="s">
        <v>0</v>
      </c>
      <c r="BB41" s="20" t="str">
        <f t="shared" si="42"/>
        <v/>
      </c>
      <c r="BC41" s="52" t="s">
        <v>0</v>
      </c>
      <c r="BD41" s="165" t="str">
        <f t="shared" si="43"/>
        <v>OK Japetić</v>
      </c>
      <c r="BE41" s="52" t="s">
        <v>0</v>
      </c>
      <c r="BF41" s="63" t="str">
        <f t="shared" si="44"/>
        <v/>
      </c>
      <c r="BG41" s="93" t="str">
        <f t="shared" si="45"/>
        <v>1</v>
      </c>
      <c r="BH41" s="211" t="str">
        <f t="shared" si="46"/>
        <v/>
      </c>
      <c r="BI41" s="212">
        <f t="shared" si="8"/>
        <v>6</v>
      </c>
      <c r="BJ41" s="52" t="s">
        <v>0</v>
      </c>
      <c r="BK41" s="57" t="str">
        <f t="shared" si="47"/>
        <v>Mark</v>
      </c>
      <c r="BL41" s="33" t="str">
        <f t="shared" si="48"/>
        <v>Jelinić</v>
      </c>
      <c r="BM41" s="78">
        <f t="shared" si="49"/>
        <v>1665</v>
      </c>
      <c r="BN41" s="78" t="str">
        <f t="shared" si="50"/>
        <v/>
      </c>
      <c r="BO41" s="33" t="str">
        <f t="shared" si="51"/>
        <v>Mark</v>
      </c>
      <c r="BP41" s="71" t="str">
        <f t="shared" si="52"/>
        <v>Jelinić</v>
      </c>
      <c r="BQ41" s="52" t="s">
        <v>0</v>
      </c>
      <c r="BR41" s="87" t="str">
        <f t="shared" si="53"/>
        <v/>
      </c>
      <c r="BS41" s="52" t="s">
        <v>0</v>
      </c>
      <c r="BT41" s="20" t="str">
        <f t="shared" si="54"/>
        <v/>
      </c>
      <c r="BU41" s="52" t="s">
        <v>0</v>
      </c>
      <c r="BV41" s="135"/>
      <c r="BW41" s="52" t="s">
        <v>0</v>
      </c>
      <c r="BX41" s="57" t="str">
        <f t="shared" si="55"/>
        <v/>
      </c>
      <c r="BY41" s="78" t="str">
        <f>IF(BV41="","",MAX(BY$10:BY40)+1)</f>
        <v/>
      </c>
      <c r="BZ41" s="58" t="str">
        <f t="shared" si="56"/>
        <v/>
      </c>
      <c r="CA41" s="52" t="s">
        <v>0</v>
      </c>
      <c r="CB41" s="20" t="str">
        <f t="shared" si="57"/>
        <v/>
      </c>
      <c r="CC41" s="52" t="s">
        <v>0</v>
      </c>
      <c r="CD41" s="63" t="str">
        <f>IF(AND(BM41="NEMA",BN41="NEMA"),MAX(CD$10:CD40)+1,"")</f>
        <v/>
      </c>
      <c r="CE41" s="58" t="str">
        <f t="shared" si="58"/>
        <v/>
      </c>
      <c r="CF41" t="s">
        <v>0</v>
      </c>
      <c r="CG41" s="138" t="str">
        <f t="shared" si="15"/>
        <v>M</v>
      </c>
      <c r="CH41" t="s">
        <v>0</v>
      </c>
      <c r="CI41" s="57" t="str">
        <f>IF(CD41="","",IF(M41&lt;&gt;"CRO","","INSERT INTO osoba (id,reg_broj,oib,spol_id,dat_rodjenja) VALUES ("&amp;CD41&amp;",(SELECT max(reg_broj)+1 FROM osoba),Null,'"&amp;CG41&amp;"',Null); INSERT INTO osoba_log (id,reg_broj,oib,spol_id,dat_rodjenja,dnevnik_id) SELECT id,reg_broj,oib,spol_id,dat_rodjenja,"&amp;dnevnik_id&amp;" FROM osoba WHERE id = "&amp;CD41&amp;";"))</f>
        <v/>
      </c>
      <c r="CJ41" s="71" t="str">
        <f>IF(CD41="","","INSERT INTO imeprezime (id,osoba_id,rbr,ime,prezime,klub_id,identitet_id,sintaksa_id,info,aktivno,dnevnik_id) VALUES ("&amp;CD41&amp;","&amp;IF(CI41="","Null",CD41)&amp;",1,'"&amp;BK41&amp;"','"&amp;BL41&amp;"',(SELECT id FROM klub WHERE naziv = '"&amp;BD41&amp;"'),Null,1,'',1,"&amp;dnevnik_id&amp;");")</f>
        <v/>
      </c>
      <c r="CK41" t="s">
        <v>0</v>
      </c>
      <c r="CL41" s="20" t="str">
        <f t="shared" si="59"/>
        <v/>
      </c>
      <c r="CM41" s="52" t="s">
        <v>0</v>
      </c>
      <c r="CN41" s="57" t="str">
        <f t="shared" si="16"/>
        <v>Mark</v>
      </c>
      <c r="CO41" s="71" t="str">
        <f t="shared" si="17"/>
        <v>Jelinić</v>
      </c>
      <c r="CP41" s="52" t="s">
        <v>0</v>
      </c>
      <c r="CQ41" s="57" t="str">
        <f t="shared" si="60"/>
        <v>Mark – Jelinić – OK Japetić – M16</v>
      </c>
      <c r="CR41" s="58">
        <f t="shared" si="61"/>
        <v>95</v>
      </c>
      <c r="CS41" s="52" t="s">
        <v>0</v>
      </c>
      <c r="CT41" s="57" t="str">
        <f t="shared" si="62"/>
        <v>Mark – Jelinić – OK Japetić</v>
      </c>
      <c r="CU41" s="58">
        <f t="shared" si="63"/>
        <v>95</v>
      </c>
      <c r="CV41" s="52" t="s">
        <v>0</v>
      </c>
      <c r="CW41" s="57" t="str">
        <f t="shared" si="64"/>
        <v>Mark – Jelinić</v>
      </c>
      <c r="CX41" s="58">
        <f t="shared" si="65"/>
        <v>95</v>
      </c>
      <c r="CY41" s="52" t="s">
        <v>0</v>
      </c>
      <c r="CZ41" s="63">
        <f t="shared" si="66"/>
        <v>95</v>
      </c>
      <c r="DA41" s="58" cm="1">
        <f t="array" ref="DA41">IF(CZ41&lt;&gt;"",INDEX(imePrezime_id,CZ41,0),IF(CD41&lt;&gt;"",CD41,""))</f>
        <v>1665</v>
      </c>
      <c r="DB41" s="52" t="s">
        <v>0</v>
      </c>
      <c r="DC41" s="63" t="str">
        <f t="shared" si="67"/>
        <v>imepre</v>
      </c>
      <c r="DD41" s="78" t="str">
        <f t="shared" si="21"/>
        <v>klu(ali)</v>
      </c>
      <c r="DE41" s="78" t="str">
        <f t="shared" si="68"/>
        <v>kat</v>
      </c>
      <c r="DF41" s="78" t="str">
        <f t="shared" si="69"/>
        <v/>
      </c>
      <c r="DG41" s="71" t="str">
        <f t="shared" si="70"/>
        <v>imepre-klu(ali)-kat</v>
      </c>
      <c r="DH41" s="52" t="s">
        <v>0</v>
      </c>
      <c r="DI41" s="63">
        <f>IF(BL41="","",MAX(DI$10:DI40)+1)</f>
        <v>1028</v>
      </c>
      <c r="DJ41" s="78">
        <f t="shared" si="71"/>
        <v>1009</v>
      </c>
      <c r="DK41" s="78">
        <f t="shared" si="72"/>
        <v>1665</v>
      </c>
      <c r="DL41" s="78" t="str">
        <f t="shared" si="73"/>
        <v/>
      </c>
      <c r="DM41" s="78">
        <f t="shared" si="74"/>
        <v>6</v>
      </c>
      <c r="DN41" s="78">
        <f t="shared" si="22"/>
        <v>0</v>
      </c>
      <c r="DO41" s="78">
        <f t="shared" si="23"/>
        <v>3</v>
      </c>
      <c r="DP41" s="78" t="str">
        <f t="shared" si="75"/>
        <v>1</v>
      </c>
      <c r="DQ41" s="78" t="str">
        <f t="shared" si="76"/>
        <v/>
      </c>
      <c r="DR41" s="78">
        <f t="shared" si="77"/>
        <v>1</v>
      </c>
      <c r="DS41" s="58" t="str">
        <f t="shared" si="24"/>
        <v/>
      </c>
      <c r="DT41" s="52" t="s">
        <v>0</v>
      </c>
      <c r="DU41" s="20"/>
      <c r="DV41" s="52"/>
      <c r="DW41" s="20"/>
      <c r="DX41" s="52"/>
      <c r="DY41" s="230"/>
      <c r="DZ41" s="52" t="s">
        <v>0</v>
      </c>
    </row>
    <row r="42" spans="1:130" x14ac:dyDescent="0.25">
      <c r="A42" t="s">
        <v>0</v>
      </c>
      <c r="B42" s="57" t="str">
        <f>IF(csv!F34="","",csv!T34)</f>
        <v>M16</v>
      </c>
      <c r="C42" s="33" t="s">
        <v>0</v>
      </c>
      <c r="D42" s="33" t="str">
        <f>IF(csv!F34="","",csv!F34)</f>
        <v>Vacant</v>
      </c>
      <c r="E42" s="33" t="str">
        <f>IF(csv!E34="","",csv!E34)</f>
        <v/>
      </c>
      <c r="F42" s="33" t="s">
        <v>0</v>
      </c>
      <c r="G42" s="78" t="str">
        <f>IF(csv!M34="","",csv!M34)</f>
        <v/>
      </c>
      <c r="H42" s="78" t="str">
        <f>IF(csv!N34="","",csv!N34)</f>
        <v>0</v>
      </c>
      <c r="I42" s="33" t="s">
        <v>0</v>
      </c>
      <c r="J42" s="33" t="str">
        <f>IF(csv!P34="","",csv!P34)</f>
        <v/>
      </c>
      <c r="K42" s="33" t="str">
        <f>IF(csv!Q34="","",csv!Q34)</f>
        <v/>
      </c>
      <c r="L42" s="33" t="s">
        <v>0</v>
      </c>
      <c r="M42" s="71" t="str">
        <f>IF(csv!R34="","",csv!R34)</f>
        <v/>
      </c>
      <c r="N42" s="52" t="s">
        <v>0</v>
      </c>
      <c r="O42" s="57" t="str">
        <f t="shared" si="25"/>
        <v>M16</v>
      </c>
      <c r="P42" s="78">
        <f>IF(O42="","",IF(COUNTIF(O$10:O41,O42)=0,P41+1,P41))</f>
        <v>3</v>
      </c>
      <c r="Q42" s="93">
        <f t="shared" si="26"/>
        <v>110</v>
      </c>
      <c r="R42" s="94" t="str" cm="1">
        <f t="array" ref="R42">IF(S42="","",INDEX(natjecanjeStaze_naziv,MATCH(S42,natjecanjeStaze_stazaId,0)))</f>
        <v/>
      </c>
      <c r="S42" s="58" t="str">
        <f t="shared" si="27"/>
        <v/>
      </c>
      <c r="T42" s="52" t="s">
        <v>0</v>
      </c>
      <c r="U42" s="165" t="str">
        <f t="shared" si="28"/>
        <v>M16</v>
      </c>
      <c r="V42" s="52" t="s">
        <v>0</v>
      </c>
      <c r="W42" s="57" t="str">
        <f t="shared" si="29"/>
        <v/>
      </c>
      <c r="X42" s="78" t="str">
        <f t="shared" si="3"/>
        <v/>
      </c>
      <c r="Y42" s="33" t="str">
        <f t="shared" si="30"/>
        <v/>
      </c>
      <c r="Z42" s="71" t="str">
        <f>IF(Y42="","",MAX(Z$10:Z41)+1)</f>
        <v/>
      </c>
      <c r="AA42" s="52" t="s">
        <v>0</v>
      </c>
      <c r="AB42" s="135"/>
      <c r="AC42" s="52" t="s">
        <v>0</v>
      </c>
      <c r="AD42" s="20" t="str">
        <f t="shared" si="31"/>
        <v/>
      </c>
      <c r="AE42" s="52" t="s">
        <v>0</v>
      </c>
      <c r="AF42" s="165" t="str">
        <f t="shared" si="32"/>
        <v/>
      </c>
      <c r="AG42" s="52" t="s">
        <v>0</v>
      </c>
      <c r="AH42" s="57" t="str">
        <f t="shared" si="33"/>
        <v/>
      </c>
      <c r="AI42" s="33" t="str">
        <f t="shared" si="34"/>
        <v/>
      </c>
      <c r="AJ42" s="78" t="str">
        <f t="shared" si="5"/>
        <v/>
      </c>
      <c r="AK42" s="33" t="str" cm="1">
        <f t="array" ref="AK42">IF(AJ42="",""&amp;AI42,IF(AJ42="NEMA",AI42,INDEX(klub_naziv,MATCH(INDEX(klubAlias_klubId,AJ42),klub_id,0))))</f>
        <v/>
      </c>
      <c r="AL42" s="33" t="str" cm="1">
        <f t="array" ref="AL42">IFERROR(""&amp;INDEX(registarNatjecatelji,CX42,4),"")</f>
        <v/>
      </c>
      <c r="AM42" s="78" t="str">
        <f t="shared" si="35"/>
        <v/>
      </c>
      <c r="AN42" s="71" t="str">
        <f t="shared" si="36"/>
        <v/>
      </c>
      <c r="AO42" s="52" t="s">
        <v>0</v>
      </c>
      <c r="AP42" s="87" t="str">
        <f>IF(AJ42&lt;&gt;"NEMA","",IF(IFERROR(MATCH(AI42,AI$10:AI41,0),0)&lt;&gt;0,"",AI42))</f>
        <v/>
      </c>
      <c r="AQ42" s="52" t="s">
        <v>0</v>
      </c>
      <c r="AR42" s="135"/>
      <c r="AS42" s="52" t="s">
        <v>0</v>
      </c>
      <c r="AT42" s="57" t="str">
        <f t="shared" si="37"/>
        <v/>
      </c>
      <c r="AU42" s="33" t="str">
        <f>IF(AT42="","",MAX(AU$10:AU41)+1)</f>
        <v/>
      </c>
      <c r="AV42" s="33" t="str">
        <f t="shared" si="38"/>
        <v/>
      </c>
      <c r="AW42" s="33" t="str">
        <f t="shared" si="39"/>
        <v/>
      </c>
      <c r="AX42" s="33" t="str">
        <f>IF(AR42="","",MAX(AX$10:AX41)+1)</f>
        <v/>
      </c>
      <c r="AY42" s="94" t="str">
        <f t="shared" si="40"/>
        <v/>
      </c>
      <c r="AZ42" s="71" t="str">
        <f t="shared" si="41"/>
        <v/>
      </c>
      <c r="BA42" s="52" t="s">
        <v>0</v>
      </c>
      <c r="BB42" s="20" t="str">
        <f t="shared" si="42"/>
        <v/>
      </c>
      <c r="BC42" s="52" t="s">
        <v>0</v>
      </c>
      <c r="BD42" s="165" t="str">
        <f t="shared" si="43"/>
        <v/>
      </c>
      <c r="BE42" s="52" t="s">
        <v>0</v>
      </c>
      <c r="BF42" s="63" t="str">
        <f t="shared" si="44"/>
        <v/>
      </c>
      <c r="BG42" s="93" t="str">
        <f t="shared" si="45"/>
        <v>0</v>
      </c>
      <c r="BH42" s="211" t="str">
        <f t="shared" si="46"/>
        <v/>
      </c>
      <c r="BI42" s="212" t="str">
        <f t="shared" si="8"/>
        <v/>
      </c>
      <c r="BJ42" s="52" t="s">
        <v>0</v>
      </c>
      <c r="BK42" s="57" t="str">
        <f t="shared" si="47"/>
        <v>Vacant</v>
      </c>
      <c r="BL42" s="33" t="str">
        <f t="shared" si="48"/>
        <v/>
      </c>
      <c r="BM42" s="78" t="str">
        <f t="shared" si="49"/>
        <v/>
      </c>
      <c r="BN42" s="78" t="str">
        <f t="shared" si="50"/>
        <v/>
      </c>
      <c r="BO42" s="33" t="str">
        <f t="shared" si="51"/>
        <v/>
      </c>
      <c r="BP42" s="71" t="str">
        <f t="shared" si="52"/>
        <v/>
      </c>
      <c r="BQ42" s="52" t="s">
        <v>0</v>
      </c>
      <c r="BR42" s="87" t="str">
        <f t="shared" si="53"/>
        <v/>
      </c>
      <c r="BS42" s="52" t="s">
        <v>0</v>
      </c>
      <c r="BT42" s="20" t="str">
        <f t="shared" si="54"/>
        <v/>
      </c>
      <c r="BU42" s="52" t="s">
        <v>0</v>
      </c>
      <c r="BV42" s="135"/>
      <c r="BW42" s="52" t="s">
        <v>0</v>
      </c>
      <c r="BX42" s="57" t="str">
        <f t="shared" si="55"/>
        <v/>
      </c>
      <c r="BY42" s="78" t="str">
        <f>IF(BV42="","",MAX(BY$10:BY41)+1)</f>
        <v/>
      </c>
      <c r="BZ42" s="58" t="str">
        <f t="shared" si="56"/>
        <v/>
      </c>
      <c r="CA42" s="52" t="s">
        <v>0</v>
      </c>
      <c r="CB42" s="20" t="str">
        <f t="shared" si="57"/>
        <v/>
      </c>
      <c r="CC42" s="52" t="s">
        <v>0</v>
      </c>
      <c r="CD42" s="63" t="str">
        <f>IF(AND(BM42="NEMA",BN42="NEMA"),MAX(CD$10:CD41)+1,"")</f>
        <v/>
      </c>
      <c r="CE42" s="58" t="str">
        <f t="shared" si="58"/>
        <v/>
      </c>
      <c r="CF42" t="s">
        <v>0</v>
      </c>
      <c r="CG42" s="138" t="str">
        <f t="shared" si="15"/>
        <v>M</v>
      </c>
      <c r="CH42" t="s">
        <v>0</v>
      </c>
      <c r="CI42" s="57" t="str">
        <f>IF(CD42="","",IF(M42&lt;&gt;"CRO","","INSERT INTO osoba (id,reg_broj,oib,spol_id,dat_rodjenja) VALUES ("&amp;CD42&amp;",(SELECT max(reg_broj)+1 FROM osoba),Null,'"&amp;CG42&amp;"',Null); INSERT INTO osoba_log (id,reg_broj,oib,spol_id,dat_rodjenja,dnevnik_id) SELECT id,reg_broj,oib,spol_id,dat_rodjenja,"&amp;dnevnik_id&amp;" FROM osoba WHERE id = "&amp;CD42&amp;";"))</f>
        <v/>
      </c>
      <c r="CJ42" s="71" t="str">
        <f>IF(CD42="","","INSERT INTO imeprezime (id,osoba_id,rbr,ime,prezime,klub_id,identitet_id,sintaksa_id,info,aktivno,dnevnik_id) VALUES ("&amp;CD42&amp;","&amp;IF(CI42="","Null",CD42)&amp;",1,'"&amp;BK42&amp;"','"&amp;BL42&amp;"',(SELECT id FROM klub WHERE naziv = '"&amp;BD42&amp;"'),Null,1,'',1,"&amp;dnevnik_id&amp;");")</f>
        <v/>
      </c>
      <c r="CK42" t="s">
        <v>0</v>
      </c>
      <c r="CL42" s="20" t="str">
        <f t="shared" si="59"/>
        <v/>
      </c>
      <c r="CM42" s="52" t="s">
        <v>0</v>
      </c>
      <c r="CN42" s="57" t="str">
        <f t="shared" si="16"/>
        <v/>
      </c>
      <c r="CO42" s="71" t="str">
        <f t="shared" si="17"/>
        <v/>
      </c>
      <c r="CP42" s="52" t="s">
        <v>0</v>
      </c>
      <c r="CQ42" s="57" t="str">
        <f t="shared" si="60"/>
        <v/>
      </c>
      <c r="CR42" s="58" t="str">
        <f t="shared" si="61"/>
        <v/>
      </c>
      <c r="CS42" s="52" t="s">
        <v>0</v>
      </c>
      <c r="CT42" s="57" t="str">
        <f t="shared" si="62"/>
        <v/>
      </c>
      <c r="CU42" s="58" t="str">
        <f t="shared" si="63"/>
        <v/>
      </c>
      <c r="CV42" s="52" t="s">
        <v>0</v>
      </c>
      <c r="CW42" s="57" t="str">
        <f t="shared" si="64"/>
        <v/>
      </c>
      <c r="CX42" s="58" t="str">
        <f t="shared" si="65"/>
        <v/>
      </c>
      <c r="CY42" s="52" t="s">
        <v>0</v>
      </c>
      <c r="CZ42" s="63" t="str">
        <f t="shared" si="66"/>
        <v/>
      </c>
      <c r="DA42" s="58" t="str" cm="1">
        <f t="array" ref="DA42">IF(CZ42&lt;&gt;"",INDEX(imePrezime_id,CZ42,0),IF(CD42&lt;&gt;"",CD42,""))</f>
        <v/>
      </c>
      <c r="DB42" s="52" t="s">
        <v>0</v>
      </c>
      <c r="DC42" s="63" t="str">
        <f t="shared" si="67"/>
        <v/>
      </c>
      <c r="DD42" s="78" t="str">
        <f t="shared" si="21"/>
        <v/>
      </c>
      <c r="DE42" s="78" t="str">
        <f t="shared" si="68"/>
        <v/>
      </c>
      <c r="DF42" s="78" t="str">
        <f t="shared" si="69"/>
        <v/>
      </c>
      <c r="DG42" s="71" t="str">
        <f t="shared" si="70"/>
        <v/>
      </c>
      <c r="DH42" s="52" t="s">
        <v>0</v>
      </c>
      <c r="DI42" s="63" t="str">
        <f>IF(BL42="","",MAX(DI$10:DI41)+1)</f>
        <v/>
      </c>
      <c r="DJ42" s="78" t="str">
        <f t="shared" si="71"/>
        <v/>
      </c>
      <c r="DK42" s="78" t="str">
        <f t="shared" si="72"/>
        <v/>
      </c>
      <c r="DL42" s="78" t="str">
        <f t="shared" si="73"/>
        <v/>
      </c>
      <c r="DM42" s="78" t="str">
        <f t="shared" si="74"/>
        <v/>
      </c>
      <c r="DN42" s="78" t="str">
        <f t="shared" si="22"/>
        <v/>
      </c>
      <c r="DO42" s="78" t="str">
        <f t="shared" si="23"/>
        <v/>
      </c>
      <c r="DP42" s="78" t="str">
        <f t="shared" si="75"/>
        <v/>
      </c>
      <c r="DQ42" s="78" t="str">
        <f t="shared" si="76"/>
        <v/>
      </c>
      <c r="DR42" s="78" t="str">
        <f t="shared" si="77"/>
        <v/>
      </c>
      <c r="DS42" s="58" t="str">
        <f t="shared" si="24"/>
        <v/>
      </c>
      <c r="DT42" s="52" t="s">
        <v>0</v>
      </c>
      <c r="DU42" s="20"/>
      <c r="DV42" s="52"/>
      <c r="DW42" s="20"/>
      <c r="DX42" s="52"/>
      <c r="DY42" s="230"/>
      <c r="DZ42" s="52" t="s">
        <v>0</v>
      </c>
    </row>
    <row r="43" spans="1:130" x14ac:dyDescent="0.25">
      <c r="A43" t="s">
        <v>0</v>
      </c>
      <c r="B43" s="57" t="str">
        <f>IF(csv!F35="","",csv!T35)</f>
        <v>M16</v>
      </c>
      <c r="C43" s="33" t="s">
        <v>0</v>
      </c>
      <c r="D43" s="33" t="str">
        <f>IF(csv!F35="","",csv!F35)</f>
        <v>Goran</v>
      </c>
      <c r="E43" s="33" t="str">
        <f>IF(csv!E35="","",csv!E35)</f>
        <v>Jandras</v>
      </c>
      <c r="F43" s="33" t="s">
        <v>0</v>
      </c>
      <c r="G43" s="78" t="str">
        <f>IF(csv!M35="","",csv!M35)</f>
        <v>51:32</v>
      </c>
      <c r="H43" s="78" t="str">
        <f>IF(csv!N35="","",csv!N35)</f>
        <v>3</v>
      </c>
      <c r="I43" s="33" t="s">
        <v>0</v>
      </c>
      <c r="J43" s="33" t="str">
        <f>IF(csv!P35="","",csv!P35)</f>
        <v>Vihor</v>
      </c>
      <c r="K43" s="33" t="str">
        <f>IF(csv!Q35="","",csv!Q35)</f>
        <v>OK Vihor</v>
      </c>
      <c r="L43" s="33" t="s">
        <v>0</v>
      </c>
      <c r="M43" s="71" t="str">
        <f>IF(csv!R35="","",csv!R35)</f>
        <v>CRO</v>
      </c>
      <c r="N43" s="52" t="s">
        <v>0</v>
      </c>
      <c r="O43" s="57" t="str">
        <f t="shared" si="25"/>
        <v>M16</v>
      </c>
      <c r="P43" s="78">
        <f>IF(O43="","",IF(COUNTIF(O$10:O42,O43)=0,P42+1,P42))</f>
        <v>3</v>
      </c>
      <c r="Q43" s="93">
        <f t="shared" si="26"/>
        <v>110</v>
      </c>
      <c r="R43" s="94" t="str" cm="1">
        <f t="array" ref="R43">IF(S43="","",INDEX(natjecanjeStaze_naziv,MATCH(S43,natjecanjeStaze_stazaId,0)))</f>
        <v>M16 – M21B</v>
      </c>
      <c r="S43" s="58">
        <f t="shared" si="27"/>
        <v>1009</v>
      </c>
      <c r="T43" s="52" t="s">
        <v>0</v>
      </c>
      <c r="U43" s="165" t="str">
        <f t="shared" si="28"/>
        <v>M16</v>
      </c>
      <c r="V43" s="52" t="s">
        <v>0</v>
      </c>
      <c r="W43" s="57" t="str">
        <f t="shared" si="29"/>
        <v>CRO</v>
      </c>
      <c r="X43" s="78">
        <f t="shared" si="3"/>
        <v>1</v>
      </c>
      <c r="Y43" s="33" t="str">
        <f t="shared" si="30"/>
        <v/>
      </c>
      <c r="Z43" s="71" t="str">
        <f>IF(Y43="","",MAX(Z$10:Z42)+1)</f>
        <v/>
      </c>
      <c r="AA43" s="52" t="s">
        <v>0</v>
      </c>
      <c r="AB43" s="135"/>
      <c r="AC43" s="52" t="s">
        <v>0</v>
      </c>
      <c r="AD43" s="20" t="str">
        <f t="shared" si="31"/>
        <v/>
      </c>
      <c r="AE43" s="52" t="s">
        <v>0</v>
      </c>
      <c r="AF43" s="165" t="str">
        <f t="shared" si="32"/>
        <v>CRO</v>
      </c>
      <c r="AG43" s="52" t="s">
        <v>0</v>
      </c>
      <c r="AH43" s="57" t="str">
        <f t="shared" si="33"/>
        <v>Vihor</v>
      </c>
      <c r="AI43" s="33" t="str">
        <f t="shared" si="34"/>
        <v>OK Vihor</v>
      </c>
      <c r="AJ43" s="78" t="str">
        <f t="shared" si="5"/>
        <v/>
      </c>
      <c r="AK43" s="33" t="str" cm="1">
        <f t="array" ref="AK43">IF(AJ43="",""&amp;AI43,IF(AJ43="NEMA",AI43,INDEX(klub_naziv,MATCH(INDEX(klubAlias_klubId,AJ43),klub_id,0))))</f>
        <v>OK Vihor</v>
      </c>
      <c r="AL43" s="33" t="str" cm="1">
        <f t="array" ref="AL43">IFERROR(""&amp;INDEX(registarNatjecatelji,CX43,4),"")</f>
        <v>OK Vihor</v>
      </c>
      <c r="AM43" s="78" t="str">
        <f t="shared" si="35"/>
        <v/>
      </c>
      <c r="AN43" s="71" t="str">
        <f t="shared" si="36"/>
        <v>OK Vihor</v>
      </c>
      <c r="AO43" s="52" t="s">
        <v>0</v>
      </c>
      <c r="AP43" s="87" t="str">
        <f>IF(AJ43&lt;&gt;"NEMA","",IF(IFERROR(MATCH(AI43,AI$10:AI42,0),0)&lt;&gt;0,"",AI43))</f>
        <v/>
      </c>
      <c r="AQ43" s="52" t="s">
        <v>0</v>
      </c>
      <c r="AR43" s="135"/>
      <c r="AS43" s="52" t="s">
        <v>0</v>
      </c>
      <c r="AT43" s="57" t="str">
        <f t="shared" si="37"/>
        <v/>
      </c>
      <c r="AU43" s="33" t="str">
        <f>IF(AT43="","",MAX(AU$10:AU42)+1)</f>
        <v/>
      </c>
      <c r="AV43" s="33" t="str">
        <f t="shared" si="38"/>
        <v/>
      </c>
      <c r="AW43" s="33" t="str">
        <f t="shared" si="39"/>
        <v/>
      </c>
      <c r="AX43" s="33" t="str">
        <f>IF(AR43="","",MAX(AX$10:AX42)+1)</f>
        <v/>
      </c>
      <c r="AY43" s="94" t="str">
        <f t="shared" si="40"/>
        <v/>
      </c>
      <c r="AZ43" s="71" t="str">
        <f t="shared" si="41"/>
        <v/>
      </c>
      <c r="BA43" s="52" t="s">
        <v>0</v>
      </c>
      <c r="BB43" s="20" t="str">
        <f t="shared" si="42"/>
        <v/>
      </c>
      <c r="BC43" s="52" t="s">
        <v>0</v>
      </c>
      <c r="BD43" s="165" t="str">
        <f t="shared" si="43"/>
        <v>OK Vihor</v>
      </c>
      <c r="BE43" s="52" t="s">
        <v>0</v>
      </c>
      <c r="BF43" s="63" t="str">
        <f t="shared" si="44"/>
        <v>51:32</v>
      </c>
      <c r="BG43" s="93" t="str">
        <f t="shared" si="45"/>
        <v>3</v>
      </c>
      <c r="BH43" s="211">
        <f t="shared" si="46"/>
        <v>3092</v>
      </c>
      <c r="BI43" s="212">
        <f t="shared" si="8"/>
        <v>3</v>
      </c>
      <c r="BJ43" s="52" t="s">
        <v>0</v>
      </c>
      <c r="BK43" s="57" t="str">
        <f t="shared" si="47"/>
        <v>Goran</v>
      </c>
      <c r="BL43" s="33" t="str">
        <f t="shared" si="48"/>
        <v>Jandras</v>
      </c>
      <c r="BM43" s="78">
        <f t="shared" si="49"/>
        <v>1889</v>
      </c>
      <c r="BN43" s="78" t="str">
        <f t="shared" si="50"/>
        <v/>
      </c>
      <c r="BO43" s="33" t="str">
        <f t="shared" si="51"/>
        <v>Goran</v>
      </c>
      <c r="BP43" s="71" t="str">
        <f t="shared" si="52"/>
        <v>Jandras</v>
      </c>
      <c r="BQ43" s="52" t="s">
        <v>0</v>
      </c>
      <c r="BR43" s="87" t="str">
        <f t="shared" si="53"/>
        <v/>
      </c>
      <c r="BS43" s="52" t="s">
        <v>0</v>
      </c>
      <c r="BT43" s="20" t="str">
        <f t="shared" si="54"/>
        <v/>
      </c>
      <c r="BU43" s="52" t="s">
        <v>0</v>
      </c>
      <c r="BV43" s="135"/>
      <c r="BW43" s="52" t="s">
        <v>0</v>
      </c>
      <c r="BX43" s="57" t="str">
        <f t="shared" si="55"/>
        <v/>
      </c>
      <c r="BY43" s="78" t="str">
        <f>IF(BV43="","",MAX(BY$10:BY42)+1)</f>
        <v/>
      </c>
      <c r="BZ43" s="58" t="str">
        <f t="shared" si="56"/>
        <v/>
      </c>
      <c r="CA43" s="52" t="s">
        <v>0</v>
      </c>
      <c r="CB43" s="20" t="str">
        <f t="shared" si="57"/>
        <v/>
      </c>
      <c r="CC43" s="52" t="s">
        <v>0</v>
      </c>
      <c r="CD43" s="63" t="str">
        <f>IF(AND(BM43="NEMA",BN43="NEMA"),MAX(CD$10:CD42)+1,"")</f>
        <v/>
      </c>
      <c r="CE43" s="58" t="str">
        <f t="shared" si="58"/>
        <v/>
      </c>
      <c r="CF43" t="s">
        <v>0</v>
      </c>
      <c r="CG43" s="138" t="str">
        <f t="shared" si="15"/>
        <v>M</v>
      </c>
      <c r="CH43" t="s">
        <v>0</v>
      </c>
      <c r="CI43" s="57" t="str">
        <f>IF(CD43="","",IF(M43&lt;&gt;"CRO","","INSERT INTO osoba (id,reg_broj,oib,spol_id,dat_rodjenja) VALUES ("&amp;CD43&amp;",(SELECT max(reg_broj)+1 FROM osoba),Null,'"&amp;CG43&amp;"',Null); INSERT INTO osoba_log (id,reg_broj,oib,spol_id,dat_rodjenja,dnevnik_id) SELECT id,reg_broj,oib,spol_id,dat_rodjenja,"&amp;dnevnik_id&amp;" FROM osoba WHERE id = "&amp;CD43&amp;";"))</f>
        <v/>
      </c>
      <c r="CJ43" s="71" t="str">
        <f>IF(CD43="","","INSERT INTO imeprezime (id,osoba_id,rbr,ime,prezime,klub_id,identitet_id,sintaksa_id,info,aktivno,dnevnik_id) VALUES ("&amp;CD43&amp;","&amp;IF(CI43="","Null",CD43)&amp;",1,'"&amp;BK43&amp;"','"&amp;BL43&amp;"',(SELECT id FROM klub WHERE naziv = '"&amp;BD43&amp;"'),Null,1,'',1,"&amp;dnevnik_id&amp;");")</f>
        <v/>
      </c>
      <c r="CK43" t="s">
        <v>0</v>
      </c>
      <c r="CL43" s="20" t="str">
        <f t="shared" si="59"/>
        <v/>
      </c>
      <c r="CM43" s="52" t="s">
        <v>0</v>
      </c>
      <c r="CN43" s="57" t="str">
        <f t="shared" si="16"/>
        <v>Goran</v>
      </c>
      <c r="CO43" s="71" t="str">
        <f t="shared" si="17"/>
        <v>Jandras</v>
      </c>
      <c r="CP43" s="52" t="s">
        <v>0</v>
      </c>
      <c r="CQ43" s="57" t="str">
        <f t="shared" si="60"/>
        <v>Goran – Jandras – OK Vihor – M16</v>
      </c>
      <c r="CR43" s="58">
        <f t="shared" si="61"/>
        <v>700</v>
      </c>
      <c r="CS43" s="52" t="s">
        <v>0</v>
      </c>
      <c r="CT43" s="57" t="str">
        <f t="shared" si="62"/>
        <v>Goran – Jandras – OK Vihor</v>
      </c>
      <c r="CU43" s="58">
        <f t="shared" si="63"/>
        <v>700</v>
      </c>
      <c r="CV43" s="52" t="s">
        <v>0</v>
      </c>
      <c r="CW43" s="57" t="str">
        <f t="shared" si="64"/>
        <v>Goran – Jandras</v>
      </c>
      <c r="CX43" s="58">
        <f t="shared" si="65"/>
        <v>700</v>
      </c>
      <c r="CY43" s="52" t="s">
        <v>0</v>
      </c>
      <c r="CZ43" s="63">
        <f t="shared" si="66"/>
        <v>700</v>
      </c>
      <c r="DA43" s="58" cm="1">
        <f t="array" ref="DA43">IF(CZ43&lt;&gt;"",INDEX(imePrezime_id,CZ43,0),IF(CD43&lt;&gt;"",CD43,""))</f>
        <v>1889</v>
      </c>
      <c r="DB43" s="52" t="s">
        <v>0</v>
      </c>
      <c r="DC43" s="63" t="str">
        <f t="shared" si="67"/>
        <v>imepre</v>
      </c>
      <c r="DD43" s="78" t="str">
        <f t="shared" si="21"/>
        <v>klu</v>
      </c>
      <c r="DE43" s="78" t="str">
        <f t="shared" si="68"/>
        <v>kat</v>
      </c>
      <c r="DF43" s="78" t="str">
        <f t="shared" si="69"/>
        <v/>
      </c>
      <c r="DG43" s="71" t="str">
        <f t="shared" si="70"/>
        <v>imepre-klu-kat</v>
      </c>
      <c r="DH43" s="52" t="s">
        <v>0</v>
      </c>
      <c r="DI43" s="63">
        <f>IF(BL43="","",MAX(DI$10:DI42)+1)</f>
        <v>1029</v>
      </c>
      <c r="DJ43" s="78">
        <f t="shared" si="71"/>
        <v>1009</v>
      </c>
      <c r="DK43" s="78">
        <f t="shared" si="72"/>
        <v>1889</v>
      </c>
      <c r="DL43" s="78">
        <f t="shared" si="73"/>
        <v>3092</v>
      </c>
      <c r="DM43" s="78">
        <f t="shared" si="74"/>
        <v>3</v>
      </c>
      <c r="DN43" s="78">
        <f t="shared" si="22"/>
        <v>0</v>
      </c>
      <c r="DO43" s="78">
        <f t="shared" si="23"/>
        <v>1</v>
      </c>
      <c r="DP43" s="78" t="str">
        <f t="shared" si="75"/>
        <v>3</v>
      </c>
      <c r="DQ43" s="78" t="str">
        <f t="shared" si="76"/>
        <v/>
      </c>
      <c r="DR43" s="78" t="str">
        <f t="shared" si="77"/>
        <v/>
      </c>
      <c r="DS43" s="58" t="str">
        <f t="shared" si="24"/>
        <v/>
      </c>
      <c r="DT43" s="52" t="s">
        <v>0</v>
      </c>
      <c r="DU43" s="20"/>
      <c r="DV43" s="52"/>
      <c r="DW43" s="20"/>
      <c r="DX43" s="52"/>
      <c r="DY43" s="230"/>
      <c r="DZ43" s="52" t="s">
        <v>0</v>
      </c>
    </row>
    <row r="44" spans="1:130" x14ac:dyDescent="0.25">
      <c r="A44" t="s">
        <v>0</v>
      </c>
      <c r="B44" s="57" t="str">
        <f>IF(csv!F36="","",csv!T36)</f>
        <v>M16</v>
      </c>
      <c r="C44" s="33" t="s">
        <v>0</v>
      </c>
      <c r="D44" s="33" t="str">
        <f>IF(csv!F36="","",csv!F36)</f>
        <v>Kaan</v>
      </c>
      <c r="E44" s="33" t="str">
        <f>IF(csv!E36="","",csv!E36)</f>
        <v>Yelen</v>
      </c>
      <c r="F44" s="33" t="s">
        <v>0</v>
      </c>
      <c r="G44" s="78" t="str">
        <f>IF(csv!M36="","",csv!M36)</f>
        <v>115:18</v>
      </c>
      <c r="H44" s="78" t="str">
        <f>IF(csv!N36="","",csv!N36)</f>
        <v>3</v>
      </c>
      <c r="I44" s="33" t="s">
        <v>0</v>
      </c>
      <c r="J44" s="33" t="str">
        <f>IF(csv!P36="","",csv!P36)</f>
        <v>Vihor</v>
      </c>
      <c r="K44" s="33" t="str">
        <f>IF(csv!Q36="","",csv!Q36)</f>
        <v>OK Vihor</v>
      </c>
      <c r="L44" s="33" t="s">
        <v>0</v>
      </c>
      <c r="M44" s="71" t="str">
        <f>IF(csv!R36="","",csv!R36)</f>
        <v>CRO</v>
      </c>
      <c r="N44" s="52" t="s">
        <v>0</v>
      </c>
      <c r="O44" s="57" t="str">
        <f t="shared" si="25"/>
        <v>M16</v>
      </c>
      <c r="P44" s="78">
        <f>IF(O44="","",IF(COUNTIF(O$10:O43,O44)=0,P43+1,P43))</f>
        <v>3</v>
      </c>
      <c r="Q44" s="93">
        <f t="shared" si="26"/>
        <v>110</v>
      </c>
      <c r="R44" s="94" t="str" cm="1">
        <f t="array" ref="R44">IF(S44="","",INDEX(natjecanjeStaze_naziv,MATCH(S44,natjecanjeStaze_stazaId,0)))</f>
        <v>M16 – M21B</v>
      </c>
      <c r="S44" s="58">
        <f t="shared" si="27"/>
        <v>1009</v>
      </c>
      <c r="T44" s="52" t="s">
        <v>0</v>
      </c>
      <c r="U44" s="165" t="str">
        <f t="shared" si="28"/>
        <v>M16</v>
      </c>
      <c r="V44" s="52" t="s">
        <v>0</v>
      </c>
      <c r="W44" s="57" t="str">
        <f t="shared" si="29"/>
        <v>CRO</v>
      </c>
      <c r="X44" s="78">
        <f t="shared" si="3"/>
        <v>1</v>
      </c>
      <c r="Y44" s="33" t="str">
        <f t="shared" si="30"/>
        <v/>
      </c>
      <c r="Z44" s="71" t="str">
        <f>IF(Y44="","",MAX(Z$10:Z43)+1)</f>
        <v/>
      </c>
      <c r="AA44" s="52" t="s">
        <v>0</v>
      </c>
      <c r="AB44" s="135"/>
      <c r="AC44" s="52" t="s">
        <v>0</v>
      </c>
      <c r="AD44" s="20" t="str">
        <f t="shared" si="31"/>
        <v/>
      </c>
      <c r="AE44" s="52" t="s">
        <v>0</v>
      </c>
      <c r="AF44" s="165" t="str">
        <f t="shared" si="32"/>
        <v>CRO</v>
      </c>
      <c r="AG44" s="52" t="s">
        <v>0</v>
      </c>
      <c r="AH44" s="57" t="str">
        <f t="shared" si="33"/>
        <v>Vihor</v>
      </c>
      <c r="AI44" s="33" t="str">
        <f t="shared" si="34"/>
        <v>OK Vihor</v>
      </c>
      <c r="AJ44" s="78" t="str">
        <f t="shared" si="5"/>
        <v/>
      </c>
      <c r="AK44" s="33" t="str" cm="1">
        <f t="array" ref="AK44">IF(AJ44="",""&amp;AI44,IF(AJ44="NEMA",AI44,INDEX(klub_naziv,MATCH(INDEX(klubAlias_klubId,AJ44),klub_id,0))))</f>
        <v>OK Vihor</v>
      </c>
      <c r="AL44" s="33" t="str" cm="1">
        <f t="array" ref="AL44">IFERROR(""&amp;INDEX(registarNatjecatelji,CX44,4),"")</f>
        <v>OK Vihor</v>
      </c>
      <c r="AM44" s="78" t="str">
        <f t="shared" si="35"/>
        <v/>
      </c>
      <c r="AN44" s="71" t="str">
        <f t="shared" si="36"/>
        <v>OK Vihor</v>
      </c>
      <c r="AO44" s="52" t="s">
        <v>0</v>
      </c>
      <c r="AP44" s="87" t="str">
        <f>IF(AJ44&lt;&gt;"NEMA","",IF(IFERROR(MATCH(AI44,AI$10:AI43,0),0)&lt;&gt;0,"",AI44))</f>
        <v/>
      </c>
      <c r="AQ44" s="52" t="s">
        <v>0</v>
      </c>
      <c r="AR44" s="135"/>
      <c r="AS44" s="52" t="s">
        <v>0</v>
      </c>
      <c r="AT44" s="57" t="str">
        <f t="shared" si="37"/>
        <v/>
      </c>
      <c r="AU44" s="33" t="str">
        <f>IF(AT44="","",MAX(AU$10:AU43)+1)</f>
        <v/>
      </c>
      <c r="AV44" s="33" t="str">
        <f t="shared" si="38"/>
        <v/>
      </c>
      <c r="AW44" s="33" t="str">
        <f t="shared" si="39"/>
        <v/>
      </c>
      <c r="AX44" s="33" t="str">
        <f>IF(AR44="","",MAX(AX$10:AX43)+1)</f>
        <v/>
      </c>
      <c r="AY44" s="94" t="str">
        <f t="shared" si="40"/>
        <v/>
      </c>
      <c r="AZ44" s="71" t="str">
        <f t="shared" si="41"/>
        <v/>
      </c>
      <c r="BA44" s="52" t="s">
        <v>0</v>
      </c>
      <c r="BB44" s="20" t="str">
        <f t="shared" si="42"/>
        <v/>
      </c>
      <c r="BC44" s="52" t="s">
        <v>0</v>
      </c>
      <c r="BD44" s="165" t="str">
        <f t="shared" si="43"/>
        <v>OK Vihor</v>
      </c>
      <c r="BE44" s="52" t="s">
        <v>0</v>
      </c>
      <c r="BF44" s="63" t="str">
        <f t="shared" si="44"/>
        <v>115:18</v>
      </c>
      <c r="BG44" s="93" t="str">
        <f t="shared" si="45"/>
        <v>3</v>
      </c>
      <c r="BH44" s="211">
        <f t="shared" si="46"/>
        <v>6918</v>
      </c>
      <c r="BI44" s="212">
        <f t="shared" si="8"/>
        <v>3</v>
      </c>
      <c r="BJ44" s="52" t="s">
        <v>0</v>
      </c>
      <c r="BK44" s="57" t="str">
        <f t="shared" si="47"/>
        <v>Kaan</v>
      </c>
      <c r="BL44" s="33" t="str">
        <f t="shared" si="48"/>
        <v>Yelen</v>
      </c>
      <c r="BM44" s="78">
        <f t="shared" si="49"/>
        <v>1911</v>
      </c>
      <c r="BN44" s="78" t="str">
        <f t="shared" si="50"/>
        <v/>
      </c>
      <c r="BO44" s="33" t="str">
        <f t="shared" si="51"/>
        <v>Kaan</v>
      </c>
      <c r="BP44" s="71" t="str">
        <f t="shared" si="52"/>
        <v>Yelen</v>
      </c>
      <c r="BQ44" s="52" t="s">
        <v>0</v>
      </c>
      <c r="BR44" s="87" t="str">
        <f t="shared" si="53"/>
        <v/>
      </c>
      <c r="BS44" s="52" t="s">
        <v>0</v>
      </c>
      <c r="BT44" s="20" t="str">
        <f t="shared" si="54"/>
        <v/>
      </c>
      <c r="BU44" s="52" t="s">
        <v>0</v>
      </c>
      <c r="BV44" s="135"/>
      <c r="BW44" s="52" t="s">
        <v>0</v>
      </c>
      <c r="BX44" s="57" t="str">
        <f t="shared" si="55"/>
        <v/>
      </c>
      <c r="BY44" s="78" t="str">
        <f>IF(BV44="","",MAX(BY$10:BY43)+1)</f>
        <v/>
      </c>
      <c r="BZ44" s="58" t="str">
        <f t="shared" si="56"/>
        <v/>
      </c>
      <c r="CA44" s="52" t="s">
        <v>0</v>
      </c>
      <c r="CB44" s="20" t="str">
        <f t="shared" si="57"/>
        <v/>
      </c>
      <c r="CC44" s="52" t="s">
        <v>0</v>
      </c>
      <c r="CD44" s="63" t="str">
        <f>IF(AND(BM44="NEMA",BN44="NEMA"),MAX(CD$10:CD43)+1,"")</f>
        <v/>
      </c>
      <c r="CE44" s="58" t="str">
        <f t="shared" si="58"/>
        <v/>
      </c>
      <c r="CF44" t="s">
        <v>0</v>
      </c>
      <c r="CG44" s="138" t="str">
        <f t="shared" si="15"/>
        <v>M</v>
      </c>
      <c r="CH44" t="s">
        <v>0</v>
      </c>
      <c r="CI44" s="57" t="str">
        <f>IF(CD44="","",IF(M44&lt;&gt;"CRO","","INSERT INTO osoba (id,reg_broj,oib,spol_id,dat_rodjenja) VALUES ("&amp;CD44&amp;",(SELECT max(reg_broj)+1 FROM osoba),Null,'"&amp;CG44&amp;"',Null); INSERT INTO osoba_log (id,reg_broj,oib,spol_id,dat_rodjenja,dnevnik_id) SELECT id,reg_broj,oib,spol_id,dat_rodjenja,"&amp;dnevnik_id&amp;" FROM osoba WHERE id = "&amp;CD44&amp;";"))</f>
        <v/>
      </c>
      <c r="CJ44" s="71" t="str">
        <f>IF(CD44="","","INSERT INTO imeprezime (id,osoba_id,rbr,ime,prezime,klub_id,identitet_id,sintaksa_id,info,aktivno,dnevnik_id) VALUES ("&amp;CD44&amp;","&amp;IF(CI44="","Null",CD44)&amp;",1,'"&amp;BK44&amp;"','"&amp;BL44&amp;"',(SELECT id FROM klub WHERE naziv = '"&amp;BD44&amp;"'),Null,1,'',1,"&amp;dnevnik_id&amp;");")</f>
        <v/>
      </c>
      <c r="CK44" t="s">
        <v>0</v>
      </c>
      <c r="CL44" s="20" t="str">
        <f t="shared" si="59"/>
        <v/>
      </c>
      <c r="CM44" s="52" t="s">
        <v>0</v>
      </c>
      <c r="CN44" s="57" t="str">
        <f t="shared" si="16"/>
        <v>Kaan</v>
      </c>
      <c r="CO44" s="71" t="str">
        <f t="shared" si="17"/>
        <v>Yelen</v>
      </c>
      <c r="CP44" s="52" t="s">
        <v>0</v>
      </c>
      <c r="CQ44" s="57" t="str">
        <f t="shared" si="60"/>
        <v>Kaan – Yelen – OK Vihor – M16</v>
      </c>
      <c r="CR44" s="58">
        <f t="shared" si="61"/>
        <v>934</v>
      </c>
      <c r="CS44" s="52" t="s">
        <v>0</v>
      </c>
      <c r="CT44" s="57" t="str">
        <f t="shared" si="62"/>
        <v>Kaan – Yelen – OK Vihor</v>
      </c>
      <c r="CU44" s="58">
        <f t="shared" si="63"/>
        <v>934</v>
      </c>
      <c r="CV44" s="52" t="s">
        <v>0</v>
      </c>
      <c r="CW44" s="57" t="str">
        <f t="shared" si="64"/>
        <v>Kaan – Yelen</v>
      </c>
      <c r="CX44" s="58">
        <f t="shared" si="65"/>
        <v>934</v>
      </c>
      <c r="CY44" s="52" t="s">
        <v>0</v>
      </c>
      <c r="CZ44" s="63">
        <f t="shared" si="66"/>
        <v>934</v>
      </c>
      <c r="DA44" s="58" cm="1">
        <f t="array" ref="DA44">IF(CZ44&lt;&gt;"",INDEX(imePrezime_id,CZ44,0),IF(CD44&lt;&gt;"",CD44,""))</f>
        <v>1911</v>
      </c>
      <c r="DB44" s="52" t="s">
        <v>0</v>
      </c>
      <c r="DC44" s="63" t="str">
        <f t="shared" si="67"/>
        <v>imepre</v>
      </c>
      <c r="DD44" s="78" t="str">
        <f t="shared" si="21"/>
        <v>klu</v>
      </c>
      <c r="DE44" s="78" t="str">
        <f t="shared" si="68"/>
        <v>kat</v>
      </c>
      <c r="DF44" s="78" t="str">
        <f t="shared" si="69"/>
        <v/>
      </c>
      <c r="DG44" s="71" t="str">
        <f t="shared" si="70"/>
        <v>imepre-klu-kat</v>
      </c>
      <c r="DH44" s="52" t="s">
        <v>0</v>
      </c>
      <c r="DI44" s="63">
        <f>IF(BL44="","",MAX(DI$10:DI43)+1)</f>
        <v>1030</v>
      </c>
      <c r="DJ44" s="78">
        <f t="shared" si="71"/>
        <v>1009</v>
      </c>
      <c r="DK44" s="78">
        <f t="shared" si="72"/>
        <v>1911</v>
      </c>
      <c r="DL44" s="78">
        <f t="shared" si="73"/>
        <v>6918</v>
      </c>
      <c r="DM44" s="78">
        <f t="shared" si="74"/>
        <v>3</v>
      </c>
      <c r="DN44" s="78">
        <f t="shared" si="22"/>
        <v>0</v>
      </c>
      <c r="DO44" s="78">
        <f t="shared" si="23"/>
        <v>1</v>
      </c>
      <c r="DP44" s="78" t="str">
        <f t="shared" si="75"/>
        <v>3</v>
      </c>
      <c r="DQ44" s="78" t="str">
        <f t="shared" si="76"/>
        <v/>
      </c>
      <c r="DR44" s="78" t="str">
        <f t="shared" si="77"/>
        <v/>
      </c>
      <c r="DS44" s="58" t="str">
        <f t="shared" si="24"/>
        <v/>
      </c>
      <c r="DT44" s="52" t="s">
        <v>0</v>
      </c>
      <c r="DU44" s="20"/>
      <c r="DV44" s="52"/>
      <c r="DW44" s="20"/>
      <c r="DX44" s="52"/>
      <c r="DY44" s="230"/>
      <c r="DZ44" s="52" t="s">
        <v>0</v>
      </c>
    </row>
    <row r="45" spans="1:130" x14ac:dyDescent="0.25">
      <c r="A45" t="s">
        <v>0</v>
      </c>
      <c r="B45" s="57" t="str">
        <f>IF(csv!F37="","",csv!T37)</f>
        <v>M16</v>
      </c>
      <c r="C45" s="33" t="s">
        <v>0</v>
      </c>
      <c r="D45" s="33" t="str">
        <f>IF(csv!F37="","",csv!F37)</f>
        <v>Vacant</v>
      </c>
      <c r="E45" s="33" t="str">
        <f>IF(csv!E37="","",csv!E37)</f>
        <v/>
      </c>
      <c r="F45" s="33" t="s">
        <v>0</v>
      </c>
      <c r="G45" s="78" t="str">
        <f>IF(csv!M37="","",csv!M37)</f>
        <v/>
      </c>
      <c r="H45" s="78" t="str">
        <f>IF(csv!N37="","",csv!N37)</f>
        <v>0</v>
      </c>
      <c r="I45" s="33" t="s">
        <v>0</v>
      </c>
      <c r="J45" s="33" t="str">
        <f>IF(csv!P37="","",csv!P37)</f>
        <v/>
      </c>
      <c r="K45" s="33" t="str">
        <f>IF(csv!Q37="","",csv!Q37)</f>
        <v/>
      </c>
      <c r="L45" s="33" t="s">
        <v>0</v>
      </c>
      <c r="M45" s="71" t="str">
        <f>IF(csv!R37="","",csv!R37)</f>
        <v/>
      </c>
      <c r="N45" s="52" t="s">
        <v>0</v>
      </c>
      <c r="O45" s="57" t="str">
        <f t="shared" si="25"/>
        <v>M16</v>
      </c>
      <c r="P45" s="78">
        <f>IF(O45="","",IF(COUNTIF(O$10:O44,O45)=0,P44+1,P44))</f>
        <v>3</v>
      </c>
      <c r="Q45" s="93">
        <f t="shared" si="26"/>
        <v>110</v>
      </c>
      <c r="R45" s="94" t="str" cm="1">
        <f t="array" ref="R45">IF(S45="","",INDEX(natjecanjeStaze_naziv,MATCH(S45,natjecanjeStaze_stazaId,0)))</f>
        <v/>
      </c>
      <c r="S45" s="58" t="str">
        <f t="shared" si="27"/>
        <v/>
      </c>
      <c r="T45" s="52" t="s">
        <v>0</v>
      </c>
      <c r="U45" s="165" t="str">
        <f t="shared" si="28"/>
        <v>M16</v>
      </c>
      <c r="V45" s="52" t="s">
        <v>0</v>
      </c>
      <c r="W45" s="57" t="str">
        <f t="shared" si="29"/>
        <v/>
      </c>
      <c r="X45" s="78" t="str">
        <f t="shared" si="3"/>
        <v/>
      </c>
      <c r="Y45" s="33" t="str">
        <f t="shared" si="30"/>
        <v/>
      </c>
      <c r="Z45" s="71" t="str">
        <f>IF(Y45="","",MAX(Z$10:Z44)+1)</f>
        <v/>
      </c>
      <c r="AA45" s="52" t="s">
        <v>0</v>
      </c>
      <c r="AB45" s="135"/>
      <c r="AC45" s="52" t="s">
        <v>0</v>
      </c>
      <c r="AD45" s="20" t="str">
        <f t="shared" si="31"/>
        <v/>
      </c>
      <c r="AE45" s="52" t="s">
        <v>0</v>
      </c>
      <c r="AF45" s="165" t="str">
        <f t="shared" si="32"/>
        <v/>
      </c>
      <c r="AG45" s="52" t="s">
        <v>0</v>
      </c>
      <c r="AH45" s="57" t="str">
        <f t="shared" si="33"/>
        <v/>
      </c>
      <c r="AI45" s="33" t="str">
        <f t="shared" si="34"/>
        <v/>
      </c>
      <c r="AJ45" s="78" t="str">
        <f t="shared" si="5"/>
        <v/>
      </c>
      <c r="AK45" s="33" t="str" cm="1">
        <f t="array" ref="AK45">IF(AJ45="",""&amp;AI45,IF(AJ45="NEMA",AI45,INDEX(klub_naziv,MATCH(INDEX(klubAlias_klubId,AJ45),klub_id,0))))</f>
        <v/>
      </c>
      <c r="AL45" s="33" t="str" cm="1">
        <f t="array" ref="AL45">IFERROR(""&amp;INDEX(registarNatjecatelji,CX45,4),"")</f>
        <v/>
      </c>
      <c r="AM45" s="78" t="str">
        <f t="shared" si="35"/>
        <v/>
      </c>
      <c r="AN45" s="71" t="str">
        <f t="shared" si="36"/>
        <v/>
      </c>
      <c r="AO45" s="52" t="s">
        <v>0</v>
      </c>
      <c r="AP45" s="87" t="str">
        <f>IF(AJ45&lt;&gt;"NEMA","",IF(IFERROR(MATCH(AI45,AI$10:AI44,0),0)&lt;&gt;0,"",AI45))</f>
        <v/>
      </c>
      <c r="AQ45" s="52" t="s">
        <v>0</v>
      </c>
      <c r="AR45" s="135"/>
      <c r="AS45" s="52" t="s">
        <v>0</v>
      </c>
      <c r="AT45" s="57" t="str">
        <f t="shared" si="37"/>
        <v/>
      </c>
      <c r="AU45" s="33" t="str">
        <f>IF(AT45="","",MAX(AU$10:AU44)+1)</f>
        <v/>
      </c>
      <c r="AV45" s="33" t="str">
        <f t="shared" si="38"/>
        <v/>
      </c>
      <c r="AW45" s="33" t="str">
        <f t="shared" si="39"/>
        <v/>
      </c>
      <c r="AX45" s="33" t="str">
        <f>IF(AR45="","",MAX(AX$10:AX44)+1)</f>
        <v/>
      </c>
      <c r="AY45" s="94" t="str">
        <f t="shared" si="40"/>
        <v/>
      </c>
      <c r="AZ45" s="71" t="str">
        <f t="shared" si="41"/>
        <v/>
      </c>
      <c r="BA45" s="52" t="s">
        <v>0</v>
      </c>
      <c r="BB45" s="20" t="str">
        <f t="shared" si="42"/>
        <v/>
      </c>
      <c r="BC45" s="52" t="s">
        <v>0</v>
      </c>
      <c r="BD45" s="165" t="str">
        <f t="shared" si="43"/>
        <v/>
      </c>
      <c r="BE45" s="52" t="s">
        <v>0</v>
      </c>
      <c r="BF45" s="63" t="str">
        <f t="shared" si="44"/>
        <v/>
      </c>
      <c r="BG45" s="93" t="str">
        <f t="shared" si="45"/>
        <v>0</v>
      </c>
      <c r="BH45" s="211" t="str">
        <f t="shared" si="46"/>
        <v/>
      </c>
      <c r="BI45" s="212" t="str">
        <f t="shared" si="8"/>
        <v/>
      </c>
      <c r="BJ45" s="52" t="s">
        <v>0</v>
      </c>
      <c r="BK45" s="57" t="str">
        <f t="shared" si="47"/>
        <v>Vacant</v>
      </c>
      <c r="BL45" s="33" t="str">
        <f t="shared" si="48"/>
        <v/>
      </c>
      <c r="BM45" s="78" t="str">
        <f t="shared" si="49"/>
        <v/>
      </c>
      <c r="BN45" s="78" t="str">
        <f t="shared" si="50"/>
        <v/>
      </c>
      <c r="BO45" s="33" t="str">
        <f t="shared" si="51"/>
        <v/>
      </c>
      <c r="BP45" s="71" t="str">
        <f t="shared" si="52"/>
        <v/>
      </c>
      <c r="BQ45" s="52" t="s">
        <v>0</v>
      </c>
      <c r="BR45" s="87" t="str">
        <f t="shared" si="53"/>
        <v/>
      </c>
      <c r="BS45" s="52" t="s">
        <v>0</v>
      </c>
      <c r="BT45" s="20" t="str">
        <f t="shared" si="54"/>
        <v/>
      </c>
      <c r="BU45" s="52" t="s">
        <v>0</v>
      </c>
      <c r="BV45" s="135"/>
      <c r="BW45" s="52" t="s">
        <v>0</v>
      </c>
      <c r="BX45" s="57" t="str">
        <f t="shared" si="55"/>
        <v/>
      </c>
      <c r="BY45" s="78" t="str">
        <f>IF(BV45="","",MAX(BY$10:BY44)+1)</f>
        <v/>
      </c>
      <c r="BZ45" s="58" t="str">
        <f t="shared" si="56"/>
        <v/>
      </c>
      <c r="CA45" s="52" t="s">
        <v>0</v>
      </c>
      <c r="CB45" s="20" t="str">
        <f t="shared" si="57"/>
        <v/>
      </c>
      <c r="CC45" s="52" t="s">
        <v>0</v>
      </c>
      <c r="CD45" s="63" t="str">
        <f>IF(AND(BM45="NEMA",BN45="NEMA"),MAX(CD$10:CD44)+1,"")</f>
        <v/>
      </c>
      <c r="CE45" s="58" t="str">
        <f t="shared" si="58"/>
        <v/>
      </c>
      <c r="CF45" t="s">
        <v>0</v>
      </c>
      <c r="CG45" s="138" t="str">
        <f t="shared" si="15"/>
        <v>M</v>
      </c>
      <c r="CH45" t="s">
        <v>0</v>
      </c>
      <c r="CI45" s="57" t="str">
        <f>IF(CD45="","",IF(M45&lt;&gt;"CRO","","INSERT INTO osoba (id,reg_broj,oib,spol_id,dat_rodjenja) VALUES ("&amp;CD45&amp;",(SELECT max(reg_broj)+1 FROM osoba),Null,'"&amp;CG45&amp;"',Null); INSERT INTO osoba_log (id,reg_broj,oib,spol_id,dat_rodjenja,dnevnik_id) SELECT id,reg_broj,oib,spol_id,dat_rodjenja,"&amp;dnevnik_id&amp;" FROM osoba WHERE id = "&amp;CD45&amp;";"))</f>
        <v/>
      </c>
      <c r="CJ45" s="71" t="str">
        <f>IF(CD45="","","INSERT INTO imeprezime (id,osoba_id,rbr,ime,prezime,klub_id,identitet_id,sintaksa_id,info,aktivno,dnevnik_id) VALUES ("&amp;CD45&amp;","&amp;IF(CI45="","Null",CD45)&amp;",1,'"&amp;BK45&amp;"','"&amp;BL45&amp;"',(SELECT id FROM klub WHERE naziv = '"&amp;BD45&amp;"'),Null,1,'',1,"&amp;dnevnik_id&amp;");")</f>
        <v/>
      </c>
      <c r="CK45" t="s">
        <v>0</v>
      </c>
      <c r="CL45" s="20" t="str">
        <f t="shared" si="59"/>
        <v/>
      </c>
      <c r="CM45" s="52" t="s">
        <v>0</v>
      </c>
      <c r="CN45" s="57" t="str">
        <f t="shared" si="16"/>
        <v/>
      </c>
      <c r="CO45" s="71" t="str">
        <f t="shared" si="17"/>
        <v/>
      </c>
      <c r="CP45" s="52" t="s">
        <v>0</v>
      </c>
      <c r="CQ45" s="57" t="str">
        <f t="shared" si="60"/>
        <v/>
      </c>
      <c r="CR45" s="58" t="str">
        <f t="shared" si="61"/>
        <v/>
      </c>
      <c r="CS45" s="52" t="s">
        <v>0</v>
      </c>
      <c r="CT45" s="57" t="str">
        <f t="shared" si="62"/>
        <v/>
      </c>
      <c r="CU45" s="58" t="str">
        <f t="shared" si="63"/>
        <v/>
      </c>
      <c r="CV45" s="52" t="s">
        <v>0</v>
      </c>
      <c r="CW45" s="57" t="str">
        <f t="shared" si="64"/>
        <v/>
      </c>
      <c r="CX45" s="58" t="str">
        <f t="shared" si="65"/>
        <v/>
      </c>
      <c r="CY45" s="52" t="s">
        <v>0</v>
      </c>
      <c r="CZ45" s="63" t="str">
        <f t="shared" si="66"/>
        <v/>
      </c>
      <c r="DA45" s="58" t="str" cm="1">
        <f t="array" ref="DA45">IF(CZ45&lt;&gt;"",INDEX(imePrezime_id,CZ45,0),IF(CD45&lt;&gt;"",CD45,""))</f>
        <v/>
      </c>
      <c r="DB45" s="52" t="s">
        <v>0</v>
      </c>
      <c r="DC45" s="63" t="str">
        <f t="shared" si="67"/>
        <v/>
      </c>
      <c r="DD45" s="78" t="str">
        <f t="shared" si="21"/>
        <v/>
      </c>
      <c r="DE45" s="78" t="str">
        <f t="shared" si="68"/>
        <v/>
      </c>
      <c r="DF45" s="78" t="str">
        <f t="shared" si="69"/>
        <v/>
      </c>
      <c r="DG45" s="71" t="str">
        <f t="shared" si="70"/>
        <v/>
      </c>
      <c r="DH45" s="52" t="s">
        <v>0</v>
      </c>
      <c r="DI45" s="63" t="str">
        <f>IF(BL45="","",MAX(DI$10:DI44)+1)</f>
        <v/>
      </c>
      <c r="DJ45" s="78" t="str">
        <f t="shared" si="71"/>
        <v/>
      </c>
      <c r="DK45" s="78" t="str">
        <f t="shared" si="72"/>
        <v/>
      </c>
      <c r="DL45" s="78" t="str">
        <f t="shared" si="73"/>
        <v/>
      </c>
      <c r="DM45" s="78" t="str">
        <f t="shared" si="74"/>
        <v/>
      </c>
      <c r="DN45" s="78" t="str">
        <f t="shared" si="22"/>
        <v/>
      </c>
      <c r="DO45" s="78" t="str">
        <f t="shared" si="23"/>
        <v/>
      </c>
      <c r="DP45" s="78" t="str">
        <f t="shared" si="75"/>
        <v/>
      </c>
      <c r="DQ45" s="78" t="str">
        <f t="shared" si="76"/>
        <v/>
      </c>
      <c r="DR45" s="78" t="str">
        <f t="shared" si="77"/>
        <v/>
      </c>
      <c r="DS45" s="58" t="str">
        <f t="shared" si="24"/>
        <v/>
      </c>
      <c r="DT45" s="52" t="s">
        <v>0</v>
      </c>
      <c r="DU45" s="20"/>
      <c r="DV45" s="52"/>
      <c r="DW45" s="20"/>
      <c r="DX45" s="52"/>
      <c r="DY45" s="230"/>
      <c r="DZ45" s="52" t="s">
        <v>0</v>
      </c>
    </row>
    <row r="46" spans="1:130" x14ac:dyDescent="0.25">
      <c r="A46" t="s">
        <v>0</v>
      </c>
      <c r="B46" s="57" t="str">
        <f>IF(csv!F38="","",csv!T38)</f>
        <v>M20</v>
      </c>
      <c r="C46" s="33" t="s">
        <v>0</v>
      </c>
      <c r="D46" s="33" t="str">
        <f>IF(csv!F38="","",csv!F38)</f>
        <v>Jan</v>
      </c>
      <c r="E46" s="33" t="str">
        <f>IF(csv!E38="","",csv!E38)</f>
        <v>Gobec</v>
      </c>
      <c r="F46" s="33" t="s">
        <v>0</v>
      </c>
      <c r="G46" s="78" t="str">
        <f>IF(csv!M38="","",csv!M38)</f>
        <v>51:38</v>
      </c>
      <c r="H46" s="78" t="str">
        <f>IF(csv!N38="","",csv!N38)</f>
        <v>0</v>
      </c>
      <c r="I46" s="33" t="s">
        <v>0</v>
      </c>
      <c r="J46" s="33" t="str">
        <f>IF(csv!P38="","",csv!P38)</f>
        <v>Vihor</v>
      </c>
      <c r="K46" s="33" t="str">
        <f>IF(csv!Q38="","",csv!Q38)</f>
        <v>OK Vihor</v>
      </c>
      <c r="L46" s="33" t="s">
        <v>0</v>
      </c>
      <c r="M46" s="71" t="str">
        <f>IF(csv!R38="","",csv!R38)</f>
        <v>CRO</v>
      </c>
      <c r="N46" s="52" t="s">
        <v>0</v>
      </c>
      <c r="O46" s="57" t="str">
        <f t="shared" si="25"/>
        <v>M20</v>
      </c>
      <c r="P46" s="78">
        <f>IF(O46="","",IF(COUNTIF(O$10:O45,O46)=0,P45+1,P45))</f>
        <v>4</v>
      </c>
      <c r="Q46" s="93">
        <f t="shared" si="26"/>
        <v>109</v>
      </c>
      <c r="R46" s="94" t="str" cm="1">
        <f t="array" ref="R46">IF(S46="","",INDEX(natjecanjeStaze_naziv,MATCH(S46,natjecanjeStaze_stazaId,0)))</f>
        <v>Ž21A – M20</v>
      </c>
      <c r="S46" s="58">
        <f t="shared" si="27"/>
        <v>1010</v>
      </c>
      <c r="T46" s="52" t="s">
        <v>0</v>
      </c>
      <c r="U46" s="165" t="str">
        <f t="shared" si="28"/>
        <v>M20</v>
      </c>
      <c r="V46" s="52" t="s">
        <v>0</v>
      </c>
      <c r="W46" s="57" t="str">
        <f t="shared" si="29"/>
        <v>CRO</v>
      </c>
      <c r="X46" s="78">
        <f t="shared" si="3"/>
        <v>1</v>
      </c>
      <c r="Y46" s="33" t="str">
        <f t="shared" si="30"/>
        <v/>
      </c>
      <c r="Z46" s="71" t="str">
        <f>IF(Y46="","",MAX(Z$10:Z45)+1)</f>
        <v/>
      </c>
      <c r="AA46" s="52" t="s">
        <v>0</v>
      </c>
      <c r="AB46" s="135"/>
      <c r="AC46" s="52" t="s">
        <v>0</v>
      </c>
      <c r="AD46" s="20" t="str">
        <f t="shared" si="31"/>
        <v/>
      </c>
      <c r="AE46" s="52" t="s">
        <v>0</v>
      </c>
      <c r="AF46" s="165" t="str">
        <f t="shared" si="32"/>
        <v>CRO</v>
      </c>
      <c r="AG46" s="52" t="s">
        <v>0</v>
      </c>
      <c r="AH46" s="57" t="str">
        <f t="shared" si="33"/>
        <v>Vihor</v>
      </c>
      <c r="AI46" s="33" t="str">
        <f t="shared" si="34"/>
        <v>OK Vihor</v>
      </c>
      <c r="AJ46" s="78" t="str">
        <f t="shared" si="5"/>
        <v/>
      </c>
      <c r="AK46" s="33" t="str" cm="1">
        <f t="array" ref="AK46">IF(AJ46="",""&amp;AI46,IF(AJ46="NEMA",AI46,INDEX(klub_naziv,MATCH(INDEX(klubAlias_klubId,AJ46),klub_id,0))))</f>
        <v>OK Vihor</v>
      </c>
      <c r="AL46" s="33" t="str" cm="1">
        <f t="array" ref="AL46">IFERROR(""&amp;INDEX(registarNatjecatelji,CX46,4),"")</f>
        <v>OK Vihor</v>
      </c>
      <c r="AM46" s="78" t="str">
        <f t="shared" si="35"/>
        <v/>
      </c>
      <c r="AN46" s="71" t="str">
        <f t="shared" si="36"/>
        <v>OK Vihor</v>
      </c>
      <c r="AO46" s="52" t="s">
        <v>0</v>
      </c>
      <c r="AP46" s="87" t="str">
        <f>IF(AJ46&lt;&gt;"NEMA","",IF(IFERROR(MATCH(AI46,AI$10:AI45,0),0)&lt;&gt;0,"",AI46))</f>
        <v/>
      </c>
      <c r="AQ46" s="52" t="s">
        <v>0</v>
      </c>
      <c r="AR46" s="135"/>
      <c r="AS46" s="52" t="s">
        <v>0</v>
      </c>
      <c r="AT46" s="57" t="str">
        <f t="shared" si="37"/>
        <v/>
      </c>
      <c r="AU46" s="33" t="str">
        <f>IF(AT46="","",MAX(AU$10:AU45)+1)</f>
        <v/>
      </c>
      <c r="AV46" s="33" t="str">
        <f t="shared" si="38"/>
        <v/>
      </c>
      <c r="AW46" s="33" t="str">
        <f t="shared" si="39"/>
        <v/>
      </c>
      <c r="AX46" s="33" t="str">
        <f>IF(AR46="","",MAX(AX$10:AX45)+1)</f>
        <v/>
      </c>
      <c r="AY46" s="94" t="str">
        <f t="shared" si="40"/>
        <v/>
      </c>
      <c r="AZ46" s="71" t="str">
        <f t="shared" si="41"/>
        <v/>
      </c>
      <c r="BA46" s="52" t="s">
        <v>0</v>
      </c>
      <c r="BB46" s="20" t="str">
        <f t="shared" si="42"/>
        <v/>
      </c>
      <c r="BC46" s="52" t="s">
        <v>0</v>
      </c>
      <c r="BD46" s="165" t="str">
        <f t="shared" si="43"/>
        <v>OK Vihor</v>
      </c>
      <c r="BE46" s="52" t="s">
        <v>0</v>
      </c>
      <c r="BF46" s="63" t="str">
        <f t="shared" si="44"/>
        <v>51:38</v>
      </c>
      <c r="BG46" s="93" t="str">
        <f t="shared" si="45"/>
        <v>0</v>
      </c>
      <c r="BH46" s="211">
        <f t="shared" si="46"/>
        <v>3098</v>
      </c>
      <c r="BI46" s="212">
        <f t="shared" si="8"/>
        <v>1</v>
      </c>
      <c r="BJ46" s="52" t="s">
        <v>0</v>
      </c>
      <c r="BK46" s="57" t="str">
        <f t="shared" si="47"/>
        <v>Jan</v>
      </c>
      <c r="BL46" s="33" t="str">
        <f t="shared" si="48"/>
        <v>Gobec</v>
      </c>
      <c r="BM46" s="78">
        <f t="shared" si="49"/>
        <v>1522</v>
      </c>
      <c r="BN46" s="78" t="str">
        <f t="shared" si="50"/>
        <v/>
      </c>
      <c r="BO46" s="33" t="str">
        <f t="shared" si="51"/>
        <v>Jan</v>
      </c>
      <c r="BP46" s="71" t="str">
        <f t="shared" si="52"/>
        <v>Gobec</v>
      </c>
      <c r="BQ46" s="52" t="s">
        <v>0</v>
      </c>
      <c r="BR46" s="87" t="str">
        <f t="shared" si="53"/>
        <v/>
      </c>
      <c r="BS46" s="52" t="s">
        <v>0</v>
      </c>
      <c r="BT46" s="20" t="str">
        <f t="shared" si="54"/>
        <v/>
      </c>
      <c r="BU46" s="52" t="s">
        <v>0</v>
      </c>
      <c r="BV46" s="135"/>
      <c r="BW46" s="52" t="s">
        <v>0</v>
      </c>
      <c r="BX46" s="57" t="str">
        <f t="shared" si="55"/>
        <v/>
      </c>
      <c r="BY46" s="78" t="str">
        <f>IF(BV46="","",MAX(BY$10:BY45)+1)</f>
        <v/>
      </c>
      <c r="BZ46" s="58" t="str">
        <f t="shared" si="56"/>
        <v/>
      </c>
      <c r="CA46" s="52" t="s">
        <v>0</v>
      </c>
      <c r="CB46" s="20" t="str">
        <f t="shared" si="57"/>
        <v/>
      </c>
      <c r="CC46" s="52" t="s">
        <v>0</v>
      </c>
      <c r="CD46" s="63" t="str">
        <f>IF(AND(BM46="NEMA",BN46="NEMA"),MAX(CD$10:CD45)+1,"")</f>
        <v/>
      </c>
      <c r="CE46" s="58" t="str">
        <f t="shared" si="58"/>
        <v/>
      </c>
      <c r="CF46" t="s">
        <v>0</v>
      </c>
      <c r="CG46" s="138" t="str">
        <f t="shared" si="15"/>
        <v>M</v>
      </c>
      <c r="CH46" t="s">
        <v>0</v>
      </c>
      <c r="CI46" s="57" t="str">
        <f>IF(CD46="","",IF(M46&lt;&gt;"CRO","","INSERT INTO osoba (id,reg_broj,oib,spol_id,dat_rodjenja) VALUES ("&amp;CD46&amp;",(SELECT max(reg_broj)+1 FROM osoba),Null,'"&amp;CG46&amp;"',Null); INSERT INTO osoba_log (id,reg_broj,oib,spol_id,dat_rodjenja,dnevnik_id) SELECT id,reg_broj,oib,spol_id,dat_rodjenja,"&amp;dnevnik_id&amp;" FROM osoba WHERE id = "&amp;CD46&amp;";"))</f>
        <v/>
      </c>
      <c r="CJ46" s="71" t="str">
        <f>IF(CD46="","","INSERT INTO imeprezime (id,osoba_id,rbr,ime,prezime,klub_id,identitet_id,sintaksa_id,info,aktivno,dnevnik_id) VALUES ("&amp;CD46&amp;","&amp;IF(CI46="","Null",CD46)&amp;",1,'"&amp;BK46&amp;"','"&amp;BL46&amp;"',(SELECT id FROM klub WHERE naziv = '"&amp;BD46&amp;"'),Null,1,'',1,"&amp;dnevnik_id&amp;");")</f>
        <v/>
      </c>
      <c r="CK46" t="s">
        <v>0</v>
      </c>
      <c r="CL46" s="20" t="str">
        <f t="shared" si="59"/>
        <v/>
      </c>
      <c r="CM46" s="52" t="s">
        <v>0</v>
      </c>
      <c r="CN46" s="57" t="str">
        <f t="shared" si="16"/>
        <v>Jan</v>
      </c>
      <c r="CO46" s="71" t="str">
        <f t="shared" si="17"/>
        <v>Gobec</v>
      </c>
      <c r="CP46" s="52" t="s">
        <v>0</v>
      </c>
      <c r="CQ46" s="57" t="str">
        <f t="shared" si="60"/>
        <v>Jan – Gobec – OK Vihor – M20</v>
      </c>
      <c r="CR46" s="58">
        <f t="shared" si="61"/>
        <v>664</v>
      </c>
      <c r="CS46" s="52" t="s">
        <v>0</v>
      </c>
      <c r="CT46" s="57" t="str">
        <f t="shared" si="62"/>
        <v>Jan – Gobec – OK Vihor</v>
      </c>
      <c r="CU46" s="58">
        <f t="shared" si="63"/>
        <v>664</v>
      </c>
      <c r="CV46" s="52" t="s">
        <v>0</v>
      </c>
      <c r="CW46" s="57" t="str">
        <f t="shared" si="64"/>
        <v>Jan – Gobec</v>
      </c>
      <c r="CX46" s="58">
        <f t="shared" si="65"/>
        <v>664</v>
      </c>
      <c r="CY46" s="52" t="s">
        <v>0</v>
      </c>
      <c r="CZ46" s="63">
        <f t="shared" si="66"/>
        <v>664</v>
      </c>
      <c r="DA46" s="58" cm="1">
        <f t="array" ref="DA46">IF(CZ46&lt;&gt;"",INDEX(imePrezime_id,CZ46,0),IF(CD46&lt;&gt;"",CD46,""))</f>
        <v>1522</v>
      </c>
      <c r="DB46" s="52" t="s">
        <v>0</v>
      </c>
      <c r="DC46" s="63" t="str">
        <f t="shared" si="67"/>
        <v>imepre</v>
      </c>
      <c r="DD46" s="78" t="str">
        <f t="shared" si="21"/>
        <v>klu</v>
      </c>
      <c r="DE46" s="78" t="str">
        <f t="shared" si="68"/>
        <v>kat</v>
      </c>
      <c r="DF46" s="78" t="str">
        <f t="shared" si="69"/>
        <v/>
      </c>
      <c r="DG46" s="71" t="str">
        <f t="shared" si="70"/>
        <v>imepre-klu-kat</v>
      </c>
      <c r="DH46" s="52" t="s">
        <v>0</v>
      </c>
      <c r="DI46" s="63">
        <f>IF(BL46="","",MAX(DI$10:DI45)+1)</f>
        <v>1031</v>
      </c>
      <c r="DJ46" s="78">
        <f t="shared" si="71"/>
        <v>1010</v>
      </c>
      <c r="DK46" s="78">
        <f t="shared" si="72"/>
        <v>1522</v>
      </c>
      <c r="DL46" s="78">
        <f t="shared" si="73"/>
        <v>3098</v>
      </c>
      <c r="DM46" s="78">
        <f t="shared" si="74"/>
        <v>1</v>
      </c>
      <c r="DN46" s="78">
        <f t="shared" si="22"/>
        <v>0</v>
      </c>
      <c r="DO46" s="78">
        <f t="shared" si="23"/>
        <v>1</v>
      </c>
      <c r="DP46" s="78" t="str">
        <f t="shared" si="75"/>
        <v>0</v>
      </c>
      <c r="DQ46" s="78" t="str">
        <f t="shared" si="76"/>
        <v/>
      </c>
      <c r="DR46" s="78" t="str">
        <f t="shared" si="77"/>
        <v/>
      </c>
      <c r="DS46" s="58" t="str">
        <f t="shared" si="24"/>
        <v/>
      </c>
      <c r="DT46" s="52" t="s">
        <v>0</v>
      </c>
      <c r="DU46" s="20"/>
      <c r="DV46" s="52"/>
      <c r="DW46" s="20"/>
      <c r="DX46" s="52"/>
      <c r="DY46" s="230"/>
      <c r="DZ46" s="52" t="s">
        <v>0</v>
      </c>
    </row>
    <row r="47" spans="1:130" x14ac:dyDescent="0.25">
      <c r="A47" t="s">
        <v>0</v>
      </c>
      <c r="B47" s="57" t="str">
        <f>IF(csv!F39="","",csv!T39)</f>
        <v>M20</v>
      </c>
      <c r="C47" s="33" t="s">
        <v>0</v>
      </c>
      <c r="D47" s="33" t="str">
        <f>IF(csv!F39="","",csv!F39)</f>
        <v>Jura</v>
      </c>
      <c r="E47" s="33" t="str">
        <f>IF(csv!E39="","",csv!E39)</f>
        <v>Kukec</v>
      </c>
      <c r="F47" s="33" t="s">
        <v>0</v>
      </c>
      <c r="G47" s="78" t="str">
        <f>IF(csv!M39="","",csv!M39)</f>
        <v>65:33</v>
      </c>
      <c r="H47" s="78" t="str">
        <f>IF(csv!N39="","",csv!N39)</f>
        <v>0</v>
      </c>
      <c r="I47" s="33" t="s">
        <v>0</v>
      </c>
      <c r="J47" s="33" t="str">
        <f>IF(csv!P39="","",csv!P39)</f>
        <v>Vihor</v>
      </c>
      <c r="K47" s="33" t="str">
        <f>IF(csv!Q39="","",csv!Q39)</f>
        <v>OK Vihor</v>
      </c>
      <c r="L47" s="33" t="s">
        <v>0</v>
      </c>
      <c r="M47" s="71" t="str">
        <f>IF(csv!R39="","",csv!R39)</f>
        <v>CRO</v>
      </c>
      <c r="N47" s="52" t="s">
        <v>0</v>
      </c>
      <c r="O47" s="57" t="str">
        <f t="shared" si="25"/>
        <v>M20</v>
      </c>
      <c r="P47" s="78">
        <f>IF(O47="","",IF(COUNTIF(O$10:O46,O47)=0,P46+1,P46))</f>
        <v>4</v>
      </c>
      <c r="Q47" s="93">
        <f t="shared" si="26"/>
        <v>109</v>
      </c>
      <c r="R47" s="94" t="str" cm="1">
        <f t="array" ref="R47">IF(S47="","",INDEX(natjecanjeStaze_naziv,MATCH(S47,natjecanjeStaze_stazaId,0)))</f>
        <v>Ž21A – M20</v>
      </c>
      <c r="S47" s="58">
        <f t="shared" si="27"/>
        <v>1010</v>
      </c>
      <c r="T47" s="52" t="s">
        <v>0</v>
      </c>
      <c r="U47" s="165" t="str">
        <f t="shared" si="28"/>
        <v>M20</v>
      </c>
      <c r="V47" s="52" t="s">
        <v>0</v>
      </c>
      <c r="W47" s="57" t="str">
        <f t="shared" si="29"/>
        <v>CRO</v>
      </c>
      <c r="X47" s="78">
        <f t="shared" si="3"/>
        <v>1</v>
      </c>
      <c r="Y47" s="33" t="str">
        <f t="shared" si="30"/>
        <v/>
      </c>
      <c r="Z47" s="71" t="str">
        <f>IF(Y47="","",MAX(Z$10:Z46)+1)</f>
        <v/>
      </c>
      <c r="AA47" s="52" t="s">
        <v>0</v>
      </c>
      <c r="AB47" s="135"/>
      <c r="AC47" s="52" t="s">
        <v>0</v>
      </c>
      <c r="AD47" s="20" t="str">
        <f t="shared" si="31"/>
        <v/>
      </c>
      <c r="AE47" s="52" t="s">
        <v>0</v>
      </c>
      <c r="AF47" s="165" t="str">
        <f t="shared" si="32"/>
        <v>CRO</v>
      </c>
      <c r="AG47" s="52" t="s">
        <v>0</v>
      </c>
      <c r="AH47" s="57" t="str">
        <f t="shared" si="33"/>
        <v>Vihor</v>
      </c>
      <c r="AI47" s="33" t="str">
        <f t="shared" si="34"/>
        <v>OK Vihor</v>
      </c>
      <c r="AJ47" s="78" t="str">
        <f t="shared" si="5"/>
        <v/>
      </c>
      <c r="AK47" s="33" t="str" cm="1">
        <f t="array" ref="AK47">IF(AJ47="",""&amp;AI47,IF(AJ47="NEMA",AI47,INDEX(klub_naziv,MATCH(INDEX(klubAlias_klubId,AJ47),klub_id,0))))</f>
        <v>OK Vihor</v>
      </c>
      <c r="AL47" s="33" t="str" cm="1">
        <f t="array" ref="AL47">IFERROR(""&amp;INDEX(registarNatjecatelji,CX47,4),"")</f>
        <v>OK Vihor</v>
      </c>
      <c r="AM47" s="78" t="str">
        <f t="shared" si="35"/>
        <v/>
      </c>
      <c r="AN47" s="71" t="str">
        <f t="shared" si="36"/>
        <v>OK Vihor</v>
      </c>
      <c r="AO47" s="52" t="s">
        <v>0</v>
      </c>
      <c r="AP47" s="87" t="str">
        <f>IF(AJ47&lt;&gt;"NEMA","",IF(IFERROR(MATCH(AI47,AI$10:AI46,0),0)&lt;&gt;0,"",AI47))</f>
        <v/>
      </c>
      <c r="AQ47" s="52" t="s">
        <v>0</v>
      </c>
      <c r="AR47" s="135"/>
      <c r="AS47" s="52" t="s">
        <v>0</v>
      </c>
      <c r="AT47" s="57" t="str">
        <f t="shared" si="37"/>
        <v/>
      </c>
      <c r="AU47" s="33" t="str">
        <f>IF(AT47="","",MAX(AU$10:AU46)+1)</f>
        <v/>
      </c>
      <c r="AV47" s="33" t="str">
        <f t="shared" si="38"/>
        <v/>
      </c>
      <c r="AW47" s="33" t="str">
        <f t="shared" si="39"/>
        <v/>
      </c>
      <c r="AX47" s="33" t="str">
        <f>IF(AR47="","",MAX(AX$10:AX46)+1)</f>
        <v/>
      </c>
      <c r="AY47" s="94" t="str">
        <f t="shared" si="40"/>
        <v/>
      </c>
      <c r="AZ47" s="71" t="str">
        <f t="shared" si="41"/>
        <v/>
      </c>
      <c r="BA47" s="52" t="s">
        <v>0</v>
      </c>
      <c r="BB47" s="20" t="str">
        <f t="shared" si="42"/>
        <v/>
      </c>
      <c r="BC47" s="52" t="s">
        <v>0</v>
      </c>
      <c r="BD47" s="165" t="str">
        <f t="shared" si="43"/>
        <v>OK Vihor</v>
      </c>
      <c r="BE47" s="52" t="s">
        <v>0</v>
      </c>
      <c r="BF47" s="63" t="str">
        <f t="shared" si="44"/>
        <v>65:33</v>
      </c>
      <c r="BG47" s="93" t="str">
        <f t="shared" si="45"/>
        <v>0</v>
      </c>
      <c r="BH47" s="211">
        <f t="shared" si="46"/>
        <v>3933</v>
      </c>
      <c r="BI47" s="212">
        <f t="shared" si="8"/>
        <v>1</v>
      </c>
      <c r="BJ47" s="52" t="s">
        <v>0</v>
      </c>
      <c r="BK47" s="57" t="str">
        <f t="shared" si="47"/>
        <v>Jura</v>
      </c>
      <c r="BL47" s="33" t="str">
        <f t="shared" si="48"/>
        <v>Kukec</v>
      </c>
      <c r="BM47" s="78">
        <f t="shared" si="49"/>
        <v>1105</v>
      </c>
      <c r="BN47" s="78" t="str">
        <f t="shared" si="50"/>
        <v/>
      </c>
      <c r="BO47" s="33" t="str">
        <f t="shared" si="51"/>
        <v>Jura</v>
      </c>
      <c r="BP47" s="71" t="str">
        <f t="shared" si="52"/>
        <v>Kukec</v>
      </c>
      <c r="BQ47" s="52" t="s">
        <v>0</v>
      </c>
      <c r="BR47" s="87" t="str">
        <f t="shared" si="53"/>
        <v/>
      </c>
      <c r="BS47" s="52" t="s">
        <v>0</v>
      </c>
      <c r="BT47" s="20" t="str">
        <f t="shared" si="54"/>
        <v/>
      </c>
      <c r="BU47" s="52" t="s">
        <v>0</v>
      </c>
      <c r="BV47" s="135"/>
      <c r="BW47" s="52" t="s">
        <v>0</v>
      </c>
      <c r="BX47" s="57" t="str">
        <f t="shared" si="55"/>
        <v/>
      </c>
      <c r="BY47" s="78" t="str">
        <f>IF(BV47="","",MAX(BY$10:BY46)+1)</f>
        <v/>
      </c>
      <c r="BZ47" s="58" t="str">
        <f t="shared" si="56"/>
        <v/>
      </c>
      <c r="CA47" s="52" t="s">
        <v>0</v>
      </c>
      <c r="CB47" s="20" t="str">
        <f t="shared" si="57"/>
        <v/>
      </c>
      <c r="CC47" s="52" t="s">
        <v>0</v>
      </c>
      <c r="CD47" s="63" t="str">
        <f>IF(AND(BM47="NEMA",BN47="NEMA"),MAX(CD$10:CD46)+1,"")</f>
        <v/>
      </c>
      <c r="CE47" s="58" t="str">
        <f t="shared" si="58"/>
        <v/>
      </c>
      <c r="CF47" t="s">
        <v>0</v>
      </c>
      <c r="CG47" s="138" t="str">
        <f t="shared" si="15"/>
        <v>M</v>
      </c>
      <c r="CH47" t="s">
        <v>0</v>
      </c>
      <c r="CI47" s="57" t="str">
        <f>IF(CD47="","",IF(M47&lt;&gt;"CRO","","INSERT INTO osoba (id,reg_broj,oib,spol_id,dat_rodjenja) VALUES ("&amp;CD47&amp;",(SELECT max(reg_broj)+1 FROM osoba),Null,'"&amp;CG47&amp;"',Null); INSERT INTO osoba_log (id,reg_broj,oib,spol_id,dat_rodjenja,dnevnik_id) SELECT id,reg_broj,oib,spol_id,dat_rodjenja,"&amp;dnevnik_id&amp;" FROM osoba WHERE id = "&amp;CD47&amp;";"))</f>
        <v/>
      </c>
      <c r="CJ47" s="71" t="str">
        <f>IF(CD47="","","INSERT INTO imeprezime (id,osoba_id,rbr,ime,prezime,klub_id,identitet_id,sintaksa_id,info,aktivno,dnevnik_id) VALUES ("&amp;CD47&amp;","&amp;IF(CI47="","Null",CD47)&amp;",1,'"&amp;BK47&amp;"','"&amp;BL47&amp;"',(SELECT id FROM klub WHERE naziv = '"&amp;BD47&amp;"'),Null,1,'',1,"&amp;dnevnik_id&amp;");")</f>
        <v/>
      </c>
      <c r="CK47" t="s">
        <v>0</v>
      </c>
      <c r="CL47" s="20" t="str">
        <f t="shared" si="59"/>
        <v/>
      </c>
      <c r="CM47" s="52" t="s">
        <v>0</v>
      </c>
      <c r="CN47" s="57" t="str">
        <f t="shared" si="16"/>
        <v>Jura</v>
      </c>
      <c r="CO47" s="71" t="str">
        <f t="shared" si="17"/>
        <v>Kukec</v>
      </c>
      <c r="CP47" s="52" t="s">
        <v>0</v>
      </c>
      <c r="CQ47" s="57" t="str">
        <f t="shared" si="60"/>
        <v>Jura – Kukec – OK Vihor – M20</v>
      </c>
      <c r="CR47" s="58">
        <f t="shared" si="61"/>
        <v>754</v>
      </c>
      <c r="CS47" s="52" t="s">
        <v>0</v>
      </c>
      <c r="CT47" s="57" t="str">
        <f t="shared" si="62"/>
        <v>Jura – Kukec – OK Vihor</v>
      </c>
      <c r="CU47" s="58">
        <f t="shared" si="63"/>
        <v>754</v>
      </c>
      <c r="CV47" s="52" t="s">
        <v>0</v>
      </c>
      <c r="CW47" s="57" t="str">
        <f t="shared" si="64"/>
        <v>Jura – Kukec</v>
      </c>
      <c r="CX47" s="58">
        <f t="shared" si="65"/>
        <v>754</v>
      </c>
      <c r="CY47" s="52" t="s">
        <v>0</v>
      </c>
      <c r="CZ47" s="63">
        <f t="shared" si="66"/>
        <v>754</v>
      </c>
      <c r="DA47" s="58" cm="1">
        <f t="array" ref="DA47">IF(CZ47&lt;&gt;"",INDEX(imePrezime_id,CZ47,0),IF(CD47&lt;&gt;"",CD47,""))</f>
        <v>1105</v>
      </c>
      <c r="DB47" s="52" t="s">
        <v>0</v>
      </c>
      <c r="DC47" s="63" t="str">
        <f t="shared" si="67"/>
        <v>imepre</v>
      </c>
      <c r="DD47" s="78" t="str">
        <f t="shared" si="21"/>
        <v>klu</v>
      </c>
      <c r="DE47" s="78" t="str">
        <f t="shared" si="68"/>
        <v>kat</v>
      </c>
      <c r="DF47" s="78" t="str">
        <f t="shared" si="69"/>
        <v/>
      </c>
      <c r="DG47" s="71" t="str">
        <f t="shared" si="70"/>
        <v>imepre-klu-kat</v>
      </c>
      <c r="DH47" s="52" t="s">
        <v>0</v>
      </c>
      <c r="DI47" s="63">
        <f>IF(BL47="","",MAX(DI$10:DI46)+1)</f>
        <v>1032</v>
      </c>
      <c r="DJ47" s="78">
        <f t="shared" si="71"/>
        <v>1010</v>
      </c>
      <c r="DK47" s="78">
        <f t="shared" si="72"/>
        <v>1105</v>
      </c>
      <c r="DL47" s="78">
        <f t="shared" si="73"/>
        <v>3933</v>
      </c>
      <c r="DM47" s="78">
        <f t="shared" si="74"/>
        <v>1</v>
      </c>
      <c r="DN47" s="78">
        <f t="shared" si="22"/>
        <v>0</v>
      </c>
      <c r="DO47" s="78">
        <f t="shared" si="23"/>
        <v>1</v>
      </c>
      <c r="DP47" s="78" t="str">
        <f t="shared" si="75"/>
        <v>0</v>
      </c>
      <c r="DQ47" s="78" t="str">
        <f t="shared" si="76"/>
        <v/>
      </c>
      <c r="DR47" s="78" t="str">
        <f t="shared" si="77"/>
        <v/>
      </c>
      <c r="DS47" s="58" t="str">
        <f t="shared" si="24"/>
        <v/>
      </c>
      <c r="DT47" s="52" t="s">
        <v>0</v>
      </c>
      <c r="DU47" s="20"/>
      <c r="DV47" s="52"/>
      <c r="DW47" s="20"/>
      <c r="DX47" s="52"/>
      <c r="DY47" s="230"/>
      <c r="DZ47" s="52" t="s">
        <v>0</v>
      </c>
    </row>
    <row r="48" spans="1:130" x14ac:dyDescent="0.25">
      <c r="A48" t="s">
        <v>0</v>
      </c>
      <c r="B48" s="57" t="str">
        <f>IF(csv!F40="","",csv!T40)</f>
        <v>M20</v>
      </c>
      <c r="C48" s="33" t="s">
        <v>0</v>
      </c>
      <c r="D48" s="33" t="str">
        <f>IF(csv!F40="","",csv!F40)</f>
        <v>Marko</v>
      </c>
      <c r="E48" s="33" t="str">
        <f>IF(csv!E40="","",csv!E40)</f>
        <v>Jurač</v>
      </c>
      <c r="F48" s="33" t="s">
        <v>0</v>
      </c>
      <c r="G48" s="78" t="str">
        <f>IF(csv!M40="","",csv!M40)</f>
        <v>73:48</v>
      </c>
      <c r="H48" s="78" t="str">
        <f>IF(csv!N40="","",csv!N40)</f>
        <v>0</v>
      </c>
      <c r="I48" s="33" t="s">
        <v>0</v>
      </c>
      <c r="J48" s="33" t="str">
        <f>IF(csv!P40="","",csv!P40)</f>
        <v>Vihor</v>
      </c>
      <c r="K48" s="33" t="str">
        <f>IF(csv!Q40="","",csv!Q40)</f>
        <v>OK Vihor</v>
      </c>
      <c r="L48" s="33" t="s">
        <v>0</v>
      </c>
      <c r="M48" s="71" t="str">
        <f>IF(csv!R40="","",csv!R40)</f>
        <v>CRO</v>
      </c>
      <c r="N48" s="52" t="s">
        <v>0</v>
      </c>
      <c r="O48" s="57" t="str">
        <f t="shared" si="25"/>
        <v>M20</v>
      </c>
      <c r="P48" s="78">
        <f>IF(O48="","",IF(COUNTIF(O$10:O47,O48)=0,P47+1,P47))</f>
        <v>4</v>
      </c>
      <c r="Q48" s="93">
        <f t="shared" si="26"/>
        <v>109</v>
      </c>
      <c r="R48" s="94" t="str" cm="1">
        <f t="array" ref="R48">IF(S48="","",INDEX(natjecanjeStaze_naziv,MATCH(S48,natjecanjeStaze_stazaId,0)))</f>
        <v>Ž21A – M20</v>
      </c>
      <c r="S48" s="58">
        <f t="shared" si="27"/>
        <v>1010</v>
      </c>
      <c r="T48" s="52" t="s">
        <v>0</v>
      </c>
      <c r="U48" s="165" t="str">
        <f t="shared" si="28"/>
        <v>M20</v>
      </c>
      <c r="V48" s="52" t="s">
        <v>0</v>
      </c>
      <c r="W48" s="57" t="str">
        <f t="shared" si="29"/>
        <v>CRO</v>
      </c>
      <c r="X48" s="78">
        <f t="shared" si="3"/>
        <v>1</v>
      </c>
      <c r="Y48" s="33" t="str">
        <f t="shared" si="30"/>
        <v/>
      </c>
      <c r="Z48" s="71" t="str">
        <f>IF(Y48="","",MAX(Z$10:Z47)+1)</f>
        <v/>
      </c>
      <c r="AA48" s="52" t="s">
        <v>0</v>
      </c>
      <c r="AB48" s="135"/>
      <c r="AC48" s="52" t="s">
        <v>0</v>
      </c>
      <c r="AD48" s="20" t="str">
        <f t="shared" si="31"/>
        <v/>
      </c>
      <c r="AE48" s="52" t="s">
        <v>0</v>
      </c>
      <c r="AF48" s="165" t="str">
        <f t="shared" si="32"/>
        <v>CRO</v>
      </c>
      <c r="AG48" s="52" t="s">
        <v>0</v>
      </c>
      <c r="AH48" s="57" t="str">
        <f t="shared" si="33"/>
        <v>Vihor</v>
      </c>
      <c r="AI48" s="33" t="str">
        <f t="shared" si="34"/>
        <v>OK Vihor</v>
      </c>
      <c r="AJ48" s="78" t="str">
        <f t="shared" si="5"/>
        <v/>
      </c>
      <c r="AK48" s="33" t="str" cm="1">
        <f t="array" ref="AK48">IF(AJ48="",""&amp;AI48,IF(AJ48="NEMA",AI48,INDEX(klub_naziv,MATCH(INDEX(klubAlias_klubId,AJ48),klub_id,0))))</f>
        <v>OK Vihor</v>
      </c>
      <c r="AL48" s="33" t="str" cm="1">
        <f t="array" ref="AL48">IFERROR(""&amp;INDEX(registarNatjecatelji,CX48,4),"")</f>
        <v>OK Vihor</v>
      </c>
      <c r="AM48" s="78" t="str">
        <f t="shared" si="35"/>
        <v/>
      </c>
      <c r="AN48" s="71" t="str">
        <f t="shared" si="36"/>
        <v>OK Vihor</v>
      </c>
      <c r="AO48" s="52" t="s">
        <v>0</v>
      </c>
      <c r="AP48" s="87" t="str">
        <f>IF(AJ48&lt;&gt;"NEMA","",IF(IFERROR(MATCH(AI48,AI$10:AI47,0),0)&lt;&gt;0,"",AI48))</f>
        <v/>
      </c>
      <c r="AQ48" s="52" t="s">
        <v>0</v>
      </c>
      <c r="AR48" s="135"/>
      <c r="AS48" s="52" t="s">
        <v>0</v>
      </c>
      <c r="AT48" s="57" t="str">
        <f t="shared" si="37"/>
        <v/>
      </c>
      <c r="AU48" s="33" t="str">
        <f>IF(AT48="","",MAX(AU$10:AU47)+1)</f>
        <v/>
      </c>
      <c r="AV48" s="33" t="str">
        <f t="shared" si="38"/>
        <v/>
      </c>
      <c r="AW48" s="33" t="str">
        <f t="shared" si="39"/>
        <v/>
      </c>
      <c r="AX48" s="33" t="str">
        <f>IF(AR48="","",MAX(AX$10:AX47)+1)</f>
        <v/>
      </c>
      <c r="AY48" s="94" t="str">
        <f t="shared" si="40"/>
        <v/>
      </c>
      <c r="AZ48" s="71" t="str">
        <f t="shared" si="41"/>
        <v/>
      </c>
      <c r="BA48" s="52" t="s">
        <v>0</v>
      </c>
      <c r="BB48" s="20" t="str">
        <f t="shared" si="42"/>
        <v/>
      </c>
      <c r="BC48" s="52" t="s">
        <v>0</v>
      </c>
      <c r="BD48" s="165" t="str">
        <f t="shared" si="43"/>
        <v>OK Vihor</v>
      </c>
      <c r="BE48" s="52" t="s">
        <v>0</v>
      </c>
      <c r="BF48" s="63" t="str">
        <f t="shared" si="44"/>
        <v>73:48</v>
      </c>
      <c r="BG48" s="93" t="str">
        <f t="shared" si="45"/>
        <v>0</v>
      </c>
      <c r="BH48" s="211">
        <f t="shared" si="46"/>
        <v>4428</v>
      </c>
      <c r="BI48" s="212">
        <f t="shared" si="8"/>
        <v>1</v>
      </c>
      <c r="BJ48" s="52" t="s">
        <v>0</v>
      </c>
      <c r="BK48" s="57" t="str">
        <f t="shared" si="47"/>
        <v>Marko</v>
      </c>
      <c r="BL48" s="33" t="str">
        <f t="shared" si="48"/>
        <v>Jurač</v>
      </c>
      <c r="BM48" s="78">
        <f t="shared" si="49"/>
        <v>1521</v>
      </c>
      <c r="BN48" s="78" t="str">
        <f t="shared" si="50"/>
        <v/>
      </c>
      <c r="BO48" s="33" t="str">
        <f t="shared" si="51"/>
        <v>Marko</v>
      </c>
      <c r="BP48" s="71" t="str">
        <f t="shared" si="52"/>
        <v>Jurač</v>
      </c>
      <c r="BQ48" s="52" t="s">
        <v>0</v>
      </c>
      <c r="BR48" s="87" t="str">
        <f t="shared" si="53"/>
        <v/>
      </c>
      <c r="BS48" s="52" t="s">
        <v>0</v>
      </c>
      <c r="BT48" s="20" t="str">
        <f t="shared" si="54"/>
        <v/>
      </c>
      <c r="BU48" s="52" t="s">
        <v>0</v>
      </c>
      <c r="BV48" s="135"/>
      <c r="BW48" s="52" t="s">
        <v>0</v>
      </c>
      <c r="BX48" s="57" t="str">
        <f t="shared" si="55"/>
        <v/>
      </c>
      <c r="BY48" s="78" t="str">
        <f>IF(BV48="","",MAX(BY$10:BY47)+1)</f>
        <v/>
      </c>
      <c r="BZ48" s="58" t="str">
        <f t="shared" si="56"/>
        <v/>
      </c>
      <c r="CA48" s="52" t="s">
        <v>0</v>
      </c>
      <c r="CB48" s="20" t="str">
        <f t="shared" si="57"/>
        <v/>
      </c>
      <c r="CC48" s="52" t="s">
        <v>0</v>
      </c>
      <c r="CD48" s="63" t="str">
        <f>IF(AND(BM48="NEMA",BN48="NEMA"),MAX(CD$10:CD47)+1,"")</f>
        <v/>
      </c>
      <c r="CE48" s="58" t="str">
        <f t="shared" si="58"/>
        <v/>
      </c>
      <c r="CF48" t="s">
        <v>0</v>
      </c>
      <c r="CG48" s="138" t="str">
        <f t="shared" si="15"/>
        <v>M</v>
      </c>
      <c r="CH48" t="s">
        <v>0</v>
      </c>
      <c r="CI48" s="57" t="str">
        <f>IF(CD48="","",IF(M48&lt;&gt;"CRO","","INSERT INTO osoba (id,reg_broj,oib,spol_id,dat_rodjenja) VALUES ("&amp;CD48&amp;",(SELECT max(reg_broj)+1 FROM osoba),Null,'"&amp;CG48&amp;"',Null); INSERT INTO osoba_log (id,reg_broj,oib,spol_id,dat_rodjenja,dnevnik_id) SELECT id,reg_broj,oib,spol_id,dat_rodjenja,"&amp;dnevnik_id&amp;" FROM osoba WHERE id = "&amp;CD48&amp;";"))</f>
        <v/>
      </c>
      <c r="CJ48" s="71" t="str">
        <f>IF(CD48="","","INSERT INTO imeprezime (id,osoba_id,rbr,ime,prezime,klub_id,identitet_id,sintaksa_id,info,aktivno,dnevnik_id) VALUES ("&amp;CD48&amp;","&amp;IF(CI48="","Null",CD48)&amp;",1,'"&amp;BK48&amp;"','"&amp;BL48&amp;"',(SELECT id FROM klub WHERE naziv = '"&amp;BD48&amp;"'),Null,1,'',1,"&amp;dnevnik_id&amp;");")</f>
        <v/>
      </c>
      <c r="CK48" t="s">
        <v>0</v>
      </c>
      <c r="CL48" s="20" t="str">
        <f t="shared" si="59"/>
        <v/>
      </c>
      <c r="CM48" s="52" t="s">
        <v>0</v>
      </c>
      <c r="CN48" s="57" t="str">
        <f t="shared" si="16"/>
        <v>Marko</v>
      </c>
      <c r="CO48" s="71" t="str">
        <f t="shared" si="17"/>
        <v>Jurač</v>
      </c>
      <c r="CP48" s="52" t="s">
        <v>0</v>
      </c>
      <c r="CQ48" s="57" t="str">
        <f t="shared" si="60"/>
        <v>Marko – Jurač – OK Vihor – M20</v>
      </c>
      <c r="CR48" s="58">
        <f t="shared" si="61"/>
        <v>709</v>
      </c>
      <c r="CS48" s="52" t="s">
        <v>0</v>
      </c>
      <c r="CT48" s="57" t="str">
        <f t="shared" si="62"/>
        <v>Marko – Jurač – OK Vihor</v>
      </c>
      <c r="CU48" s="58">
        <f t="shared" si="63"/>
        <v>709</v>
      </c>
      <c r="CV48" s="52" t="s">
        <v>0</v>
      </c>
      <c r="CW48" s="57" t="str">
        <f t="shared" si="64"/>
        <v>Marko – Jurač</v>
      </c>
      <c r="CX48" s="58">
        <f t="shared" si="65"/>
        <v>709</v>
      </c>
      <c r="CY48" s="52" t="s">
        <v>0</v>
      </c>
      <c r="CZ48" s="63">
        <f t="shared" si="66"/>
        <v>709</v>
      </c>
      <c r="DA48" s="58" cm="1">
        <f t="array" ref="DA48">IF(CZ48&lt;&gt;"",INDEX(imePrezime_id,CZ48,0),IF(CD48&lt;&gt;"",CD48,""))</f>
        <v>1521</v>
      </c>
      <c r="DB48" s="52" t="s">
        <v>0</v>
      </c>
      <c r="DC48" s="63" t="str">
        <f t="shared" si="67"/>
        <v>imepre</v>
      </c>
      <c r="DD48" s="78" t="str">
        <f t="shared" si="21"/>
        <v>klu</v>
      </c>
      <c r="DE48" s="78" t="str">
        <f t="shared" si="68"/>
        <v>kat</v>
      </c>
      <c r="DF48" s="78" t="str">
        <f t="shared" si="69"/>
        <v/>
      </c>
      <c r="DG48" s="71" t="str">
        <f t="shared" si="70"/>
        <v>imepre-klu-kat</v>
      </c>
      <c r="DH48" s="52" t="s">
        <v>0</v>
      </c>
      <c r="DI48" s="63">
        <f>IF(BL48="","",MAX(DI$10:DI47)+1)</f>
        <v>1033</v>
      </c>
      <c r="DJ48" s="78">
        <f t="shared" si="71"/>
        <v>1010</v>
      </c>
      <c r="DK48" s="78">
        <f t="shared" si="72"/>
        <v>1521</v>
      </c>
      <c r="DL48" s="78">
        <f t="shared" si="73"/>
        <v>4428</v>
      </c>
      <c r="DM48" s="78">
        <f t="shared" si="74"/>
        <v>1</v>
      </c>
      <c r="DN48" s="78">
        <f t="shared" si="22"/>
        <v>0</v>
      </c>
      <c r="DO48" s="78">
        <f t="shared" si="23"/>
        <v>1</v>
      </c>
      <c r="DP48" s="78" t="str">
        <f t="shared" si="75"/>
        <v>0</v>
      </c>
      <c r="DQ48" s="78" t="str">
        <f t="shared" si="76"/>
        <v/>
      </c>
      <c r="DR48" s="78" t="str">
        <f t="shared" si="77"/>
        <v/>
      </c>
      <c r="DS48" s="58" t="str">
        <f t="shared" si="24"/>
        <v/>
      </c>
      <c r="DT48" s="52" t="s">
        <v>0</v>
      </c>
      <c r="DU48" s="20"/>
      <c r="DV48" s="52"/>
      <c r="DW48" s="20"/>
      <c r="DX48" s="52"/>
      <c r="DY48" s="230"/>
      <c r="DZ48" s="52" t="s">
        <v>0</v>
      </c>
    </row>
    <row r="49" spans="1:130" x14ac:dyDescent="0.25">
      <c r="A49" t="s">
        <v>0</v>
      </c>
      <c r="B49" s="57" t="str">
        <f>IF(csv!F41="","",csv!T41)</f>
        <v>M20</v>
      </c>
      <c r="C49" s="33" t="s">
        <v>0</v>
      </c>
      <c r="D49" s="33" t="str">
        <f>IF(csv!F41="","",csv!F41)</f>
        <v>Noa</v>
      </c>
      <c r="E49" s="33" t="str">
        <f>IF(csv!E41="","",csv!E41)</f>
        <v>Kolarek</v>
      </c>
      <c r="F49" s="33" t="s">
        <v>0</v>
      </c>
      <c r="G49" s="78" t="str">
        <f>IF(csv!M41="","",csv!M41)</f>
        <v>81:41</v>
      </c>
      <c r="H49" s="78" t="str">
        <f>IF(csv!N41="","",csv!N41)</f>
        <v>0</v>
      </c>
      <c r="I49" s="33" t="s">
        <v>0</v>
      </c>
      <c r="J49" s="33" t="str">
        <f>IF(csv!P41="","",csv!P41)</f>
        <v>Vihor</v>
      </c>
      <c r="K49" s="33" t="str">
        <f>IF(csv!Q41="","",csv!Q41)</f>
        <v>OK Vihor</v>
      </c>
      <c r="L49" s="33" t="s">
        <v>0</v>
      </c>
      <c r="M49" s="71" t="str">
        <f>IF(csv!R41="","",csv!R41)</f>
        <v>CRO</v>
      </c>
      <c r="N49" s="52" t="s">
        <v>0</v>
      </c>
      <c r="O49" s="57" t="str">
        <f t="shared" si="25"/>
        <v>M20</v>
      </c>
      <c r="P49" s="78">
        <f>IF(O49="","",IF(COUNTIF(O$10:O48,O49)=0,P48+1,P48))</f>
        <v>4</v>
      </c>
      <c r="Q49" s="93">
        <f t="shared" si="26"/>
        <v>109</v>
      </c>
      <c r="R49" s="94" t="str" cm="1">
        <f t="array" ref="R49">IF(S49="","",INDEX(natjecanjeStaze_naziv,MATCH(S49,natjecanjeStaze_stazaId,0)))</f>
        <v>Ž21A – M20</v>
      </c>
      <c r="S49" s="58">
        <f t="shared" si="27"/>
        <v>1010</v>
      </c>
      <c r="T49" s="52" t="s">
        <v>0</v>
      </c>
      <c r="U49" s="165" t="str">
        <f t="shared" si="28"/>
        <v>M20</v>
      </c>
      <c r="V49" s="52" t="s">
        <v>0</v>
      </c>
      <c r="W49" s="57" t="str">
        <f t="shared" si="29"/>
        <v>CRO</v>
      </c>
      <c r="X49" s="78">
        <f t="shared" si="3"/>
        <v>1</v>
      </c>
      <c r="Y49" s="33" t="str">
        <f t="shared" si="30"/>
        <v/>
      </c>
      <c r="Z49" s="71" t="str">
        <f>IF(Y49="","",MAX(Z$10:Z48)+1)</f>
        <v/>
      </c>
      <c r="AA49" s="52" t="s">
        <v>0</v>
      </c>
      <c r="AB49" s="135"/>
      <c r="AC49" s="52" t="s">
        <v>0</v>
      </c>
      <c r="AD49" s="20" t="str">
        <f t="shared" si="31"/>
        <v/>
      </c>
      <c r="AE49" s="52" t="s">
        <v>0</v>
      </c>
      <c r="AF49" s="165" t="str">
        <f t="shared" si="32"/>
        <v>CRO</v>
      </c>
      <c r="AG49" s="52" t="s">
        <v>0</v>
      </c>
      <c r="AH49" s="57" t="str">
        <f t="shared" si="33"/>
        <v>Vihor</v>
      </c>
      <c r="AI49" s="33" t="str">
        <f t="shared" si="34"/>
        <v>OK Vihor</v>
      </c>
      <c r="AJ49" s="78" t="str">
        <f t="shared" si="5"/>
        <v/>
      </c>
      <c r="AK49" s="33" t="str" cm="1">
        <f t="array" ref="AK49">IF(AJ49="",""&amp;AI49,IF(AJ49="NEMA",AI49,INDEX(klub_naziv,MATCH(INDEX(klubAlias_klubId,AJ49),klub_id,0))))</f>
        <v>OK Vihor</v>
      </c>
      <c r="AL49" s="33" t="str" cm="1">
        <f t="array" ref="AL49">IFERROR(""&amp;INDEX(registarNatjecatelji,CX49,4),"")</f>
        <v>OK Vihor</v>
      </c>
      <c r="AM49" s="78" t="str">
        <f t="shared" si="35"/>
        <v/>
      </c>
      <c r="AN49" s="71" t="str">
        <f t="shared" si="36"/>
        <v>OK Vihor</v>
      </c>
      <c r="AO49" s="52" t="s">
        <v>0</v>
      </c>
      <c r="AP49" s="87" t="str">
        <f>IF(AJ49&lt;&gt;"NEMA","",IF(IFERROR(MATCH(AI49,AI$10:AI48,0),0)&lt;&gt;0,"",AI49))</f>
        <v/>
      </c>
      <c r="AQ49" s="52" t="s">
        <v>0</v>
      </c>
      <c r="AR49" s="135"/>
      <c r="AS49" s="52" t="s">
        <v>0</v>
      </c>
      <c r="AT49" s="57" t="str">
        <f t="shared" si="37"/>
        <v/>
      </c>
      <c r="AU49" s="33" t="str">
        <f>IF(AT49="","",MAX(AU$10:AU48)+1)</f>
        <v/>
      </c>
      <c r="AV49" s="33" t="str">
        <f t="shared" si="38"/>
        <v/>
      </c>
      <c r="AW49" s="33" t="str">
        <f t="shared" si="39"/>
        <v/>
      </c>
      <c r="AX49" s="33" t="str">
        <f>IF(AR49="","",MAX(AX$10:AX48)+1)</f>
        <v/>
      </c>
      <c r="AY49" s="94" t="str">
        <f t="shared" si="40"/>
        <v/>
      </c>
      <c r="AZ49" s="71" t="str">
        <f t="shared" si="41"/>
        <v/>
      </c>
      <c r="BA49" s="52" t="s">
        <v>0</v>
      </c>
      <c r="BB49" s="20" t="str">
        <f t="shared" si="42"/>
        <v/>
      </c>
      <c r="BC49" s="52" t="s">
        <v>0</v>
      </c>
      <c r="BD49" s="165" t="str">
        <f t="shared" si="43"/>
        <v>OK Vihor</v>
      </c>
      <c r="BE49" s="52" t="s">
        <v>0</v>
      </c>
      <c r="BF49" s="63" t="str">
        <f t="shared" si="44"/>
        <v>81:41</v>
      </c>
      <c r="BG49" s="93" t="str">
        <f t="shared" si="45"/>
        <v>0</v>
      </c>
      <c r="BH49" s="211">
        <f t="shared" si="46"/>
        <v>4901</v>
      </c>
      <c r="BI49" s="212">
        <f t="shared" si="8"/>
        <v>1</v>
      </c>
      <c r="BJ49" s="52" t="s">
        <v>0</v>
      </c>
      <c r="BK49" s="57" t="str">
        <f t="shared" si="47"/>
        <v>Noa</v>
      </c>
      <c r="BL49" s="33" t="str">
        <f t="shared" si="48"/>
        <v>Kolarek</v>
      </c>
      <c r="BM49" s="78">
        <f t="shared" si="49"/>
        <v>1191</v>
      </c>
      <c r="BN49" s="78" t="str">
        <f t="shared" si="50"/>
        <v/>
      </c>
      <c r="BO49" s="33" t="str">
        <f t="shared" si="51"/>
        <v>Noa</v>
      </c>
      <c r="BP49" s="71" t="str">
        <f t="shared" si="52"/>
        <v>Kolarek</v>
      </c>
      <c r="BQ49" s="52" t="s">
        <v>0</v>
      </c>
      <c r="BR49" s="87" t="str">
        <f t="shared" si="53"/>
        <v/>
      </c>
      <c r="BS49" s="52" t="s">
        <v>0</v>
      </c>
      <c r="BT49" s="20" t="str">
        <f t="shared" si="54"/>
        <v/>
      </c>
      <c r="BU49" s="52" t="s">
        <v>0</v>
      </c>
      <c r="BV49" s="135"/>
      <c r="BW49" s="52" t="s">
        <v>0</v>
      </c>
      <c r="BX49" s="57" t="str">
        <f t="shared" si="55"/>
        <v/>
      </c>
      <c r="BY49" s="78" t="str">
        <f>IF(BV49="","",MAX(BY$10:BY48)+1)</f>
        <v/>
      </c>
      <c r="BZ49" s="58" t="str">
        <f t="shared" si="56"/>
        <v/>
      </c>
      <c r="CA49" s="52" t="s">
        <v>0</v>
      </c>
      <c r="CB49" s="20" t="str">
        <f t="shared" si="57"/>
        <v/>
      </c>
      <c r="CC49" s="52" t="s">
        <v>0</v>
      </c>
      <c r="CD49" s="63" t="str">
        <f>IF(AND(BM49="NEMA",BN49="NEMA"),MAX(CD$10:CD48)+1,"")</f>
        <v/>
      </c>
      <c r="CE49" s="58" t="str">
        <f t="shared" si="58"/>
        <v/>
      </c>
      <c r="CF49" t="s">
        <v>0</v>
      </c>
      <c r="CG49" s="138" t="str">
        <f t="shared" si="15"/>
        <v>M</v>
      </c>
      <c r="CH49" t="s">
        <v>0</v>
      </c>
      <c r="CI49" s="57" t="str">
        <f>IF(CD49="","",IF(M49&lt;&gt;"CRO","","INSERT INTO osoba (id,reg_broj,oib,spol_id,dat_rodjenja) VALUES ("&amp;CD49&amp;",(SELECT max(reg_broj)+1 FROM osoba),Null,'"&amp;CG49&amp;"',Null); INSERT INTO osoba_log (id,reg_broj,oib,spol_id,dat_rodjenja,dnevnik_id) SELECT id,reg_broj,oib,spol_id,dat_rodjenja,"&amp;dnevnik_id&amp;" FROM osoba WHERE id = "&amp;CD49&amp;";"))</f>
        <v/>
      </c>
      <c r="CJ49" s="71" t="str">
        <f>IF(CD49="","","INSERT INTO imeprezime (id,osoba_id,rbr,ime,prezime,klub_id,identitet_id,sintaksa_id,info,aktivno,dnevnik_id) VALUES ("&amp;CD49&amp;","&amp;IF(CI49="","Null",CD49)&amp;",1,'"&amp;BK49&amp;"','"&amp;BL49&amp;"',(SELECT id FROM klub WHERE naziv = '"&amp;BD49&amp;"'),Null,1,'',1,"&amp;dnevnik_id&amp;");")</f>
        <v/>
      </c>
      <c r="CK49" t="s">
        <v>0</v>
      </c>
      <c r="CL49" s="20" t="str">
        <f t="shared" si="59"/>
        <v/>
      </c>
      <c r="CM49" s="52" t="s">
        <v>0</v>
      </c>
      <c r="CN49" s="57" t="str">
        <f t="shared" si="16"/>
        <v>Noa</v>
      </c>
      <c r="CO49" s="71" t="str">
        <f t="shared" si="17"/>
        <v>Kolarek</v>
      </c>
      <c r="CP49" s="52" t="s">
        <v>0</v>
      </c>
      <c r="CQ49" s="57" t="str">
        <f t="shared" si="60"/>
        <v>Noa – Kolarek – OK Vihor – M20</v>
      </c>
      <c r="CR49" s="58">
        <f t="shared" si="61"/>
        <v>736</v>
      </c>
      <c r="CS49" s="52" t="s">
        <v>0</v>
      </c>
      <c r="CT49" s="57" t="str">
        <f t="shared" si="62"/>
        <v>Noa – Kolarek – OK Vihor</v>
      </c>
      <c r="CU49" s="58">
        <f t="shared" si="63"/>
        <v>736</v>
      </c>
      <c r="CV49" s="52" t="s">
        <v>0</v>
      </c>
      <c r="CW49" s="57" t="str">
        <f t="shared" si="64"/>
        <v>Noa – Kolarek</v>
      </c>
      <c r="CX49" s="58">
        <f t="shared" si="65"/>
        <v>736</v>
      </c>
      <c r="CY49" s="52" t="s">
        <v>0</v>
      </c>
      <c r="CZ49" s="63">
        <f t="shared" si="66"/>
        <v>736</v>
      </c>
      <c r="DA49" s="58" cm="1">
        <f t="array" ref="DA49">IF(CZ49&lt;&gt;"",INDEX(imePrezime_id,CZ49,0),IF(CD49&lt;&gt;"",CD49,""))</f>
        <v>1191</v>
      </c>
      <c r="DB49" s="52" t="s">
        <v>0</v>
      </c>
      <c r="DC49" s="63" t="str">
        <f t="shared" si="67"/>
        <v>imepre</v>
      </c>
      <c r="DD49" s="78" t="str">
        <f t="shared" si="21"/>
        <v>klu</v>
      </c>
      <c r="DE49" s="78" t="str">
        <f t="shared" si="68"/>
        <v>kat</v>
      </c>
      <c r="DF49" s="78" t="str">
        <f t="shared" si="69"/>
        <v/>
      </c>
      <c r="DG49" s="71" t="str">
        <f t="shared" si="70"/>
        <v>imepre-klu-kat</v>
      </c>
      <c r="DH49" s="52" t="s">
        <v>0</v>
      </c>
      <c r="DI49" s="63">
        <f>IF(BL49="","",MAX(DI$10:DI48)+1)</f>
        <v>1034</v>
      </c>
      <c r="DJ49" s="78">
        <f t="shared" si="71"/>
        <v>1010</v>
      </c>
      <c r="DK49" s="78">
        <f t="shared" si="72"/>
        <v>1191</v>
      </c>
      <c r="DL49" s="78">
        <f t="shared" si="73"/>
        <v>4901</v>
      </c>
      <c r="DM49" s="78">
        <f t="shared" si="74"/>
        <v>1</v>
      </c>
      <c r="DN49" s="78">
        <f t="shared" si="22"/>
        <v>0</v>
      </c>
      <c r="DO49" s="78">
        <f t="shared" si="23"/>
        <v>1</v>
      </c>
      <c r="DP49" s="78" t="str">
        <f t="shared" si="75"/>
        <v>0</v>
      </c>
      <c r="DQ49" s="78" t="str">
        <f t="shared" si="76"/>
        <v/>
      </c>
      <c r="DR49" s="78" t="str">
        <f t="shared" si="77"/>
        <v/>
      </c>
      <c r="DS49" s="58" t="str">
        <f t="shared" si="24"/>
        <v/>
      </c>
      <c r="DT49" s="52" t="s">
        <v>0</v>
      </c>
      <c r="DU49" s="20"/>
      <c r="DV49" s="52"/>
      <c r="DW49" s="20"/>
      <c r="DX49" s="52"/>
      <c r="DY49" s="230"/>
      <c r="DZ49" s="52" t="s">
        <v>0</v>
      </c>
    </row>
    <row r="50" spans="1:130" x14ac:dyDescent="0.25">
      <c r="A50" t="s">
        <v>0</v>
      </c>
      <c r="B50" s="57" t="str">
        <f>IF(csv!F42="","",csv!T42)</f>
        <v>M20</v>
      </c>
      <c r="C50" s="33" t="s">
        <v>0</v>
      </c>
      <c r="D50" s="33" t="str">
        <f>IF(csv!F42="","",csv!F42)</f>
        <v>Luka</v>
      </c>
      <c r="E50" s="33" t="str">
        <f>IF(csv!E42="","",csv!E42)</f>
        <v>Kocijan</v>
      </c>
      <c r="F50" s="33" t="s">
        <v>0</v>
      </c>
      <c r="G50" s="78" t="str">
        <f>IF(csv!M42="","",csv!M42)</f>
        <v>97:46</v>
      </c>
      <c r="H50" s="78" t="str">
        <f>IF(csv!N42="","",csv!N42)</f>
        <v>0</v>
      </c>
      <c r="I50" s="33" t="s">
        <v>0</v>
      </c>
      <c r="J50" s="33" t="str">
        <f>IF(csv!P42="","",csv!P42)</f>
        <v>OK Varaždin</v>
      </c>
      <c r="K50" s="33" t="str">
        <f>IF(csv!Q42="","",csv!Q42)</f>
        <v>OK Varaždin</v>
      </c>
      <c r="L50" s="33" t="s">
        <v>0</v>
      </c>
      <c r="M50" s="71" t="str">
        <f>IF(csv!R42="","",csv!R42)</f>
        <v>CRO</v>
      </c>
      <c r="N50" s="52" t="s">
        <v>0</v>
      </c>
      <c r="O50" s="57" t="str">
        <f t="shared" si="25"/>
        <v>M20</v>
      </c>
      <c r="P50" s="78">
        <f>IF(O50="","",IF(COUNTIF(O$10:O49,O50)=0,P49+1,P49))</f>
        <v>4</v>
      </c>
      <c r="Q50" s="93">
        <f t="shared" si="26"/>
        <v>109</v>
      </c>
      <c r="R50" s="94" t="str" cm="1">
        <f t="array" ref="R50">IF(S50="","",INDEX(natjecanjeStaze_naziv,MATCH(S50,natjecanjeStaze_stazaId,0)))</f>
        <v>Ž21A – M20</v>
      </c>
      <c r="S50" s="58">
        <f t="shared" si="27"/>
        <v>1010</v>
      </c>
      <c r="T50" s="52" t="s">
        <v>0</v>
      </c>
      <c r="U50" s="165" t="str">
        <f t="shared" si="28"/>
        <v>M20</v>
      </c>
      <c r="V50" s="52" t="s">
        <v>0</v>
      </c>
      <c r="W50" s="57" t="str">
        <f t="shared" si="29"/>
        <v>CRO</v>
      </c>
      <c r="X50" s="78">
        <f t="shared" si="3"/>
        <v>1</v>
      </c>
      <c r="Y50" s="33" t="str">
        <f t="shared" si="30"/>
        <v/>
      </c>
      <c r="Z50" s="71" t="str">
        <f>IF(Y50="","",MAX(Z$10:Z49)+1)</f>
        <v/>
      </c>
      <c r="AA50" s="52" t="s">
        <v>0</v>
      </c>
      <c r="AB50" s="135"/>
      <c r="AC50" s="52" t="s">
        <v>0</v>
      </c>
      <c r="AD50" s="20" t="str">
        <f t="shared" si="31"/>
        <v/>
      </c>
      <c r="AE50" s="52" t="s">
        <v>0</v>
      </c>
      <c r="AF50" s="165" t="str">
        <f t="shared" si="32"/>
        <v>CRO</v>
      </c>
      <c r="AG50" s="52" t="s">
        <v>0</v>
      </c>
      <c r="AH50" s="57" t="str">
        <f t="shared" si="33"/>
        <v>OK Varaždin</v>
      </c>
      <c r="AI50" s="33" t="str">
        <f t="shared" si="34"/>
        <v>OK Varaždin</v>
      </c>
      <c r="AJ50" s="78" t="str">
        <f t="shared" si="5"/>
        <v/>
      </c>
      <c r="AK50" s="33" t="str" cm="1">
        <f t="array" ref="AK50">IF(AJ50="",""&amp;AI50,IF(AJ50="NEMA",AI50,INDEX(klub_naziv,MATCH(INDEX(klubAlias_klubId,AJ50),klub_id,0))))</f>
        <v>OK Varaždin</v>
      </c>
      <c r="AL50" s="33" t="str" cm="1">
        <f t="array" ref="AL50">IFERROR(""&amp;INDEX(registarNatjecatelji,CX50,4),"")</f>
        <v>OK Varaždin</v>
      </c>
      <c r="AM50" s="78" t="str">
        <f t="shared" si="35"/>
        <v/>
      </c>
      <c r="AN50" s="71" t="str">
        <f t="shared" si="36"/>
        <v>OK Varaždin</v>
      </c>
      <c r="AO50" s="52" t="s">
        <v>0</v>
      </c>
      <c r="AP50" s="87" t="str">
        <f>IF(AJ50&lt;&gt;"NEMA","",IF(IFERROR(MATCH(AI50,AI$10:AI49,0),0)&lt;&gt;0,"",AI50))</f>
        <v/>
      </c>
      <c r="AQ50" s="52" t="s">
        <v>0</v>
      </c>
      <c r="AR50" s="135"/>
      <c r="AS50" s="52" t="s">
        <v>0</v>
      </c>
      <c r="AT50" s="57" t="str">
        <f t="shared" si="37"/>
        <v/>
      </c>
      <c r="AU50" s="33" t="str">
        <f>IF(AT50="","",MAX(AU$10:AU49)+1)</f>
        <v/>
      </c>
      <c r="AV50" s="33" t="str">
        <f t="shared" si="38"/>
        <v/>
      </c>
      <c r="AW50" s="33" t="str">
        <f t="shared" si="39"/>
        <v/>
      </c>
      <c r="AX50" s="33" t="str">
        <f>IF(AR50="","",MAX(AX$10:AX49)+1)</f>
        <v/>
      </c>
      <c r="AY50" s="94" t="str">
        <f t="shared" si="40"/>
        <v/>
      </c>
      <c r="AZ50" s="71" t="str">
        <f t="shared" si="41"/>
        <v/>
      </c>
      <c r="BA50" s="52" t="s">
        <v>0</v>
      </c>
      <c r="BB50" s="20" t="str">
        <f t="shared" si="42"/>
        <v/>
      </c>
      <c r="BC50" s="52" t="s">
        <v>0</v>
      </c>
      <c r="BD50" s="165" t="str">
        <f t="shared" si="43"/>
        <v>OK Varaždin</v>
      </c>
      <c r="BE50" s="52" t="s">
        <v>0</v>
      </c>
      <c r="BF50" s="63" t="str">
        <f t="shared" si="44"/>
        <v>97:46</v>
      </c>
      <c r="BG50" s="93" t="str">
        <f t="shared" si="45"/>
        <v>0</v>
      </c>
      <c r="BH50" s="211">
        <f t="shared" si="46"/>
        <v>5866</v>
      </c>
      <c r="BI50" s="212">
        <f t="shared" si="8"/>
        <v>1</v>
      </c>
      <c r="BJ50" s="52" t="s">
        <v>0</v>
      </c>
      <c r="BK50" s="57" t="str">
        <f t="shared" si="47"/>
        <v>Luka</v>
      </c>
      <c r="BL50" s="33" t="str">
        <f t="shared" si="48"/>
        <v>Kocijan</v>
      </c>
      <c r="BM50" s="78">
        <f t="shared" si="49"/>
        <v>1419</v>
      </c>
      <c r="BN50" s="78" t="str">
        <f t="shared" si="50"/>
        <v/>
      </c>
      <c r="BO50" s="33" t="str">
        <f t="shared" si="51"/>
        <v>Luka</v>
      </c>
      <c r="BP50" s="71" t="str">
        <f t="shared" si="52"/>
        <v>Kocijan</v>
      </c>
      <c r="BQ50" s="52" t="s">
        <v>0</v>
      </c>
      <c r="BR50" s="87" t="str">
        <f t="shared" si="53"/>
        <v/>
      </c>
      <c r="BS50" s="52" t="s">
        <v>0</v>
      </c>
      <c r="BT50" s="20" t="str">
        <f t="shared" si="54"/>
        <v/>
      </c>
      <c r="BU50" s="52" t="s">
        <v>0</v>
      </c>
      <c r="BV50" s="135"/>
      <c r="BW50" s="52" t="s">
        <v>0</v>
      </c>
      <c r="BX50" s="57" t="str">
        <f t="shared" si="55"/>
        <v/>
      </c>
      <c r="BY50" s="78" t="str">
        <f>IF(BV50="","",MAX(BY$10:BY49)+1)</f>
        <v/>
      </c>
      <c r="BZ50" s="58" t="str">
        <f t="shared" si="56"/>
        <v/>
      </c>
      <c r="CA50" s="52" t="s">
        <v>0</v>
      </c>
      <c r="CB50" s="20" t="str">
        <f t="shared" si="57"/>
        <v/>
      </c>
      <c r="CC50" s="52" t="s">
        <v>0</v>
      </c>
      <c r="CD50" s="63" t="str">
        <f>IF(AND(BM50="NEMA",BN50="NEMA"),MAX(CD$10:CD49)+1,"")</f>
        <v/>
      </c>
      <c r="CE50" s="58" t="str">
        <f t="shared" si="58"/>
        <v/>
      </c>
      <c r="CF50" t="s">
        <v>0</v>
      </c>
      <c r="CG50" s="138" t="str">
        <f t="shared" si="15"/>
        <v>M</v>
      </c>
      <c r="CH50" t="s">
        <v>0</v>
      </c>
      <c r="CI50" s="57" t="str">
        <f>IF(CD50="","",IF(M50&lt;&gt;"CRO","","INSERT INTO osoba (id,reg_broj,oib,spol_id,dat_rodjenja) VALUES ("&amp;CD50&amp;",(SELECT max(reg_broj)+1 FROM osoba),Null,'"&amp;CG50&amp;"',Null); INSERT INTO osoba_log (id,reg_broj,oib,spol_id,dat_rodjenja,dnevnik_id) SELECT id,reg_broj,oib,spol_id,dat_rodjenja,"&amp;dnevnik_id&amp;" FROM osoba WHERE id = "&amp;CD50&amp;";"))</f>
        <v/>
      </c>
      <c r="CJ50" s="71" t="str">
        <f>IF(CD50="","","INSERT INTO imeprezime (id,osoba_id,rbr,ime,prezime,klub_id,identitet_id,sintaksa_id,info,aktivno,dnevnik_id) VALUES ("&amp;CD50&amp;","&amp;IF(CI50="","Null",CD50)&amp;",1,'"&amp;BK50&amp;"','"&amp;BL50&amp;"',(SELECT id FROM klub WHERE naziv = '"&amp;BD50&amp;"'),Null,1,'',1,"&amp;dnevnik_id&amp;");")</f>
        <v/>
      </c>
      <c r="CK50" t="s">
        <v>0</v>
      </c>
      <c r="CL50" s="20" t="str">
        <f t="shared" si="59"/>
        <v/>
      </c>
      <c r="CM50" s="52" t="s">
        <v>0</v>
      </c>
      <c r="CN50" s="57" t="str">
        <f t="shared" si="16"/>
        <v>Luka</v>
      </c>
      <c r="CO50" s="71" t="str">
        <f t="shared" si="17"/>
        <v>Kocijan</v>
      </c>
      <c r="CP50" s="52" t="s">
        <v>0</v>
      </c>
      <c r="CQ50" s="57" t="str">
        <f t="shared" si="60"/>
        <v>Luka – Kocijan – OK Varaždin – M20</v>
      </c>
      <c r="CR50" s="58">
        <f t="shared" si="61"/>
        <v>534</v>
      </c>
      <c r="CS50" s="52" t="s">
        <v>0</v>
      </c>
      <c r="CT50" s="57" t="str">
        <f t="shared" si="62"/>
        <v>Luka – Kocijan – OK Varaždin</v>
      </c>
      <c r="CU50" s="58">
        <f t="shared" si="63"/>
        <v>534</v>
      </c>
      <c r="CV50" s="52" t="s">
        <v>0</v>
      </c>
      <c r="CW50" s="57" t="str">
        <f t="shared" si="64"/>
        <v>Luka – Kocijan</v>
      </c>
      <c r="CX50" s="58">
        <f t="shared" si="65"/>
        <v>534</v>
      </c>
      <c r="CY50" s="52" t="s">
        <v>0</v>
      </c>
      <c r="CZ50" s="63">
        <f t="shared" si="66"/>
        <v>534</v>
      </c>
      <c r="DA50" s="58" cm="1">
        <f t="array" ref="DA50">IF(CZ50&lt;&gt;"",INDEX(imePrezime_id,CZ50,0),IF(CD50&lt;&gt;"",CD50,""))</f>
        <v>1419</v>
      </c>
      <c r="DB50" s="52" t="s">
        <v>0</v>
      </c>
      <c r="DC50" s="63" t="str">
        <f t="shared" si="67"/>
        <v>imepre</v>
      </c>
      <c r="DD50" s="78" t="str">
        <f t="shared" si="21"/>
        <v>klu</v>
      </c>
      <c r="DE50" s="78" t="str">
        <f t="shared" si="68"/>
        <v>kat</v>
      </c>
      <c r="DF50" s="78" t="str">
        <f t="shared" si="69"/>
        <v/>
      </c>
      <c r="DG50" s="71" t="str">
        <f t="shared" si="70"/>
        <v>imepre-klu-kat</v>
      </c>
      <c r="DH50" s="52" t="s">
        <v>0</v>
      </c>
      <c r="DI50" s="63">
        <f>IF(BL50="","",MAX(DI$10:DI49)+1)</f>
        <v>1035</v>
      </c>
      <c r="DJ50" s="78">
        <f t="shared" si="71"/>
        <v>1010</v>
      </c>
      <c r="DK50" s="78">
        <f t="shared" si="72"/>
        <v>1419</v>
      </c>
      <c r="DL50" s="78">
        <f t="shared" si="73"/>
        <v>5866</v>
      </c>
      <c r="DM50" s="78">
        <f t="shared" si="74"/>
        <v>1</v>
      </c>
      <c r="DN50" s="78">
        <f t="shared" si="22"/>
        <v>0</v>
      </c>
      <c r="DO50" s="78">
        <f t="shared" si="23"/>
        <v>1</v>
      </c>
      <c r="DP50" s="78" t="str">
        <f t="shared" si="75"/>
        <v>0</v>
      </c>
      <c r="DQ50" s="78" t="str">
        <f t="shared" si="76"/>
        <v/>
      </c>
      <c r="DR50" s="78" t="str">
        <f t="shared" si="77"/>
        <v/>
      </c>
      <c r="DS50" s="58" t="str">
        <f t="shared" si="24"/>
        <v/>
      </c>
      <c r="DT50" s="52" t="s">
        <v>0</v>
      </c>
      <c r="DU50" s="20"/>
      <c r="DV50" s="52"/>
      <c r="DW50" s="20"/>
      <c r="DX50" s="52"/>
      <c r="DY50" s="230"/>
      <c r="DZ50" s="52" t="s">
        <v>0</v>
      </c>
    </row>
    <row r="51" spans="1:130" x14ac:dyDescent="0.25">
      <c r="A51" t="s">
        <v>0</v>
      </c>
      <c r="B51" s="57" t="str">
        <f>IF(csv!F43="","",csv!T43)</f>
        <v>M20</v>
      </c>
      <c r="C51" s="33" t="s">
        <v>0</v>
      </c>
      <c r="D51" s="33" t="str">
        <f>IF(csv!F43="","",csv!F43)</f>
        <v>Ozren</v>
      </c>
      <c r="E51" s="33" t="str">
        <f>IF(csv!E43="","",csv!E43)</f>
        <v>Pevec</v>
      </c>
      <c r="F51" s="33" t="s">
        <v>0</v>
      </c>
      <c r="G51" s="78" t="str">
        <f>IF(csv!M43="","",csv!M43)</f>
        <v>157:07</v>
      </c>
      <c r="H51" s="78" t="str">
        <f>IF(csv!N43="","",csv!N43)</f>
        <v>0</v>
      </c>
      <c r="I51" s="33" t="s">
        <v>0</v>
      </c>
      <c r="J51" s="33" t="str">
        <f>IF(csv!P43="","",csv!P43)</f>
        <v>OK Varaždin</v>
      </c>
      <c r="K51" s="33" t="str">
        <f>IF(csv!Q43="","",csv!Q43)</f>
        <v>OK Varaždin</v>
      </c>
      <c r="L51" s="33" t="s">
        <v>0</v>
      </c>
      <c r="M51" s="71" t="str">
        <f>IF(csv!R43="","",csv!R43)</f>
        <v>CRO</v>
      </c>
      <c r="N51" s="52" t="s">
        <v>0</v>
      </c>
      <c r="O51" s="57" t="str">
        <f t="shared" si="25"/>
        <v>M20</v>
      </c>
      <c r="P51" s="78">
        <f>IF(O51="","",IF(COUNTIF(O$10:O50,O51)=0,P50+1,P50))</f>
        <v>4</v>
      </c>
      <c r="Q51" s="93">
        <f t="shared" si="26"/>
        <v>109</v>
      </c>
      <c r="R51" s="94" t="str" cm="1">
        <f t="array" ref="R51">IF(S51="","",INDEX(natjecanjeStaze_naziv,MATCH(S51,natjecanjeStaze_stazaId,0)))</f>
        <v>Ž21A – M20</v>
      </c>
      <c r="S51" s="58">
        <f t="shared" si="27"/>
        <v>1010</v>
      </c>
      <c r="T51" s="52" t="s">
        <v>0</v>
      </c>
      <c r="U51" s="165" t="str">
        <f t="shared" si="28"/>
        <v>M20</v>
      </c>
      <c r="V51" s="52" t="s">
        <v>0</v>
      </c>
      <c r="W51" s="57" t="str">
        <f t="shared" si="29"/>
        <v>CRO</v>
      </c>
      <c r="X51" s="78">
        <f t="shared" si="3"/>
        <v>1</v>
      </c>
      <c r="Y51" s="33" t="str">
        <f t="shared" si="30"/>
        <v/>
      </c>
      <c r="Z51" s="71" t="str">
        <f>IF(Y51="","",MAX(Z$10:Z50)+1)</f>
        <v/>
      </c>
      <c r="AA51" s="52" t="s">
        <v>0</v>
      </c>
      <c r="AB51" s="135"/>
      <c r="AC51" s="52" t="s">
        <v>0</v>
      </c>
      <c r="AD51" s="20" t="str">
        <f t="shared" si="31"/>
        <v/>
      </c>
      <c r="AE51" s="52" t="s">
        <v>0</v>
      </c>
      <c r="AF51" s="165" t="str">
        <f t="shared" si="32"/>
        <v>CRO</v>
      </c>
      <c r="AG51" s="52" t="s">
        <v>0</v>
      </c>
      <c r="AH51" s="57" t="str">
        <f t="shared" si="33"/>
        <v>OK Varaždin</v>
      </c>
      <c r="AI51" s="33" t="str">
        <f t="shared" si="34"/>
        <v>OK Varaždin</v>
      </c>
      <c r="AJ51" s="78" t="str">
        <f t="shared" si="5"/>
        <v/>
      </c>
      <c r="AK51" s="33" t="str" cm="1">
        <f t="array" ref="AK51">IF(AJ51="",""&amp;AI51,IF(AJ51="NEMA",AI51,INDEX(klub_naziv,MATCH(INDEX(klubAlias_klubId,AJ51),klub_id,0))))</f>
        <v>OK Varaždin</v>
      </c>
      <c r="AL51" s="33" t="str" cm="1">
        <f t="array" ref="AL51">IFERROR(""&amp;INDEX(registarNatjecatelji,CX51,4),"")</f>
        <v>OK Varaždin</v>
      </c>
      <c r="AM51" s="78" t="str">
        <f t="shared" si="35"/>
        <v/>
      </c>
      <c r="AN51" s="71" t="str">
        <f t="shared" si="36"/>
        <v>OK Varaždin</v>
      </c>
      <c r="AO51" s="52" t="s">
        <v>0</v>
      </c>
      <c r="AP51" s="87" t="str">
        <f>IF(AJ51&lt;&gt;"NEMA","",IF(IFERROR(MATCH(AI51,AI$10:AI50,0),0)&lt;&gt;0,"",AI51))</f>
        <v/>
      </c>
      <c r="AQ51" s="52" t="s">
        <v>0</v>
      </c>
      <c r="AR51" s="135"/>
      <c r="AS51" s="52" t="s">
        <v>0</v>
      </c>
      <c r="AT51" s="57" t="str">
        <f t="shared" si="37"/>
        <v/>
      </c>
      <c r="AU51" s="33" t="str">
        <f>IF(AT51="","",MAX(AU$10:AU50)+1)</f>
        <v/>
      </c>
      <c r="AV51" s="33" t="str">
        <f t="shared" si="38"/>
        <v/>
      </c>
      <c r="AW51" s="33" t="str">
        <f t="shared" si="39"/>
        <v/>
      </c>
      <c r="AX51" s="33" t="str">
        <f>IF(AR51="","",MAX(AX$10:AX50)+1)</f>
        <v/>
      </c>
      <c r="AY51" s="94" t="str">
        <f t="shared" si="40"/>
        <v/>
      </c>
      <c r="AZ51" s="71" t="str">
        <f t="shared" si="41"/>
        <v/>
      </c>
      <c r="BA51" s="52" t="s">
        <v>0</v>
      </c>
      <c r="BB51" s="20" t="str">
        <f t="shared" si="42"/>
        <v/>
      </c>
      <c r="BC51" s="52" t="s">
        <v>0</v>
      </c>
      <c r="BD51" s="165" t="str">
        <f t="shared" si="43"/>
        <v>OK Varaždin</v>
      </c>
      <c r="BE51" s="52" t="s">
        <v>0</v>
      </c>
      <c r="BF51" s="63" t="str">
        <f t="shared" si="44"/>
        <v>157:07</v>
      </c>
      <c r="BG51" s="93" t="str">
        <f t="shared" si="45"/>
        <v>0</v>
      </c>
      <c r="BH51" s="211">
        <f t="shared" si="46"/>
        <v>9427</v>
      </c>
      <c r="BI51" s="212">
        <f t="shared" si="8"/>
        <v>2</v>
      </c>
      <c r="BJ51" s="52" t="s">
        <v>0</v>
      </c>
      <c r="BK51" s="57" t="str">
        <f t="shared" si="47"/>
        <v>Ozren</v>
      </c>
      <c r="BL51" s="33" t="str">
        <f t="shared" si="48"/>
        <v>Pevec</v>
      </c>
      <c r="BM51" s="78">
        <f t="shared" si="49"/>
        <v>1116</v>
      </c>
      <c r="BN51" s="78" t="str">
        <f t="shared" si="50"/>
        <v/>
      </c>
      <c r="BO51" s="33" t="str">
        <f t="shared" si="51"/>
        <v>Ozren</v>
      </c>
      <c r="BP51" s="71" t="str">
        <f t="shared" si="52"/>
        <v>Pevec</v>
      </c>
      <c r="BQ51" s="52" t="s">
        <v>0</v>
      </c>
      <c r="BR51" s="87" t="str">
        <f t="shared" si="53"/>
        <v/>
      </c>
      <c r="BS51" s="52" t="s">
        <v>0</v>
      </c>
      <c r="BT51" s="20" t="str">
        <f t="shared" si="54"/>
        <v/>
      </c>
      <c r="BU51" s="52" t="s">
        <v>0</v>
      </c>
      <c r="BV51" s="135"/>
      <c r="BW51" s="52" t="s">
        <v>0</v>
      </c>
      <c r="BX51" s="57" t="str">
        <f t="shared" si="55"/>
        <v/>
      </c>
      <c r="BY51" s="78" t="str">
        <f>IF(BV51="","",MAX(BY$10:BY50)+1)</f>
        <v/>
      </c>
      <c r="BZ51" s="58" t="str">
        <f t="shared" si="56"/>
        <v/>
      </c>
      <c r="CA51" s="52" t="s">
        <v>0</v>
      </c>
      <c r="CB51" s="20" t="str">
        <f t="shared" si="57"/>
        <v/>
      </c>
      <c r="CC51" s="52" t="s">
        <v>0</v>
      </c>
      <c r="CD51" s="63" t="str">
        <f>IF(AND(BM51="NEMA",BN51="NEMA"),MAX(CD$10:CD50)+1,"")</f>
        <v/>
      </c>
      <c r="CE51" s="58" t="str">
        <f t="shared" si="58"/>
        <v/>
      </c>
      <c r="CF51" t="s">
        <v>0</v>
      </c>
      <c r="CG51" s="138" t="str">
        <f t="shared" si="15"/>
        <v>M</v>
      </c>
      <c r="CH51" t="s">
        <v>0</v>
      </c>
      <c r="CI51" s="57" t="str">
        <f>IF(CD51="","",IF(M51&lt;&gt;"CRO","","INSERT INTO osoba (id,reg_broj,oib,spol_id,dat_rodjenja) VALUES ("&amp;CD51&amp;",(SELECT max(reg_broj)+1 FROM osoba),Null,'"&amp;CG51&amp;"',Null); INSERT INTO osoba_log (id,reg_broj,oib,spol_id,dat_rodjenja,dnevnik_id) SELECT id,reg_broj,oib,spol_id,dat_rodjenja,"&amp;dnevnik_id&amp;" FROM osoba WHERE id = "&amp;CD51&amp;";"))</f>
        <v/>
      </c>
      <c r="CJ51" s="71" t="str">
        <f>IF(CD51="","","INSERT INTO imeprezime (id,osoba_id,rbr,ime,prezime,klub_id,identitet_id,sintaksa_id,info,aktivno,dnevnik_id) VALUES ("&amp;CD51&amp;","&amp;IF(CI51="","Null",CD51)&amp;",1,'"&amp;BK51&amp;"','"&amp;BL51&amp;"',(SELECT id FROM klub WHERE naziv = '"&amp;BD51&amp;"'),Null,1,'',1,"&amp;dnevnik_id&amp;");")</f>
        <v/>
      </c>
      <c r="CK51" t="s">
        <v>0</v>
      </c>
      <c r="CL51" s="20" t="str">
        <f t="shared" si="59"/>
        <v/>
      </c>
      <c r="CM51" s="52" t="s">
        <v>0</v>
      </c>
      <c r="CN51" s="57" t="str">
        <f t="shared" si="16"/>
        <v>Ozren</v>
      </c>
      <c r="CO51" s="71" t="str">
        <f t="shared" si="17"/>
        <v>Pevec</v>
      </c>
      <c r="CP51" s="52" t="s">
        <v>0</v>
      </c>
      <c r="CQ51" s="57" t="str">
        <f t="shared" si="60"/>
        <v>Ozren – Pevec – OK Varaždin – M20</v>
      </c>
      <c r="CR51" s="58">
        <f t="shared" si="61"/>
        <v>563</v>
      </c>
      <c r="CS51" s="52" t="s">
        <v>0</v>
      </c>
      <c r="CT51" s="57" t="str">
        <f t="shared" si="62"/>
        <v>Ozren – Pevec – OK Varaždin</v>
      </c>
      <c r="CU51" s="58">
        <f t="shared" si="63"/>
        <v>563</v>
      </c>
      <c r="CV51" s="52" t="s">
        <v>0</v>
      </c>
      <c r="CW51" s="57" t="str">
        <f t="shared" si="64"/>
        <v>Ozren – Pevec</v>
      </c>
      <c r="CX51" s="58">
        <f t="shared" si="65"/>
        <v>563</v>
      </c>
      <c r="CY51" s="52" t="s">
        <v>0</v>
      </c>
      <c r="CZ51" s="63">
        <f t="shared" si="66"/>
        <v>563</v>
      </c>
      <c r="DA51" s="58" cm="1">
        <f t="array" ref="DA51">IF(CZ51&lt;&gt;"",INDEX(imePrezime_id,CZ51,0),IF(CD51&lt;&gt;"",CD51,""))</f>
        <v>1116</v>
      </c>
      <c r="DB51" s="52" t="s">
        <v>0</v>
      </c>
      <c r="DC51" s="63" t="str">
        <f t="shared" si="67"/>
        <v>imepre</v>
      </c>
      <c r="DD51" s="78" t="str">
        <f t="shared" si="21"/>
        <v>klu</v>
      </c>
      <c r="DE51" s="78" t="str">
        <f t="shared" si="68"/>
        <v>kat</v>
      </c>
      <c r="DF51" s="78" t="str">
        <f t="shared" si="69"/>
        <v>ot</v>
      </c>
      <c r="DG51" s="71" t="str">
        <f t="shared" si="70"/>
        <v>imepre-klu-kat-ot</v>
      </c>
      <c r="DH51" s="52" t="s">
        <v>0</v>
      </c>
      <c r="DI51" s="63">
        <f>IF(BL51="","",MAX(DI$10:DI50)+1)</f>
        <v>1036</v>
      </c>
      <c r="DJ51" s="78">
        <f t="shared" si="71"/>
        <v>1010</v>
      </c>
      <c r="DK51" s="78">
        <f t="shared" si="72"/>
        <v>1116</v>
      </c>
      <c r="DL51" s="78">
        <f t="shared" si="73"/>
        <v>9427</v>
      </c>
      <c r="DM51" s="78">
        <f t="shared" si="74"/>
        <v>2</v>
      </c>
      <c r="DN51" s="78">
        <f t="shared" si="22"/>
        <v>0</v>
      </c>
      <c r="DO51" s="78">
        <f t="shared" si="23"/>
        <v>2</v>
      </c>
      <c r="DP51" s="78" t="str">
        <f t="shared" si="75"/>
        <v>0</v>
      </c>
      <c r="DQ51" s="78" t="str">
        <f t="shared" si="76"/>
        <v/>
      </c>
      <c r="DR51" s="78" t="str">
        <f t="shared" si="77"/>
        <v/>
      </c>
      <c r="DS51" s="58" t="str">
        <f t="shared" si="24"/>
        <v/>
      </c>
      <c r="DT51" s="52" t="s">
        <v>0</v>
      </c>
      <c r="DU51" s="20"/>
      <c r="DV51" s="52"/>
      <c r="DW51" s="20"/>
      <c r="DX51" s="52"/>
      <c r="DY51" s="230"/>
      <c r="DZ51" s="52" t="s">
        <v>0</v>
      </c>
    </row>
    <row r="52" spans="1:130" x14ac:dyDescent="0.25">
      <c r="A52" t="s">
        <v>0</v>
      </c>
      <c r="B52" s="57" t="str">
        <f>IF(csv!F44="","",csv!T44)</f>
        <v>M20</v>
      </c>
      <c r="C52" s="33" t="s">
        <v>0</v>
      </c>
      <c r="D52" s="33" t="str">
        <f>IF(csv!F44="","",csv!F44)</f>
        <v>Vacant</v>
      </c>
      <c r="E52" s="33" t="str">
        <f>IF(csv!E44="","",csv!E44)</f>
        <v/>
      </c>
      <c r="F52" s="33" t="s">
        <v>0</v>
      </c>
      <c r="G52" s="78" t="str">
        <f>IF(csv!M44="","",csv!M44)</f>
        <v/>
      </c>
      <c r="H52" s="78" t="str">
        <f>IF(csv!N44="","",csv!N44)</f>
        <v>0</v>
      </c>
      <c r="I52" s="33" t="s">
        <v>0</v>
      </c>
      <c r="J52" s="33" t="str">
        <f>IF(csv!P44="","",csv!P44)</f>
        <v/>
      </c>
      <c r="K52" s="33" t="str">
        <f>IF(csv!Q44="","",csv!Q44)</f>
        <v/>
      </c>
      <c r="L52" s="33" t="s">
        <v>0</v>
      </c>
      <c r="M52" s="71" t="str">
        <f>IF(csv!R44="","",csv!R44)</f>
        <v/>
      </c>
      <c r="N52" s="52" t="s">
        <v>0</v>
      </c>
      <c r="O52" s="57" t="str">
        <f t="shared" si="25"/>
        <v>M20</v>
      </c>
      <c r="P52" s="78">
        <f>IF(O52="","",IF(COUNTIF(O$10:O51,O52)=0,P51+1,P51))</f>
        <v>4</v>
      </c>
      <c r="Q52" s="93">
        <f t="shared" si="26"/>
        <v>109</v>
      </c>
      <c r="R52" s="94" t="str" cm="1">
        <f t="array" ref="R52">IF(S52="","",INDEX(natjecanjeStaze_naziv,MATCH(S52,natjecanjeStaze_stazaId,0)))</f>
        <v/>
      </c>
      <c r="S52" s="58" t="str">
        <f t="shared" si="27"/>
        <v/>
      </c>
      <c r="T52" s="52" t="s">
        <v>0</v>
      </c>
      <c r="U52" s="165" t="str">
        <f t="shared" si="28"/>
        <v>M20</v>
      </c>
      <c r="V52" s="52" t="s">
        <v>0</v>
      </c>
      <c r="W52" s="57" t="str">
        <f t="shared" si="29"/>
        <v/>
      </c>
      <c r="X52" s="78" t="str">
        <f t="shared" si="3"/>
        <v/>
      </c>
      <c r="Y52" s="33" t="str">
        <f t="shared" si="30"/>
        <v/>
      </c>
      <c r="Z52" s="71" t="str">
        <f>IF(Y52="","",MAX(Z$10:Z51)+1)</f>
        <v/>
      </c>
      <c r="AA52" s="52" t="s">
        <v>0</v>
      </c>
      <c r="AB52" s="135"/>
      <c r="AC52" s="52" t="s">
        <v>0</v>
      </c>
      <c r="AD52" s="20" t="str">
        <f t="shared" si="31"/>
        <v/>
      </c>
      <c r="AE52" s="52" t="s">
        <v>0</v>
      </c>
      <c r="AF52" s="165" t="str">
        <f t="shared" si="32"/>
        <v/>
      </c>
      <c r="AG52" s="52" t="s">
        <v>0</v>
      </c>
      <c r="AH52" s="57" t="str">
        <f t="shared" si="33"/>
        <v/>
      </c>
      <c r="AI52" s="33" t="str">
        <f t="shared" si="34"/>
        <v/>
      </c>
      <c r="AJ52" s="78" t="str">
        <f t="shared" si="5"/>
        <v/>
      </c>
      <c r="AK52" s="33" t="str" cm="1">
        <f t="array" ref="AK52">IF(AJ52="",""&amp;AI52,IF(AJ52="NEMA",AI52,INDEX(klub_naziv,MATCH(INDEX(klubAlias_klubId,AJ52),klub_id,0))))</f>
        <v/>
      </c>
      <c r="AL52" s="33" t="str" cm="1">
        <f t="array" ref="AL52">IFERROR(""&amp;INDEX(registarNatjecatelji,CX52,4),"")</f>
        <v/>
      </c>
      <c r="AM52" s="78" t="str">
        <f t="shared" si="35"/>
        <v/>
      </c>
      <c r="AN52" s="71" t="str">
        <f t="shared" si="36"/>
        <v/>
      </c>
      <c r="AO52" s="52" t="s">
        <v>0</v>
      </c>
      <c r="AP52" s="87" t="str">
        <f>IF(AJ52&lt;&gt;"NEMA","",IF(IFERROR(MATCH(AI52,AI$10:AI51,0),0)&lt;&gt;0,"",AI52))</f>
        <v/>
      </c>
      <c r="AQ52" s="52" t="s">
        <v>0</v>
      </c>
      <c r="AR52" s="135"/>
      <c r="AS52" s="52" t="s">
        <v>0</v>
      </c>
      <c r="AT52" s="57" t="str">
        <f t="shared" si="37"/>
        <v/>
      </c>
      <c r="AU52" s="33" t="str">
        <f>IF(AT52="","",MAX(AU$10:AU51)+1)</f>
        <v/>
      </c>
      <c r="AV52" s="33" t="str">
        <f t="shared" si="38"/>
        <v/>
      </c>
      <c r="AW52" s="33" t="str">
        <f t="shared" si="39"/>
        <v/>
      </c>
      <c r="AX52" s="33" t="str">
        <f>IF(AR52="","",MAX(AX$10:AX51)+1)</f>
        <v/>
      </c>
      <c r="AY52" s="94" t="str">
        <f t="shared" si="40"/>
        <v/>
      </c>
      <c r="AZ52" s="71" t="str">
        <f t="shared" si="41"/>
        <v/>
      </c>
      <c r="BA52" s="52" t="s">
        <v>0</v>
      </c>
      <c r="BB52" s="20" t="str">
        <f t="shared" si="42"/>
        <v/>
      </c>
      <c r="BC52" s="52" t="s">
        <v>0</v>
      </c>
      <c r="BD52" s="165" t="str">
        <f t="shared" si="43"/>
        <v/>
      </c>
      <c r="BE52" s="52" t="s">
        <v>0</v>
      </c>
      <c r="BF52" s="63" t="str">
        <f t="shared" si="44"/>
        <v/>
      </c>
      <c r="BG52" s="93" t="str">
        <f t="shared" si="45"/>
        <v>0</v>
      </c>
      <c r="BH52" s="211" t="str">
        <f t="shared" si="46"/>
        <v/>
      </c>
      <c r="BI52" s="212" t="str">
        <f t="shared" si="8"/>
        <v/>
      </c>
      <c r="BJ52" s="52" t="s">
        <v>0</v>
      </c>
      <c r="BK52" s="57" t="str">
        <f t="shared" si="47"/>
        <v>Vacant</v>
      </c>
      <c r="BL52" s="33" t="str">
        <f t="shared" si="48"/>
        <v/>
      </c>
      <c r="BM52" s="78" t="str">
        <f t="shared" si="49"/>
        <v/>
      </c>
      <c r="BN52" s="78" t="str">
        <f t="shared" si="50"/>
        <v/>
      </c>
      <c r="BO52" s="33" t="str">
        <f t="shared" si="51"/>
        <v/>
      </c>
      <c r="BP52" s="71" t="str">
        <f t="shared" si="52"/>
        <v/>
      </c>
      <c r="BQ52" s="52" t="s">
        <v>0</v>
      </c>
      <c r="BR52" s="87" t="str">
        <f t="shared" si="53"/>
        <v/>
      </c>
      <c r="BS52" s="52" t="s">
        <v>0</v>
      </c>
      <c r="BT52" s="20" t="str">
        <f t="shared" si="54"/>
        <v/>
      </c>
      <c r="BU52" s="52" t="s">
        <v>0</v>
      </c>
      <c r="BV52" s="135"/>
      <c r="BW52" s="52" t="s">
        <v>0</v>
      </c>
      <c r="BX52" s="57" t="str">
        <f t="shared" si="55"/>
        <v/>
      </c>
      <c r="BY52" s="78" t="str">
        <f>IF(BV52="","",MAX(BY$10:BY51)+1)</f>
        <v/>
      </c>
      <c r="BZ52" s="58" t="str">
        <f t="shared" si="56"/>
        <v/>
      </c>
      <c r="CA52" s="52" t="s">
        <v>0</v>
      </c>
      <c r="CB52" s="20" t="str">
        <f t="shared" si="57"/>
        <v/>
      </c>
      <c r="CC52" s="52" t="s">
        <v>0</v>
      </c>
      <c r="CD52" s="63" t="str">
        <f>IF(AND(BM52="NEMA",BN52="NEMA"),MAX(CD$10:CD51)+1,"")</f>
        <v/>
      </c>
      <c r="CE52" s="58" t="str">
        <f t="shared" si="58"/>
        <v/>
      </c>
      <c r="CF52" t="s">
        <v>0</v>
      </c>
      <c r="CG52" s="138" t="str">
        <f t="shared" si="15"/>
        <v>M</v>
      </c>
      <c r="CH52" t="s">
        <v>0</v>
      </c>
      <c r="CI52" s="57" t="str">
        <f>IF(CD52="","",IF(M52&lt;&gt;"CRO","","INSERT INTO osoba (id,reg_broj,oib,spol_id,dat_rodjenja) VALUES ("&amp;CD52&amp;",(SELECT max(reg_broj)+1 FROM osoba),Null,'"&amp;CG52&amp;"',Null); INSERT INTO osoba_log (id,reg_broj,oib,spol_id,dat_rodjenja,dnevnik_id) SELECT id,reg_broj,oib,spol_id,dat_rodjenja,"&amp;dnevnik_id&amp;" FROM osoba WHERE id = "&amp;CD52&amp;";"))</f>
        <v/>
      </c>
      <c r="CJ52" s="71" t="str">
        <f>IF(CD52="","","INSERT INTO imeprezime (id,osoba_id,rbr,ime,prezime,klub_id,identitet_id,sintaksa_id,info,aktivno,dnevnik_id) VALUES ("&amp;CD52&amp;","&amp;IF(CI52="","Null",CD52)&amp;",1,'"&amp;BK52&amp;"','"&amp;BL52&amp;"',(SELECT id FROM klub WHERE naziv = '"&amp;BD52&amp;"'),Null,1,'',1,"&amp;dnevnik_id&amp;");")</f>
        <v/>
      </c>
      <c r="CK52" t="s">
        <v>0</v>
      </c>
      <c r="CL52" s="20" t="str">
        <f t="shared" si="59"/>
        <v/>
      </c>
      <c r="CM52" s="52" t="s">
        <v>0</v>
      </c>
      <c r="CN52" s="57" t="str">
        <f t="shared" si="16"/>
        <v/>
      </c>
      <c r="CO52" s="71" t="str">
        <f t="shared" si="17"/>
        <v/>
      </c>
      <c r="CP52" s="52" t="s">
        <v>0</v>
      </c>
      <c r="CQ52" s="57" t="str">
        <f t="shared" si="60"/>
        <v/>
      </c>
      <c r="CR52" s="58" t="str">
        <f t="shared" si="61"/>
        <v/>
      </c>
      <c r="CS52" s="52" t="s">
        <v>0</v>
      </c>
      <c r="CT52" s="57" t="str">
        <f t="shared" si="62"/>
        <v/>
      </c>
      <c r="CU52" s="58" t="str">
        <f t="shared" si="63"/>
        <v/>
      </c>
      <c r="CV52" s="52" t="s">
        <v>0</v>
      </c>
      <c r="CW52" s="57" t="str">
        <f t="shared" si="64"/>
        <v/>
      </c>
      <c r="CX52" s="58" t="str">
        <f t="shared" si="65"/>
        <v/>
      </c>
      <c r="CY52" s="52" t="s">
        <v>0</v>
      </c>
      <c r="CZ52" s="63" t="str">
        <f t="shared" si="66"/>
        <v/>
      </c>
      <c r="DA52" s="58" t="str" cm="1">
        <f t="array" ref="DA52">IF(CZ52&lt;&gt;"",INDEX(imePrezime_id,CZ52,0),IF(CD52&lt;&gt;"",CD52,""))</f>
        <v/>
      </c>
      <c r="DB52" s="52" t="s">
        <v>0</v>
      </c>
      <c r="DC52" s="63" t="str">
        <f t="shared" si="67"/>
        <v/>
      </c>
      <c r="DD52" s="78" t="str">
        <f t="shared" si="21"/>
        <v/>
      </c>
      <c r="DE52" s="78" t="str">
        <f t="shared" si="68"/>
        <v/>
      </c>
      <c r="DF52" s="78" t="str">
        <f t="shared" si="69"/>
        <v/>
      </c>
      <c r="DG52" s="71" t="str">
        <f t="shared" si="70"/>
        <v/>
      </c>
      <c r="DH52" s="52" t="s">
        <v>0</v>
      </c>
      <c r="DI52" s="63" t="str">
        <f>IF(BL52="","",MAX(DI$10:DI51)+1)</f>
        <v/>
      </c>
      <c r="DJ52" s="78" t="str">
        <f t="shared" si="71"/>
        <v/>
      </c>
      <c r="DK52" s="78" t="str">
        <f t="shared" si="72"/>
        <v/>
      </c>
      <c r="DL52" s="78" t="str">
        <f t="shared" si="73"/>
        <v/>
      </c>
      <c r="DM52" s="78" t="str">
        <f t="shared" si="74"/>
        <v/>
      </c>
      <c r="DN52" s="78" t="str">
        <f t="shared" si="22"/>
        <v/>
      </c>
      <c r="DO52" s="78" t="str">
        <f t="shared" si="23"/>
        <v/>
      </c>
      <c r="DP52" s="78" t="str">
        <f t="shared" si="75"/>
        <v/>
      </c>
      <c r="DQ52" s="78" t="str">
        <f t="shared" si="76"/>
        <v/>
      </c>
      <c r="DR52" s="78" t="str">
        <f t="shared" si="77"/>
        <v/>
      </c>
      <c r="DS52" s="58" t="str">
        <f t="shared" si="24"/>
        <v/>
      </c>
      <c r="DT52" s="52" t="s">
        <v>0</v>
      </c>
      <c r="DU52" s="20"/>
      <c r="DV52" s="52"/>
      <c r="DW52" s="20"/>
      <c r="DX52" s="52"/>
      <c r="DY52" s="230"/>
      <c r="DZ52" s="52" t="s">
        <v>0</v>
      </c>
    </row>
    <row r="53" spans="1:130" x14ac:dyDescent="0.25">
      <c r="A53" t="s">
        <v>0</v>
      </c>
      <c r="B53" s="57" t="str">
        <f>IF(csv!F45="","",csv!T45)</f>
        <v>M20</v>
      </c>
      <c r="C53" s="33" t="s">
        <v>0</v>
      </c>
      <c r="D53" s="33" t="str">
        <f>IF(csv!F45="","",csv!F45)</f>
        <v>Antonio</v>
      </c>
      <c r="E53" s="33" t="str">
        <f>IF(csv!E45="","",csv!E45)</f>
        <v>Cindrić</v>
      </c>
      <c r="F53" s="33" t="s">
        <v>0</v>
      </c>
      <c r="G53" s="78" t="str">
        <f>IF(csv!M45="","",csv!M45)</f>
        <v/>
      </c>
      <c r="H53" s="78" t="str">
        <f>IF(csv!N45="","",csv!N45)</f>
        <v>2</v>
      </c>
      <c r="I53" s="33" t="s">
        <v>0</v>
      </c>
      <c r="J53" s="33" t="str">
        <f>IF(csv!P45="","",csv!P45)</f>
        <v>OK Jelen</v>
      </c>
      <c r="K53" s="33" t="str">
        <f>IF(csv!Q45="","",csv!Q45)</f>
        <v>OK Jelen</v>
      </c>
      <c r="L53" s="33" t="s">
        <v>0</v>
      </c>
      <c r="M53" s="71" t="str">
        <f>IF(csv!R45="","",csv!R45)</f>
        <v>CRO</v>
      </c>
      <c r="N53" s="52" t="s">
        <v>0</v>
      </c>
      <c r="O53" s="57" t="str">
        <f t="shared" si="25"/>
        <v>M20</v>
      </c>
      <c r="P53" s="78">
        <f>IF(O53="","",IF(COUNTIF(O$10:O52,O53)=0,P52+1,P52))</f>
        <v>4</v>
      </c>
      <c r="Q53" s="93">
        <f t="shared" si="26"/>
        <v>109</v>
      </c>
      <c r="R53" s="94" t="str" cm="1">
        <f t="array" ref="R53">IF(S53="","",INDEX(natjecanjeStaze_naziv,MATCH(S53,natjecanjeStaze_stazaId,0)))</f>
        <v>Ž21A – M20</v>
      </c>
      <c r="S53" s="58">
        <f t="shared" si="27"/>
        <v>1010</v>
      </c>
      <c r="T53" s="52" t="s">
        <v>0</v>
      </c>
      <c r="U53" s="165" t="str">
        <f t="shared" si="28"/>
        <v>M20</v>
      </c>
      <c r="V53" s="52" t="s">
        <v>0</v>
      </c>
      <c r="W53" s="57" t="str">
        <f t="shared" si="29"/>
        <v>CRO</v>
      </c>
      <c r="X53" s="78">
        <f t="shared" si="3"/>
        <v>1</v>
      </c>
      <c r="Y53" s="33" t="str">
        <f t="shared" si="30"/>
        <v/>
      </c>
      <c r="Z53" s="71" t="str">
        <f>IF(Y53="","",MAX(Z$10:Z52)+1)</f>
        <v/>
      </c>
      <c r="AA53" s="52" t="s">
        <v>0</v>
      </c>
      <c r="AB53" s="135"/>
      <c r="AC53" s="52" t="s">
        <v>0</v>
      </c>
      <c r="AD53" s="20" t="str">
        <f t="shared" si="31"/>
        <v/>
      </c>
      <c r="AE53" s="52" t="s">
        <v>0</v>
      </c>
      <c r="AF53" s="165" t="str">
        <f t="shared" si="32"/>
        <v>CRO</v>
      </c>
      <c r="AG53" s="52" t="s">
        <v>0</v>
      </c>
      <c r="AH53" s="57" t="str">
        <f t="shared" si="33"/>
        <v>OK Jelen</v>
      </c>
      <c r="AI53" s="33" t="str">
        <f t="shared" si="34"/>
        <v>OK Jelen</v>
      </c>
      <c r="AJ53" s="78" t="str">
        <f t="shared" si="5"/>
        <v/>
      </c>
      <c r="AK53" s="33" t="str" cm="1">
        <f t="array" ref="AK53">IF(AJ53="",""&amp;AI53,IF(AJ53="NEMA",AI53,INDEX(klub_naziv,MATCH(INDEX(klubAlias_klubId,AJ53),klub_id,0))))</f>
        <v>OK Jelen</v>
      </c>
      <c r="AL53" s="33" t="str" cm="1">
        <f t="array" ref="AL53">IFERROR(""&amp;INDEX(registarNatjecatelji,CX53,4),"")</f>
        <v>OK Jelen</v>
      </c>
      <c r="AM53" s="78" t="str">
        <f t="shared" si="35"/>
        <v/>
      </c>
      <c r="AN53" s="71" t="str">
        <f t="shared" si="36"/>
        <v>OK Jelen</v>
      </c>
      <c r="AO53" s="52" t="s">
        <v>0</v>
      </c>
      <c r="AP53" s="87" t="str">
        <f>IF(AJ53&lt;&gt;"NEMA","",IF(IFERROR(MATCH(AI53,AI$10:AI52,0),0)&lt;&gt;0,"",AI53))</f>
        <v/>
      </c>
      <c r="AQ53" s="52" t="s">
        <v>0</v>
      </c>
      <c r="AR53" s="135"/>
      <c r="AS53" s="52" t="s">
        <v>0</v>
      </c>
      <c r="AT53" s="57" t="str">
        <f t="shared" si="37"/>
        <v/>
      </c>
      <c r="AU53" s="33" t="str">
        <f>IF(AT53="","",MAX(AU$10:AU52)+1)</f>
        <v/>
      </c>
      <c r="AV53" s="33" t="str">
        <f t="shared" si="38"/>
        <v/>
      </c>
      <c r="AW53" s="33" t="str">
        <f t="shared" si="39"/>
        <v/>
      </c>
      <c r="AX53" s="33" t="str">
        <f>IF(AR53="","",MAX(AX$10:AX52)+1)</f>
        <v/>
      </c>
      <c r="AY53" s="94" t="str">
        <f t="shared" si="40"/>
        <v/>
      </c>
      <c r="AZ53" s="71" t="str">
        <f t="shared" si="41"/>
        <v/>
      </c>
      <c r="BA53" s="52" t="s">
        <v>0</v>
      </c>
      <c r="BB53" s="20" t="str">
        <f t="shared" si="42"/>
        <v/>
      </c>
      <c r="BC53" s="52" t="s">
        <v>0</v>
      </c>
      <c r="BD53" s="165" t="str">
        <f t="shared" si="43"/>
        <v>OK Jelen</v>
      </c>
      <c r="BE53" s="52" t="s">
        <v>0</v>
      </c>
      <c r="BF53" s="63" t="str">
        <f t="shared" si="44"/>
        <v/>
      </c>
      <c r="BG53" s="93" t="str">
        <f t="shared" si="45"/>
        <v>2</v>
      </c>
      <c r="BH53" s="211" t="str">
        <f t="shared" si="46"/>
        <v/>
      </c>
      <c r="BI53" s="212">
        <f t="shared" si="8"/>
        <v>4</v>
      </c>
      <c r="BJ53" s="52" t="s">
        <v>0</v>
      </c>
      <c r="BK53" s="57" t="str">
        <f t="shared" si="47"/>
        <v>Antonio</v>
      </c>
      <c r="BL53" s="33" t="str">
        <f t="shared" si="48"/>
        <v>Cindrić</v>
      </c>
      <c r="BM53" s="78">
        <f t="shared" si="49"/>
        <v>1311</v>
      </c>
      <c r="BN53" s="78" t="str">
        <f t="shared" si="50"/>
        <v/>
      </c>
      <c r="BO53" s="33" t="str">
        <f t="shared" si="51"/>
        <v>Antonio</v>
      </c>
      <c r="BP53" s="71" t="str">
        <f t="shared" si="52"/>
        <v>Cindrić</v>
      </c>
      <c r="BQ53" s="52" t="s">
        <v>0</v>
      </c>
      <c r="BR53" s="87" t="str">
        <f t="shared" si="53"/>
        <v/>
      </c>
      <c r="BS53" s="52" t="s">
        <v>0</v>
      </c>
      <c r="BT53" s="20" t="str">
        <f t="shared" si="54"/>
        <v/>
      </c>
      <c r="BU53" s="52" t="s">
        <v>0</v>
      </c>
      <c r="BV53" s="135"/>
      <c r="BW53" s="52" t="s">
        <v>0</v>
      </c>
      <c r="BX53" s="57" t="str">
        <f t="shared" si="55"/>
        <v/>
      </c>
      <c r="BY53" s="78" t="str">
        <f>IF(BV53="","",MAX(BY$10:BY52)+1)</f>
        <v/>
      </c>
      <c r="BZ53" s="58" t="str">
        <f t="shared" si="56"/>
        <v/>
      </c>
      <c r="CA53" s="52" t="s">
        <v>0</v>
      </c>
      <c r="CB53" s="20" t="str">
        <f t="shared" si="57"/>
        <v/>
      </c>
      <c r="CC53" s="52" t="s">
        <v>0</v>
      </c>
      <c r="CD53" s="63" t="str">
        <f>IF(AND(BM53="NEMA",BN53="NEMA"),MAX(CD$10:CD52)+1,"")</f>
        <v/>
      </c>
      <c r="CE53" s="58" t="str">
        <f t="shared" si="58"/>
        <v/>
      </c>
      <c r="CF53" t="s">
        <v>0</v>
      </c>
      <c r="CG53" s="138" t="str">
        <f t="shared" si="15"/>
        <v>M</v>
      </c>
      <c r="CH53" t="s">
        <v>0</v>
      </c>
      <c r="CI53" s="57" t="str">
        <f>IF(CD53="","",IF(M53&lt;&gt;"CRO","","INSERT INTO osoba (id,reg_broj,oib,spol_id,dat_rodjenja) VALUES ("&amp;CD53&amp;",(SELECT max(reg_broj)+1 FROM osoba),Null,'"&amp;CG53&amp;"',Null); INSERT INTO osoba_log (id,reg_broj,oib,spol_id,dat_rodjenja,dnevnik_id) SELECT id,reg_broj,oib,spol_id,dat_rodjenja,"&amp;dnevnik_id&amp;" FROM osoba WHERE id = "&amp;CD53&amp;";"))</f>
        <v/>
      </c>
      <c r="CJ53" s="71" t="str">
        <f>IF(CD53="","","INSERT INTO imeprezime (id,osoba_id,rbr,ime,prezime,klub_id,identitet_id,sintaksa_id,info,aktivno,dnevnik_id) VALUES ("&amp;CD53&amp;","&amp;IF(CI53="","Null",CD53)&amp;",1,'"&amp;BK53&amp;"','"&amp;BL53&amp;"',(SELECT id FROM klub WHERE naziv = '"&amp;BD53&amp;"'),Null,1,'',1,"&amp;dnevnik_id&amp;");")</f>
        <v/>
      </c>
      <c r="CK53" t="s">
        <v>0</v>
      </c>
      <c r="CL53" s="20" t="str">
        <f t="shared" si="59"/>
        <v/>
      </c>
      <c r="CM53" s="52" t="s">
        <v>0</v>
      </c>
      <c r="CN53" s="57" t="str">
        <f t="shared" si="16"/>
        <v>Antonio</v>
      </c>
      <c r="CO53" s="71" t="str">
        <f t="shared" si="17"/>
        <v>Cindrić</v>
      </c>
      <c r="CP53" s="52" t="s">
        <v>0</v>
      </c>
      <c r="CQ53" s="57" t="str">
        <f t="shared" si="60"/>
        <v>Antonio – Cindrić – OK Jelen – M20</v>
      </c>
      <c r="CR53" s="58">
        <f t="shared" si="61"/>
        <v>152</v>
      </c>
      <c r="CS53" s="52" t="s">
        <v>0</v>
      </c>
      <c r="CT53" s="57" t="str">
        <f t="shared" si="62"/>
        <v>Antonio – Cindrić – OK Jelen</v>
      </c>
      <c r="CU53" s="58">
        <f t="shared" si="63"/>
        <v>152</v>
      </c>
      <c r="CV53" s="52" t="s">
        <v>0</v>
      </c>
      <c r="CW53" s="57" t="str">
        <f t="shared" si="64"/>
        <v>Antonio – Cindrić</v>
      </c>
      <c r="CX53" s="58">
        <f t="shared" si="65"/>
        <v>152</v>
      </c>
      <c r="CY53" s="52" t="s">
        <v>0</v>
      </c>
      <c r="CZ53" s="63">
        <f t="shared" si="66"/>
        <v>152</v>
      </c>
      <c r="DA53" s="58" cm="1">
        <f t="array" ref="DA53">IF(CZ53&lt;&gt;"",INDEX(imePrezime_id,CZ53,0),IF(CD53&lt;&gt;"",CD53,""))</f>
        <v>1311</v>
      </c>
      <c r="DB53" s="52" t="s">
        <v>0</v>
      </c>
      <c r="DC53" s="63" t="str">
        <f t="shared" si="67"/>
        <v>imepre</v>
      </c>
      <c r="DD53" s="78" t="str">
        <f t="shared" si="21"/>
        <v>klu</v>
      </c>
      <c r="DE53" s="78" t="str">
        <f t="shared" si="68"/>
        <v>kat</v>
      </c>
      <c r="DF53" s="78" t="str">
        <f t="shared" si="69"/>
        <v/>
      </c>
      <c r="DG53" s="71" t="str">
        <f t="shared" si="70"/>
        <v>imepre-klu-kat</v>
      </c>
      <c r="DH53" s="52" t="s">
        <v>0</v>
      </c>
      <c r="DI53" s="63">
        <f>IF(BL53="","",MAX(DI$10:DI52)+1)</f>
        <v>1037</v>
      </c>
      <c r="DJ53" s="78">
        <f t="shared" si="71"/>
        <v>1010</v>
      </c>
      <c r="DK53" s="78">
        <f t="shared" si="72"/>
        <v>1311</v>
      </c>
      <c r="DL53" s="78" t="str">
        <f t="shared" si="73"/>
        <v/>
      </c>
      <c r="DM53" s="78">
        <f t="shared" si="74"/>
        <v>4</v>
      </c>
      <c r="DN53" s="78">
        <f t="shared" si="22"/>
        <v>0</v>
      </c>
      <c r="DO53" s="78">
        <f t="shared" si="23"/>
        <v>1</v>
      </c>
      <c r="DP53" s="78" t="str">
        <f t="shared" si="75"/>
        <v>2</v>
      </c>
      <c r="DQ53" s="78" t="str">
        <f t="shared" si="76"/>
        <v/>
      </c>
      <c r="DR53" s="78" t="str">
        <f t="shared" si="77"/>
        <v/>
      </c>
      <c r="DS53" s="58" t="str">
        <f t="shared" si="24"/>
        <v/>
      </c>
      <c r="DT53" s="52" t="s">
        <v>0</v>
      </c>
      <c r="DU53" s="20"/>
      <c r="DV53" s="52"/>
      <c r="DW53" s="20"/>
      <c r="DX53" s="52"/>
      <c r="DY53" s="230"/>
      <c r="DZ53" s="52" t="s">
        <v>0</v>
      </c>
    </row>
    <row r="54" spans="1:130" x14ac:dyDescent="0.25">
      <c r="A54" t="s">
        <v>0</v>
      </c>
      <c r="B54" s="57" t="str">
        <f>IF(csv!F46="","",csv!T46)</f>
        <v>M20</v>
      </c>
      <c r="C54" s="33" t="s">
        <v>0</v>
      </c>
      <c r="D54" s="33" t="str">
        <f>IF(csv!F46="","",csv!F46)</f>
        <v>Vacant</v>
      </c>
      <c r="E54" s="33" t="str">
        <f>IF(csv!E46="","",csv!E46)</f>
        <v/>
      </c>
      <c r="F54" s="33" t="s">
        <v>0</v>
      </c>
      <c r="G54" s="78" t="str">
        <f>IF(csv!M46="","",csv!M46)</f>
        <v/>
      </c>
      <c r="H54" s="78" t="str">
        <f>IF(csv!N46="","",csv!N46)</f>
        <v>0</v>
      </c>
      <c r="I54" s="33" t="s">
        <v>0</v>
      </c>
      <c r="J54" s="33" t="str">
        <f>IF(csv!P46="","",csv!P46)</f>
        <v/>
      </c>
      <c r="K54" s="33" t="str">
        <f>IF(csv!Q46="","",csv!Q46)</f>
        <v/>
      </c>
      <c r="L54" s="33" t="s">
        <v>0</v>
      </c>
      <c r="M54" s="71" t="str">
        <f>IF(csv!R46="","",csv!R46)</f>
        <v/>
      </c>
      <c r="N54" s="52" t="s">
        <v>0</v>
      </c>
      <c r="O54" s="57" t="str">
        <f t="shared" si="25"/>
        <v>M20</v>
      </c>
      <c r="P54" s="78">
        <f>IF(O54="","",IF(COUNTIF(O$10:O53,O54)=0,P53+1,P53))</f>
        <v>4</v>
      </c>
      <c r="Q54" s="93">
        <f t="shared" si="26"/>
        <v>109</v>
      </c>
      <c r="R54" s="94" t="str" cm="1">
        <f t="array" ref="R54">IF(S54="","",INDEX(natjecanjeStaze_naziv,MATCH(S54,natjecanjeStaze_stazaId,0)))</f>
        <v/>
      </c>
      <c r="S54" s="58" t="str">
        <f t="shared" si="27"/>
        <v/>
      </c>
      <c r="T54" s="52" t="s">
        <v>0</v>
      </c>
      <c r="U54" s="165" t="str">
        <f t="shared" si="28"/>
        <v>M20</v>
      </c>
      <c r="V54" s="52" t="s">
        <v>0</v>
      </c>
      <c r="W54" s="57" t="str">
        <f t="shared" si="29"/>
        <v/>
      </c>
      <c r="X54" s="78" t="str">
        <f t="shared" si="3"/>
        <v/>
      </c>
      <c r="Y54" s="33" t="str">
        <f t="shared" si="30"/>
        <v/>
      </c>
      <c r="Z54" s="71" t="str">
        <f>IF(Y54="","",MAX(Z$10:Z53)+1)</f>
        <v/>
      </c>
      <c r="AA54" s="52" t="s">
        <v>0</v>
      </c>
      <c r="AB54" s="135"/>
      <c r="AC54" s="52" t="s">
        <v>0</v>
      </c>
      <c r="AD54" s="20" t="str">
        <f t="shared" si="31"/>
        <v/>
      </c>
      <c r="AE54" s="52" t="s">
        <v>0</v>
      </c>
      <c r="AF54" s="165" t="str">
        <f t="shared" si="32"/>
        <v/>
      </c>
      <c r="AG54" s="52" t="s">
        <v>0</v>
      </c>
      <c r="AH54" s="57" t="str">
        <f t="shared" si="33"/>
        <v/>
      </c>
      <c r="AI54" s="33" t="str">
        <f t="shared" si="34"/>
        <v/>
      </c>
      <c r="AJ54" s="78" t="str">
        <f t="shared" si="5"/>
        <v/>
      </c>
      <c r="AK54" s="33" t="str" cm="1">
        <f t="array" ref="AK54">IF(AJ54="",""&amp;AI54,IF(AJ54="NEMA",AI54,INDEX(klub_naziv,MATCH(INDEX(klubAlias_klubId,AJ54),klub_id,0))))</f>
        <v/>
      </c>
      <c r="AL54" s="33" t="str" cm="1">
        <f t="array" ref="AL54">IFERROR(""&amp;INDEX(registarNatjecatelji,CX54,4),"")</f>
        <v/>
      </c>
      <c r="AM54" s="78" t="str">
        <f t="shared" si="35"/>
        <v/>
      </c>
      <c r="AN54" s="71" t="str">
        <f t="shared" si="36"/>
        <v/>
      </c>
      <c r="AO54" s="52" t="s">
        <v>0</v>
      </c>
      <c r="AP54" s="87" t="str">
        <f>IF(AJ54&lt;&gt;"NEMA","",IF(IFERROR(MATCH(AI54,AI$10:AI53,0),0)&lt;&gt;0,"",AI54))</f>
        <v/>
      </c>
      <c r="AQ54" s="52" t="s">
        <v>0</v>
      </c>
      <c r="AR54" s="135"/>
      <c r="AS54" s="52" t="s">
        <v>0</v>
      </c>
      <c r="AT54" s="57" t="str">
        <f t="shared" si="37"/>
        <v/>
      </c>
      <c r="AU54" s="33" t="str">
        <f>IF(AT54="","",MAX(AU$10:AU53)+1)</f>
        <v/>
      </c>
      <c r="AV54" s="33" t="str">
        <f t="shared" si="38"/>
        <v/>
      </c>
      <c r="AW54" s="33" t="str">
        <f t="shared" si="39"/>
        <v/>
      </c>
      <c r="AX54" s="33" t="str">
        <f>IF(AR54="","",MAX(AX$10:AX53)+1)</f>
        <v/>
      </c>
      <c r="AY54" s="94" t="str">
        <f t="shared" si="40"/>
        <v/>
      </c>
      <c r="AZ54" s="71" t="str">
        <f t="shared" si="41"/>
        <v/>
      </c>
      <c r="BA54" s="52" t="s">
        <v>0</v>
      </c>
      <c r="BB54" s="20" t="str">
        <f t="shared" si="42"/>
        <v/>
      </c>
      <c r="BC54" s="52" t="s">
        <v>0</v>
      </c>
      <c r="BD54" s="165" t="str">
        <f t="shared" si="43"/>
        <v/>
      </c>
      <c r="BE54" s="52" t="s">
        <v>0</v>
      </c>
      <c r="BF54" s="63" t="str">
        <f t="shared" si="44"/>
        <v/>
      </c>
      <c r="BG54" s="93" t="str">
        <f t="shared" si="45"/>
        <v>0</v>
      </c>
      <c r="BH54" s="211" t="str">
        <f t="shared" si="46"/>
        <v/>
      </c>
      <c r="BI54" s="212" t="str">
        <f t="shared" si="8"/>
        <v/>
      </c>
      <c r="BJ54" s="52" t="s">
        <v>0</v>
      </c>
      <c r="BK54" s="57" t="str">
        <f t="shared" si="47"/>
        <v>Vacant</v>
      </c>
      <c r="BL54" s="33" t="str">
        <f t="shared" si="48"/>
        <v/>
      </c>
      <c r="BM54" s="78" t="str">
        <f t="shared" si="49"/>
        <v/>
      </c>
      <c r="BN54" s="78" t="str">
        <f t="shared" si="50"/>
        <v/>
      </c>
      <c r="BO54" s="33" t="str">
        <f t="shared" si="51"/>
        <v/>
      </c>
      <c r="BP54" s="71" t="str">
        <f t="shared" si="52"/>
        <v/>
      </c>
      <c r="BQ54" s="52" t="s">
        <v>0</v>
      </c>
      <c r="BR54" s="87" t="str">
        <f t="shared" si="53"/>
        <v/>
      </c>
      <c r="BS54" s="52" t="s">
        <v>0</v>
      </c>
      <c r="BT54" s="20" t="str">
        <f t="shared" si="54"/>
        <v/>
      </c>
      <c r="BU54" s="52" t="s">
        <v>0</v>
      </c>
      <c r="BV54" s="135"/>
      <c r="BW54" s="52" t="s">
        <v>0</v>
      </c>
      <c r="BX54" s="57" t="str">
        <f t="shared" si="55"/>
        <v/>
      </c>
      <c r="BY54" s="78" t="str">
        <f>IF(BV54="","",MAX(BY$10:BY53)+1)</f>
        <v/>
      </c>
      <c r="BZ54" s="58" t="str">
        <f t="shared" si="56"/>
        <v/>
      </c>
      <c r="CA54" s="52" t="s">
        <v>0</v>
      </c>
      <c r="CB54" s="20" t="str">
        <f t="shared" si="57"/>
        <v/>
      </c>
      <c r="CC54" s="52" t="s">
        <v>0</v>
      </c>
      <c r="CD54" s="63" t="str">
        <f>IF(AND(BM54="NEMA",BN54="NEMA"),MAX(CD$10:CD53)+1,"")</f>
        <v/>
      </c>
      <c r="CE54" s="58" t="str">
        <f t="shared" si="58"/>
        <v/>
      </c>
      <c r="CF54" t="s">
        <v>0</v>
      </c>
      <c r="CG54" s="138" t="str">
        <f t="shared" si="15"/>
        <v>M</v>
      </c>
      <c r="CH54" t="s">
        <v>0</v>
      </c>
      <c r="CI54" s="57" t="str">
        <f>IF(CD54="","",IF(M54&lt;&gt;"CRO","","INSERT INTO osoba (id,reg_broj,oib,spol_id,dat_rodjenja) VALUES ("&amp;CD54&amp;",(SELECT max(reg_broj)+1 FROM osoba),Null,'"&amp;CG54&amp;"',Null); INSERT INTO osoba_log (id,reg_broj,oib,spol_id,dat_rodjenja,dnevnik_id) SELECT id,reg_broj,oib,spol_id,dat_rodjenja,"&amp;dnevnik_id&amp;" FROM osoba WHERE id = "&amp;CD54&amp;";"))</f>
        <v/>
      </c>
      <c r="CJ54" s="71" t="str">
        <f>IF(CD54="","","INSERT INTO imeprezime (id,osoba_id,rbr,ime,prezime,klub_id,identitet_id,sintaksa_id,info,aktivno,dnevnik_id) VALUES ("&amp;CD54&amp;","&amp;IF(CI54="","Null",CD54)&amp;",1,'"&amp;BK54&amp;"','"&amp;BL54&amp;"',(SELECT id FROM klub WHERE naziv = '"&amp;BD54&amp;"'),Null,1,'',1,"&amp;dnevnik_id&amp;");")</f>
        <v/>
      </c>
      <c r="CK54" t="s">
        <v>0</v>
      </c>
      <c r="CL54" s="20" t="str">
        <f t="shared" si="59"/>
        <v/>
      </c>
      <c r="CM54" s="52" t="s">
        <v>0</v>
      </c>
      <c r="CN54" s="57" t="str">
        <f t="shared" si="16"/>
        <v/>
      </c>
      <c r="CO54" s="71" t="str">
        <f t="shared" si="17"/>
        <v/>
      </c>
      <c r="CP54" s="52" t="s">
        <v>0</v>
      </c>
      <c r="CQ54" s="57" t="str">
        <f t="shared" si="60"/>
        <v/>
      </c>
      <c r="CR54" s="58" t="str">
        <f t="shared" si="61"/>
        <v/>
      </c>
      <c r="CS54" s="52" t="s">
        <v>0</v>
      </c>
      <c r="CT54" s="57" t="str">
        <f t="shared" si="62"/>
        <v/>
      </c>
      <c r="CU54" s="58" t="str">
        <f t="shared" si="63"/>
        <v/>
      </c>
      <c r="CV54" s="52" t="s">
        <v>0</v>
      </c>
      <c r="CW54" s="57" t="str">
        <f t="shared" si="64"/>
        <v/>
      </c>
      <c r="CX54" s="58" t="str">
        <f t="shared" si="65"/>
        <v/>
      </c>
      <c r="CY54" s="52" t="s">
        <v>0</v>
      </c>
      <c r="CZ54" s="63" t="str">
        <f t="shared" si="66"/>
        <v/>
      </c>
      <c r="DA54" s="58" t="str" cm="1">
        <f t="array" ref="DA54">IF(CZ54&lt;&gt;"",INDEX(imePrezime_id,CZ54,0),IF(CD54&lt;&gt;"",CD54,""))</f>
        <v/>
      </c>
      <c r="DB54" s="52" t="s">
        <v>0</v>
      </c>
      <c r="DC54" s="63" t="str">
        <f t="shared" si="67"/>
        <v/>
      </c>
      <c r="DD54" s="78" t="str">
        <f t="shared" si="21"/>
        <v/>
      </c>
      <c r="DE54" s="78" t="str">
        <f t="shared" si="68"/>
        <v/>
      </c>
      <c r="DF54" s="78" t="str">
        <f t="shared" si="69"/>
        <v/>
      </c>
      <c r="DG54" s="71" t="str">
        <f t="shared" si="70"/>
        <v/>
      </c>
      <c r="DH54" s="52" t="s">
        <v>0</v>
      </c>
      <c r="DI54" s="63" t="str">
        <f>IF(BL54="","",MAX(DI$10:DI53)+1)</f>
        <v/>
      </c>
      <c r="DJ54" s="78" t="str">
        <f t="shared" si="71"/>
        <v/>
      </c>
      <c r="DK54" s="78" t="str">
        <f t="shared" si="72"/>
        <v/>
      </c>
      <c r="DL54" s="78" t="str">
        <f t="shared" si="73"/>
        <v/>
      </c>
      <c r="DM54" s="78" t="str">
        <f t="shared" si="74"/>
        <v/>
      </c>
      <c r="DN54" s="78" t="str">
        <f t="shared" si="22"/>
        <v/>
      </c>
      <c r="DO54" s="78" t="str">
        <f t="shared" si="23"/>
        <v/>
      </c>
      <c r="DP54" s="78" t="str">
        <f t="shared" si="75"/>
        <v/>
      </c>
      <c r="DQ54" s="78" t="str">
        <f t="shared" si="76"/>
        <v/>
      </c>
      <c r="DR54" s="78" t="str">
        <f t="shared" si="77"/>
        <v/>
      </c>
      <c r="DS54" s="58" t="str">
        <f t="shared" si="24"/>
        <v/>
      </c>
      <c r="DT54" s="52" t="s">
        <v>0</v>
      </c>
      <c r="DU54" s="20"/>
      <c r="DV54" s="52"/>
      <c r="DW54" s="20"/>
      <c r="DX54" s="52"/>
      <c r="DY54" s="230"/>
      <c r="DZ54" s="52" t="s">
        <v>0</v>
      </c>
    </row>
    <row r="55" spans="1:130" x14ac:dyDescent="0.25">
      <c r="A55" t="s">
        <v>0</v>
      </c>
      <c r="B55" s="57" t="str">
        <f>IF(csv!F47="","",csv!T47)</f>
        <v>M20</v>
      </c>
      <c r="C55" s="33" t="s">
        <v>0</v>
      </c>
      <c r="D55" s="33" t="str">
        <f>IF(csv!F47="","",csv!F47)</f>
        <v>Ivan</v>
      </c>
      <c r="E55" s="33" t="str">
        <f>IF(csv!E47="","",csv!E47)</f>
        <v>Pasquino</v>
      </c>
      <c r="F55" s="33" t="s">
        <v>0</v>
      </c>
      <c r="G55" s="78" t="str">
        <f>IF(csv!M47="","",csv!M47)</f>
        <v>72:22</v>
      </c>
      <c r="H55" s="78" t="str">
        <f>IF(csv!N47="","",csv!N47)</f>
        <v>3</v>
      </c>
      <c r="I55" s="33" t="s">
        <v>0</v>
      </c>
      <c r="J55" s="33" t="str">
        <f>IF(csv!P47="","",csv!P47)</f>
        <v>OK Varaždin</v>
      </c>
      <c r="K55" s="33" t="str">
        <f>IF(csv!Q47="","",csv!Q47)</f>
        <v>OK Varaždin</v>
      </c>
      <c r="L55" s="33" t="s">
        <v>0</v>
      </c>
      <c r="M55" s="71" t="str">
        <f>IF(csv!R47="","",csv!R47)</f>
        <v>CRO</v>
      </c>
      <c r="N55" s="52" t="s">
        <v>0</v>
      </c>
      <c r="O55" s="57" t="str">
        <f t="shared" si="25"/>
        <v>M20</v>
      </c>
      <c r="P55" s="78">
        <f>IF(O55="","",IF(COUNTIF(O$10:O54,O55)=0,P54+1,P54))</f>
        <v>4</v>
      </c>
      <c r="Q55" s="93">
        <f t="shared" si="26"/>
        <v>109</v>
      </c>
      <c r="R55" s="94" t="str" cm="1">
        <f t="array" ref="R55">IF(S55="","",INDEX(natjecanjeStaze_naziv,MATCH(S55,natjecanjeStaze_stazaId,0)))</f>
        <v>Ž21A – M20</v>
      </c>
      <c r="S55" s="58">
        <f t="shared" si="27"/>
        <v>1010</v>
      </c>
      <c r="T55" s="52" t="s">
        <v>0</v>
      </c>
      <c r="U55" s="165" t="str">
        <f t="shared" si="28"/>
        <v>M20</v>
      </c>
      <c r="V55" s="52" t="s">
        <v>0</v>
      </c>
      <c r="W55" s="57" t="str">
        <f t="shared" si="29"/>
        <v>CRO</v>
      </c>
      <c r="X55" s="78">
        <f t="shared" si="3"/>
        <v>1</v>
      </c>
      <c r="Y55" s="33" t="str">
        <f t="shared" si="30"/>
        <v/>
      </c>
      <c r="Z55" s="71" t="str">
        <f>IF(Y55="","",MAX(Z$10:Z54)+1)</f>
        <v/>
      </c>
      <c r="AA55" s="52" t="s">
        <v>0</v>
      </c>
      <c r="AB55" s="135"/>
      <c r="AC55" s="52" t="s">
        <v>0</v>
      </c>
      <c r="AD55" s="20" t="str">
        <f t="shared" si="31"/>
        <v/>
      </c>
      <c r="AE55" s="52" t="s">
        <v>0</v>
      </c>
      <c r="AF55" s="165" t="str">
        <f t="shared" si="32"/>
        <v>CRO</v>
      </c>
      <c r="AG55" s="52" t="s">
        <v>0</v>
      </c>
      <c r="AH55" s="57" t="str">
        <f t="shared" si="33"/>
        <v>OK Varaždin</v>
      </c>
      <c r="AI55" s="33" t="str">
        <f t="shared" si="34"/>
        <v>OK Varaždin</v>
      </c>
      <c r="AJ55" s="78" t="str">
        <f t="shared" si="5"/>
        <v/>
      </c>
      <c r="AK55" s="33" t="str" cm="1">
        <f t="array" ref="AK55">IF(AJ55="",""&amp;AI55,IF(AJ55="NEMA",AI55,INDEX(klub_naziv,MATCH(INDEX(klubAlias_klubId,AJ55),klub_id,0))))</f>
        <v>OK Varaždin</v>
      </c>
      <c r="AL55" s="33" t="str" cm="1">
        <f t="array" ref="AL55">IFERROR(""&amp;INDEX(registarNatjecatelji,CX55,4),"")</f>
        <v>OK Varaždin</v>
      </c>
      <c r="AM55" s="78" t="str">
        <f t="shared" si="35"/>
        <v/>
      </c>
      <c r="AN55" s="71" t="str">
        <f t="shared" si="36"/>
        <v>OK Varaždin</v>
      </c>
      <c r="AO55" s="52" t="s">
        <v>0</v>
      </c>
      <c r="AP55" s="87" t="str">
        <f>IF(AJ55&lt;&gt;"NEMA","",IF(IFERROR(MATCH(AI55,AI$10:AI54,0),0)&lt;&gt;0,"",AI55))</f>
        <v/>
      </c>
      <c r="AQ55" s="52" t="s">
        <v>0</v>
      </c>
      <c r="AR55" s="135"/>
      <c r="AS55" s="52" t="s">
        <v>0</v>
      </c>
      <c r="AT55" s="57" t="str">
        <f t="shared" si="37"/>
        <v/>
      </c>
      <c r="AU55" s="33" t="str">
        <f>IF(AT55="","",MAX(AU$10:AU54)+1)</f>
        <v/>
      </c>
      <c r="AV55" s="33" t="str">
        <f t="shared" si="38"/>
        <v/>
      </c>
      <c r="AW55" s="33" t="str">
        <f t="shared" si="39"/>
        <v/>
      </c>
      <c r="AX55" s="33" t="str">
        <f>IF(AR55="","",MAX(AX$10:AX54)+1)</f>
        <v/>
      </c>
      <c r="AY55" s="94" t="str">
        <f t="shared" si="40"/>
        <v/>
      </c>
      <c r="AZ55" s="71" t="str">
        <f t="shared" si="41"/>
        <v/>
      </c>
      <c r="BA55" s="52" t="s">
        <v>0</v>
      </c>
      <c r="BB55" s="20" t="str">
        <f t="shared" si="42"/>
        <v/>
      </c>
      <c r="BC55" s="52" t="s">
        <v>0</v>
      </c>
      <c r="BD55" s="165" t="str">
        <f t="shared" si="43"/>
        <v>OK Varaždin</v>
      </c>
      <c r="BE55" s="52" t="s">
        <v>0</v>
      </c>
      <c r="BF55" s="63" t="str">
        <f t="shared" si="44"/>
        <v>72:22</v>
      </c>
      <c r="BG55" s="93" t="str">
        <f t="shared" si="45"/>
        <v>3</v>
      </c>
      <c r="BH55" s="211">
        <f t="shared" si="46"/>
        <v>4342</v>
      </c>
      <c r="BI55" s="212">
        <f t="shared" si="8"/>
        <v>3</v>
      </c>
      <c r="BJ55" s="52" t="s">
        <v>0</v>
      </c>
      <c r="BK55" s="57" t="str">
        <f t="shared" si="47"/>
        <v>Ivan</v>
      </c>
      <c r="BL55" s="33" t="str">
        <f t="shared" si="48"/>
        <v>Pasquino</v>
      </c>
      <c r="BM55" s="78">
        <f t="shared" si="49"/>
        <v>1079</v>
      </c>
      <c r="BN55" s="78" t="str">
        <f t="shared" si="50"/>
        <v/>
      </c>
      <c r="BO55" s="33" t="str">
        <f t="shared" si="51"/>
        <v>Ivan</v>
      </c>
      <c r="BP55" s="71" t="str">
        <f t="shared" si="52"/>
        <v>Pasquino</v>
      </c>
      <c r="BQ55" s="52" t="s">
        <v>0</v>
      </c>
      <c r="BR55" s="87" t="str">
        <f t="shared" si="53"/>
        <v/>
      </c>
      <c r="BS55" s="52" t="s">
        <v>0</v>
      </c>
      <c r="BT55" s="20" t="str">
        <f t="shared" si="54"/>
        <v/>
      </c>
      <c r="BU55" s="52" t="s">
        <v>0</v>
      </c>
      <c r="BV55" s="135"/>
      <c r="BW55" s="52" t="s">
        <v>0</v>
      </c>
      <c r="BX55" s="57" t="str">
        <f t="shared" si="55"/>
        <v/>
      </c>
      <c r="BY55" s="78" t="str">
        <f>IF(BV55="","",MAX(BY$10:BY54)+1)</f>
        <v/>
      </c>
      <c r="BZ55" s="58" t="str">
        <f t="shared" si="56"/>
        <v/>
      </c>
      <c r="CA55" s="52" t="s">
        <v>0</v>
      </c>
      <c r="CB55" s="20" t="str">
        <f t="shared" si="57"/>
        <v/>
      </c>
      <c r="CC55" s="52" t="s">
        <v>0</v>
      </c>
      <c r="CD55" s="63" t="str">
        <f>IF(AND(BM55="NEMA",BN55="NEMA"),MAX(CD$10:CD54)+1,"")</f>
        <v/>
      </c>
      <c r="CE55" s="58" t="str">
        <f t="shared" si="58"/>
        <v/>
      </c>
      <c r="CF55" t="s">
        <v>0</v>
      </c>
      <c r="CG55" s="138" t="str">
        <f t="shared" si="15"/>
        <v>M</v>
      </c>
      <c r="CH55" t="s">
        <v>0</v>
      </c>
      <c r="CI55" s="57" t="str">
        <f>IF(CD55="","",IF(M55&lt;&gt;"CRO","","INSERT INTO osoba (id,reg_broj,oib,spol_id,dat_rodjenja) VALUES ("&amp;CD55&amp;",(SELECT max(reg_broj)+1 FROM osoba),Null,'"&amp;CG55&amp;"',Null); INSERT INTO osoba_log (id,reg_broj,oib,spol_id,dat_rodjenja,dnevnik_id) SELECT id,reg_broj,oib,spol_id,dat_rodjenja,"&amp;dnevnik_id&amp;" FROM osoba WHERE id = "&amp;CD55&amp;";"))</f>
        <v/>
      </c>
      <c r="CJ55" s="71" t="str">
        <f>IF(CD55="","","INSERT INTO imeprezime (id,osoba_id,rbr,ime,prezime,klub_id,identitet_id,sintaksa_id,info,aktivno,dnevnik_id) VALUES ("&amp;CD55&amp;","&amp;IF(CI55="","Null",CD55)&amp;",1,'"&amp;BK55&amp;"','"&amp;BL55&amp;"',(SELECT id FROM klub WHERE naziv = '"&amp;BD55&amp;"'),Null,1,'',1,"&amp;dnevnik_id&amp;");")</f>
        <v/>
      </c>
      <c r="CK55" t="s">
        <v>0</v>
      </c>
      <c r="CL55" s="20" t="str">
        <f t="shared" si="59"/>
        <v/>
      </c>
      <c r="CM55" s="52" t="s">
        <v>0</v>
      </c>
      <c r="CN55" s="57" t="str">
        <f t="shared" si="16"/>
        <v>Ivan</v>
      </c>
      <c r="CO55" s="71" t="str">
        <f t="shared" si="17"/>
        <v>Pasquino</v>
      </c>
      <c r="CP55" s="52" t="s">
        <v>0</v>
      </c>
      <c r="CQ55" s="57" t="str">
        <f t="shared" si="60"/>
        <v>Ivan – Pasquino – OK Varaždin – M20</v>
      </c>
      <c r="CR55" s="58">
        <f t="shared" si="61"/>
        <v>560</v>
      </c>
      <c r="CS55" s="52" t="s">
        <v>0</v>
      </c>
      <c r="CT55" s="57" t="str">
        <f t="shared" si="62"/>
        <v>Ivan – Pasquino – OK Varaždin</v>
      </c>
      <c r="CU55" s="58">
        <f t="shared" si="63"/>
        <v>560</v>
      </c>
      <c r="CV55" s="52" t="s">
        <v>0</v>
      </c>
      <c r="CW55" s="57" t="str">
        <f t="shared" si="64"/>
        <v>Ivan – Pasquino</v>
      </c>
      <c r="CX55" s="58">
        <f t="shared" si="65"/>
        <v>560</v>
      </c>
      <c r="CY55" s="52" t="s">
        <v>0</v>
      </c>
      <c r="CZ55" s="63">
        <f t="shared" si="66"/>
        <v>560</v>
      </c>
      <c r="DA55" s="58" cm="1">
        <f t="array" ref="DA55">IF(CZ55&lt;&gt;"",INDEX(imePrezime_id,CZ55,0),IF(CD55&lt;&gt;"",CD55,""))</f>
        <v>1079</v>
      </c>
      <c r="DB55" s="52" t="s">
        <v>0</v>
      </c>
      <c r="DC55" s="63" t="str">
        <f t="shared" si="67"/>
        <v>imepre</v>
      </c>
      <c r="DD55" s="78" t="str">
        <f t="shared" si="21"/>
        <v>klu</v>
      </c>
      <c r="DE55" s="78" t="str">
        <f t="shared" si="68"/>
        <v>kat</v>
      </c>
      <c r="DF55" s="78" t="str">
        <f t="shared" si="69"/>
        <v/>
      </c>
      <c r="DG55" s="71" t="str">
        <f t="shared" si="70"/>
        <v>imepre-klu-kat</v>
      </c>
      <c r="DH55" s="52" t="s">
        <v>0</v>
      </c>
      <c r="DI55" s="63">
        <f>IF(BL55="","",MAX(DI$10:DI54)+1)</f>
        <v>1038</v>
      </c>
      <c r="DJ55" s="78">
        <f t="shared" si="71"/>
        <v>1010</v>
      </c>
      <c r="DK55" s="78">
        <f t="shared" si="72"/>
        <v>1079</v>
      </c>
      <c r="DL55" s="78">
        <f t="shared" si="73"/>
        <v>4342</v>
      </c>
      <c r="DM55" s="78">
        <f t="shared" si="74"/>
        <v>3</v>
      </c>
      <c r="DN55" s="78">
        <f t="shared" si="22"/>
        <v>0</v>
      </c>
      <c r="DO55" s="78">
        <f t="shared" si="23"/>
        <v>1</v>
      </c>
      <c r="DP55" s="78" t="str">
        <f t="shared" si="75"/>
        <v>3</v>
      </c>
      <c r="DQ55" s="78" t="str">
        <f t="shared" si="76"/>
        <v/>
      </c>
      <c r="DR55" s="78" t="str">
        <f t="shared" si="77"/>
        <v/>
      </c>
      <c r="DS55" s="58" t="str">
        <f t="shared" si="24"/>
        <v/>
      </c>
      <c r="DT55" s="52" t="s">
        <v>0</v>
      </c>
      <c r="DU55" s="20"/>
      <c r="DV55" s="52"/>
      <c r="DW55" s="20"/>
      <c r="DX55" s="52"/>
      <c r="DY55" s="230"/>
      <c r="DZ55" s="52" t="s">
        <v>0</v>
      </c>
    </row>
    <row r="56" spans="1:130" x14ac:dyDescent="0.25">
      <c r="A56" t="s">
        <v>0</v>
      </c>
      <c r="B56" s="57" t="str">
        <f>IF(csv!F48="","",csv!T48)</f>
        <v>M21A</v>
      </c>
      <c r="C56" s="33" t="s">
        <v>0</v>
      </c>
      <c r="D56" s="33" t="str">
        <f>IF(csv!F48="","",csv!F48)</f>
        <v>Andraž</v>
      </c>
      <c r="E56" s="33" t="str">
        <f>IF(csv!E48="","",csv!E48)</f>
        <v>Hribar</v>
      </c>
      <c r="F56" s="33" t="s">
        <v>0</v>
      </c>
      <c r="G56" s="78" t="str">
        <f>IF(csv!M48="","",csv!M48)</f>
        <v>63:39</v>
      </c>
      <c r="H56" s="78" t="str">
        <f>IF(csv!N48="","",csv!N48)</f>
        <v>0</v>
      </c>
      <c r="I56" s="33" t="s">
        <v>0</v>
      </c>
      <c r="J56" s="33" t="str">
        <f>IF(csv!P48="","",csv!P48)</f>
        <v>KAP</v>
      </c>
      <c r="K56" s="33" t="str">
        <f>IF(csv!Q48="","",csv!Q48)</f>
        <v>OK Kapela</v>
      </c>
      <c r="L56" s="33" t="s">
        <v>0</v>
      </c>
      <c r="M56" s="71" t="str">
        <f>IF(csv!R48="","",csv!R48)</f>
        <v>CRO</v>
      </c>
      <c r="N56" s="52" t="s">
        <v>0</v>
      </c>
      <c r="O56" s="57" t="str">
        <f t="shared" si="25"/>
        <v>M21A</v>
      </c>
      <c r="P56" s="78">
        <f>IF(O56="","",IF(COUNTIF(O$10:O55,O56)=0,P55+1,P55))</f>
        <v>5</v>
      </c>
      <c r="Q56" s="93">
        <f t="shared" si="26"/>
        <v>101</v>
      </c>
      <c r="R56" s="94" t="str" cm="1">
        <f t="array" ref="R56">IF(S56="","",INDEX(natjecanjeStaze_naziv,MATCH(S56,natjecanjeStaze_stazaId,0)))</f>
        <v>M21A</v>
      </c>
      <c r="S56" s="58">
        <f t="shared" si="27"/>
        <v>1003</v>
      </c>
      <c r="T56" s="52" t="s">
        <v>0</v>
      </c>
      <c r="U56" s="165" t="str">
        <f t="shared" si="28"/>
        <v>M21A</v>
      </c>
      <c r="V56" s="52" t="s">
        <v>0</v>
      </c>
      <c r="W56" s="57" t="str">
        <f t="shared" si="29"/>
        <v>CRO</v>
      </c>
      <c r="X56" s="78">
        <f t="shared" si="3"/>
        <v>1</v>
      </c>
      <c r="Y56" s="33" t="str">
        <f t="shared" si="30"/>
        <v/>
      </c>
      <c r="Z56" s="71" t="str">
        <f>IF(Y56="","",MAX(Z$10:Z55)+1)</f>
        <v/>
      </c>
      <c r="AA56" s="52" t="s">
        <v>0</v>
      </c>
      <c r="AB56" s="135"/>
      <c r="AC56" s="52" t="s">
        <v>0</v>
      </c>
      <c r="AD56" s="20" t="str">
        <f t="shared" si="31"/>
        <v/>
      </c>
      <c r="AE56" s="52" t="s">
        <v>0</v>
      </c>
      <c r="AF56" s="165" t="str">
        <f t="shared" si="32"/>
        <v>CRO</v>
      </c>
      <c r="AG56" s="52" t="s">
        <v>0</v>
      </c>
      <c r="AH56" s="57" t="str">
        <f t="shared" si="33"/>
        <v>KAP</v>
      </c>
      <c r="AI56" s="33" t="str">
        <f t="shared" si="34"/>
        <v>OK Kapela</v>
      </c>
      <c r="AJ56" s="78" t="str">
        <f t="shared" si="5"/>
        <v/>
      </c>
      <c r="AK56" s="33" t="str" cm="1">
        <f t="array" ref="AK56">IF(AJ56="",""&amp;AI56,IF(AJ56="NEMA",AI56,INDEX(klub_naziv,MATCH(INDEX(klubAlias_klubId,AJ56),klub_id,0))))</f>
        <v>OK Kapela</v>
      </c>
      <c r="AL56" s="33" t="str" cm="1">
        <f t="array" ref="AL56">IFERROR(""&amp;INDEX(registarNatjecatelji,CX56,4),"")</f>
        <v>OK Kapela</v>
      </c>
      <c r="AM56" s="78" t="str">
        <f t="shared" si="35"/>
        <v/>
      </c>
      <c r="AN56" s="71" t="str">
        <f t="shared" si="36"/>
        <v>OK Kapela</v>
      </c>
      <c r="AO56" s="52" t="s">
        <v>0</v>
      </c>
      <c r="AP56" s="87" t="str">
        <f>IF(AJ56&lt;&gt;"NEMA","",IF(IFERROR(MATCH(AI56,AI$10:AI55,0),0)&lt;&gt;0,"",AI56))</f>
        <v/>
      </c>
      <c r="AQ56" s="52" t="s">
        <v>0</v>
      </c>
      <c r="AR56" s="135"/>
      <c r="AS56" s="52" t="s">
        <v>0</v>
      </c>
      <c r="AT56" s="57" t="str">
        <f t="shared" si="37"/>
        <v/>
      </c>
      <c r="AU56" s="33" t="str">
        <f>IF(AT56="","",MAX(AU$10:AU55)+1)</f>
        <v/>
      </c>
      <c r="AV56" s="33" t="str">
        <f t="shared" si="38"/>
        <v/>
      </c>
      <c r="AW56" s="33" t="str">
        <f t="shared" si="39"/>
        <v/>
      </c>
      <c r="AX56" s="33" t="str">
        <f>IF(AR56="","",MAX(AX$10:AX55)+1)</f>
        <v/>
      </c>
      <c r="AY56" s="94" t="str">
        <f t="shared" si="40"/>
        <v/>
      </c>
      <c r="AZ56" s="71" t="str">
        <f t="shared" si="41"/>
        <v/>
      </c>
      <c r="BA56" s="52" t="s">
        <v>0</v>
      </c>
      <c r="BB56" s="20" t="str">
        <f t="shared" si="42"/>
        <v/>
      </c>
      <c r="BC56" s="52" t="s">
        <v>0</v>
      </c>
      <c r="BD56" s="165" t="str">
        <f t="shared" si="43"/>
        <v>OK Kapela</v>
      </c>
      <c r="BE56" s="52" t="s">
        <v>0</v>
      </c>
      <c r="BF56" s="63" t="str">
        <f t="shared" si="44"/>
        <v>63:39</v>
      </c>
      <c r="BG56" s="93" t="str">
        <f t="shared" si="45"/>
        <v>0</v>
      </c>
      <c r="BH56" s="211">
        <f t="shared" si="46"/>
        <v>3819</v>
      </c>
      <c r="BI56" s="212">
        <f t="shared" si="8"/>
        <v>1</v>
      </c>
      <c r="BJ56" s="52" t="s">
        <v>0</v>
      </c>
      <c r="BK56" s="57" t="str">
        <f t="shared" si="47"/>
        <v>Andraž</v>
      </c>
      <c r="BL56" s="33" t="str">
        <f t="shared" si="48"/>
        <v>Hribar</v>
      </c>
      <c r="BM56" s="78">
        <f t="shared" si="49"/>
        <v>1861</v>
      </c>
      <c r="BN56" s="78" t="str">
        <f t="shared" si="50"/>
        <v/>
      </c>
      <c r="BO56" s="33" t="str">
        <f t="shared" si="51"/>
        <v>Andraž</v>
      </c>
      <c r="BP56" s="71" t="str">
        <f t="shared" si="52"/>
        <v>Hribar</v>
      </c>
      <c r="BQ56" s="52" t="s">
        <v>0</v>
      </c>
      <c r="BR56" s="87" t="str">
        <f t="shared" si="53"/>
        <v/>
      </c>
      <c r="BS56" s="52" t="s">
        <v>0</v>
      </c>
      <c r="BT56" s="20" t="str">
        <f t="shared" si="54"/>
        <v/>
      </c>
      <c r="BU56" s="52" t="s">
        <v>0</v>
      </c>
      <c r="BV56" s="135"/>
      <c r="BW56" s="52" t="s">
        <v>0</v>
      </c>
      <c r="BX56" s="57" t="str">
        <f t="shared" si="55"/>
        <v/>
      </c>
      <c r="BY56" s="78" t="str">
        <f>IF(BV56="","",MAX(BY$10:BY55)+1)</f>
        <v/>
      </c>
      <c r="BZ56" s="58" t="str">
        <f t="shared" si="56"/>
        <v/>
      </c>
      <c r="CA56" s="52" t="s">
        <v>0</v>
      </c>
      <c r="CB56" s="20" t="str">
        <f t="shared" si="57"/>
        <v/>
      </c>
      <c r="CC56" s="52" t="s">
        <v>0</v>
      </c>
      <c r="CD56" s="63" t="str">
        <f>IF(AND(BM56="NEMA",BN56="NEMA"),MAX(CD$10:CD55)+1,"")</f>
        <v/>
      </c>
      <c r="CE56" s="58" t="str">
        <f t="shared" si="58"/>
        <v/>
      </c>
      <c r="CF56" t="s">
        <v>0</v>
      </c>
      <c r="CG56" s="138" t="str">
        <f t="shared" si="15"/>
        <v>M</v>
      </c>
      <c r="CH56" t="s">
        <v>0</v>
      </c>
      <c r="CI56" s="57" t="str">
        <f>IF(CD56="","",IF(M56&lt;&gt;"CRO","","INSERT INTO osoba (id,reg_broj,oib,spol_id,dat_rodjenja) VALUES ("&amp;CD56&amp;",(SELECT max(reg_broj)+1 FROM osoba),Null,'"&amp;CG56&amp;"',Null); INSERT INTO osoba_log (id,reg_broj,oib,spol_id,dat_rodjenja,dnevnik_id) SELECT id,reg_broj,oib,spol_id,dat_rodjenja,"&amp;dnevnik_id&amp;" FROM osoba WHERE id = "&amp;CD56&amp;";"))</f>
        <v/>
      </c>
      <c r="CJ56" s="71" t="str">
        <f>IF(CD56="","","INSERT INTO imeprezime (id,osoba_id,rbr,ime,prezime,klub_id,identitet_id,sintaksa_id,info,aktivno,dnevnik_id) VALUES ("&amp;CD56&amp;","&amp;IF(CI56="","Null",CD56)&amp;",1,'"&amp;BK56&amp;"','"&amp;BL56&amp;"',(SELECT id FROM klub WHERE naziv = '"&amp;BD56&amp;"'),Null,1,'',1,"&amp;dnevnik_id&amp;");")</f>
        <v/>
      </c>
      <c r="CK56" t="s">
        <v>0</v>
      </c>
      <c r="CL56" s="20" t="str">
        <f t="shared" si="59"/>
        <v/>
      </c>
      <c r="CM56" s="52" t="s">
        <v>0</v>
      </c>
      <c r="CN56" s="57" t="str">
        <f t="shared" si="16"/>
        <v>Andraž</v>
      </c>
      <c r="CO56" s="71" t="str">
        <f t="shared" si="17"/>
        <v>Hribar</v>
      </c>
      <c r="CP56" s="52" t="s">
        <v>0</v>
      </c>
      <c r="CQ56" s="57" t="str">
        <f t="shared" si="60"/>
        <v>Andraž – Hribar – OK Kapela – M21A</v>
      </c>
      <c r="CR56" s="58">
        <f t="shared" si="61"/>
        <v>251</v>
      </c>
      <c r="CS56" s="52" t="s">
        <v>0</v>
      </c>
      <c r="CT56" s="57" t="str">
        <f t="shared" si="62"/>
        <v>Andraž – Hribar – OK Kapela</v>
      </c>
      <c r="CU56" s="58">
        <f t="shared" si="63"/>
        <v>251</v>
      </c>
      <c r="CV56" s="52" t="s">
        <v>0</v>
      </c>
      <c r="CW56" s="57" t="str">
        <f t="shared" si="64"/>
        <v>Andraž – Hribar</v>
      </c>
      <c r="CX56" s="58">
        <f t="shared" si="65"/>
        <v>251</v>
      </c>
      <c r="CY56" s="52" t="s">
        <v>0</v>
      </c>
      <c r="CZ56" s="63">
        <f t="shared" si="66"/>
        <v>251</v>
      </c>
      <c r="DA56" s="58" cm="1">
        <f t="array" ref="DA56">IF(CZ56&lt;&gt;"",INDEX(imePrezime_id,CZ56,0),IF(CD56&lt;&gt;"",CD56,""))</f>
        <v>1861</v>
      </c>
      <c r="DB56" s="52" t="s">
        <v>0</v>
      </c>
      <c r="DC56" s="63" t="str">
        <f t="shared" si="67"/>
        <v>imepre</v>
      </c>
      <c r="DD56" s="78" t="str">
        <f t="shared" si="21"/>
        <v>klu</v>
      </c>
      <c r="DE56" s="78" t="str">
        <f t="shared" si="68"/>
        <v>kat</v>
      </c>
      <c r="DF56" s="78" t="str">
        <f t="shared" si="69"/>
        <v/>
      </c>
      <c r="DG56" s="71" t="str">
        <f t="shared" si="70"/>
        <v>imepre-klu-kat</v>
      </c>
      <c r="DH56" s="52" t="s">
        <v>0</v>
      </c>
      <c r="DI56" s="63">
        <f>IF(BL56="","",MAX(DI$10:DI55)+1)</f>
        <v>1039</v>
      </c>
      <c r="DJ56" s="78">
        <f t="shared" si="71"/>
        <v>1003</v>
      </c>
      <c r="DK56" s="78">
        <f t="shared" si="72"/>
        <v>1861</v>
      </c>
      <c r="DL56" s="78">
        <f t="shared" si="73"/>
        <v>3819</v>
      </c>
      <c r="DM56" s="78">
        <f t="shared" si="74"/>
        <v>1</v>
      </c>
      <c r="DN56" s="78">
        <f t="shared" si="22"/>
        <v>0</v>
      </c>
      <c r="DO56" s="78">
        <f t="shared" si="23"/>
        <v>1</v>
      </c>
      <c r="DP56" s="78" t="str">
        <f t="shared" si="75"/>
        <v>0</v>
      </c>
      <c r="DQ56" s="78" t="str">
        <f t="shared" si="76"/>
        <v/>
      </c>
      <c r="DR56" s="78" t="str">
        <f t="shared" si="77"/>
        <v/>
      </c>
      <c r="DS56" s="58" t="str">
        <f t="shared" si="24"/>
        <v/>
      </c>
      <c r="DT56" s="52" t="s">
        <v>0</v>
      </c>
      <c r="DU56" s="20"/>
      <c r="DV56" s="52"/>
      <c r="DW56" s="20"/>
      <c r="DX56" s="52"/>
      <c r="DY56" s="230"/>
      <c r="DZ56" s="52" t="s">
        <v>0</v>
      </c>
    </row>
    <row r="57" spans="1:130" x14ac:dyDescent="0.25">
      <c r="A57" t="s">
        <v>0</v>
      </c>
      <c r="B57" s="57" t="str">
        <f>IF(csv!F49="","",csv!T49)</f>
        <v>M21A</v>
      </c>
      <c r="C57" s="33" t="s">
        <v>0</v>
      </c>
      <c r="D57" s="33" t="str">
        <f>IF(csv!F49="","",csv!F49)</f>
        <v>Matija</v>
      </c>
      <c r="E57" s="33" t="str">
        <f>IF(csv!E49="","",csv!E49)</f>
        <v>Razum</v>
      </c>
      <c r="F57" s="33" t="s">
        <v>0</v>
      </c>
      <c r="G57" s="78" t="str">
        <f>IF(csv!M49="","",csv!M49)</f>
        <v>64:05</v>
      </c>
      <c r="H57" s="78" t="str">
        <f>IF(csv!N49="","",csv!N49)</f>
        <v>0</v>
      </c>
      <c r="I57" s="33" t="s">
        <v>0</v>
      </c>
      <c r="J57" s="33" t="str">
        <f>IF(csv!P49="","",csv!P49)</f>
        <v>JAP</v>
      </c>
      <c r="K57" s="33" t="str">
        <f>IF(csv!Q49="","",csv!Q49)</f>
        <v>OK Japetic</v>
      </c>
      <c r="L57" s="33" t="s">
        <v>0</v>
      </c>
      <c r="M57" s="71" t="str">
        <f>IF(csv!R49="","",csv!R49)</f>
        <v>CRO</v>
      </c>
      <c r="N57" s="52" t="s">
        <v>0</v>
      </c>
      <c r="O57" s="57" t="str">
        <f t="shared" si="25"/>
        <v>M21A</v>
      </c>
      <c r="P57" s="78">
        <f>IF(O57="","",IF(COUNTIF(O$10:O56,O57)=0,P56+1,P56))</f>
        <v>5</v>
      </c>
      <c r="Q57" s="93">
        <f t="shared" si="26"/>
        <v>101</v>
      </c>
      <c r="R57" s="94" t="str" cm="1">
        <f t="array" ref="R57">IF(S57="","",INDEX(natjecanjeStaze_naziv,MATCH(S57,natjecanjeStaze_stazaId,0)))</f>
        <v>M21A</v>
      </c>
      <c r="S57" s="58">
        <f t="shared" si="27"/>
        <v>1003</v>
      </c>
      <c r="T57" s="52" t="s">
        <v>0</v>
      </c>
      <c r="U57" s="165" t="str">
        <f t="shared" si="28"/>
        <v>M21A</v>
      </c>
      <c r="V57" s="52" t="s">
        <v>0</v>
      </c>
      <c r="W57" s="57" t="str">
        <f t="shared" si="29"/>
        <v>CRO</v>
      </c>
      <c r="X57" s="78">
        <f t="shared" si="3"/>
        <v>1</v>
      </c>
      <c r="Y57" s="33" t="str">
        <f t="shared" si="30"/>
        <v/>
      </c>
      <c r="Z57" s="71" t="str">
        <f>IF(Y57="","",MAX(Z$10:Z56)+1)</f>
        <v/>
      </c>
      <c r="AA57" s="52" t="s">
        <v>0</v>
      </c>
      <c r="AB57" s="135"/>
      <c r="AC57" s="52" t="s">
        <v>0</v>
      </c>
      <c r="AD57" s="20" t="str">
        <f t="shared" si="31"/>
        <v/>
      </c>
      <c r="AE57" s="52" t="s">
        <v>0</v>
      </c>
      <c r="AF57" s="165" t="str">
        <f t="shared" si="32"/>
        <v>CRO</v>
      </c>
      <c r="AG57" s="52" t="s">
        <v>0</v>
      </c>
      <c r="AH57" s="57" t="str">
        <f t="shared" si="33"/>
        <v>JAP</v>
      </c>
      <c r="AI57" s="33" t="str">
        <f t="shared" si="34"/>
        <v>OK Japetic</v>
      </c>
      <c r="AJ57" s="78">
        <f t="shared" si="5"/>
        <v>1</v>
      </c>
      <c r="AK57" s="33" t="str" cm="1">
        <f t="array" ref="AK57">IF(AJ57="",""&amp;AI57,IF(AJ57="NEMA",AI57,INDEX(klub_naziv,MATCH(INDEX(klubAlias_klubId,AJ57),klub_id,0))))</f>
        <v>OK Japetić</v>
      </c>
      <c r="AL57" s="33" t="str" cm="1">
        <f t="array" ref="AL57">IFERROR(""&amp;INDEX(registarNatjecatelji,CX57,4),"")</f>
        <v>OK Japetić</v>
      </c>
      <c r="AM57" s="78" t="str">
        <f t="shared" si="35"/>
        <v/>
      </c>
      <c r="AN57" s="71" t="str">
        <f t="shared" si="36"/>
        <v>OK Japetić</v>
      </c>
      <c r="AO57" s="52" t="s">
        <v>0</v>
      </c>
      <c r="AP57" s="87" t="str">
        <f>IF(AJ57&lt;&gt;"NEMA","",IF(IFERROR(MATCH(AI57,AI$10:AI56,0),0)&lt;&gt;0,"",AI57))</f>
        <v/>
      </c>
      <c r="AQ57" s="52" t="s">
        <v>0</v>
      </c>
      <c r="AR57" s="135"/>
      <c r="AS57" s="52" t="s">
        <v>0</v>
      </c>
      <c r="AT57" s="57" t="str">
        <f t="shared" si="37"/>
        <v/>
      </c>
      <c r="AU57" s="33" t="str">
        <f>IF(AT57="","",MAX(AU$10:AU56)+1)</f>
        <v/>
      </c>
      <c r="AV57" s="33" t="str">
        <f t="shared" si="38"/>
        <v/>
      </c>
      <c r="AW57" s="33" t="str">
        <f t="shared" si="39"/>
        <v/>
      </c>
      <c r="AX57" s="33" t="str">
        <f>IF(AR57="","",MAX(AX$10:AX56)+1)</f>
        <v/>
      </c>
      <c r="AY57" s="94" t="str">
        <f t="shared" si="40"/>
        <v/>
      </c>
      <c r="AZ57" s="71" t="str">
        <f t="shared" si="41"/>
        <v/>
      </c>
      <c r="BA57" s="52" t="s">
        <v>0</v>
      </c>
      <c r="BB57" s="20" t="str">
        <f t="shared" si="42"/>
        <v/>
      </c>
      <c r="BC57" s="52" t="s">
        <v>0</v>
      </c>
      <c r="BD57" s="165" t="str">
        <f t="shared" si="43"/>
        <v>OK Japetić</v>
      </c>
      <c r="BE57" s="52" t="s">
        <v>0</v>
      </c>
      <c r="BF57" s="63" t="str">
        <f t="shared" si="44"/>
        <v>64:05</v>
      </c>
      <c r="BG57" s="93" t="str">
        <f t="shared" si="45"/>
        <v>0</v>
      </c>
      <c r="BH57" s="211">
        <f t="shared" si="46"/>
        <v>3845</v>
      </c>
      <c r="BI57" s="212">
        <f t="shared" si="8"/>
        <v>1</v>
      </c>
      <c r="BJ57" s="52" t="s">
        <v>0</v>
      </c>
      <c r="BK57" s="57" t="str">
        <f t="shared" si="47"/>
        <v>Matija</v>
      </c>
      <c r="BL57" s="33" t="str">
        <f t="shared" si="48"/>
        <v>Razum</v>
      </c>
      <c r="BM57" s="78">
        <f t="shared" si="49"/>
        <v>1459</v>
      </c>
      <c r="BN57" s="78" t="str">
        <f t="shared" si="50"/>
        <v/>
      </c>
      <c r="BO57" s="33" t="str">
        <f t="shared" si="51"/>
        <v>Matija</v>
      </c>
      <c r="BP57" s="71" t="str">
        <f t="shared" si="52"/>
        <v>Razum</v>
      </c>
      <c r="BQ57" s="52" t="s">
        <v>0</v>
      </c>
      <c r="BR57" s="87" t="str">
        <f t="shared" si="53"/>
        <v/>
      </c>
      <c r="BS57" s="52" t="s">
        <v>0</v>
      </c>
      <c r="BT57" s="20" t="str">
        <f t="shared" si="54"/>
        <v/>
      </c>
      <c r="BU57" s="52" t="s">
        <v>0</v>
      </c>
      <c r="BV57" s="135"/>
      <c r="BW57" s="52" t="s">
        <v>0</v>
      </c>
      <c r="BX57" s="57" t="str">
        <f t="shared" si="55"/>
        <v/>
      </c>
      <c r="BY57" s="78" t="str">
        <f>IF(BV57="","",MAX(BY$10:BY56)+1)</f>
        <v/>
      </c>
      <c r="BZ57" s="58" t="str">
        <f t="shared" si="56"/>
        <v/>
      </c>
      <c r="CA57" s="52" t="s">
        <v>0</v>
      </c>
      <c r="CB57" s="20" t="str">
        <f t="shared" si="57"/>
        <v/>
      </c>
      <c r="CC57" s="52" t="s">
        <v>0</v>
      </c>
      <c r="CD57" s="63" t="str">
        <f>IF(AND(BM57="NEMA",BN57="NEMA"),MAX(CD$10:CD56)+1,"")</f>
        <v/>
      </c>
      <c r="CE57" s="58" t="str">
        <f t="shared" si="58"/>
        <v/>
      </c>
      <c r="CF57" t="s">
        <v>0</v>
      </c>
      <c r="CG57" s="138" t="str">
        <f t="shared" si="15"/>
        <v>M</v>
      </c>
      <c r="CH57" t="s">
        <v>0</v>
      </c>
      <c r="CI57" s="57" t="str">
        <f>IF(CD57="","",IF(M57&lt;&gt;"CRO","","INSERT INTO osoba (id,reg_broj,oib,spol_id,dat_rodjenja) VALUES ("&amp;CD57&amp;",(SELECT max(reg_broj)+1 FROM osoba),Null,'"&amp;CG57&amp;"',Null); INSERT INTO osoba_log (id,reg_broj,oib,spol_id,dat_rodjenja,dnevnik_id) SELECT id,reg_broj,oib,spol_id,dat_rodjenja,"&amp;dnevnik_id&amp;" FROM osoba WHERE id = "&amp;CD57&amp;";"))</f>
        <v/>
      </c>
      <c r="CJ57" s="71" t="str">
        <f>IF(CD57="","","INSERT INTO imeprezime (id,osoba_id,rbr,ime,prezime,klub_id,identitet_id,sintaksa_id,info,aktivno,dnevnik_id) VALUES ("&amp;CD57&amp;","&amp;IF(CI57="","Null",CD57)&amp;",1,'"&amp;BK57&amp;"','"&amp;BL57&amp;"',(SELECT id FROM klub WHERE naziv = '"&amp;BD57&amp;"'),Null,1,'',1,"&amp;dnevnik_id&amp;");")</f>
        <v/>
      </c>
      <c r="CK57" t="s">
        <v>0</v>
      </c>
      <c r="CL57" s="20" t="str">
        <f t="shared" si="59"/>
        <v/>
      </c>
      <c r="CM57" s="52" t="s">
        <v>0</v>
      </c>
      <c r="CN57" s="57" t="str">
        <f t="shared" si="16"/>
        <v>Matija</v>
      </c>
      <c r="CO57" s="71" t="str">
        <f t="shared" si="17"/>
        <v>Razum</v>
      </c>
      <c r="CP57" s="52" t="s">
        <v>0</v>
      </c>
      <c r="CQ57" s="57" t="str">
        <f t="shared" si="60"/>
        <v>Matija – Razum – OK Japetić – M21A</v>
      </c>
      <c r="CR57" s="58">
        <f t="shared" si="61"/>
        <v>133</v>
      </c>
      <c r="CS57" s="52" t="s">
        <v>0</v>
      </c>
      <c r="CT57" s="57" t="str">
        <f t="shared" si="62"/>
        <v>Matija – Razum – OK Japetić</v>
      </c>
      <c r="CU57" s="58">
        <f t="shared" si="63"/>
        <v>133</v>
      </c>
      <c r="CV57" s="52" t="s">
        <v>0</v>
      </c>
      <c r="CW57" s="57" t="str">
        <f t="shared" si="64"/>
        <v>Matija – Razum</v>
      </c>
      <c r="CX57" s="58">
        <f t="shared" si="65"/>
        <v>133</v>
      </c>
      <c r="CY57" s="52" t="s">
        <v>0</v>
      </c>
      <c r="CZ57" s="63">
        <f t="shared" si="66"/>
        <v>133</v>
      </c>
      <c r="DA57" s="58" cm="1">
        <f t="array" ref="DA57">IF(CZ57&lt;&gt;"",INDEX(imePrezime_id,CZ57,0),IF(CD57&lt;&gt;"",CD57,""))</f>
        <v>1459</v>
      </c>
      <c r="DB57" s="52" t="s">
        <v>0</v>
      </c>
      <c r="DC57" s="63" t="str">
        <f t="shared" si="67"/>
        <v>imepre</v>
      </c>
      <c r="DD57" s="78" t="str">
        <f t="shared" si="21"/>
        <v>klu(ali)</v>
      </c>
      <c r="DE57" s="78" t="str">
        <f t="shared" si="68"/>
        <v>kat</v>
      </c>
      <c r="DF57" s="78" t="str">
        <f t="shared" si="69"/>
        <v/>
      </c>
      <c r="DG57" s="71" t="str">
        <f t="shared" si="70"/>
        <v>imepre-klu(ali)-kat</v>
      </c>
      <c r="DH57" s="52" t="s">
        <v>0</v>
      </c>
      <c r="DI57" s="63">
        <f>IF(BL57="","",MAX(DI$10:DI56)+1)</f>
        <v>1040</v>
      </c>
      <c r="DJ57" s="78">
        <f t="shared" si="71"/>
        <v>1003</v>
      </c>
      <c r="DK57" s="78">
        <f t="shared" si="72"/>
        <v>1459</v>
      </c>
      <c r="DL57" s="78">
        <f t="shared" si="73"/>
        <v>3845</v>
      </c>
      <c r="DM57" s="78">
        <f t="shared" si="74"/>
        <v>1</v>
      </c>
      <c r="DN57" s="78">
        <f t="shared" si="22"/>
        <v>0</v>
      </c>
      <c r="DO57" s="78">
        <f t="shared" si="23"/>
        <v>3</v>
      </c>
      <c r="DP57" s="78" t="str">
        <f t="shared" si="75"/>
        <v>0</v>
      </c>
      <c r="DQ57" s="78" t="str">
        <f t="shared" si="76"/>
        <v/>
      </c>
      <c r="DR57" s="78">
        <f t="shared" si="77"/>
        <v>1</v>
      </c>
      <c r="DS57" s="58" t="str">
        <f t="shared" si="24"/>
        <v/>
      </c>
      <c r="DT57" s="52" t="s">
        <v>0</v>
      </c>
      <c r="DU57" s="20"/>
      <c r="DV57" s="52"/>
      <c r="DW57" s="20"/>
      <c r="DX57" s="52"/>
      <c r="DY57" s="230"/>
      <c r="DZ57" s="52" t="s">
        <v>0</v>
      </c>
    </row>
    <row r="58" spans="1:130" x14ac:dyDescent="0.25">
      <c r="A58" t="s">
        <v>0</v>
      </c>
      <c r="B58" s="57" t="str">
        <f>IF(csv!F50="","",csv!T50)</f>
        <v>M21A</v>
      </c>
      <c r="C58" s="33" t="s">
        <v>0</v>
      </c>
      <c r="D58" s="33" t="str">
        <f>IF(csv!F50="","",csv!F50)</f>
        <v>Lobel</v>
      </c>
      <c r="E58" s="33" t="str">
        <f>IF(csv!E50="","",csv!E50)</f>
        <v>Horvat</v>
      </c>
      <c r="F58" s="33" t="s">
        <v>0</v>
      </c>
      <c r="G58" s="78" t="str">
        <f>IF(csv!M50="","",csv!M50)</f>
        <v>70:16</v>
      </c>
      <c r="H58" s="78" t="str">
        <f>IF(csv!N50="","",csv!N50)</f>
        <v>0</v>
      </c>
      <c r="I58" s="33" t="s">
        <v>0</v>
      </c>
      <c r="J58" s="33" t="str">
        <f>IF(csv!P50="","",csv!P50)</f>
        <v>Maksimir</v>
      </c>
      <c r="K58" s="33" t="str">
        <f>IF(csv!Q50="","",csv!Q50)</f>
        <v>OK Maksimir</v>
      </c>
      <c r="L58" s="33" t="s">
        <v>0</v>
      </c>
      <c r="M58" s="71" t="str">
        <f>IF(csv!R50="","",csv!R50)</f>
        <v>CRO</v>
      </c>
      <c r="N58" s="52" t="s">
        <v>0</v>
      </c>
      <c r="O58" s="57" t="str">
        <f t="shared" si="25"/>
        <v>M21A</v>
      </c>
      <c r="P58" s="78">
        <f>IF(O58="","",IF(COUNTIF(O$10:O57,O58)=0,P57+1,P57))</f>
        <v>5</v>
      </c>
      <c r="Q58" s="93">
        <f t="shared" si="26"/>
        <v>101</v>
      </c>
      <c r="R58" s="94" t="str" cm="1">
        <f t="array" ref="R58">IF(S58="","",INDEX(natjecanjeStaze_naziv,MATCH(S58,natjecanjeStaze_stazaId,0)))</f>
        <v>M21A</v>
      </c>
      <c r="S58" s="58">
        <f t="shared" si="27"/>
        <v>1003</v>
      </c>
      <c r="T58" s="52" t="s">
        <v>0</v>
      </c>
      <c r="U58" s="165" t="str">
        <f t="shared" si="28"/>
        <v>M21A</v>
      </c>
      <c r="V58" s="52" t="s">
        <v>0</v>
      </c>
      <c r="W58" s="57" t="str">
        <f t="shared" si="29"/>
        <v>CRO</v>
      </c>
      <c r="X58" s="78">
        <f t="shared" si="3"/>
        <v>1</v>
      </c>
      <c r="Y58" s="33" t="str">
        <f t="shared" si="30"/>
        <v/>
      </c>
      <c r="Z58" s="71" t="str">
        <f>IF(Y58="","",MAX(Z$10:Z57)+1)</f>
        <v/>
      </c>
      <c r="AA58" s="52" t="s">
        <v>0</v>
      </c>
      <c r="AB58" s="135"/>
      <c r="AC58" s="52" t="s">
        <v>0</v>
      </c>
      <c r="AD58" s="20" t="str">
        <f t="shared" si="31"/>
        <v/>
      </c>
      <c r="AE58" s="52" t="s">
        <v>0</v>
      </c>
      <c r="AF58" s="165" t="str">
        <f t="shared" si="32"/>
        <v>CRO</v>
      </c>
      <c r="AG58" s="52" t="s">
        <v>0</v>
      </c>
      <c r="AH58" s="57" t="str">
        <f t="shared" si="33"/>
        <v>Maksimir</v>
      </c>
      <c r="AI58" s="33" t="str">
        <f t="shared" si="34"/>
        <v>OK Maksimir</v>
      </c>
      <c r="AJ58" s="78" t="str">
        <f t="shared" si="5"/>
        <v/>
      </c>
      <c r="AK58" s="33" t="str" cm="1">
        <f t="array" ref="AK58">IF(AJ58="",""&amp;AI58,IF(AJ58="NEMA",AI58,INDEX(klub_naziv,MATCH(INDEX(klubAlias_klubId,AJ58),klub_id,0))))</f>
        <v>OK Maksimir</v>
      </c>
      <c r="AL58" s="33" t="str" cm="1">
        <f t="array" ref="AL58">IFERROR(""&amp;INDEX(registarNatjecatelji,CX58,4),"")</f>
        <v>OK Maksimir</v>
      </c>
      <c r="AM58" s="78" t="str">
        <f t="shared" si="35"/>
        <v/>
      </c>
      <c r="AN58" s="71" t="str">
        <f t="shared" si="36"/>
        <v>OK Maksimir</v>
      </c>
      <c r="AO58" s="52" t="s">
        <v>0</v>
      </c>
      <c r="AP58" s="87" t="str">
        <f>IF(AJ58&lt;&gt;"NEMA","",IF(IFERROR(MATCH(AI58,AI$10:AI57,0),0)&lt;&gt;0,"",AI58))</f>
        <v/>
      </c>
      <c r="AQ58" s="52" t="s">
        <v>0</v>
      </c>
      <c r="AR58" s="135"/>
      <c r="AS58" s="52" t="s">
        <v>0</v>
      </c>
      <c r="AT58" s="57" t="str">
        <f t="shared" si="37"/>
        <v/>
      </c>
      <c r="AU58" s="33" t="str">
        <f>IF(AT58="","",MAX(AU$10:AU57)+1)</f>
        <v/>
      </c>
      <c r="AV58" s="33" t="str">
        <f t="shared" si="38"/>
        <v/>
      </c>
      <c r="AW58" s="33" t="str">
        <f t="shared" si="39"/>
        <v/>
      </c>
      <c r="AX58" s="33" t="str">
        <f>IF(AR58="","",MAX(AX$10:AX57)+1)</f>
        <v/>
      </c>
      <c r="AY58" s="94" t="str">
        <f t="shared" si="40"/>
        <v/>
      </c>
      <c r="AZ58" s="71" t="str">
        <f t="shared" si="41"/>
        <v/>
      </c>
      <c r="BA58" s="52" t="s">
        <v>0</v>
      </c>
      <c r="BB58" s="20" t="str">
        <f t="shared" si="42"/>
        <v/>
      </c>
      <c r="BC58" s="52" t="s">
        <v>0</v>
      </c>
      <c r="BD58" s="165" t="str">
        <f t="shared" si="43"/>
        <v>OK Maksimir</v>
      </c>
      <c r="BE58" s="52" t="s">
        <v>0</v>
      </c>
      <c r="BF58" s="63" t="str">
        <f t="shared" si="44"/>
        <v>70:16</v>
      </c>
      <c r="BG58" s="93" t="str">
        <f t="shared" si="45"/>
        <v>0</v>
      </c>
      <c r="BH58" s="211">
        <f t="shared" si="46"/>
        <v>4216</v>
      </c>
      <c r="BI58" s="212">
        <f t="shared" si="8"/>
        <v>1</v>
      </c>
      <c r="BJ58" s="52" t="s">
        <v>0</v>
      </c>
      <c r="BK58" s="57" t="str">
        <f t="shared" si="47"/>
        <v>Lobel</v>
      </c>
      <c r="BL58" s="33" t="str">
        <f t="shared" si="48"/>
        <v>Horvat</v>
      </c>
      <c r="BM58" s="78">
        <f t="shared" si="49"/>
        <v>1130</v>
      </c>
      <c r="BN58" s="78" t="str">
        <f t="shared" si="50"/>
        <v/>
      </c>
      <c r="BO58" s="33" t="str">
        <f t="shared" si="51"/>
        <v>Lobel</v>
      </c>
      <c r="BP58" s="71" t="str">
        <f t="shared" si="52"/>
        <v>Horvat</v>
      </c>
      <c r="BQ58" s="52" t="s">
        <v>0</v>
      </c>
      <c r="BR58" s="87" t="str">
        <f t="shared" si="53"/>
        <v/>
      </c>
      <c r="BS58" s="52" t="s">
        <v>0</v>
      </c>
      <c r="BT58" s="20" t="str">
        <f t="shared" si="54"/>
        <v/>
      </c>
      <c r="BU58" s="52" t="s">
        <v>0</v>
      </c>
      <c r="BV58" s="135"/>
      <c r="BW58" s="52" t="s">
        <v>0</v>
      </c>
      <c r="BX58" s="57" t="str">
        <f t="shared" si="55"/>
        <v/>
      </c>
      <c r="BY58" s="78" t="str">
        <f>IF(BV58="","",MAX(BY$10:BY57)+1)</f>
        <v/>
      </c>
      <c r="BZ58" s="58" t="str">
        <f t="shared" si="56"/>
        <v/>
      </c>
      <c r="CA58" s="52" t="s">
        <v>0</v>
      </c>
      <c r="CB58" s="20" t="str">
        <f t="shared" si="57"/>
        <v/>
      </c>
      <c r="CC58" s="52" t="s">
        <v>0</v>
      </c>
      <c r="CD58" s="63" t="str">
        <f>IF(AND(BM58="NEMA",BN58="NEMA"),MAX(CD$10:CD57)+1,"")</f>
        <v/>
      </c>
      <c r="CE58" s="58" t="str">
        <f t="shared" si="58"/>
        <v/>
      </c>
      <c r="CF58" t="s">
        <v>0</v>
      </c>
      <c r="CG58" s="138" t="str">
        <f t="shared" si="15"/>
        <v>M</v>
      </c>
      <c r="CH58" t="s">
        <v>0</v>
      </c>
      <c r="CI58" s="57" t="str">
        <f>IF(CD58="","",IF(M58&lt;&gt;"CRO","","INSERT INTO osoba (id,reg_broj,oib,spol_id,dat_rodjenja) VALUES ("&amp;CD58&amp;",(SELECT max(reg_broj)+1 FROM osoba),Null,'"&amp;CG58&amp;"',Null); INSERT INTO osoba_log (id,reg_broj,oib,spol_id,dat_rodjenja,dnevnik_id) SELECT id,reg_broj,oib,spol_id,dat_rodjenja,"&amp;dnevnik_id&amp;" FROM osoba WHERE id = "&amp;CD58&amp;";"))</f>
        <v/>
      </c>
      <c r="CJ58" s="71" t="str">
        <f>IF(CD58="","","INSERT INTO imeprezime (id,osoba_id,rbr,ime,prezime,klub_id,identitet_id,sintaksa_id,info,aktivno,dnevnik_id) VALUES ("&amp;CD58&amp;","&amp;IF(CI58="","Null",CD58)&amp;",1,'"&amp;BK58&amp;"','"&amp;BL58&amp;"',(SELECT id FROM klub WHERE naziv = '"&amp;BD58&amp;"'),Null,1,'',1,"&amp;dnevnik_id&amp;");")</f>
        <v/>
      </c>
      <c r="CK58" t="s">
        <v>0</v>
      </c>
      <c r="CL58" s="20" t="str">
        <f t="shared" si="59"/>
        <v/>
      </c>
      <c r="CM58" s="52" t="s">
        <v>0</v>
      </c>
      <c r="CN58" s="57" t="str">
        <f t="shared" si="16"/>
        <v>Lobel</v>
      </c>
      <c r="CO58" s="71" t="str">
        <f t="shared" si="17"/>
        <v>Horvat</v>
      </c>
      <c r="CP58" s="52" t="s">
        <v>0</v>
      </c>
      <c r="CQ58" s="57" t="str">
        <f t="shared" si="60"/>
        <v>Lobel – Horvat – OK Maksimir – M21A</v>
      </c>
      <c r="CR58" s="58">
        <f t="shared" si="61"/>
        <v>341</v>
      </c>
      <c r="CS58" s="52" t="s">
        <v>0</v>
      </c>
      <c r="CT58" s="57" t="str">
        <f t="shared" si="62"/>
        <v>Lobel – Horvat – OK Maksimir</v>
      </c>
      <c r="CU58" s="58">
        <f t="shared" si="63"/>
        <v>341</v>
      </c>
      <c r="CV58" s="52" t="s">
        <v>0</v>
      </c>
      <c r="CW58" s="57" t="str">
        <f t="shared" si="64"/>
        <v>Lobel – Horvat</v>
      </c>
      <c r="CX58" s="58">
        <f t="shared" si="65"/>
        <v>341</v>
      </c>
      <c r="CY58" s="52" t="s">
        <v>0</v>
      </c>
      <c r="CZ58" s="63">
        <f t="shared" si="66"/>
        <v>341</v>
      </c>
      <c r="DA58" s="58" cm="1">
        <f t="array" ref="DA58">IF(CZ58&lt;&gt;"",INDEX(imePrezime_id,CZ58,0),IF(CD58&lt;&gt;"",CD58,""))</f>
        <v>1130</v>
      </c>
      <c r="DB58" s="52" t="s">
        <v>0</v>
      </c>
      <c r="DC58" s="63" t="str">
        <f t="shared" si="67"/>
        <v>imepre</v>
      </c>
      <c r="DD58" s="78" t="str">
        <f t="shared" si="21"/>
        <v>klu</v>
      </c>
      <c r="DE58" s="78" t="str">
        <f t="shared" si="68"/>
        <v>kat</v>
      </c>
      <c r="DF58" s="78" t="str">
        <f t="shared" si="69"/>
        <v/>
      </c>
      <c r="DG58" s="71" t="str">
        <f t="shared" si="70"/>
        <v>imepre-klu-kat</v>
      </c>
      <c r="DH58" s="52" t="s">
        <v>0</v>
      </c>
      <c r="DI58" s="63">
        <f>IF(BL58="","",MAX(DI$10:DI57)+1)</f>
        <v>1041</v>
      </c>
      <c r="DJ58" s="78">
        <f t="shared" si="71"/>
        <v>1003</v>
      </c>
      <c r="DK58" s="78">
        <f t="shared" si="72"/>
        <v>1130</v>
      </c>
      <c r="DL58" s="78">
        <f t="shared" si="73"/>
        <v>4216</v>
      </c>
      <c r="DM58" s="78">
        <f t="shared" si="74"/>
        <v>1</v>
      </c>
      <c r="DN58" s="78">
        <f t="shared" si="22"/>
        <v>0</v>
      </c>
      <c r="DO58" s="78">
        <f t="shared" si="23"/>
        <v>1</v>
      </c>
      <c r="DP58" s="78" t="str">
        <f t="shared" si="75"/>
        <v>0</v>
      </c>
      <c r="DQ58" s="78" t="str">
        <f t="shared" si="76"/>
        <v/>
      </c>
      <c r="DR58" s="78" t="str">
        <f t="shared" si="77"/>
        <v/>
      </c>
      <c r="DS58" s="58" t="str">
        <f t="shared" si="24"/>
        <v/>
      </c>
      <c r="DT58" s="52" t="s">
        <v>0</v>
      </c>
      <c r="DU58" s="20"/>
      <c r="DV58" s="52"/>
      <c r="DW58" s="20"/>
      <c r="DX58" s="52"/>
      <c r="DY58" s="230"/>
      <c r="DZ58" s="52" t="s">
        <v>0</v>
      </c>
    </row>
    <row r="59" spans="1:130" x14ac:dyDescent="0.25">
      <c r="A59" t="s">
        <v>0</v>
      </c>
      <c r="B59" s="57" t="str">
        <f>IF(csv!F51="","",csv!T51)</f>
        <v>M21A</v>
      </c>
      <c r="C59" s="33" t="s">
        <v>0</v>
      </c>
      <c r="D59" s="33" t="str">
        <f>IF(csv!F51="","",csv!F51)</f>
        <v>Dražen</v>
      </c>
      <c r="E59" s="33" t="str">
        <f>IF(csv!E51="","",csv!E51)</f>
        <v>Gadžić</v>
      </c>
      <c r="F59" s="33" t="s">
        <v>0</v>
      </c>
      <c r="G59" s="78" t="str">
        <f>IF(csv!M51="","",csv!M51)</f>
        <v>76:29</v>
      </c>
      <c r="H59" s="78" t="str">
        <f>IF(csv!N51="","",csv!N51)</f>
        <v>0</v>
      </c>
      <c r="I59" s="33" t="s">
        <v>0</v>
      </c>
      <c r="J59" s="33" t="str">
        <f>IF(csv!P51="","",csv!P51)</f>
        <v>KAP</v>
      </c>
      <c r="K59" s="33" t="str">
        <f>IF(csv!Q51="","",csv!Q51)</f>
        <v>OK Kapela</v>
      </c>
      <c r="L59" s="33" t="s">
        <v>0</v>
      </c>
      <c r="M59" s="71" t="str">
        <f>IF(csv!R51="","",csv!R51)</f>
        <v>CRO</v>
      </c>
      <c r="N59" s="52" t="s">
        <v>0</v>
      </c>
      <c r="O59" s="57" t="str">
        <f t="shared" si="25"/>
        <v>M21A</v>
      </c>
      <c r="P59" s="78">
        <f>IF(O59="","",IF(COUNTIF(O$10:O58,O59)=0,P58+1,P58))</f>
        <v>5</v>
      </c>
      <c r="Q59" s="93">
        <f t="shared" si="26"/>
        <v>101</v>
      </c>
      <c r="R59" s="94" t="str" cm="1">
        <f t="array" ref="R59">IF(S59="","",INDEX(natjecanjeStaze_naziv,MATCH(S59,natjecanjeStaze_stazaId,0)))</f>
        <v>M21A</v>
      </c>
      <c r="S59" s="58">
        <f t="shared" si="27"/>
        <v>1003</v>
      </c>
      <c r="T59" s="52" t="s">
        <v>0</v>
      </c>
      <c r="U59" s="165" t="str">
        <f t="shared" si="28"/>
        <v>M21A</v>
      </c>
      <c r="V59" s="52" t="s">
        <v>0</v>
      </c>
      <c r="W59" s="57" t="str">
        <f t="shared" si="29"/>
        <v>CRO</v>
      </c>
      <c r="X59" s="78">
        <f t="shared" si="3"/>
        <v>1</v>
      </c>
      <c r="Y59" s="33" t="str">
        <f t="shared" si="30"/>
        <v/>
      </c>
      <c r="Z59" s="71" t="str">
        <f>IF(Y59="","",MAX(Z$10:Z58)+1)</f>
        <v/>
      </c>
      <c r="AA59" s="52" t="s">
        <v>0</v>
      </c>
      <c r="AB59" s="135"/>
      <c r="AC59" s="52" t="s">
        <v>0</v>
      </c>
      <c r="AD59" s="20" t="str">
        <f t="shared" si="31"/>
        <v/>
      </c>
      <c r="AE59" s="52" t="s">
        <v>0</v>
      </c>
      <c r="AF59" s="165" t="str">
        <f t="shared" si="32"/>
        <v>CRO</v>
      </c>
      <c r="AG59" s="52" t="s">
        <v>0</v>
      </c>
      <c r="AH59" s="57" t="str">
        <f t="shared" si="33"/>
        <v>KAP</v>
      </c>
      <c r="AI59" s="33" t="str">
        <f t="shared" si="34"/>
        <v>OK Kapela</v>
      </c>
      <c r="AJ59" s="78" t="str">
        <f t="shared" si="5"/>
        <v/>
      </c>
      <c r="AK59" s="33" t="str" cm="1">
        <f t="array" ref="AK59">IF(AJ59="",""&amp;AI59,IF(AJ59="NEMA",AI59,INDEX(klub_naziv,MATCH(INDEX(klubAlias_klubId,AJ59),klub_id,0))))</f>
        <v>OK Kapela</v>
      </c>
      <c r="AL59" s="33" t="str" cm="1">
        <f t="array" ref="AL59">IFERROR(""&amp;INDEX(registarNatjecatelji,CX59,4),"")</f>
        <v>OK Kapela</v>
      </c>
      <c r="AM59" s="78" t="str">
        <f t="shared" si="35"/>
        <v/>
      </c>
      <c r="AN59" s="71" t="str">
        <f t="shared" si="36"/>
        <v>OK Kapela</v>
      </c>
      <c r="AO59" s="52" t="s">
        <v>0</v>
      </c>
      <c r="AP59" s="87" t="str">
        <f>IF(AJ59&lt;&gt;"NEMA","",IF(IFERROR(MATCH(AI59,AI$10:AI58,0),0)&lt;&gt;0,"",AI59))</f>
        <v/>
      </c>
      <c r="AQ59" s="52" t="s">
        <v>0</v>
      </c>
      <c r="AR59" s="135"/>
      <c r="AS59" s="52" t="s">
        <v>0</v>
      </c>
      <c r="AT59" s="57" t="str">
        <f t="shared" si="37"/>
        <v/>
      </c>
      <c r="AU59" s="33" t="str">
        <f>IF(AT59="","",MAX(AU$10:AU58)+1)</f>
        <v/>
      </c>
      <c r="AV59" s="33" t="str">
        <f t="shared" si="38"/>
        <v/>
      </c>
      <c r="AW59" s="33" t="str">
        <f t="shared" si="39"/>
        <v/>
      </c>
      <c r="AX59" s="33" t="str">
        <f>IF(AR59="","",MAX(AX$10:AX58)+1)</f>
        <v/>
      </c>
      <c r="AY59" s="94" t="str">
        <f t="shared" si="40"/>
        <v/>
      </c>
      <c r="AZ59" s="71" t="str">
        <f t="shared" si="41"/>
        <v/>
      </c>
      <c r="BA59" s="52" t="s">
        <v>0</v>
      </c>
      <c r="BB59" s="20" t="str">
        <f t="shared" si="42"/>
        <v/>
      </c>
      <c r="BC59" s="52" t="s">
        <v>0</v>
      </c>
      <c r="BD59" s="165" t="str">
        <f t="shared" si="43"/>
        <v>OK Kapela</v>
      </c>
      <c r="BE59" s="52" t="s">
        <v>0</v>
      </c>
      <c r="BF59" s="63" t="str">
        <f t="shared" si="44"/>
        <v>76:29</v>
      </c>
      <c r="BG59" s="93" t="str">
        <f t="shared" si="45"/>
        <v>0</v>
      </c>
      <c r="BH59" s="211">
        <f t="shared" si="46"/>
        <v>4589</v>
      </c>
      <c r="BI59" s="212">
        <f t="shared" si="8"/>
        <v>1</v>
      </c>
      <c r="BJ59" s="52" t="s">
        <v>0</v>
      </c>
      <c r="BK59" s="57" t="str">
        <f t="shared" si="47"/>
        <v>Dražen</v>
      </c>
      <c r="BL59" s="33" t="str">
        <f t="shared" si="48"/>
        <v>Gadžić</v>
      </c>
      <c r="BM59" s="78">
        <f t="shared" si="49"/>
        <v>1238</v>
      </c>
      <c r="BN59" s="78" t="str">
        <f t="shared" si="50"/>
        <v/>
      </c>
      <c r="BO59" s="33" t="str">
        <f t="shared" si="51"/>
        <v>Dražen</v>
      </c>
      <c r="BP59" s="71" t="str">
        <f t="shared" si="52"/>
        <v>Gadžić</v>
      </c>
      <c r="BQ59" s="52" t="s">
        <v>0</v>
      </c>
      <c r="BR59" s="87" t="str">
        <f t="shared" si="53"/>
        <v/>
      </c>
      <c r="BS59" s="52" t="s">
        <v>0</v>
      </c>
      <c r="BT59" s="20" t="str">
        <f t="shared" si="54"/>
        <v/>
      </c>
      <c r="BU59" s="52" t="s">
        <v>0</v>
      </c>
      <c r="BV59" s="135"/>
      <c r="BW59" s="52" t="s">
        <v>0</v>
      </c>
      <c r="BX59" s="57" t="str">
        <f t="shared" si="55"/>
        <v/>
      </c>
      <c r="BY59" s="78" t="str">
        <f>IF(BV59="","",MAX(BY$10:BY58)+1)</f>
        <v/>
      </c>
      <c r="BZ59" s="58" t="str">
        <f t="shared" si="56"/>
        <v/>
      </c>
      <c r="CA59" s="52" t="s">
        <v>0</v>
      </c>
      <c r="CB59" s="20" t="str">
        <f t="shared" si="57"/>
        <v/>
      </c>
      <c r="CC59" s="52" t="s">
        <v>0</v>
      </c>
      <c r="CD59" s="63" t="str">
        <f>IF(AND(BM59="NEMA",BN59="NEMA"),MAX(CD$10:CD58)+1,"")</f>
        <v/>
      </c>
      <c r="CE59" s="58" t="str">
        <f t="shared" si="58"/>
        <v/>
      </c>
      <c r="CF59" t="s">
        <v>0</v>
      </c>
      <c r="CG59" s="138" t="str">
        <f t="shared" si="15"/>
        <v>M</v>
      </c>
      <c r="CH59" t="s">
        <v>0</v>
      </c>
      <c r="CI59" s="57" t="str">
        <f>IF(CD59="","",IF(M59&lt;&gt;"CRO","","INSERT INTO osoba (id,reg_broj,oib,spol_id,dat_rodjenja) VALUES ("&amp;CD59&amp;",(SELECT max(reg_broj)+1 FROM osoba),Null,'"&amp;CG59&amp;"',Null); INSERT INTO osoba_log (id,reg_broj,oib,spol_id,dat_rodjenja,dnevnik_id) SELECT id,reg_broj,oib,spol_id,dat_rodjenja,"&amp;dnevnik_id&amp;" FROM osoba WHERE id = "&amp;CD59&amp;";"))</f>
        <v/>
      </c>
      <c r="CJ59" s="71" t="str">
        <f>IF(CD59="","","INSERT INTO imeprezime (id,osoba_id,rbr,ime,prezime,klub_id,identitet_id,sintaksa_id,info,aktivno,dnevnik_id) VALUES ("&amp;CD59&amp;","&amp;IF(CI59="","Null",CD59)&amp;",1,'"&amp;BK59&amp;"','"&amp;BL59&amp;"',(SELECT id FROM klub WHERE naziv = '"&amp;BD59&amp;"'),Null,1,'',1,"&amp;dnevnik_id&amp;");")</f>
        <v/>
      </c>
      <c r="CK59" t="s">
        <v>0</v>
      </c>
      <c r="CL59" s="20" t="str">
        <f t="shared" si="59"/>
        <v/>
      </c>
      <c r="CM59" s="52" t="s">
        <v>0</v>
      </c>
      <c r="CN59" s="57" t="str">
        <f t="shared" si="16"/>
        <v>Dražen</v>
      </c>
      <c r="CO59" s="71" t="str">
        <f t="shared" si="17"/>
        <v>Gadžić</v>
      </c>
      <c r="CP59" s="52" t="s">
        <v>0</v>
      </c>
      <c r="CQ59" s="57" t="str">
        <f t="shared" si="60"/>
        <v>Dražen – Gadžić – OK Kapela – M21A</v>
      </c>
      <c r="CR59" s="58">
        <f t="shared" si="61"/>
        <v>238</v>
      </c>
      <c r="CS59" s="52" t="s">
        <v>0</v>
      </c>
      <c r="CT59" s="57" t="str">
        <f t="shared" si="62"/>
        <v>Dražen – Gadžić – OK Kapela</v>
      </c>
      <c r="CU59" s="58">
        <f t="shared" si="63"/>
        <v>238</v>
      </c>
      <c r="CV59" s="52" t="s">
        <v>0</v>
      </c>
      <c r="CW59" s="57" t="str">
        <f t="shared" si="64"/>
        <v>Dražen – Gadžić</v>
      </c>
      <c r="CX59" s="58">
        <f t="shared" si="65"/>
        <v>238</v>
      </c>
      <c r="CY59" s="52" t="s">
        <v>0</v>
      </c>
      <c r="CZ59" s="63">
        <f t="shared" si="66"/>
        <v>238</v>
      </c>
      <c r="DA59" s="58" cm="1">
        <f t="array" ref="DA59">IF(CZ59&lt;&gt;"",INDEX(imePrezime_id,CZ59,0),IF(CD59&lt;&gt;"",CD59,""))</f>
        <v>1238</v>
      </c>
      <c r="DB59" s="52" t="s">
        <v>0</v>
      </c>
      <c r="DC59" s="63" t="str">
        <f t="shared" si="67"/>
        <v>imepre</v>
      </c>
      <c r="DD59" s="78" t="str">
        <f t="shared" si="21"/>
        <v>klu</v>
      </c>
      <c r="DE59" s="78" t="str">
        <f t="shared" si="68"/>
        <v>kat</v>
      </c>
      <c r="DF59" s="78" t="str">
        <f t="shared" si="69"/>
        <v/>
      </c>
      <c r="DG59" s="71" t="str">
        <f t="shared" si="70"/>
        <v>imepre-klu-kat</v>
      </c>
      <c r="DH59" s="52" t="s">
        <v>0</v>
      </c>
      <c r="DI59" s="63">
        <f>IF(BL59="","",MAX(DI$10:DI58)+1)</f>
        <v>1042</v>
      </c>
      <c r="DJ59" s="78">
        <f t="shared" si="71"/>
        <v>1003</v>
      </c>
      <c r="DK59" s="78">
        <f t="shared" si="72"/>
        <v>1238</v>
      </c>
      <c r="DL59" s="78">
        <f t="shared" si="73"/>
        <v>4589</v>
      </c>
      <c r="DM59" s="78">
        <f t="shared" si="74"/>
        <v>1</v>
      </c>
      <c r="DN59" s="78">
        <f t="shared" si="22"/>
        <v>0</v>
      </c>
      <c r="DO59" s="78">
        <f t="shared" si="23"/>
        <v>1</v>
      </c>
      <c r="DP59" s="78" t="str">
        <f t="shared" si="75"/>
        <v>0</v>
      </c>
      <c r="DQ59" s="78" t="str">
        <f t="shared" si="76"/>
        <v/>
      </c>
      <c r="DR59" s="78" t="str">
        <f t="shared" si="77"/>
        <v/>
      </c>
      <c r="DS59" s="58" t="str">
        <f t="shared" si="24"/>
        <v/>
      </c>
      <c r="DT59" s="52" t="s">
        <v>0</v>
      </c>
      <c r="DU59" s="20"/>
      <c r="DV59" s="52"/>
      <c r="DW59" s="20"/>
      <c r="DX59" s="52"/>
      <c r="DY59" s="230"/>
      <c r="DZ59" s="52" t="s">
        <v>0</v>
      </c>
    </row>
    <row r="60" spans="1:130" x14ac:dyDescent="0.25">
      <c r="A60" t="s">
        <v>0</v>
      </c>
      <c r="B60" s="57" t="str">
        <f>IF(csv!F52="","",csv!T52)</f>
        <v>M21A</v>
      </c>
      <c r="C60" s="33" t="s">
        <v>0</v>
      </c>
      <c r="D60" s="33" t="str">
        <f>IF(csv!F52="","",csv!F52)</f>
        <v>Filip</v>
      </c>
      <c r="E60" s="33" t="str">
        <f>IF(csv!E52="","",csv!E52)</f>
        <v>Vujanić</v>
      </c>
      <c r="F60" s="33" t="s">
        <v>0</v>
      </c>
      <c r="G60" s="78" t="str">
        <f>IF(csv!M52="","",csv!M52)</f>
        <v>91:45</v>
      </c>
      <c r="H60" s="78" t="str">
        <f>IF(csv!N52="","",csv!N52)</f>
        <v>0</v>
      </c>
      <c r="I60" s="33" t="s">
        <v>0</v>
      </c>
      <c r="J60" s="33" t="str">
        <f>IF(csv!P52="","",csv!P52)</f>
        <v>JAP</v>
      </c>
      <c r="K60" s="33" t="str">
        <f>IF(csv!Q52="","",csv!Q52)</f>
        <v>OK Japetic</v>
      </c>
      <c r="L60" s="33" t="s">
        <v>0</v>
      </c>
      <c r="M60" s="71" t="str">
        <f>IF(csv!R52="","",csv!R52)</f>
        <v>CRO</v>
      </c>
      <c r="N60" s="52" t="s">
        <v>0</v>
      </c>
      <c r="O60" s="57" t="str">
        <f t="shared" si="25"/>
        <v>M21A</v>
      </c>
      <c r="P60" s="78">
        <f>IF(O60="","",IF(COUNTIF(O$10:O59,O60)=0,P59+1,P59))</f>
        <v>5</v>
      </c>
      <c r="Q60" s="93">
        <f t="shared" si="26"/>
        <v>101</v>
      </c>
      <c r="R60" s="94" t="str" cm="1">
        <f t="array" ref="R60">IF(S60="","",INDEX(natjecanjeStaze_naziv,MATCH(S60,natjecanjeStaze_stazaId,0)))</f>
        <v>M21A</v>
      </c>
      <c r="S60" s="58">
        <f t="shared" si="27"/>
        <v>1003</v>
      </c>
      <c r="T60" s="52" t="s">
        <v>0</v>
      </c>
      <c r="U60" s="165" t="str">
        <f t="shared" si="28"/>
        <v>M21A</v>
      </c>
      <c r="V60" s="52" t="s">
        <v>0</v>
      </c>
      <c r="W60" s="57" t="str">
        <f t="shared" si="29"/>
        <v>CRO</v>
      </c>
      <c r="X60" s="78">
        <f t="shared" si="3"/>
        <v>1</v>
      </c>
      <c r="Y60" s="33" t="str">
        <f t="shared" si="30"/>
        <v/>
      </c>
      <c r="Z60" s="71" t="str">
        <f>IF(Y60="","",MAX(Z$10:Z59)+1)</f>
        <v/>
      </c>
      <c r="AA60" s="52" t="s">
        <v>0</v>
      </c>
      <c r="AB60" s="135"/>
      <c r="AC60" s="52" t="s">
        <v>0</v>
      </c>
      <c r="AD60" s="20" t="str">
        <f t="shared" si="31"/>
        <v/>
      </c>
      <c r="AE60" s="52" t="s">
        <v>0</v>
      </c>
      <c r="AF60" s="165" t="str">
        <f t="shared" si="32"/>
        <v>CRO</v>
      </c>
      <c r="AG60" s="52" t="s">
        <v>0</v>
      </c>
      <c r="AH60" s="57" t="str">
        <f t="shared" si="33"/>
        <v>JAP</v>
      </c>
      <c r="AI60" s="33" t="str">
        <f t="shared" si="34"/>
        <v>OK Japetic</v>
      </c>
      <c r="AJ60" s="78">
        <f t="shared" si="5"/>
        <v>1</v>
      </c>
      <c r="AK60" s="33" t="str" cm="1">
        <f t="array" ref="AK60">IF(AJ60="",""&amp;AI60,IF(AJ60="NEMA",AI60,INDEX(klub_naziv,MATCH(INDEX(klubAlias_klubId,AJ60),klub_id,0))))</f>
        <v>OK Japetić</v>
      </c>
      <c r="AL60" s="33" t="str" cm="1">
        <f t="array" ref="AL60">IFERROR(""&amp;INDEX(registarNatjecatelji,CX60,4),"")</f>
        <v>OK Japetić</v>
      </c>
      <c r="AM60" s="78" t="str">
        <f t="shared" si="35"/>
        <v/>
      </c>
      <c r="AN60" s="71" t="str">
        <f t="shared" si="36"/>
        <v>OK Japetić</v>
      </c>
      <c r="AO60" s="52" t="s">
        <v>0</v>
      </c>
      <c r="AP60" s="87" t="str">
        <f>IF(AJ60&lt;&gt;"NEMA","",IF(IFERROR(MATCH(AI60,AI$10:AI59,0),0)&lt;&gt;0,"",AI60))</f>
        <v/>
      </c>
      <c r="AQ60" s="52" t="s">
        <v>0</v>
      </c>
      <c r="AR60" s="135"/>
      <c r="AS60" s="52" t="s">
        <v>0</v>
      </c>
      <c r="AT60" s="57" t="str">
        <f t="shared" si="37"/>
        <v/>
      </c>
      <c r="AU60" s="33" t="str">
        <f>IF(AT60="","",MAX(AU$10:AU59)+1)</f>
        <v/>
      </c>
      <c r="AV60" s="33" t="str">
        <f t="shared" si="38"/>
        <v/>
      </c>
      <c r="AW60" s="33" t="str">
        <f t="shared" si="39"/>
        <v/>
      </c>
      <c r="AX60" s="33" t="str">
        <f>IF(AR60="","",MAX(AX$10:AX59)+1)</f>
        <v/>
      </c>
      <c r="AY60" s="94" t="str">
        <f t="shared" si="40"/>
        <v/>
      </c>
      <c r="AZ60" s="71" t="str">
        <f t="shared" si="41"/>
        <v/>
      </c>
      <c r="BA60" s="52" t="s">
        <v>0</v>
      </c>
      <c r="BB60" s="20" t="str">
        <f t="shared" si="42"/>
        <v/>
      </c>
      <c r="BC60" s="52" t="s">
        <v>0</v>
      </c>
      <c r="BD60" s="165" t="str">
        <f t="shared" si="43"/>
        <v>OK Japetić</v>
      </c>
      <c r="BE60" s="52" t="s">
        <v>0</v>
      </c>
      <c r="BF60" s="63" t="str">
        <f t="shared" si="44"/>
        <v>91:45</v>
      </c>
      <c r="BG60" s="93" t="str">
        <f t="shared" si="45"/>
        <v>0</v>
      </c>
      <c r="BH60" s="211">
        <f t="shared" si="46"/>
        <v>5505</v>
      </c>
      <c r="BI60" s="212">
        <f t="shared" si="8"/>
        <v>1</v>
      </c>
      <c r="BJ60" s="52" t="s">
        <v>0</v>
      </c>
      <c r="BK60" s="57" t="str">
        <f t="shared" si="47"/>
        <v>Filip</v>
      </c>
      <c r="BL60" s="33" t="str">
        <f t="shared" si="48"/>
        <v>Vujanić</v>
      </c>
      <c r="BM60" s="78">
        <f t="shared" si="49"/>
        <v>1858</v>
      </c>
      <c r="BN60" s="78" t="str">
        <f t="shared" si="50"/>
        <v/>
      </c>
      <c r="BO60" s="33" t="str">
        <f t="shared" si="51"/>
        <v>Filip</v>
      </c>
      <c r="BP60" s="71" t="str">
        <f t="shared" si="52"/>
        <v>Vujanić</v>
      </c>
      <c r="BQ60" s="52" t="s">
        <v>0</v>
      </c>
      <c r="BR60" s="87" t="str">
        <f t="shared" si="53"/>
        <v/>
      </c>
      <c r="BS60" s="52" t="s">
        <v>0</v>
      </c>
      <c r="BT60" s="20" t="str">
        <f t="shared" si="54"/>
        <v/>
      </c>
      <c r="BU60" s="52" t="s">
        <v>0</v>
      </c>
      <c r="BV60" s="135"/>
      <c r="BW60" s="52" t="s">
        <v>0</v>
      </c>
      <c r="BX60" s="57" t="str">
        <f t="shared" si="55"/>
        <v/>
      </c>
      <c r="BY60" s="78" t="str">
        <f>IF(BV60="","",MAX(BY$10:BY59)+1)</f>
        <v/>
      </c>
      <c r="BZ60" s="58" t="str">
        <f t="shared" si="56"/>
        <v/>
      </c>
      <c r="CA60" s="52" t="s">
        <v>0</v>
      </c>
      <c r="CB60" s="20" t="str">
        <f t="shared" si="57"/>
        <v/>
      </c>
      <c r="CC60" s="52" t="s">
        <v>0</v>
      </c>
      <c r="CD60" s="63" t="str">
        <f>IF(AND(BM60="NEMA",BN60="NEMA"),MAX(CD$10:CD59)+1,"")</f>
        <v/>
      </c>
      <c r="CE60" s="58" t="str">
        <f t="shared" si="58"/>
        <v/>
      </c>
      <c r="CF60" t="s">
        <v>0</v>
      </c>
      <c r="CG60" s="138" t="str">
        <f t="shared" si="15"/>
        <v>M</v>
      </c>
      <c r="CH60" t="s">
        <v>0</v>
      </c>
      <c r="CI60" s="57" t="str">
        <f>IF(CD60="","",IF(M60&lt;&gt;"CRO","","INSERT INTO osoba (id,reg_broj,oib,spol_id,dat_rodjenja) VALUES ("&amp;CD60&amp;",(SELECT max(reg_broj)+1 FROM osoba),Null,'"&amp;CG60&amp;"',Null); INSERT INTO osoba_log (id,reg_broj,oib,spol_id,dat_rodjenja,dnevnik_id) SELECT id,reg_broj,oib,spol_id,dat_rodjenja,"&amp;dnevnik_id&amp;" FROM osoba WHERE id = "&amp;CD60&amp;";"))</f>
        <v/>
      </c>
      <c r="CJ60" s="71" t="str">
        <f>IF(CD60="","","INSERT INTO imeprezime (id,osoba_id,rbr,ime,prezime,klub_id,identitet_id,sintaksa_id,info,aktivno,dnevnik_id) VALUES ("&amp;CD60&amp;","&amp;IF(CI60="","Null",CD60)&amp;",1,'"&amp;BK60&amp;"','"&amp;BL60&amp;"',(SELECT id FROM klub WHERE naziv = '"&amp;BD60&amp;"'),Null,1,'',1,"&amp;dnevnik_id&amp;");")</f>
        <v/>
      </c>
      <c r="CK60" t="s">
        <v>0</v>
      </c>
      <c r="CL60" s="20" t="str">
        <f t="shared" si="59"/>
        <v/>
      </c>
      <c r="CM60" s="52" t="s">
        <v>0</v>
      </c>
      <c r="CN60" s="57" t="str">
        <f t="shared" si="16"/>
        <v>Filip</v>
      </c>
      <c r="CO60" s="71" t="str">
        <f t="shared" si="17"/>
        <v>Vujanić</v>
      </c>
      <c r="CP60" s="52" t="s">
        <v>0</v>
      </c>
      <c r="CQ60" s="57" t="str">
        <f t="shared" si="60"/>
        <v>Filip – Vujanić – OK Japetić – M21A</v>
      </c>
      <c r="CR60" s="58">
        <f t="shared" si="61"/>
        <v>144</v>
      </c>
      <c r="CS60" s="52" t="s">
        <v>0</v>
      </c>
      <c r="CT60" s="57" t="str">
        <f t="shared" si="62"/>
        <v>Filip – Vujanić – OK Japetić</v>
      </c>
      <c r="CU60" s="58">
        <f t="shared" si="63"/>
        <v>144</v>
      </c>
      <c r="CV60" s="52" t="s">
        <v>0</v>
      </c>
      <c r="CW60" s="57" t="str">
        <f t="shared" si="64"/>
        <v>Filip – Vujanić</v>
      </c>
      <c r="CX60" s="58">
        <f t="shared" si="65"/>
        <v>144</v>
      </c>
      <c r="CY60" s="52" t="s">
        <v>0</v>
      </c>
      <c r="CZ60" s="63">
        <f t="shared" si="66"/>
        <v>144</v>
      </c>
      <c r="DA60" s="58" cm="1">
        <f t="array" ref="DA60">IF(CZ60&lt;&gt;"",INDEX(imePrezime_id,CZ60,0),IF(CD60&lt;&gt;"",CD60,""))</f>
        <v>1858</v>
      </c>
      <c r="DB60" s="52" t="s">
        <v>0</v>
      </c>
      <c r="DC60" s="63" t="str">
        <f t="shared" si="67"/>
        <v>imepre</v>
      </c>
      <c r="DD60" s="78" t="str">
        <f t="shared" si="21"/>
        <v>klu(ali)</v>
      </c>
      <c r="DE60" s="78" t="str">
        <f t="shared" si="68"/>
        <v>kat</v>
      </c>
      <c r="DF60" s="78" t="str">
        <f t="shared" si="69"/>
        <v/>
      </c>
      <c r="DG60" s="71" t="str">
        <f t="shared" si="70"/>
        <v>imepre-klu(ali)-kat</v>
      </c>
      <c r="DH60" s="52" t="s">
        <v>0</v>
      </c>
      <c r="DI60" s="63">
        <f>IF(BL60="","",MAX(DI$10:DI59)+1)</f>
        <v>1043</v>
      </c>
      <c r="DJ60" s="78">
        <f t="shared" si="71"/>
        <v>1003</v>
      </c>
      <c r="DK60" s="78">
        <f t="shared" si="72"/>
        <v>1858</v>
      </c>
      <c r="DL60" s="78">
        <f t="shared" si="73"/>
        <v>5505</v>
      </c>
      <c r="DM60" s="78">
        <f t="shared" si="74"/>
        <v>1</v>
      </c>
      <c r="DN60" s="78">
        <f t="shared" si="22"/>
        <v>0</v>
      </c>
      <c r="DO60" s="78">
        <f t="shared" si="23"/>
        <v>3</v>
      </c>
      <c r="DP60" s="78" t="str">
        <f t="shared" si="75"/>
        <v>0</v>
      </c>
      <c r="DQ60" s="78" t="str">
        <f t="shared" si="76"/>
        <v/>
      </c>
      <c r="DR60" s="78">
        <f t="shared" si="77"/>
        <v>1</v>
      </c>
      <c r="DS60" s="58" t="str">
        <f t="shared" si="24"/>
        <v/>
      </c>
      <c r="DT60" s="52" t="s">
        <v>0</v>
      </c>
      <c r="DU60" s="20"/>
      <c r="DV60" s="52"/>
      <c r="DW60" s="20"/>
      <c r="DX60" s="52"/>
      <c r="DY60" s="230"/>
      <c r="DZ60" s="52" t="s">
        <v>0</v>
      </c>
    </row>
    <row r="61" spans="1:130" x14ac:dyDescent="0.25">
      <c r="A61" t="s">
        <v>0</v>
      </c>
      <c r="B61" s="57" t="str">
        <f>IF(csv!F53="","",csv!T53)</f>
        <v>M21A</v>
      </c>
      <c r="C61" s="33" t="s">
        <v>0</v>
      </c>
      <c r="D61" s="33" t="str">
        <f>IF(csv!F53="","",csv!F53)</f>
        <v>Josip</v>
      </c>
      <c r="E61" s="33" t="str">
        <f>IF(csv!E53="","",csv!E53)</f>
        <v>Vujanić</v>
      </c>
      <c r="F61" s="33" t="s">
        <v>0</v>
      </c>
      <c r="G61" s="78" t="str">
        <f>IF(csv!M53="","",csv!M53)</f>
        <v>92:46</v>
      </c>
      <c r="H61" s="78" t="str">
        <f>IF(csv!N53="","",csv!N53)</f>
        <v>0</v>
      </c>
      <c r="I61" s="33" t="s">
        <v>0</v>
      </c>
      <c r="J61" s="33" t="str">
        <f>IF(csv!P53="","",csv!P53)</f>
        <v>JAP</v>
      </c>
      <c r="K61" s="33" t="str">
        <f>IF(csv!Q53="","",csv!Q53)</f>
        <v>OK Japetic</v>
      </c>
      <c r="L61" s="33" t="s">
        <v>0</v>
      </c>
      <c r="M61" s="71" t="str">
        <f>IF(csv!R53="","",csv!R53)</f>
        <v>CRO</v>
      </c>
      <c r="N61" s="52" t="s">
        <v>0</v>
      </c>
      <c r="O61" s="57" t="str">
        <f t="shared" si="25"/>
        <v>M21A</v>
      </c>
      <c r="P61" s="78">
        <f>IF(O61="","",IF(COUNTIF(O$10:O60,O61)=0,P60+1,P60))</f>
        <v>5</v>
      </c>
      <c r="Q61" s="93">
        <f t="shared" si="26"/>
        <v>101</v>
      </c>
      <c r="R61" s="94" t="str" cm="1">
        <f t="array" ref="R61">IF(S61="","",INDEX(natjecanjeStaze_naziv,MATCH(S61,natjecanjeStaze_stazaId,0)))</f>
        <v>M21A</v>
      </c>
      <c r="S61" s="58">
        <f t="shared" si="27"/>
        <v>1003</v>
      </c>
      <c r="T61" s="52" t="s">
        <v>0</v>
      </c>
      <c r="U61" s="165" t="str">
        <f t="shared" si="28"/>
        <v>M21A</v>
      </c>
      <c r="V61" s="52" t="s">
        <v>0</v>
      </c>
      <c r="W61" s="57" t="str">
        <f t="shared" si="29"/>
        <v>CRO</v>
      </c>
      <c r="X61" s="78">
        <f t="shared" si="3"/>
        <v>1</v>
      </c>
      <c r="Y61" s="33" t="str">
        <f t="shared" si="30"/>
        <v/>
      </c>
      <c r="Z61" s="71" t="str">
        <f>IF(Y61="","",MAX(Z$10:Z60)+1)</f>
        <v/>
      </c>
      <c r="AA61" s="52" t="s">
        <v>0</v>
      </c>
      <c r="AB61" s="135"/>
      <c r="AC61" s="52" t="s">
        <v>0</v>
      </c>
      <c r="AD61" s="20" t="str">
        <f t="shared" si="31"/>
        <v/>
      </c>
      <c r="AE61" s="52" t="s">
        <v>0</v>
      </c>
      <c r="AF61" s="165" t="str">
        <f t="shared" si="32"/>
        <v>CRO</v>
      </c>
      <c r="AG61" s="52" t="s">
        <v>0</v>
      </c>
      <c r="AH61" s="57" t="str">
        <f t="shared" si="33"/>
        <v>JAP</v>
      </c>
      <c r="AI61" s="33" t="str">
        <f t="shared" si="34"/>
        <v>OK Japetic</v>
      </c>
      <c r="AJ61" s="78">
        <f t="shared" si="5"/>
        <v>1</v>
      </c>
      <c r="AK61" s="33" t="str" cm="1">
        <f t="array" ref="AK61">IF(AJ61="",""&amp;AI61,IF(AJ61="NEMA",AI61,INDEX(klub_naziv,MATCH(INDEX(klubAlias_klubId,AJ61),klub_id,0))))</f>
        <v>OK Japetić</v>
      </c>
      <c r="AL61" s="33" t="str" cm="1">
        <f t="array" ref="AL61">IFERROR(""&amp;INDEX(registarNatjecatelji,CX61,4),"")</f>
        <v>OK Japetić</v>
      </c>
      <c r="AM61" s="78" t="str">
        <f t="shared" si="35"/>
        <v/>
      </c>
      <c r="AN61" s="71" t="str">
        <f t="shared" si="36"/>
        <v>OK Japetić</v>
      </c>
      <c r="AO61" s="52" t="s">
        <v>0</v>
      </c>
      <c r="AP61" s="87" t="str">
        <f>IF(AJ61&lt;&gt;"NEMA","",IF(IFERROR(MATCH(AI61,AI$10:AI60,0),0)&lt;&gt;0,"",AI61))</f>
        <v/>
      </c>
      <c r="AQ61" s="52" t="s">
        <v>0</v>
      </c>
      <c r="AR61" s="135"/>
      <c r="AS61" s="52" t="s">
        <v>0</v>
      </c>
      <c r="AT61" s="57" t="str">
        <f t="shared" si="37"/>
        <v/>
      </c>
      <c r="AU61" s="33" t="str">
        <f>IF(AT61="","",MAX(AU$10:AU60)+1)</f>
        <v/>
      </c>
      <c r="AV61" s="33" t="str">
        <f t="shared" si="38"/>
        <v/>
      </c>
      <c r="AW61" s="33" t="str">
        <f t="shared" si="39"/>
        <v/>
      </c>
      <c r="AX61" s="33" t="str">
        <f>IF(AR61="","",MAX(AX$10:AX60)+1)</f>
        <v/>
      </c>
      <c r="AY61" s="94" t="str">
        <f t="shared" si="40"/>
        <v/>
      </c>
      <c r="AZ61" s="71" t="str">
        <f t="shared" si="41"/>
        <v/>
      </c>
      <c r="BA61" s="52" t="s">
        <v>0</v>
      </c>
      <c r="BB61" s="20" t="str">
        <f t="shared" si="42"/>
        <v/>
      </c>
      <c r="BC61" s="52" t="s">
        <v>0</v>
      </c>
      <c r="BD61" s="165" t="str">
        <f t="shared" si="43"/>
        <v>OK Japetić</v>
      </c>
      <c r="BE61" s="52" t="s">
        <v>0</v>
      </c>
      <c r="BF61" s="63" t="str">
        <f t="shared" si="44"/>
        <v>92:46</v>
      </c>
      <c r="BG61" s="93" t="str">
        <f t="shared" si="45"/>
        <v>0</v>
      </c>
      <c r="BH61" s="211">
        <f t="shared" si="46"/>
        <v>5566</v>
      </c>
      <c r="BI61" s="212">
        <f t="shared" si="8"/>
        <v>1</v>
      </c>
      <c r="BJ61" s="52" t="s">
        <v>0</v>
      </c>
      <c r="BK61" s="57" t="str">
        <f t="shared" si="47"/>
        <v>Josip</v>
      </c>
      <c r="BL61" s="33" t="str">
        <f t="shared" si="48"/>
        <v>Vujanić</v>
      </c>
      <c r="BM61" s="78">
        <f t="shared" si="49"/>
        <v>1859</v>
      </c>
      <c r="BN61" s="78" t="str">
        <f t="shared" si="50"/>
        <v/>
      </c>
      <c r="BO61" s="33" t="str">
        <f t="shared" si="51"/>
        <v>Josip</v>
      </c>
      <c r="BP61" s="71" t="str">
        <f t="shared" si="52"/>
        <v>Vujanić</v>
      </c>
      <c r="BQ61" s="52" t="s">
        <v>0</v>
      </c>
      <c r="BR61" s="87" t="str">
        <f t="shared" si="53"/>
        <v/>
      </c>
      <c r="BS61" s="52" t="s">
        <v>0</v>
      </c>
      <c r="BT61" s="20" t="str">
        <f t="shared" si="54"/>
        <v/>
      </c>
      <c r="BU61" s="52" t="s">
        <v>0</v>
      </c>
      <c r="BV61" s="135"/>
      <c r="BW61" s="52" t="s">
        <v>0</v>
      </c>
      <c r="BX61" s="57" t="str">
        <f t="shared" si="55"/>
        <v/>
      </c>
      <c r="BY61" s="78" t="str">
        <f>IF(BV61="","",MAX(BY$10:BY60)+1)</f>
        <v/>
      </c>
      <c r="BZ61" s="58" t="str">
        <f t="shared" si="56"/>
        <v/>
      </c>
      <c r="CA61" s="52" t="s">
        <v>0</v>
      </c>
      <c r="CB61" s="20" t="str">
        <f t="shared" si="57"/>
        <v/>
      </c>
      <c r="CC61" s="52" t="s">
        <v>0</v>
      </c>
      <c r="CD61" s="63" t="str">
        <f>IF(AND(BM61="NEMA",BN61="NEMA"),MAX(CD$10:CD60)+1,"")</f>
        <v/>
      </c>
      <c r="CE61" s="58" t="str">
        <f t="shared" si="58"/>
        <v/>
      </c>
      <c r="CF61" t="s">
        <v>0</v>
      </c>
      <c r="CG61" s="138" t="str">
        <f t="shared" si="15"/>
        <v>M</v>
      </c>
      <c r="CH61" t="s">
        <v>0</v>
      </c>
      <c r="CI61" s="57" t="str">
        <f>IF(CD61="","",IF(M61&lt;&gt;"CRO","","INSERT INTO osoba (id,reg_broj,oib,spol_id,dat_rodjenja) VALUES ("&amp;CD61&amp;",(SELECT max(reg_broj)+1 FROM osoba),Null,'"&amp;CG61&amp;"',Null); INSERT INTO osoba_log (id,reg_broj,oib,spol_id,dat_rodjenja,dnevnik_id) SELECT id,reg_broj,oib,spol_id,dat_rodjenja,"&amp;dnevnik_id&amp;" FROM osoba WHERE id = "&amp;CD61&amp;";"))</f>
        <v/>
      </c>
      <c r="CJ61" s="71" t="str">
        <f>IF(CD61="","","INSERT INTO imeprezime (id,osoba_id,rbr,ime,prezime,klub_id,identitet_id,sintaksa_id,info,aktivno,dnevnik_id) VALUES ("&amp;CD61&amp;","&amp;IF(CI61="","Null",CD61)&amp;",1,'"&amp;BK61&amp;"','"&amp;BL61&amp;"',(SELECT id FROM klub WHERE naziv = '"&amp;BD61&amp;"'),Null,1,'',1,"&amp;dnevnik_id&amp;");")</f>
        <v/>
      </c>
      <c r="CK61" t="s">
        <v>0</v>
      </c>
      <c r="CL61" s="20" t="str">
        <f t="shared" si="59"/>
        <v/>
      </c>
      <c r="CM61" s="52" t="s">
        <v>0</v>
      </c>
      <c r="CN61" s="57" t="str">
        <f t="shared" si="16"/>
        <v>Josip</v>
      </c>
      <c r="CO61" s="71" t="str">
        <f t="shared" si="17"/>
        <v>Vujanić</v>
      </c>
      <c r="CP61" s="52" t="s">
        <v>0</v>
      </c>
      <c r="CQ61" s="57" t="str">
        <f t="shared" si="60"/>
        <v>Josip – Vujanić – OK Japetić – M21A</v>
      </c>
      <c r="CR61" s="58">
        <f t="shared" si="61"/>
        <v>145</v>
      </c>
      <c r="CS61" s="52" t="s">
        <v>0</v>
      </c>
      <c r="CT61" s="57" t="str">
        <f t="shared" si="62"/>
        <v>Josip – Vujanić – OK Japetić</v>
      </c>
      <c r="CU61" s="58">
        <f t="shared" si="63"/>
        <v>145</v>
      </c>
      <c r="CV61" s="52" t="s">
        <v>0</v>
      </c>
      <c r="CW61" s="57" t="str">
        <f t="shared" si="64"/>
        <v>Josip – Vujanić</v>
      </c>
      <c r="CX61" s="58">
        <f t="shared" si="65"/>
        <v>145</v>
      </c>
      <c r="CY61" s="52" t="s">
        <v>0</v>
      </c>
      <c r="CZ61" s="63">
        <f t="shared" si="66"/>
        <v>145</v>
      </c>
      <c r="DA61" s="58" cm="1">
        <f t="array" ref="DA61">IF(CZ61&lt;&gt;"",INDEX(imePrezime_id,CZ61,0),IF(CD61&lt;&gt;"",CD61,""))</f>
        <v>1859</v>
      </c>
      <c r="DB61" s="52" t="s">
        <v>0</v>
      </c>
      <c r="DC61" s="63" t="str">
        <f t="shared" si="67"/>
        <v>imepre</v>
      </c>
      <c r="DD61" s="78" t="str">
        <f t="shared" si="21"/>
        <v>klu(ali)</v>
      </c>
      <c r="DE61" s="78" t="str">
        <f t="shared" si="68"/>
        <v>kat</v>
      </c>
      <c r="DF61" s="78" t="str">
        <f t="shared" si="69"/>
        <v/>
      </c>
      <c r="DG61" s="71" t="str">
        <f t="shared" si="70"/>
        <v>imepre-klu(ali)-kat</v>
      </c>
      <c r="DH61" s="52" t="s">
        <v>0</v>
      </c>
      <c r="DI61" s="63">
        <f>IF(BL61="","",MAX(DI$10:DI60)+1)</f>
        <v>1044</v>
      </c>
      <c r="DJ61" s="78">
        <f t="shared" si="71"/>
        <v>1003</v>
      </c>
      <c r="DK61" s="78">
        <f t="shared" si="72"/>
        <v>1859</v>
      </c>
      <c r="DL61" s="78">
        <f t="shared" si="73"/>
        <v>5566</v>
      </c>
      <c r="DM61" s="78">
        <f t="shared" si="74"/>
        <v>1</v>
      </c>
      <c r="DN61" s="78">
        <f t="shared" si="22"/>
        <v>0</v>
      </c>
      <c r="DO61" s="78">
        <f t="shared" si="23"/>
        <v>3</v>
      </c>
      <c r="DP61" s="78" t="str">
        <f t="shared" si="75"/>
        <v>0</v>
      </c>
      <c r="DQ61" s="78" t="str">
        <f t="shared" si="76"/>
        <v/>
      </c>
      <c r="DR61" s="78">
        <f t="shared" si="77"/>
        <v>1</v>
      </c>
      <c r="DS61" s="58" t="str">
        <f t="shared" si="24"/>
        <v/>
      </c>
      <c r="DT61" s="52" t="s">
        <v>0</v>
      </c>
      <c r="DU61" s="20"/>
      <c r="DV61" s="52"/>
      <c r="DW61" s="20"/>
      <c r="DX61" s="52"/>
      <c r="DY61" s="230"/>
      <c r="DZ61" s="52" t="s">
        <v>0</v>
      </c>
    </row>
    <row r="62" spans="1:130" x14ac:dyDescent="0.25">
      <c r="A62" t="s">
        <v>0</v>
      </c>
      <c r="B62" s="57" t="str">
        <f>IF(csv!F54="","",csv!T54)</f>
        <v>M21A</v>
      </c>
      <c r="C62" s="33" t="s">
        <v>0</v>
      </c>
      <c r="D62" s="33" t="str">
        <f>IF(csv!F54="","",csv!F54)</f>
        <v>Tomislav</v>
      </c>
      <c r="E62" s="33" t="str">
        <f>IF(csv!E54="","",csv!E54)</f>
        <v>Varnica</v>
      </c>
      <c r="F62" s="33" t="s">
        <v>0</v>
      </c>
      <c r="G62" s="78" t="str">
        <f>IF(csv!M54="","",csv!M54)</f>
        <v>99:28</v>
      </c>
      <c r="H62" s="78" t="str">
        <f>IF(csv!N54="","",csv!N54)</f>
        <v>0</v>
      </c>
      <c r="I62" s="33" t="s">
        <v>0</v>
      </c>
      <c r="J62" s="33" t="str">
        <f>IF(csv!P54="","",csv!P54)</f>
        <v>Vihor</v>
      </c>
      <c r="K62" s="33" t="str">
        <f>IF(csv!Q54="","",csv!Q54)</f>
        <v>OK Vihor</v>
      </c>
      <c r="L62" s="33" t="s">
        <v>0</v>
      </c>
      <c r="M62" s="71" t="str">
        <f>IF(csv!R54="","",csv!R54)</f>
        <v>CRO</v>
      </c>
      <c r="N62" s="52" t="s">
        <v>0</v>
      </c>
      <c r="O62" s="57" t="str">
        <f t="shared" si="25"/>
        <v>M21A</v>
      </c>
      <c r="P62" s="78">
        <f>IF(O62="","",IF(COUNTIF(O$10:O61,O62)=0,P61+1,P61))</f>
        <v>5</v>
      </c>
      <c r="Q62" s="93">
        <f t="shared" si="26"/>
        <v>101</v>
      </c>
      <c r="R62" s="94" t="str" cm="1">
        <f t="array" ref="R62">IF(S62="","",INDEX(natjecanjeStaze_naziv,MATCH(S62,natjecanjeStaze_stazaId,0)))</f>
        <v>M21A</v>
      </c>
      <c r="S62" s="58">
        <f t="shared" si="27"/>
        <v>1003</v>
      </c>
      <c r="T62" s="52" t="s">
        <v>0</v>
      </c>
      <c r="U62" s="165" t="str">
        <f t="shared" si="28"/>
        <v>M21A</v>
      </c>
      <c r="V62" s="52" t="s">
        <v>0</v>
      </c>
      <c r="W62" s="57" t="str">
        <f t="shared" si="29"/>
        <v>CRO</v>
      </c>
      <c r="X62" s="78">
        <f t="shared" si="3"/>
        <v>1</v>
      </c>
      <c r="Y62" s="33" t="str">
        <f t="shared" si="30"/>
        <v/>
      </c>
      <c r="Z62" s="71" t="str">
        <f>IF(Y62="","",MAX(Z$10:Z61)+1)</f>
        <v/>
      </c>
      <c r="AA62" s="52" t="s">
        <v>0</v>
      </c>
      <c r="AB62" s="135"/>
      <c r="AC62" s="52" t="s">
        <v>0</v>
      </c>
      <c r="AD62" s="20" t="str">
        <f t="shared" si="31"/>
        <v/>
      </c>
      <c r="AE62" s="52" t="s">
        <v>0</v>
      </c>
      <c r="AF62" s="165" t="str">
        <f t="shared" si="32"/>
        <v>CRO</v>
      </c>
      <c r="AG62" s="52" t="s">
        <v>0</v>
      </c>
      <c r="AH62" s="57" t="str">
        <f t="shared" si="33"/>
        <v>Vihor</v>
      </c>
      <c r="AI62" s="33" t="str">
        <f t="shared" si="34"/>
        <v>OK Vihor</v>
      </c>
      <c r="AJ62" s="78" t="str">
        <f t="shared" si="5"/>
        <v/>
      </c>
      <c r="AK62" s="33" t="str" cm="1">
        <f t="array" ref="AK62">IF(AJ62="",""&amp;AI62,IF(AJ62="NEMA",AI62,INDEX(klub_naziv,MATCH(INDEX(klubAlias_klubId,AJ62),klub_id,0))))</f>
        <v>OK Vihor</v>
      </c>
      <c r="AL62" s="33" t="str" cm="1">
        <f t="array" ref="AL62">IFERROR(""&amp;INDEX(registarNatjecatelji,CX62,4),"")</f>
        <v>OK Vihor</v>
      </c>
      <c r="AM62" s="78" t="str">
        <f t="shared" si="35"/>
        <v/>
      </c>
      <c r="AN62" s="71" t="str">
        <f t="shared" si="36"/>
        <v>OK Vihor</v>
      </c>
      <c r="AO62" s="52" t="s">
        <v>0</v>
      </c>
      <c r="AP62" s="87" t="str">
        <f>IF(AJ62&lt;&gt;"NEMA","",IF(IFERROR(MATCH(AI62,AI$10:AI61,0),0)&lt;&gt;0,"",AI62))</f>
        <v/>
      </c>
      <c r="AQ62" s="52" t="s">
        <v>0</v>
      </c>
      <c r="AR62" s="135"/>
      <c r="AS62" s="52" t="s">
        <v>0</v>
      </c>
      <c r="AT62" s="57" t="str">
        <f t="shared" si="37"/>
        <v/>
      </c>
      <c r="AU62" s="33" t="str">
        <f>IF(AT62="","",MAX(AU$10:AU61)+1)</f>
        <v/>
      </c>
      <c r="AV62" s="33" t="str">
        <f t="shared" si="38"/>
        <v/>
      </c>
      <c r="AW62" s="33" t="str">
        <f t="shared" si="39"/>
        <v/>
      </c>
      <c r="AX62" s="33" t="str">
        <f>IF(AR62="","",MAX(AX$10:AX61)+1)</f>
        <v/>
      </c>
      <c r="AY62" s="94" t="str">
        <f t="shared" si="40"/>
        <v/>
      </c>
      <c r="AZ62" s="71" t="str">
        <f t="shared" si="41"/>
        <v/>
      </c>
      <c r="BA62" s="52" t="s">
        <v>0</v>
      </c>
      <c r="BB62" s="20" t="str">
        <f t="shared" si="42"/>
        <v/>
      </c>
      <c r="BC62" s="52" t="s">
        <v>0</v>
      </c>
      <c r="BD62" s="165" t="str">
        <f t="shared" si="43"/>
        <v>OK Vihor</v>
      </c>
      <c r="BE62" s="52" t="s">
        <v>0</v>
      </c>
      <c r="BF62" s="63" t="str">
        <f t="shared" si="44"/>
        <v>99:28</v>
      </c>
      <c r="BG62" s="93" t="str">
        <f t="shared" si="45"/>
        <v>0</v>
      </c>
      <c r="BH62" s="211">
        <f t="shared" si="46"/>
        <v>5968</v>
      </c>
      <c r="BI62" s="212">
        <f t="shared" si="8"/>
        <v>1</v>
      </c>
      <c r="BJ62" s="52" t="s">
        <v>0</v>
      </c>
      <c r="BK62" s="57" t="str">
        <f t="shared" si="47"/>
        <v>Tomislav</v>
      </c>
      <c r="BL62" s="33" t="str">
        <f t="shared" si="48"/>
        <v>Varnica</v>
      </c>
      <c r="BM62" s="78">
        <f t="shared" si="49"/>
        <v>1289</v>
      </c>
      <c r="BN62" s="78" t="str">
        <f t="shared" si="50"/>
        <v/>
      </c>
      <c r="BO62" s="33" t="str">
        <f t="shared" si="51"/>
        <v>Tomislav</v>
      </c>
      <c r="BP62" s="71" t="str">
        <f t="shared" si="52"/>
        <v>Varnica</v>
      </c>
      <c r="BQ62" s="52" t="s">
        <v>0</v>
      </c>
      <c r="BR62" s="87" t="str">
        <f t="shared" si="53"/>
        <v/>
      </c>
      <c r="BS62" s="52" t="s">
        <v>0</v>
      </c>
      <c r="BT62" s="20" t="str">
        <f t="shared" si="54"/>
        <v/>
      </c>
      <c r="BU62" s="52" t="s">
        <v>0</v>
      </c>
      <c r="BV62" s="135"/>
      <c r="BW62" s="52" t="s">
        <v>0</v>
      </c>
      <c r="BX62" s="57" t="str">
        <f t="shared" si="55"/>
        <v/>
      </c>
      <c r="BY62" s="78" t="str">
        <f>IF(BV62="","",MAX(BY$10:BY61)+1)</f>
        <v/>
      </c>
      <c r="BZ62" s="58" t="str">
        <f t="shared" si="56"/>
        <v/>
      </c>
      <c r="CA62" s="52" t="s">
        <v>0</v>
      </c>
      <c r="CB62" s="20" t="str">
        <f t="shared" si="57"/>
        <v/>
      </c>
      <c r="CC62" s="52" t="s">
        <v>0</v>
      </c>
      <c r="CD62" s="63" t="str">
        <f>IF(AND(BM62="NEMA",BN62="NEMA"),MAX(CD$10:CD61)+1,"")</f>
        <v/>
      </c>
      <c r="CE62" s="58" t="str">
        <f t="shared" si="58"/>
        <v/>
      </c>
      <c r="CF62" t="s">
        <v>0</v>
      </c>
      <c r="CG62" s="138" t="str">
        <f t="shared" si="15"/>
        <v>M</v>
      </c>
      <c r="CH62" t="s">
        <v>0</v>
      </c>
      <c r="CI62" s="57" t="str">
        <f>IF(CD62="","",IF(M62&lt;&gt;"CRO","","INSERT INTO osoba (id,reg_broj,oib,spol_id,dat_rodjenja) VALUES ("&amp;CD62&amp;",(SELECT max(reg_broj)+1 FROM osoba),Null,'"&amp;CG62&amp;"',Null); INSERT INTO osoba_log (id,reg_broj,oib,spol_id,dat_rodjenja,dnevnik_id) SELECT id,reg_broj,oib,spol_id,dat_rodjenja,"&amp;dnevnik_id&amp;" FROM osoba WHERE id = "&amp;CD62&amp;";"))</f>
        <v/>
      </c>
      <c r="CJ62" s="71" t="str">
        <f>IF(CD62="","","INSERT INTO imeprezime (id,osoba_id,rbr,ime,prezime,klub_id,identitet_id,sintaksa_id,info,aktivno,dnevnik_id) VALUES ("&amp;CD62&amp;","&amp;IF(CI62="","Null",CD62)&amp;",1,'"&amp;BK62&amp;"','"&amp;BL62&amp;"',(SELECT id FROM klub WHERE naziv = '"&amp;BD62&amp;"'),Null,1,'',1,"&amp;dnevnik_id&amp;");")</f>
        <v/>
      </c>
      <c r="CK62" t="s">
        <v>0</v>
      </c>
      <c r="CL62" s="20" t="str">
        <f t="shared" si="59"/>
        <v/>
      </c>
      <c r="CM62" s="52" t="s">
        <v>0</v>
      </c>
      <c r="CN62" s="57" t="str">
        <f t="shared" si="16"/>
        <v>Tomislav</v>
      </c>
      <c r="CO62" s="71" t="str">
        <f t="shared" si="17"/>
        <v>Varnica</v>
      </c>
      <c r="CP62" s="52" t="s">
        <v>0</v>
      </c>
      <c r="CQ62" s="57" t="str">
        <f t="shared" si="60"/>
        <v>Tomislav – Varnica – OK Vihor – M21A</v>
      </c>
      <c r="CR62" s="58">
        <f t="shared" si="61"/>
        <v>928</v>
      </c>
      <c r="CS62" s="52" t="s">
        <v>0</v>
      </c>
      <c r="CT62" s="57" t="str">
        <f t="shared" si="62"/>
        <v>Tomislav – Varnica – OK Vihor</v>
      </c>
      <c r="CU62" s="58">
        <f t="shared" si="63"/>
        <v>928</v>
      </c>
      <c r="CV62" s="52" t="s">
        <v>0</v>
      </c>
      <c r="CW62" s="57" t="str">
        <f t="shared" si="64"/>
        <v>Tomislav – Varnica</v>
      </c>
      <c r="CX62" s="58">
        <f t="shared" si="65"/>
        <v>928</v>
      </c>
      <c r="CY62" s="52" t="s">
        <v>0</v>
      </c>
      <c r="CZ62" s="63">
        <f t="shared" si="66"/>
        <v>928</v>
      </c>
      <c r="DA62" s="58" cm="1">
        <f t="array" ref="DA62">IF(CZ62&lt;&gt;"",INDEX(imePrezime_id,CZ62,0),IF(CD62&lt;&gt;"",CD62,""))</f>
        <v>1289</v>
      </c>
      <c r="DB62" s="52" t="s">
        <v>0</v>
      </c>
      <c r="DC62" s="63" t="str">
        <f t="shared" si="67"/>
        <v>imepre</v>
      </c>
      <c r="DD62" s="78" t="str">
        <f t="shared" si="21"/>
        <v>klu</v>
      </c>
      <c r="DE62" s="78" t="str">
        <f t="shared" si="68"/>
        <v>kat</v>
      </c>
      <c r="DF62" s="78" t="str">
        <f t="shared" si="69"/>
        <v/>
      </c>
      <c r="DG62" s="71" t="str">
        <f t="shared" si="70"/>
        <v>imepre-klu-kat</v>
      </c>
      <c r="DH62" s="52" t="s">
        <v>0</v>
      </c>
      <c r="DI62" s="63">
        <f>IF(BL62="","",MAX(DI$10:DI61)+1)</f>
        <v>1045</v>
      </c>
      <c r="DJ62" s="78">
        <f t="shared" si="71"/>
        <v>1003</v>
      </c>
      <c r="DK62" s="78">
        <f t="shared" si="72"/>
        <v>1289</v>
      </c>
      <c r="DL62" s="78">
        <f t="shared" si="73"/>
        <v>5968</v>
      </c>
      <c r="DM62" s="78">
        <f t="shared" si="74"/>
        <v>1</v>
      </c>
      <c r="DN62" s="78">
        <f t="shared" si="22"/>
        <v>0</v>
      </c>
      <c r="DO62" s="78">
        <f t="shared" si="23"/>
        <v>1</v>
      </c>
      <c r="DP62" s="78" t="str">
        <f t="shared" si="75"/>
        <v>0</v>
      </c>
      <c r="DQ62" s="78" t="str">
        <f t="shared" si="76"/>
        <v/>
      </c>
      <c r="DR62" s="78" t="str">
        <f t="shared" si="77"/>
        <v/>
      </c>
      <c r="DS62" s="58" t="str">
        <f t="shared" si="24"/>
        <v/>
      </c>
      <c r="DT62" s="52" t="s">
        <v>0</v>
      </c>
      <c r="DU62" s="20"/>
      <c r="DV62" s="52"/>
      <c r="DW62" s="20"/>
      <c r="DX62" s="52"/>
      <c r="DY62" s="230"/>
      <c r="DZ62" s="52" t="s">
        <v>0</v>
      </c>
    </row>
    <row r="63" spans="1:130" x14ac:dyDescent="0.25">
      <c r="A63" t="s">
        <v>0</v>
      </c>
      <c r="B63" s="57" t="str">
        <f>IF(csv!F55="","",csv!T55)</f>
        <v>M21A</v>
      </c>
      <c r="C63" s="33" t="s">
        <v>0</v>
      </c>
      <c r="D63" s="33" t="str">
        <f>IF(csv!F55="","",csv!F55)</f>
        <v>Frane</v>
      </c>
      <c r="E63" s="33" t="str">
        <f>IF(csv!E55="","",csv!E55)</f>
        <v>Marković</v>
      </c>
      <c r="F63" s="33" t="s">
        <v>0</v>
      </c>
      <c r="G63" s="78" t="str">
        <f>IF(csv!M55="","",csv!M55)</f>
        <v>101:54</v>
      </c>
      <c r="H63" s="78" t="str">
        <f>IF(csv!N55="","",csv!N55)</f>
        <v>0</v>
      </c>
      <c r="I63" s="33" t="s">
        <v>0</v>
      </c>
      <c r="J63" s="33" t="str">
        <f>IF(csv!P55="","",csv!P55)</f>
        <v>JAP</v>
      </c>
      <c r="K63" s="33" t="str">
        <f>IF(csv!Q55="","",csv!Q55)</f>
        <v>OK Japetic</v>
      </c>
      <c r="L63" s="33" t="s">
        <v>0</v>
      </c>
      <c r="M63" s="71" t="str">
        <f>IF(csv!R55="","",csv!R55)</f>
        <v>CRO</v>
      </c>
      <c r="N63" s="52" t="s">
        <v>0</v>
      </c>
      <c r="O63" s="57" t="str">
        <f t="shared" si="25"/>
        <v>M21A</v>
      </c>
      <c r="P63" s="78">
        <f>IF(O63="","",IF(COUNTIF(O$10:O62,O63)=0,P62+1,P62))</f>
        <v>5</v>
      </c>
      <c r="Q63" s="93">
        <f t="shared" si="26"/>
        <v>101</v>
      </c>
      <c r="R63" s="94" t="str" cm="1">
        <f t="array" ref="R63">IF(S63="","",INDEX(natjecanjeStaze_naziv,MATCH(S63,natjecanjeStaze_stazaId,0)))</f>
        <v>M21A</v>
      </c>
      <c r="S63" s="58">
        <f t="shared" si="27"/>
        <v>1003</v>
      </c>
      <c r="T63" s="52" t="s">
        <v>0</v>
      </c>
      <c r="U63" s="165" t="str">
        <f t="shared" si="28"/>
        <v>M21A</v>
      </c>
      <c r="V63" s="52" t="s">
        <v>0</v>
      </c>
      <c r="W63" s="57" t="str">
        <f t="shared" si="29"/>
        <v>CRO</v>
      </c>
      <c r="X63" s="78">
        <f t="shared" si="3"/>
        <v>1</v>
      </c>
      <c r="Y63" s="33" t="str">
        <f t="shared" si="30"/>
        <v/>
      </c>
      <c r="Z63" s="71" t="str">
        <f>IF(Y63="","",MAX(Z$10:Z62)+1)</f>
        <v/>
      </c>
      <c r="AA63" s="52" t="s">
        <v>0</v>
      </c>
      <c r="AB63" s="135"/>
      <c r="AC63" s="52" t="s">
        <v>0</v>
      </c>
      <c r="AD63" s="20" t="str">
        <f t="shared" si="31"/>
        <v/>
      </c>
      <c r="AE63" s="52" t="s">
        <v>0</v>
      </c>
      <c r="AF63" s="165" t="str">
        <f t="shared" si="32"/>
        <v>CRO</v>
      </c>
      <c r="AG63" s="52" t="s">
        <v>0</v>
      </c>
      <c r="AH63" s="57" t="str">
        <f t="shared" si="33"/>
        <v>JAP</v>
      </c>
      <c r="AI63" s="33" t="str">
        <f t="shared" si="34"/>
        <v>OK Japetic</v>
      </c>
      <c r="AJ63" s="78">
        <f t="shared" si="5"/>
        <v>1</v>
      </c>
      <c r="AK63" s="33" t="str" cm="1">
        <f t="array" ref="AK63">IF(AJ63="",""&amp;AI63,IF(AJ63="NEMA",AI63,INDEX(klub_naziv,MATCH(INDEX(klubAlias_klubId,AJ63),klub_id,0))))</f>
        <v>OK Japetić</v>
      </c>
      <c r="AL63" s="33" t="str" cm="1">
        <f t="array" ref="AL63">IFERROR(""&amp;INDEX(registarNatjecatelji,CX63,4),"")</f>
        <v>OK Japetić</v>
      </c>
      <c r="AM63" s="78" t="str">
        <f t="shared" si="35"/>
        <v/>
      </c>
      <c r="AN63" s="71" t="str">
        <f t="shared" si="36"/>
        <v>OK Japetić</v>
      </c>
      <c r="AO63" s="52" t="s">
        <v>0</v>
      </c>
      <c r="AP63" s="87" t="str">
        <f>IF(AJ63&lt;&gt;"NEMA","",IF(IFERROR(MATCH(AI63,AI$10:AI62,0),0)&lt;&gt;0,"",AI63))</f>
        <v/>
      </c>
      <c r="AQ63" s="52" t="s">
        <v>0</v>
      </c>
      <c r="AR63" s="135"/>
      <c r="AS63" s="52" t="s">
        <v>0</v>
      </c>
      <c r="AT63" s="57" t="str">
        <f t="shared" si="37"/>
        <v/>
      </c>
      <c r="AU63" s="33" t="str">
        <f>IF(AT63="","",MAX(AU$10:AU62)+1)</f>
        <v/>
      </c>
      <c r="AV63" s="33" t="str">
        <f t="shared" si="38"/>
        <v/>
      </c>
      <c r="AW63" s="33" t="str">
        <f t="shared" si="39"/>
        <v/>
      </c>
      <c r="AX63" s="33" t="str">
        <f>IF(AR63="","",MAX(AX$10:AX62)+1)</f>
        <v/>
      </c>
      <c r="AY63" s="94" t="str">
        <f t="shared" si="40"/>
        <v/>
      </c>
      <c r="AZ63" s="71" t="str">
        <f t="shared" si="41"/>
        <v/>
      </c>
      <c r="BA63" s="52" t="s">
        <v>0</v>
      </c>
      <c r="BB63" s="20" t="str">
        <f t="shared" si="42"/>
        <v/>
      </c>
      <c r="BC63" s="52" t="s">
        <v>0</v>
      </c>
      <c r="BD63" s="165" t="str">
        <f t="shared" si="43"/>
        <v>OK Japetić</v>
      </c>
      <c r="BE63" s="52" t="s">
        <v>0</v>
      </c>
      <c r="BF63" s="63" t="str">
        <f t="shared" si="44"/>
        <v>101:54</v>
      </c>
      <c r="BG63" s="93" t="str">
        <f t="shared" si="45"/>
        <v>0</v>
      </c>
      <c r="BH63" s="211">
        <f t="shared" si="46"/>
        <v>6114</v>
      </c>
      <c r="BI63" s="212">
        <f t="shared" si="8"/>
        <v>1</v>
      </c>
      <c r="BJ63" s="52" t="s">
        <v>0</v>
      </c>
      <c r="BK63" s="57" t="str">
        <f t="shared" si="47"/>
        <v>Frane</v>
      </c>
      <c r="BL63" s="33" t="str">
        <f t="shared" si="48"/>
        <v>Marković</v>
      </c>
      <c r="BM63" s="78">
        <f t="shared" si="49"/>
        <v>1139</v>
      </c>
      <c r="BN63" s="78" t="str">
        <f t="shared" si="50"/>
        <v/>
      </c>
      <c r="BO63" s="33" t="str">
        <f t="shared" si="51"/>
        <v>Frane</v>
      </c>
      <c r="BP63" s="71" t="str">
        <f t="shared" si="52"/>
        <v>Marković</v>
      </c>
      <c r="BQ63" s="52" t="s">
        <v>0</v>
      </c>
      <c r="BR63" s="87" t="str">
        <f t="shared" si="53"/>
        <v/>
      </c>
      <c r="BS63" s="52" t="s">
        <v>0</v>
      </c>
      <c r="BT63" s="20" t="str">
        <f t="shared" si="54"/>
        <v/>
      </c>
      <c r="BU63" s="52" t="s">
        <v>0</v>
      </c>
      <c r="BV63" s="135"/>
      <c r="BW63" s="52" t="s">
        <v>0</v>
      </c>
      <c r="BX63" s="57" t="str">
        <f t="shared" si="55"/>
        <v/>
      </c>
      <c r="BY63" s="78" t="str">
        <f>IF(BV63="","",MAX(BY$10:BY62)+1)</f>
        <v/>
      </c>
      <c r="BZ63" s="58" t="str">
        <f t="shared" si="56"/>
        <v/>
      </c>
      <c r="CA63" s="52" t="s">
        <v>0</v>
      </c>
      <c r="CB63" s="20" t="str">
        <f t="shared" si="57"/>
        <v/>
      </c>
      <c r="CC63" s="52" t="s">
        <v>0</v>
      </c>
      <c r="CD63" s="63" t="str">
        <f>IF(AND(BM63="NEMA",BN63="NEMA"),MAX(CD$10:CD62)+1,"")</f>
        <v/>
      </c>
      <c r="CE63" s="58" t="str">
        <f t="shared" si="58"/>
        <v/>
      </c>
      <c r="CF63" t="s">
        <v>0</v>
      </c>
      <c r="CG63" s="138" t="str">
        <f t="shared" si="15"/>
        <v>M</v>
      </c>
      <c r="CH63" t="s">
        <v>0</v>
      </c>
      <c r="CI63" s="57" t="str">
        <f>IF(CD63="","",IF(M63&lt;&gt;"CRO","","INSERT INTO osoba (id,reg_broj,oib,spol_id,dat_rodjenja) VALUES ("&amp;CD63&amp;",(SELECT max(reg_broj)+1 FROM osoba),Null,'"&amp;CG63&amp;"',Null); INSERT INTO osoba_log (id,reg_broj,oib,spol_id,dat_rodjenja,dnevnik_id) SELECT id,reg_broj,oib,spol_id,dat_rodjenja,"&amp;dnevnik_id&amp;" FROM osoba WHERE id = "&amp;CD63&amp;";"))</f>
        <v/>
      </c>
      <c r="CJ63" s="71" t="str">
        <f>IF(CD63="","","INSERT INTO imeprezime (id,osoba_id,rbr,ime,prezime,klub_id,identitet_id,sintaksa_id,info,aktivno,dnevnik_id) VALUES ("&amp;CD63&amp;","&amp;IF(CI63="","Null",CD63)&amp;",1,'"&amp;BK63&amp;"','"&amp;BL63&amp;"',(SELECT id FROM klub WHERE naziv = '"&amp;BD63&amp;"'),Null,1,'',1,"&amp;dnevnik_id&amp;");")</f>
        <v/>
      </c>
      <c r="CK63" t="s">
        <v>0</v>
      </c>
      <c r="CL63" s="20" t="str">
        <f t="shared" si="59"/>
        <v/>
      </c>
      <c r="CM63" s="52" t="s">
        <v>0</v>
      </c>
      <c r="CN63" s="57" t="str">
        <f t="shared" si="16"/>
        <v>Frane</v>
      </c>
      <c r="CO63" s="71" t="str">
        <f t="shared" si="17"/>
        <v>Marković</v>
      </c>
      <c r="CP63" s="52" t="s">
        <v>0</v>
      </c>
      <c r="CQ63" s="57" t="str">
        <f t="shared" si="60"/>
        <v>Frane – Marković – OK Japetić – M21A</v>
      </c>
      <c r="CR63" s="58">
        <f t="shared" si="61"/>
        <v>112</v>
      </c>
      <c r="CS63" s="52" t="s">
        <v>0</v>
      </c>
      <c r="CT63" s="57" t="str">
        <f t="shared" si="62"/>
        <v>Frane – Marković – OK Japetić</v>
      </c>
      <c r="CU63" s="58">
        <f t="shared" si="63"/>
        <v>112</v>
      </c>
      <c r="CV63" s="52" t="s">
        <v>0</v>
      </c>
      <c r="CW63" s="57" t="str">
        <f t="shared" si="64"/>
        <v>Frane – Marković</v>
      </c>
      <c r="CX63" s="58">
        <f t="shared" si="65"/>
        <v>112</v>
      </c>
      <c r="CY63" s="52" t="s">
        <v>0</v>
      </c>
      <c r="CZ63" s="63">
        <f t="shared" si="66"/>
        <v>112</v>
      </c>
      <c r="DA63" s="58" cm="1">
        <f t="array" ref="DA63">IF(CZ63&lt;&gt;"",INDEX(imePrezime_id,CZ63,0),IF(CD63&lt;&gt;"",CD63,""))</f>
        <v>1139</v>
      </c>
      <c r="DB63" s="52" t="s">
        <v>0</v>
      </c>
      <c r="DC63" s="63" t="str">
        <f t="shared" si="67"/>
        <v>imepre</v>
      </c>
      <c r="DD63" s="78" t="str">
        <f t="shared" si="21"/>
        <v>klu(ali)</v>
      </c>
      <c r="DE63" s="78" t="str">
        <f t="shared" si="68"/>
        <v>kat</v>
      </c>
      <c r="DF63" s="78" t="str">
        <f t="shared" si="69"/>
        <v/>
      </c>
      <c r="DG63" s="71" t="str">
        <f t="shared" si="70"/>
        <v>imepre-klu(ali)-kat</v>
      </c>
      <c r="DH63" s="52" t="s">
        <v>0</v>
      </c>
      <c r="DI63" s="63">
        <f>IF(BL63="","",MAX(DI$10:DI62)+1)</f>
        <v>1046</v>
      </c>
      <c r="DJ63" s="78">
        <f t="shared" si="71"/>
        <v>1003</v>
      </c>
      <c r="DK63" s="78">
        <f t="shared" si="72"/>
        <v>1139</v>
      </c>
      <c r="DL63" s="78">
        <f t="shared" si="73"/>
        <v>6114</v>
      </c>
      <c r="DM63" s="78">
        <f t="shared" si="74"/>
        <v>1</v>
      </c>
      <c r="DN63" s="78">
        <f t="shared" si="22"/>
        <v>0</v>
      </c>
      <c r="DO63" s="78">
        <f t="shared" si="23"/>
        <v>3</v>
      </c>
      <c r="DP63" s="78" t="str">
        <f t="shared" si="75"/>
        <v>0</v>
      </c>
      <c r="DQ63" s="78" t="str">
        <f t="shared" si="76"/>
        <v/>
      </c>
      <c r="DR63" s="78">
        <f t="shared" si="77"/>
        <v>1</v>
      </c>
      <c r="DS63" s="58" t="str">
        <f t="shared" si="24"/>
        <v/>
      </c>
      <c r="DT63" s="52" t="s">
        <v>0</v>
      </c>
      <c r="DU63" s="20"/>
      <c r="DV63" s="52"/>
      <c r="DW63" s="20"/>
      <c r="DX63" s="52"/>
      <c r="DY63" s="230"/>
      <c r="DZ63" s="52" t="s">
        <v>0</v>
      </c>
    </row>
    <row r="64" spans="1:130" x14ac:dyDescent="0.25">
      <c r="A64" t="s">
        <v>0</v>
      </c>
      <c r="B64" s="57" t="str">
        <f>IF(csv!F56="","",csv!T56)</f>
        <v>M21A</v>
      </c>
      <c r="C64" s="33" t="s">
        <v>0</v>
      </c>
      <c r="D64" s="33" t="str">
        <f>IF(csv!F56="","",csv!F56)</f>
        <v>Vedran</v>
      </c>
      <c r="E64" s="33" t="str">
        <f>IF(csv!E56="","",csv!E56)</f>
        <v>Berković</v>
      </c>
      <c r="F64" s="33" t="s">
        <v>0</v>
      </c>
      <c r="G64" s="78" t="str">
        <f>IF(csv!M56="","",csv!M56)</f>
        <v>125:48</v>
      </c>
      <c r="H64" s="78" t="str">
        <f>IF(csv!N56="","",csv!N56)</f>
        <v>0</v>
      </c>
      <c r="I64" s="33" t="s">
        <v>0</v>
      </c>
      <c r="J64" s="33" t="str">
        <f>IF(csv!P56="","",csv!P56)</f>
        <v>KAP</v>
      </c>
      <c r="K64" s="33" t="str">
        <f>IF(csv!Q56="","",csv!Q56)</f>
        <v>OK Kapela</v>
      </c>
      <c r="L64" s="33" t="s">
        <v>0</v>
      </c>
      <c r="M64" s="71" t="str">
        <f>IF(csv!R56="","",csv!R56)</f>
        <v>CRO</v>
      </c>
      <c r="N64" s="52" t="s">
        <v>0</v>
      </c>
      <c r="O64" s="57" t="str">
        <f t="shared" si="25"/>
        <v>M21A</v>
      </c>
      <c r="P64" s="78">
        <f>IF(O64="","",IF(COUNTIF(O$10:O63,O64)=0,P63+1,P63))</f>
        <v>5</v>
      </c>
      <c r="Q64" s="93">
        <f t="shared" si="26"/>
        <v>101</v>
      </c>
      <c r="R64" s="94" t="str" cm="1">
        <f t="array" ref="R64">IF(S64="","",INDEX(natjecanjeStaze_naziv,MATCH(S64,natjecanjeStaze_stazaId,0)))</f>
        <v>M21A</v>
      </c>
      <c r="S64" s="58">
        <f t="shared" si="27"/>
        <v>1003</v>
      </c>
      <c r="T64" s="52" t="s">
        <v>0</v>
      </c>
      <c r="U64" s="165" t="str">
        <f t="shared" si="28"/>
        <v>M21A</v>
      </c>
      <c r="V64" s="52" t="s">
        <v>0</v>
      </c>
      <c r="W64" s="57" t="str">
        <f t="shared" si="29"/>
        <v>CRO</v>
      </c>
      <c r="X64" s="78">
        <f t="shared" si="3"/>
        <v>1</v>
      </c>
      <c r="Y64" s="33" t="str">
        <f t="shared" si="30"/>
        <v/>
      </c>
      <c r="Z64" s="71" t="str">
        <f>IF(Y64="","",MAX(Z$10:Z63)+1)</f>
        <v/>
      </c>
      <c r="AA64" s="52" t="s">
        <v>0</v>
      </c>
      <c r="AB64" s="135"/>
      <c r="AC64" s="52" t="s">
        <v>0</v>
      </c>
      <c r="AD64" s="20" t="str">
        <f t="shared" si="31"/>
        <v/>
      </c>
      <c r="AE64" s="52" t="s">
        <v>0</v>
      </c>
      <c r="AF64" s="165" t="str">
        <f t="shared" si="32"/>
        <v>CRO</v>
      </c>
      <c r="AG64" s="52" t="s">
        <v>0</v>
      </c>
      <c r="AH64" s="57" t="str">
        <f t="shared" si="33"/>
        <v>KAP</v>
      </c>
      <c r="AI64" s="33" t="str">
        <f t="shared" si="34"/>
        <v>OK Kapela</v>
      </c>
      <c r="AJ64" s="78" t="str">
        <f t="shared" si="5"/>
        <v/>
      </c>
      <c r="AK64" s="33" t="str" cm="1">
        <f t="array" ref="AK64">IF(AJ64="",""&amp;AI64,IF(AJ64="NEMA",AI64,INDEX(klub_naziv,MATCH(INDEX(klubAlias_klubId,AJ64),klub_id,0))))</f>
        <v>OK Kapela</v>
      </c>
      <c r="AL64" s="33" t="str" cm="1">
        <f t="array" ref="AL64">IFERROR(""&amp;INDEX(registarNatjecatelji,CX64,4),"")</f>
        <v>OK Kapela</v>
      </c>
      <c r="AM64" s="78" t="str">
        <f t="shared" si="35"/>
        <v/>
      </c>
      <c r="AN64" s="71" t="str">
        <f t="shared" si="36"/>
        <v>OK Kapela</v>
      </c>
      <c r="AO64" s="52" t="s">
        <v>0</v>
      </c>
      <c r="AP64" s="87" t="str">
        <f>IF(AJ64&lt;&gt;"NEMA","",IF(IFERROR(MATCH(AI64,AI$10:AI63,0),0)&lt;&gt;0,"",AI64))</f>
        <v/>
      </c>
      <c r="AQ64" s="52" t="s">
        <v>0</v>
      </c>
      <c r="AR64" s="135"/>
      <c r="AS64" s="52" t="s">
        <v>0</v>
      </c>
      <c r="AT64" s="57" t="str">
        <f t="shared" si="37"/>
        <v/>
      </c>
      <c r="AU64" s="33" t="str">
        <f>IF(AT64="","",MAX(AU$10:AU63)+1)</f>
        <v/>
      </c>
      <c r="AV64" s="33" t="str">
        <f t="shared" si="38"/>
        <v/>
      </c>
      <c r="AW64" s="33" t="str">
        <f t="shared" si="39"/>
        <v/>
      </c>
      <c r="AX64" s="33" t="str">
        <f>IF(AR64="","",MAX(AX$10:AX63)+1)</f>
        <v/>
      </c>
      <c r="AY64" s="94" t="str">
        <f t="shared" si="40"/>
        <v/>
      </c>
      <c r="AZ64" s="71" t="str">
        <f t="shared" si="41"/>
        <v/>
      </c>
      <c r="BA64" s="52" t="s">
        <v>0</v>
      </c>
      <c r="BB64" s="20" t="str">
        <f t="shared" si="42"/>
        <v/>
      </c>
      <c r="BC64" s="52" t="s">
        <v>0</v>
      </c>
      <c r="BD64" s="165" t="str">
        <f t="shared" si="43"/>
        <v>OK Kapela</v>
      </c>
      <c r="BE64" s="52" t="s">
        <v>0</v>
      </c>
      <c r="BF64" s="63" t="str">
        <f t="shared" si="44"/>
        <v>125:48</v>
      </c>
      <c r="BG64" s="93" t="str">
        <f t="shared" si="45"/>
        <v>0</v>
      </c>
      <c r="BH64" s="211">
        <f t="shared" si="46"/>
        <v>7548</v>
      </c>
      <c r="BI64" s="212">
        <f t="shared" si="8"/>
        <v>2</v>
      </c>
      <c r="BJ64" s="52" t="s">
        <v>0</v>
      </c>
      <c r="BK64" s="57" t="str">
        <f t="shared" si="47"/>
        <v>Vedran</v>
      </c>
      <c r="BL64" s="33" t="str">
        <f t="shared" si="48"/>
        <v>Berković</v>
      </c>
      <c r="BM64" s="78">
        <f t="shared" si="49"/>
        <v>1056</v>
      </c>
      <c r="BN64" s="78" t="str">
        <f t="shared" si="50"/>
        <v/>
      </c>
      <c r="BO64" s="33" t="str">
        <f t="shared" si="51"/>
        <v>Vedran</v>
      </c>
      <c r="BP64" s="71" t="str">
        <f t="shared" si="52"/>
        <v>Berković</v>
      </c>
      <c r="BQ64" s="52" t="s">
        <v>0</v>
      </c>
      <c r="BR64" s="87" t="str">
        <f t="shared" si="53"/>
        <v/>
      </c>
      <c r="BS64" s="52" t="s">
        <v>0</v>
      </c>
      <c r="BT64" s="20" t="str">
        <f t="shared" si="54"/>
        <v/>
      </c>
      <c r="BU64" s="52" t="s">
        <v>0</v>
      </c>
      <c r="BV64" s="135"/>
      <c r="BW64" s="52" t="s">
        <v>0</v>
      </c>
      <c r="BX64" s="57" t="str">
        <f t="shared" si="55"/>
        <v/>
      </c>
      <c r="BY64" s="78" t="str">
        <f>IF(BV64="","",MAX(BY$10:BY63)+1)</f>
        <v/>
      </c>
      <c r="BZ64" s="58" t="str">
        <f t="shared" si="56"/>
        <v/>
      </c>
      <c r="CA64" s="52" t="s">
        <v>0</v>
      </c>
      <c r="CB64" s="20" t="str">
        <f t="shared" si="57"/>
        <v/>
      </c>
      <c r="CC64" s="52" t="s">
        <v>0</v>
      </c>
      <c r="CD64" s="63" t="str">
        <f>IF(AND(BM64="NEMA",BN64="NEMA"),MAX(CD$10:CD63)+1,"")</f>
        <v/>
      </c>
      <c r="CE64" s="58" t="str">
        <f t="shared" si="58"/>
        <v/>
      </c>
      <c r="CF64" t="s">
        <v>0</v>
      </c>
      <c r="CG64" s="138" t="str">
        <f t="shared" si="15"/>
        <v>M</v>
      </c>
      <c r="CH64" t="s">
        <v>0</v>
      </c>
      <c r="CI64" s="57" t="str">
        <f>IF(CD64="","",IF(M64&lt;&gt;"CRO","","INSERT INTO osoba (id,reg_broj,oib,spol_id,dat_rodjenja) VALUES ("&amp;CD64&amp;",(SELECT max(reg_broj)+1 FROM osoba),Null,'"&amp;CG64&amp;"',Null); INSERT INTO osoba_log (id,reg_broj,oib,spol_id,dat_rodjenja,dnevnik_id) SELECT id,reg_broj,oib,spol_id,dat_rodjenja,"&amp;dnevnik_id&amp;" FROM osoba WHERE id = "&amp;CD64&amp;";"))</f>
        <v/>
      </c>
      <c r="CJ64" s="71" t="str">
        <f>IF(CD64="","","INSERT INTO imeprezime (id,osoba_id,rbr,ime,prezime,klub_id,identitet_id,sintaksa_id,info,aktivno,dnevnik_id) VALUES ("&amp;CD64&amp;","&amp;IF(CI64="","Null",CD64)&amp;",1,'"&amp;BK64&amp;"','"&amp;BL64&amp;"',(SELECT id FROM klub WHERE naziv = '"&amp;BD64&amp;"'),Null,1,'',1,"&amp;dnevnik_id&amp;");")</f>
        <v/>
      </c>
      <c r="CK64" t="s">
        <v>0</v>
      </c>
      <c r="CL64" s="20" t="str">
        <f t="shared" si="59"/>
        <v/>
      </c>
      <c r="CM64" s="52" t="s">
        <v>0</v>
      </c>
      <c r="CN64" s="57" t="str">
        <f t="shared" si="16"/>
        <v>Vedran</v>
      </c>
      <c r="CO64" s="71" t="str">
        <f t="shared" si="17"/>
        <v>Berković</v>
      </c>
      <c r="CP64" s="52" t="s">
        <v>0</v>
      </c>
      <c r="CQ64" s="57" t="str">
        <f t="shared" si="60"/>
        <v>Vedran – Berković – OK Kapela – M21A</v>
      </c>
      <c r="CR64" s="58">
        <f t="shared" si="61"/>
        <v>208</v>
      </c>
      <c r="CS64" s="52" t="s">
        <v>0</v>
      </c>
      <c r="CT64" s="57" t="str">
        <f t="shared" si="62"/>
        <v>Vedran – Berković – OK Kapela</v>
      </c>
      <c r="CU64" s="58">
        <f t="shared" si="63"/>
        <v>208</v>
      </c>
      <c r="CV64" s="52" t="s">
        <v>0</v>
      </c>
      <c r="CW64" s="57" t="str">
        <f t="shared" si="64"/>
        <v>Vedran – Berković</v>
      </c>
      <c r="CX64" s="58">
        <f t="shared" si="65"/>
        <v>208</v>
      </c>
      <c r="CY64" s="52" t="s">
        <v>0</v>
      </c>
      <c r="CZ64" s="63">
        <f t="shared" si="66"/>
        <v>208</v>
      </c>
      <c r="DA64" s="58" cm="1">
        <f t="array" ref="DA64">IF(CZ64&lt;&gt;"",INDEX(imePrezime_id,CZ64,0),IF(CD64&lt;&gt;"",CD64,""))</f>
        <v>1056</v>
      </c>
      <c r="DB64" s="52" t="s">
        <v>0</v>
      </c>
      <c r="DC64" s="63" t="str">
        <f t="shared" si="67"/>
        <v>imepre</v>
      </c>
      <c r="DD64" s="78" t="str">
        <f t="shared" si="21"/>
        <v>klu</v>
      </c>
      <c r="DE64" s="78" t="str">
        <f t="shared" si="68"/>
        <v>kat</v>
      </c>
      <c r="DF64" s="78" t="str">
        <f t="shared" si="69"/>
        <v>ot</v>
      </c>
      <c r="DG64" s="71" t="str">
        <f t="shared" si="70"/>
        <v>imepre-klu-kat-ot</v>
      </c>
      <c r="DH64" s="52" t="s">
        <v>0</v>
      </c>
      <c r="DI64" s="63">
        <f>IF(BL64="","",MAX(DI$10:DI63)+1)</f>
        <v>1047</v>
      </c>
      <c r="DJ64" s="78">
        <f t="shared" si="71"/>
        <v>1003</v>
      </c>
      <c r="DK64" s="78">
        <f t="shared" si="72"/>
        <v>1056</v>
      </c>
      <c r="DL64" s="78">
        <f t="shared" si="73"/>
        <v>7548</v>
      </c>
      <c r="DM64" s="78">
        <f t="shared" si="74"/>
        <v>2</v>
      </c>
      <c r="DN64" s="78">
        <f t="shared" si="22"/>
        <v>0</v>
      </c>
      <c r="DO64" s="78">
        <f t="shared" si="23"/>
        <v>2</v>
      </c>
      <c r="DP64" s="78" t="str">
        <f t="shared" si="75"/>
        <v>0</v>
      </c>
      <c r="DQ64" s="78" t="str">
        <f t="shared" si="76"/>
        <v/>
      </c>
      <c r="DR64" s="78" t="str">
        <f t="shared" si="77"/>
        <v/>
      </c>
      <c r="DS64" s="58" t="str">
        <f t="shared" si="24"/>
        <v/>
      </c>
      <c r="DT64" s="52" t="s">
        <v>0</v>
      </c>
      <c r="DU64" s="20"/>
      <c r="DV64" s="52"/>
      <c r="DW64" s="20"/>
      <c r="DX64" s="52"/>
      <c r="DY64" s="230"/>
      <c r="DZ64" s="52" t="s">
        <v>0</v>
      </c>
    </row>
    <row r="65" spans="1:130" x14ac:dyDescent="0.25">
      <c r="A65" t="s">
        <v>0</v>
      </c>
      <c r="B65" s="57" t="str">
        <f>IF(csv!F57="","",csv!T57)</f>
        <v>M21A</v>
      </c>
      <c r="C65" s="33" t="s">
        <v>0</v>
      </c>
      <c r="D65" s="33" t="str">
        <f>IF(csv!F57="","",csv!F57)</f>
        <v>Miran</v>
      </c>
      <c r="E65" s="33" t="str">
        <f>IF(csv!E57="","",csv!E57)</f>
        <v>Košćica</v>
      </c>
      <c r="F65" s="33" t="s">
        <v>0</v>
      </c>
      <c r="G65" s="78" t="str">
        <f>IF(csv!M57="","",csv!M57)</f>
        <v>129:16</v>
      </c>
      <c r="H65" s="78" t="str">
        <f>IF(csv!N57="","",csv!N57)</f>
        <v>0</v>
      </c>
      <c r="I65" s="33" t="s">
        <v>0</v>
      </c>
      <c r="J65" s="33" t="str">
        <f>IF(csv!P57="","",csv!P57)</f>
        <v>OK Jelen</v>
      </c>
      <c r="K65" s="33" t="str">
        <f>IF(csv!Q57="","",csv!Q57)</f>
        <v>OK Jelen</v>
      </c>
      <c r="L65" s="33" t="s">
        <v>0</v>
      </c>
      <c r="M65" s="71" t="str">
        <f>IF(csv!R57="","",csv!R57)</f>
        <v>CRO</v>
      </c>
      <c r="N65" s="52" t="s">
        <v>0</v>
      </c>
      <c r="O65" s="57" t="str">
        <f t="shared" si="25"/>
        <v>M21A</v>
      </c>
      <c r="P65" s="78">
        <f>IF(O65="","",IF(COUNTIF(O$10:O64,O65)=0,P64+1,P64))</f>
        <v>5</v>
      </c>
      <c r="Q65" s="93">
        <f t="shared" si="26"/>
        <v>101</v>
      </c>
      <c r="R65" s="94" t="str" cm="1">
        <f t="array" ref="R65">IF(S65="","",INDEX(natjecanjeStaze_naziv,MATCH(S65,natjecanjeStaze_stazaId,0)))</f>
        <v>M21A</v>
      </c>
      <c r="S65" s="58">
        <f t="shared" si="27"/>
        <v>1003</v>
      </c>
      <c r="T65" s="52" t="s">
        <v>0</v>
      </c>
      <c r="U65" s="165" t="str">
        <f t="shared" si="28"/>
        <v>M21A</v>
      </c>
      <c r="V65" s="52" t="s">
        <v>0</v>
      </c>
      <c r="W65" s="57" t="str">
        <f t="shared" si="29"/>
        <v>CRO</v>
      </c>
      <c r="X65" s="78">
        <f t="shared" si="3"/>
        <v>1</v>
      </c>
      <c r="Y65" s="33" t="str">
        <f t="shared" si="30"/>
        <v/>
      </c>
      <c r="Z65" s="71" t="str">
        <f>IF(Y65="","",MAX(Z$10:Z64)+1)</f>
        <v/>
      </c>
      <c r="AA65" s="52" t="s">
        <v>0</v>
      </c>
      <c r="AB65" s="135"/>
      <c r="AC65" s="52" t="s">
        <v>0</v>
      </c>
      <c r="AD65" s="20" t="str">
        <f t="shared" si="31"/>
        <v/>
      </c>
      <c r="AE65" s="52" t="s">
        <v>0</v>
      </c>
      <c r="AF65" s="165" t="str">
        <f t="shared" si="32"/>
        <v>CRO</v>
      </c>
      <c r="AG65" s="52" t="s">
        <v>0</v>
      </c>
      <c r="AH65" s="57" t="str">
        <f t="shared" si="33"/>
        <v>OK Jelen</v>
      </c>
      <c r="AI65" s="33" t="str">
        <f t="shared" si="34"/>
        <v>OK Jelen</v>
      </c>
      <c r="AJ65" s="78" t="str">
        <f t="shared" si="5"/>
        <v/>
      </c>
      <c r="AK65" s="33" t="str" cm="1">
        <f t="array" ref="AK65">IF(AJ65="",""&amp;AI65,IF(AJ65="NEMA",AI65,INDEX(klub_naziv,MATCH(INDEX(klubAlias_klubId,AJ65),klub_id,0))))</f>
        <v>OK Jelen</v>
      </c>
      <c r="AL65" s="33" t="str" cm="1">
        <f t="array" ref="AL65">IFERROR(""&amp;INDEX(registarNatjecatelji,CX65,4),"")</f>
        <v>OK Jelen</v>
      </c>
      <c r="AM65" s="78" t="str">
        <f t="shared" si="35"/>
        <v/>
      </c>
      <c r="AN65" s="71" t="str">
        <f t="shared" si="36"/>
        <v>OK Jelen</v>
      </c>
      <c r="AO65" s="52" t="s">
        <v>0</v>
      </c>
      <c r="AP65" s="87" t="str">
        <f>IF(AJ65&lt;&gt;"NEMA","",IF(IFERROR(MATCH(AI65,AI$10:AI64,0),0)&lt;&gt;0,"",AI65))</f>
        <v/>
      </c>
      <c r="AQ65" s="52" t="s">
        <v>0</v>
      </c>
      <c r="AR65" s="135"/>
      <c r="AS65" s="52" t="s">
        <v>0</v>
      </c>
      <c r="AT65" s="57" t="str">
        <f t="shared" si="37"/>
        <v/>
      </c>
      <c r="AU65" s="33" t="str">
        <f>IF(AT65="","",MAX(AU$10:AU64)+1)</f>
        <v/>
      </c>
      <c r="AV65" s="33" t="str">
        <f t="shared" si="38"/>
        <v/>
      </c>
      <c r="AW65" s="33" t="str">
        <f t="shared" si="39"/>
        <v/>
      </c>
      <c r="AX65" s="33" t="str">
        <f>IF(AR65="","",MAX(AX$10:AX64)+1)</f>
        <v/>
      </c>
      <c r="AY65" s="94" t="str">
        <f t="shared" si="40"/>
        <v/>
      </c>
      <c r="AZ65" s="71" t="str">
        <f t="shared" si="41"/>
        <v/>
      </c>
      <c r="BA65" s="52" t="s">
        <v>0</v>
      </c>
      <c r="BB65" s="20" t="str">
        <f t="shared" si="42"/>
        <v/>
      </c>
      <c r="BC65" s="52" t="s">
        <v>0</v>
      </c>
      <c r="BD65" s="165" t="str">
        <f t="shared" si="43"/>
        <v>OK Jelen</v>
      </c>
      <c r="BE65" s="52" t="s">
        <v>0</v>
      </c>
      <c r="BF65" s="63" t="str">
        <f t="shared" si="44"/>
        <v>129:16</v>
      </c>
      <c r="BG65" s="93" t="str">
        <f t="shared" si="45"/>
        <v>0</v>
      </c>
      <c r="BH65" s="211">
        <f t="shared" si="46"/>
        <v>7756</v>
      </c>
      <c r="BI65" s="212">
        <f t="shared" si="8"/>
        <v>2</v>
      </c>
      <c r="BJ65" s="52" t="s">
        <v>0</v>
      </c>
      <c r="BK65" s="57" t="str">
        <f t="shared" si="47"/>
        <v>Miran</v>
      </c>
      <c r="BL65" s="33" t="str">
        <f t="shared" si="48"/>
        <v>Košćica</v>
      </c>
      <c r="BM65" s="78">
        <f t="shared" si="49"/>
        <v>1082</v>
      </c>
      <c r="BN65" s="78" t="str">
        <f t="shared" si="50"/>
        <v/>
      </c>
      <c r="BO65" s="33" t="str">
        <f t="shared" si="51"/>
        <v>Miran</v>
      </c>
      <c r="BP65" s="71" t="str">
        <f t="shared" si="52"/>
        <v>Košćica</v>
      </c>
      <c r="BQ65" s="52" t="s">
        <v>0</v>
      </c>
      <c r="BR65" s="87" t="str">
        <f t="shared" si="53"/>
        <v/>
      </c>
      <c r="BS65" s="52" t="s">
        <v>0</v>
      </c>
      <c r="BT65" s="20" t="str">
        <f t="shared" si="54"/>
        <v/>
      </c>
      <c r="BU65" s="52" t="s">
        <v>0</v>
      </c>
      <c r="BV65" s="135"/>
      <c r="BW65" s="52" t="s">
        <v>0</v>
      </c>
      <c r="BX65" s="57" t="str">
        <f t="shared" si="55"/>
        <v/>
      </c>
      <c r="BY65" s="78" t="str">
        <f>IF(BV65="","",MAX(BY$10:BY64)+1)</f>
        <v/>
      </c>
      <c r="BZ65" s="58" t="str">
        <f t="shared" si="56"/>
        <v/>
      </c>
      <c r="CA65" s="52" t="s">
        <v>0</v>
      </c>
      <c r="CB65" s="20" t="str">
        <f t="shared" si="57"/>
        <v/>
      </c>
      <c r="CC65" s="52" t="s">
        <v>0</v>
      </c>
      <c r="CD65" s="63" t="str">
        <f>IF(AND(BM65="NEMA",BN65="NEMA"),MAX(CD$10:CD64)+1,"")</f>
        <v/>
      </c>
      <c r="CE65" s="58" t="str">
        <f t="shared" si="58"/>
        <v/>
      </c>
      <c r="CF65" t="s">
        <v>0</v>
      </c>
      <c r="CG65" s="138" t="str">
        <f t="shared" si="15"/>
        <v>M</v>
      </c>
      <c r="CH65" t="s">
        <v>0</v>
      </c>
      <c r="CI65" s="57" t="str">
        <f>IF(CD65="","",IF(M65&lt;&gt;"CRO","","INSERT INTO osoba (id,reg_broj,oib,spol_id,dat_rodjenja) VALUES ("&amp;CD65&amp;",(SELECT max(reg_broj)+1 FROM osoba),Null,'"&amp;CG65&amp;"',Null); INSERT INTO osoba_log (id,reg_broj,oib,spol_id,dat_rodjenja,dnevnik_id) SELECT id,reg_broj,oib,spol_id,dat_rodjenja,"&amp;dnevnik_id&amp;" FROM osoba WHERE id = "&amp;CD65&amp;";"))</f>
        <v/>
      </c>
      <c r="CJ65" s="71" t="str">
        <f>IF(CD65="","","INSERT INTO imeprezime (id,osoba_id,rbr,ime,prezime,klub_id,identitet_id,sintaksa_id,info,aktivno,dnevnik_id) VALUES ("&amp;CD65&amp;","&amp;IF(CI65="","Null",CD65)&amp;",1,'"&amp;BK65&amp;"','"&amp;BL65&amp;"',(SELECT id FROM klub WHERE naziv = '"&amp;BD65&amp;"'),Null,1,'',1,"&amp;dnevnik_id&amp;");")</f>
        <v/>
      </c>
      <c r="CK65" t="s">
        <v>0</v>
      </c>
      <c r="CL65" s="20" t="str">
        <f t="shared" si="59"/>
        <v/>
      </c>
      <c r="CM65" s="52" t="s">
        <v>0</v>
      </c>
      <c r="CN65" s="57" t="str">
        <f t="shared" si="16"/>
        <v>Miran</v>
      </c>
      <c r="CO65" s="71" t="str">
        <f t="shared" si="17"/>
        <v>Košćica</v>
      </c>
      <c r="CP65" s="52" t="s">
        <v>0</v>
      </c>
      <c r="CQ65" s="57" t="str">
        <f t="shared" si="60"/>
        <v>Miran – Košćica – OK Jelen – M21A</v>
      </c>
      <c r="CR65" s="58">
        <f t="shared" si="61"/>
        <v>166</v>
      </c>
      <c r="CS65" s="52" t="s">
        <v>0</v>
      </c>
      <c r="CT65" s="57" t="str">
        <f t="shared" si="62"/>
        <v>Miran – Košćica – OK Jelen</v>
      </c>
      <c r="CU65" s="58">
        <f t="shared" si="63"/>
        <v>166</v>
      </c>
      <c r="CV65" s="52" t="s">
        <v>0</v>
      </c>
      <c r="CW65" s="57" t="str">
        <f t="shared" si="64"/>
        <v>Miran – Košćica</v>
      </c>
      <c r="CX65" s="58">
        <f t="shared" si="65"/>
        <v>166</v>
      </c>
      <c r="CY65" s="52" t="s">
        <v>0</v>
      </c>
      <c r="CZ65" s="63">
        <f t="shared" si="66"/>
        <v>166</v>
      </c>
      <c r="DA65" s="58" cm="1">
        <f t="array" ref="DA65">IF(CZ65&lt;&gt;"",INDEX(imePrezime_id,CZ65,0),IF(CD65&lt;&gt;"",CD65,""))</f>
        <v>1082</v>
      </c>
      <c r="DB65" s="52" t="s">
        <v>0</v>
      </c>
      <c r="DC65" s="63" t="str">
        <f t="shared" si="67"/>
        <v>imepre</v>
      </c>
      <c r="DD65" s="78" t="str">
        <f t="shared" si="21"/>
        <v>klu</v>
      </c>
      <c r="DE65" s="78" t="str">
        <f t="shared" si="68"/>
        <v>kat</v>
      </c>
      <c r="DF65" s="78" t="str">
        <f t="shared" si="69"/>
        <v>ot</v>
      </c>
      <c r="DG65" s="71" t="str">
        <f t="shared" si="70"/>
        <v>imepre-klu-kat-ot</v>
      </c>
      <c r="DH65" s="52" t="s">
        <v>0</v>
      </c>
      <c r="DI65" s="63">
        <f>IF(BL65="","",MAX(DI$10:DI64)+1)</f>
        <v>1048</v>
      </c>
      <c r="DJ65" s="78">
        <f t="shared" si="71"/>
        <v>1003</v>
      </c>
      <c r="DK65" s="78">
        <f t="shared" si="72"/>
        <v>1082</v>
      </c>
      <c r="DL65" s="78">
        <f t="shared" si="73"/>
        <v>7756</v>
      </c>
      <c r="DM65" s="78">
        <f t="shared" si="74"/>
        <v>2</v>
      </c>
      <c r="DN65" s="78">
        <f t="shared" si="22"/>
        <v>0</v>
      </c>
      <c r="DO65" s="78">
        <f t="shared" si="23"/>
        <v>2</v>
      </c>
      <c r="DP65" s="78" t="str">
        <f t="shared" si="75"/>
        <v>0</v>
      </c>
      <c r="DQ65" s="78" t="str">
        <f t="shared" si="76"/>
        <v/>
      </c>
      <c r="DR65" s="78" t="str">
        <f t="shared" si="77"/>
        <v/>
      </c>
      <c r="DS65" s="58" t="str">
        <f t="shared" si="24"/>
        <v/>
      </c>
      <c r="DT65" s="52" t="s">
        <v>0</v>
      </c>
      <c r="DU65" s="20"/>
      <c r="DV65" s="52"/>
      <c r="DW65" s="20"/>
      <c r="DX65" s="52"/>
      <c r="DY65" s="230"/>
      <c r="DZ65" s="52" t="s">
        <v>0</v>
      </c>
    </row>
    <row r="66" spans="1:130" x14ac:dyDescent="0.25">
      <c r="A66" t="s">
        <v>0</v>
      </c>
      <c r="B66" s="57" t="str">
        <f>IF(csv!F58="","",csv!T58)</f>
        <v>M21A</v>
      </c>
      <c r="C66" s="33" t="s">
        <v>0</v>
      </c>
      <c r="D66" s="33" t="str">
        <f>IF(csv!F58="","",csv!F58)</f>
        <v>Vacant</v>
      </c>
      <c r="E66" s="33" t="str">
        <f>IF(csv!E58="","",csv!E58)</f>
        <v/>
      </c>
      <c r="F66" s="33" t="s">
        <v>0</v>
      </c>
      <c r="G66" s="78" t="str">
        <f>IF(csv!M58="","",csv!M58)</f>
        <v/>
      </c>
      <c r="H66" s="78" t="str">
        <f>IF(csv!N58="","",csv!N58)</f>
        <v>0</v>
      </c>
      <c r="I66" s="33" t="s">
        <v>0</v>
      </c>
      <c r="J66" s="33" t="str">
        <f>IF(csv!P58="","",csv!P58)</f>
        <v/>
      </c>
      <c r="K66" s="33" t="str">
        <f>IF(csv!Q58="","",csv!Q58)</f>
        <v/>
      </c>
      <c r="L66" s="33" t="s">
        <v>0</v>
      </c>
      <c r="M66" s="71" t="str">
        <f>IF(csv!R58="","",csv!R58)</f>
        <v/>
      </c>
      <c r="N66" s="52" t="s">
        <v>0</v>
      </c>
      <c r="O66" s="57" t="str">
        <f t="shared" si="25"/>
        <v>M21A</v>
      </c>
      <c r="P66" s="78">
        <f>IF(O66="","",IF(COUNTIF(O$10:O65,O66)=0,P65+1,P65))</f>
        <v>5</v>
      </c>
      <c r="Q66" s="93">
        <f t="shared" si="26"/>
        <v>101</v>
      </c>
      <c r="R66" s="94" t="str" cm="1">
        <f t="array" ref="R66">IF(S66="","",INDEX(natjecanjeStaze_naziv,MATCH(S66,natjecanjeStaze_stazaId,0)))</f>
        <v/>
      </c>
      <c r="S66" s="58" t="str">
        <f t="shared" si="27"/>
        <v/>
      </c>
      <c r="T66" s="52" t="s">
        <v>0</v>
      </c>
      <c r="U66" s="165" t="str">
        <f t="shared" si="28"/>
        <v>M21A</v>
      </c>
      <c r="V66" s="52" t="s">
        <v>0</v>
      </c>
      <c r="W66" s="57" t="str">
        <f t="shared" si="29"/>
        <v/>
      </c>
      <c r="X66" s="78" t="str">
        <f t="shared" si="3"/>
        <v/>
      </c>
      <c r="Y66" s="33" t="str">
        <f t="shared" si="30"/>
        <v/>
      </c>
      <c r="Z66" s="71" t="str">
        <f>IF(Y66="","",MAX(Z$10:Z65)+1)</f>
        <v/>
      </c>
      <c r="AA66" s="52" t="s">
        <v>0</v>
      </c>
      <c r="AB66" s="135"/>
      <c r="AC66" s="52" t="s">
        <v>0</v>
      </c>
      <c r="AD66" s="20" t="str">
        <f t="shared" si="31"/>
        <v/>
      </c>
      <c r="AE66" s="52" t="s">
        <v>0</v>
      </c>
      <c r="AF66" s="165" t="str">
        <f t="shared" si="32"/>
        <v/>
      </c>
      <c r="AG66" s="52" t="s">
        <v>0</v>
      </c>
      <c r="AH66" s="57" t="str">
        <f t="shared" si="33"/>
        <v/>
      </c>
      <c r="AI66" s="33" t="str">
        <f t="shared" si="34"/>
        <v/>
      </c>
      <c r="AJ66" s="78" t="str">
        <f t="shared" si="5"/>
        <v/>
      </c>
      <c r="AK66" s="33" t="str" cm="1">
        <f t="array" ref="AK66">IF(AJ66="",""&amp;AI66,IF(AJ66="NEMA",AI66,INDEX(klub_naziv,MATCH(INDEX(klubAlias_klubId,AJ66),klub_id,0))))</f>
        <v/>
      </c>
      <c r="AL66" s="33" t="str" cm="1">
        <f t="array" ref="AL66">IFERROR(""&amp;INDEX(registarNatjecatelji,CX66,4),"")</f>
        <v/>
      </c>
      <c r="AM66" s="78" t="str">
        <f t="shared" si="35"/>
        <v/>
      </c>
      <c r="AN66" s="71" t="str">
        <f t="shared" si="36"/>
        <v/>
      </c>
      <c r="AO66" s="52" t="s">
        <v>0</v>
      </c>
      <c r="AP66" s="87" t="str">
        <f>IF(AJ66&lt;&gt;"NEMA","",IF(IFERROR(MATCH(AI66,AI$10:AI65,0),0)&lt;&gt;0,"",AI66))</f>
        <v/>
      </c>
      <c r="AQ66" s="52" t="s">
        <v>0</v>
      </c>
      <c r="AR66" s="135"/>
      <c r="AS66" s="52" t="s">
        <v>0</v>
      </c>
      <c r="AT66" s="57" t="str">
        <f t="shared" si="37"/>
        <v/>
      </c>
      <c r="AU66" s="33" t="str">
        <f>IF(AT66="","",MAX(AU$10:AU65)+1)</f>
        <v/>
      </c>
      <c r="AV66" s="33" t="str">
        <f t="shared" si="38"/>
        <v/>
      </c>
      <c r="AW66" s="33" t="str">
        <f t="shared" si="39"/>
        <v/>
      </c>
      <c r="AX66" s="33" t="str">
        <f>IF(AR66="","",MAX(AX$10:AX65)+1)</f>
        <v/>
      </c>
      <c r="AY66" s="94" t="str">
        <f t="shared" si="40"/>
        <v/>
      </c>
      <c r="AZ66" s="71" t="str">
        <f t="shared" si="41"/>
        <v/>
      </c>
      <c r="BA66" s="52" t="s">
        <v>0</v>
      </c>
      <c r="BB66" s="20" t="str">
        <f t="shared" si="42"/>
        <v/>
      </c>
      <c r="BC66" s="52" t="s">
        <v>0</v>
      </c>
      <c r="BD66" s="165" t="str">
        <f t="shared" si="43"/>
        <v/>
      </c>
      <c r="BE66" s="52" t="s">
        <v>0</v>
      </c>
      <c r="BF66" s="63" t="str">
        <f t="shared" si="44"/>
        <v/>
      </c>
      <c r="BG66" s="93" t="str">
        <f t="shared" si="45"/>
        <v>0</v>
      </c>
      <c r="BH66" s="211" t="str">
        <f t="shared" si="46"/>
        <v/>
      </c>
      <c r="BI66" s="212" t="str">
        <f t="shared" si="8"/>
        <v/>
      </c>
      <c r="BJ66" s="52" t="s">
        <v>0</v>
      </c>
      <c r="BK66" s="57" t="str">
        <f t="shared" si="47"/>
        <v>Vacant</v>
      </c>
      <c r="BL66" s="33" t="str">
        <f t="shared" si="48"/>
        <v/>
      </c>
      <c r="BM66" s="78" t="str">
        <f t="shared" si="49"/>
        <v/>
      </c>
      <c r="BN66" s="78" t="str">
        <f t="shared" si="50"/>
        <v/>
      </c>
      <c r="BO66" s="33" t="str">
        <f t="shared" si="51"/>
        <v/>
      </c>
      <c r="BP66" s="71" t="str">
        <f t="shared" si="52"/>
        <v/>
      </c>
      <c r="BQ66" s="52" t="s">
        <v>0</v>
      </c>
      <c r="BR66" s="87" t="str">
        <f t="shared" si="53"/>
        <v/>
      </c>
      <c r="BS66" s="52" t="s">
        <v>0</v>
      </c>
      <c r="BT66" s="20" t="str">
        <f t="shared" si="54"/>
        <v/>
      </c>
      <c r="BU66" s="52" t="s">
        <v>0</v>
      </c>
      <c r="BV66" s="135"/>
      <c r="BW66" s="52" t="s">
        <v>0</v>
      </c>
      <c r="BX66" s="57" t="str">
        <f t="shared" si="55"/>
        <v/>
      </c>
      <c r="BY66" s="78" t="str">
        <f>IF(BV66="","",MAX(BY$10:BY65)+1)</f>
        <v/>
      </c>
      <c r="BZ66" s="58" t="str">
        <f t="shared" si="56"/>
        <v/>
      </c>
      <c r="CA66" s="52" t="s">
        <v>0</v>
      </c>
      <c r="CB66" s="20" t="str">
        <f t="shared" si="57"/>
        <v/>
      </c>
      <c r="CC66" s="52" t="s">
        <v>0</v>
      </c>
      <c r="CD66" s="63" t="str">
        <f>IF(AND(BM66="NEMA",BN66="NEMA"),MAX(CD$10:CD65)+1,"")</f>
        <v/>
      </c>
      <c r="CE66" s="58" t="str">
        <f t="shared" si="58"/>
        <v/>
      </c>
      <c r="CF66" t="s">
        <v>0</v>
      </c>
      <c r="CG66" s="138" t="str">
        <f t="shared" si="15"/>
        <v>M</v>
      </c>
      <c r="CH66" t="s">
        <v>0</v>
      </c>
      <c r="CI66" s="57" t="str">
        <f>IF(CD66="","",IF(M66&lt;&gt;"CRO","","INSERT INTO osoba (id,reg_broj,oib,spol_id,dat_rodjenja) VALUES ("&amp;CD66&amp;",(SELECT max(reg_broj)+1 FROM osoba),Null,'"&amp;CG66&amp;"',Null); INSERT INTO osoba_log (id,reg_broj,oib,spol_id,dat_rodjenja,dnevnik_id) SELECT id,reg_broj,oib,spol_id,dat_rodjenja,"&amp;dnevnik_id&amp;" FROM osoba WHERE id = "&amp;CD66&amp;";"))</f>
        <v/>
      </c>
      <c r="CJ66" s="71" t="str">
        <f>IF(CD66="","","INSERT INTO imeprezime (id,osoba_id,rbr,ime,prezime,klub_id,identitet_id,sintaksa_id,info,aktivno,dnevnik_id) VALUES ("&amp;CD66&amp;","&amp;IF(CI66="","Null",CD66)&amp;",1,'"&amp;BK66&amp;"','"&amp;BL66&amp;"',(SELECT id FROM klub WHERE naziv = '"&amp;BD66&amp;"'),Null,1,'',1,"&amp;dnevnik_id&amp;");")</f>
        <v/>
      </c>
      <c r="CK66" t="s">
        <v>0</v>
      </c>
      <c r="CL66" s="20" t="str">
        <f t="shared" si="59"/>
        <v/>
      </c>
      <c r="CM66" s="52" t="s">
        <v>0</v>
      </c>
      <c r="CN66" s="57" t="str">
        <f t="shared" si="16"/>
        <v/>
      </c>
      <c r="CO66" s="71" t="str">
        <f t="shared" si="17"/>
        <v/>
      </c>
      <c r="CP66" s="52" t="s">
        <v>0</v>
      </c>
      <c r="CQ66" s="57" t="str">
        <f t="shared" si="60"/>
        <v/>
      </c>
      <c r="CR66" s="58" t="str">
        <f t="shared" si="61"/>
        <v/>
      </c>
      <c r="CS66" s="52" t="s">
        <v>0</v>
      </c>
      <c r="CT66" s="57" t="str">
        <f t="shared" si="62"/>
        <v/>
      </c>
      <c r="CU66" s="58" t="str">
        <f t="shared" si="63"/>
        <v/>
      </c>
      <c r="CV66" s="52" t="s">
        <v>0</v>
      </c>
      <c r="CW66" s="57" t="str">
        <f t="shared" si="64"/>
        <v/>
      </c>
      <c r="CX66" s="58" t="str">
        <f t="shared" si="65"/>
        <v/>
      </c>
      <c r="CY66" s="52" t="s">
        <v>0</v>
      </c>
      <c r="CZ66" s="63" t="str">
        <f t="shared" si="66"/>
        <v/>
      </c>
      <c r="DA66" s="58" t="str" cm="1">
        <f t="array" ref="DA66">IF(CZ66&lt;&gt;"",INDEX(imePrezime_id,CZ66,0),IF(CD66&lt;&gt;"",CD66,""))</f>
        <v/>
      </c>
      <c r="DB66" s="52" t="s">
        <v>0</v>
      </c>
      <c r="DC66" s="63" t="str">
        <f t="shared" si="67"/>
        <v/>
      </c>
      <c r="DD66" s="78" t="str">
        <f t="shared" si="21"/>
        <v/>
      </c>
      <c r="DE66" s="78" t="str">
        <f t="shared" si="68"/>
        <v/>
      </c>
      <c r="DF66" s="78" t="str">
        <f t="shared" si="69"/>
        <v/>
      </c>
      <c r="DG66" s="71" t="str">
        <f t="shared" si="70"/>
        <v/>
      </c>
      <c r="DH66" s="52" t="s">
        <v>0</v>
      </c>
      <c r="DI66" s="63" t="str">
        <f>IF(BL66="","",MAX(DI$10:DI65)+1)</f>
        <v/>
      </c>
      <c r="DJ66" s="78" t="str">
        <f t="shared" si="71"/>
        <v/>
      </c>
      <c r="DK66" s="78" t="str">
        <f t="shared" si="72"/>
        <v/>
      </c>
      <c r="DL66" s="78" t="str">
        <f t="shared" si="73"/>
        <v/>
      </c>
      <c r="DM66" s="78" t="str">
        <f t="shared" si="74"/>
        <v/>
      </c>
      <c r="DN66" s="78" t="str">
        <f t="shared" si="22"/>
        <v/>
      </c>
      <c r="DO66" s="78" t="str">
        <f t="shared" si="23"/>
        <v/>
      </c>
      <c r="DP66" s="78" t="str">
        <f t="shared" si="75"/>
        <v/>
      </c>
      <c r="DQ66" s="78" t="str">
        <f t="shared" si="76"/>
        <v/>
      </c>
      <c r="DR66" s="78" t="str">
        <f t="shared" si="77"/>
        <v/>
      </c>
      <c r="DS66" s="58" t="str">
        <f t="shared" si="24"/>
        <v/>
      </c>
      <c r="DT66" s="52" t="s">
        <v>0</v>
      </c>
      <c r="DU66" s="20"/>
      <c r="DV66" s="52"/>
      <c r="DW66" s="20"/>
      <c r="DX66" s="52"/>
      <c r="DY66" s="230"/>
      <c r="DZ66" s="52" t="s">
        <v>0</v>
      </c>
    </row>
    <row r="67" spans="1:130" x14ac:dyDescent="0.25">
      <c r="A67" t="s">
        <v>0</v>
      </c>
      <c r="B67" s="57" t="str">
        <f>IF(csv!F59="","",csv!T59)</f>
        <v>M21A</v>
      </c>
      <c r="C67" s="33" t="s">
        <v>0</v>
      </c>
      <c r="D67" s="33" t="str">
        <f>IF(csv!F59="","",csv!F59)</f>
        <v>Vacant</v>
      </c>
      <c r="E67" s="33" t="str">
        <f>IF(csv!E59="","",csv!E59)</f>
        <v/>
      </c>
      <c r="F67" s="33" t="s">
        <v>0</v>
      </c>
      <c r="G67" s="78" t="str">
        <f>IF(csv!M59="","",csv!M59)</f>
        <v/>
      </c>
      <c r="H67" s="78" t="str">
        <f>IF(csv!N59="","",csv!N59)</f>
        <v>0</v>
      </c>
      <c r="I67" s="33" t="s">
        <v>0</v>
      </c>
      <c r="J67" s="33" t="str">
        <f>IF(csv!P59="","",csv!P59)</f>
        <v/>
      </c>
      <c r="K67" s="33" t="str">
        <f>IF(csv!Q59="","",csv!Q59)</f>
        <v/>
      </c>
      <c r="L67" s="33" t="s">
        <v>0</v>
      </c>
      <c r="M67" s="71" t="str">
        <f>IF(csv!R59="","",csv!R59)</f>
        <v/>
      </c>
      <c r="N67" s="52" t="s">
        <v>0</v>
      </c>
      <c r="O67" s="57" t="str">
        <f t="shared" si="25"/>
        <v>M21A</v>
      </c>
      <c r="P67" s="78">
        <f>IF(O67="","",IF(COUNTIF(O$10:O66,O67)=0,P66+1,P66))</f>
        <v>5</v>
      </c>
      <c r="Q67" s="93">
        <f t="shared" si="26"/>
        <v>101</v>
      </c>
      <c r="R67" s="94" t="str" cm="1">
        <f t="array" ref="R67">IF(S67="","",INDEX(natjecanjeStaze_naziv,MATCH(S67,natjecanjeStaze_stazaId,0)))</f>
        <v/>
      </c>
      <c r="S67" s="58" t="str">
        <f t="shared" si="27"/>
        <v/>
      </c>
      <c r="T67" s="52" t="s">
        <v>0</v>
      </c>
      <c r="U67" s="165" t="str">
        <f t="shared" si="28"/>
        <v>M21A</v>
      </c>
      <c r="V67" s="52" t="s">
        <v>0</v>
      </c>
      <c r="W67" s="57" t="str">
        <f t="shared" si="29"/>
        <v/>
      </c>
      <c r="X67" s="78" t="str">
        <f t="shared" si="3"/>
        <v/>
      </c>
      <c r="Y67" s="33" t="str">
        <f t="shared" si="30"/>
        <v/>
      </c>
      <c r="Z67" s="71" t="str">
        <f>IF(Y67="","",MAX(Z$10:Z66)+1)</f>
        <v/>
      </c>
      <c r="AA67" s="52" t="s">
        <v>0</v>
      </c>
      <c r="AB67" s="135"/>
      <c r="AC67" s="52" t="s">
        <v>0</v>
      </c>
      <c r="AD67" s="20" t="str">
        <f t="shared" si="31"/>
        <v/>
      </c>
      <c r="AE67" s="52" t="s">
        <v>0</v>
      </c>
      <c r="AF67" s="165" t="str">
        <f t="shared" si="32"/>
        <v/>
      </c>
      <c r="AG67" s="52" t="s">
        <v>0</v>
      </c>
      <c r="AH67" s="57" t="str">
        <f t="shared" si="33"/>
        <v/>
      </c>
      <c r="AI67" s="33" t="str">
        <f t="shared" si="34"/>
        <v/>
      </c>
      <c r="AJ67" s="78" t="str">
        <f t="shared" si="5"/>
        <v/>
      </c>
      <c r="AK67" s="33" t="str" cm="1">
        <f t="array" ref="AK67">IF(AJ67="",""&amp;AI67,IF(AJ67="NEMA",AI67,INDEX(klub_naziv,MATCH(INDEX(klubAlias_klubId,AJ67),klub_id,0))))</f>
        <v/>
      </c>
      <c r="AL67" s="33" t="str" cm="1">
        <f t="array" ref="AL67">IFERROR(""&amp;INDEX(registarNatjecatelji,CX67,4),"")</f>
        <v/>
      </c>
      <c r="AM67" s="78" t="str">
        <f t="shared" si="35"/>
        <v/>
      </c>
      <c r="AN67" s="71" t="str">
        <f t="shared" si="36"/>
        <v/>
      </c>
      <c r="AO67" s="52" t="s">
        <v>0</v>
      </c>
      <c r="AP67" s="87" t="str">
        <f>IF(AJ67&lt;&gt;"NEMA","",IF(IFERROR(MATCH(AI67,AI$10:AI66,0),0)&lt;&gt;0,"",AI67))</f>
        <v/>
      </c>
      <c r="AQ67" s="52" t="s">
        <v>0</v>
      </c>
      <c r="AR67" s="135"/>
      <c r="AS67" s="52" t="s">
        <v>0</v>
      </c>
      <c r="AT67" s="57" t="str">
        <f t="shared" si="37"/>
        <v/>
      </c>
      <c r="AU67" s="33" t="str">
        <f>IF(AT67="","",MAX(AU$10:AU66)+1)</f>
        <v/>
      </c>
      <c r="AV67" s="33" t="str">
        <f t="shared" si="38"/>
        <v/>
      </c>
      <c r="AW67" s="33" t="str">
        <f t="shared" si="39"/>
        <v/>
      </c>
      <c r="AX67" s="33" t="str">
        <f>IF(AR67="","",MAX(AX$10:AX66)+1)</f>
        <v/>
      </c>
      <c r="AY67" s="94" t="str">
        <f t="shared" si="40"/>
        <v/>
      </c>
      <c r="AZ67" s="71" t="str">
        <f t="shared" si="41"/>
        <v/>
      </c>
      <c r="BA67" s="52" t="s">
        <v>0</v>
      </c>
      <c r="BB67" s="20" t="str">
        <f t="shared" si="42"/>
        <v/>
      </c>
      <c r="BC67" s="52" t="s">
        <v>0</v>
      </c>
      <c r="BD67" s="165" t="str">
        <f t="shared" si="43"/>
        <v/>
      </c>
      <c r="BE67" s="52" t="s">
        <v>0</v>
      </c>
      <c r="BF67" s="63" t="str">
        <f t="shared" si="44"/>
        <v/>
      </c>
      <c r="BG67" s="93" t="str">
        <f t="shared" si="45"/>
        <v>0</v>
      </c>
      <c r="BH67" s="211" t="str">
        <f t="shared" si="46"/>
        <v/>
      </c>
      <c r="BI67" s="212" t="str">
        <f t="shared" si="8"/>
        <v/>
      </c>
      <c r="BJ67" s="52" t="s">
        <v>0</v>
      </c>
      <c r="BK67" s="57" t="str">
        <f t="shared" si="47"/>
        <v>Vacant</v>
      </c>
      <c r="BL67" s="33" t="str">
        <f t="shared" si="48"/>
        <v/>
      </c>
      <c r="BM67" s="78" t="str">
        <f t="shared" si="49"/>
        <v/>
      </c>
      <c r="BN67" s="78" t="str">
        <f t="shared" si="50"/>
        <v/>
      </c>
      <c r="BO67" s="33" t="str">
        <f t="shared" si="51"/>
        <v/>
      </c>
      <c r="BP67" s="71" t="str">
        <f t="shared" si="52"/>
        <v/>
      </c>
      <c r="BQ67" s="52" t="s">
        <v>0</v>
      </c>
      <c r="BR67" s="87" t="str">
        <f t="shared" si="53"/>
        <v/>
      </c>
      <c r="BS67" s="52" t="s">
        <v>0</v>
      </c>
      <c r="BT67" s="20" t="str">
        <f t="shared" si="54"/>
        <v/>
      </c>
      <c r="BU67" s="52" t="s">
        <v>0</v>
      </c>
      <c r="BV67" s="135"/>
      <c r="BW67" s="52" t="s">
        <v>0</v>
      </c>
      <c r="BX67" s="57" t="str">
        <f t="shared" si="55"/>
        <v/>
      </c>
      <c r="BY67" s="78" t="str">
        <f>IF(BV67="","",MAX(BY$10:BY66)+1)</f>
        <v/>
      </c>
      <c r="BZ67" s="58" t="str">
        <f t="shared" si="56"/>
        <v/>
      </c>
      <c r="CA67" s="52" t="s">
        <v>0</v>
      </c>
      <c r="CB67" s="20" t="str">
        <f t="shared" si="57"/>
        <v/>
      </c>
      <c r="CC67" s="52" t="s">
        <v>0</v>
      </c>
      <c r="CD67" s="63" t="str">
        <f>IF(AND(BM67="NEMA",BN67="NEMA"),MAX(CD$10:CD66)+1,"")</f>
        <v/>
      </c>
      <c r="CE67" s="58" t="str">
        <f t="shared" si="58"/>
        <v/>
      </c>
      <c r="CF67" t="s">
        <v>0</v>
      </c>
      <c r="CG67" s="138" t="str">
        <f t="shared" si="15"/>
        <v>M</v>
      </c>
      <c r="CH67" t="s">
        <v>0</v>
      </c>
      <c r="CI67" s="57" t="str">
        <f>IF(CD67="","",IF(M67&lt;&gt;"CRO","","INSERT INTO osoba (id,reg_broj,oib,spol_id,dat_rodjenja) VALUES ("&amp;CD67&amp;",(SELECT max(reg_broj)+1 FROM osoba),Null,'"&amp;CG67&amp;"',Null); INSERT INTO osoba_log (id,reg_broj,oib,spol_id,dat_rodjenja,dnevnik_id) SELECT id,reg_broj,oib,spol_id,dat_rodjenja,"&amp;dnevnik_id&amp;" FROM osoba WHERE id = "&amp;CD67&amp;";"))</f>
        <v/>
      </c>
      <c r="CJ67" s="71" t="str">
        <f>IF(CD67="","","INSERT INTO imeprezime (id,osoba_id,rbr,ime,prezime,klub_id,identitet_id,sintaksa_id,info,aktivno,dnevnik_id) VALUES ("&amp;CD67&amp;","&amp;IF(CI67="","Null",CD67)&amp;",1,'"&amp;BK67&amp;"','"&amp;BL67&amp;"',(SELECT id FROM klub WHERE naziv = '"&amp;BD67&amp;"'),Null,1,'',1,"&amp;dnevnik_id&amp;");")</f>
        <v/>
      </c>
      <c r="CK67" t="s">
        <v>0</v>
      </c>
      <c r="CL67" s="20" t="str">
        <f t="shared" si="59"/>
        <v/>
      </c>
      <c r="CM67" s="52" t="s">
        <v>0</v>
      </c>
      <c r="CN67" s="57" t="str">
        <f t="shared" si="16"/>
        <v/>
      </c>
      <c r="CO67" s="71" t="str">
        <f t="shared" si="17"/>
        <v/>
      </c>
      <c r="CP67" s="52" t="s">
        <v>0</v>
      </c>
      <c r="CQ67" s="57" t="str">
        <f t="shared" si="60"/>
        <v/>
      </c>
      <c r="CR67" s="58" t="str">
        <f t="shared" si="61"/>
        <v/>
      </c>
      <c r="CS67" s="52" t="s">
        <v>0</v>
      </c>
      <c r="CT67" s="57" t="str">
        <f t="shared" si="62"/>
        <v/>
      </c>
      <c r="CU67" s="58" t="str">
        <f t="shared" si="63"/>
        <v/>
      </c>
      <c r="CV67" s="52" t="s">
        <v>0</v>
      </c>
      <c r="CW67" s="57" t="str">
        <f t="shared" si="64"/>
        <v/>
      </c>
      <c r="CX67" s="58" t="str">
        <f t="shared" si="65"/>
        <v/>
      </c>
      <c r="CY67" s="52" t="s">
        <v>0</v>
      </c>
      <c r="CZ67" s="63" t="str">
        <f t="shared" si="66"/>
        <v/>
      </c>
      <c r="DA67" s="58" t="str" cm="1">
        <f t="array" ref="DA67">IF(CZ67&lt;&gt;"",INDEX(imePrezime_id,CZ67,0),IF(CD67&lt;&gt;"",CD67,""))</f>
        <v/>
      </c>
      <c r="DB67" s="52" t="s">
        <v>0</v>
      </c>
      <c r="DC67" s="63" t="str">
        <f t="shared" si="67"/>
        <v/>
      </c>
      <c r="DD67" s="78" t="str">
        <f t="shared" si="21"/>
        <v/>
      </c>
      <c r="DE67" s="78" t="str">
        <f t="shared" si="68"/>
        <v/>
      </c>
      <c r="DF67" s="78" t="str">
        <f t="shared" si="69"/>
        <v/>
      </c>
      <c r="DG67" s="71" t="str">
        <f t="shared" si="70"/>
        <v/>
      </c>
      <c r="DH67" s="52" t="s">
        <v>0</v>
      </c>
      <c r="DI67" s="63" t="str">
        <f>IF(BL67="","",MAX(DI$10:DI66)+1)</f>
        <v/>
      </c>
      <c r="DJ67" s="78" t="str">
        <f t="shared" si="71"/>
        <v/>
      </c>
      <c r="DK67" s="78" t="str">
        <f t="shared" si="72"/>
        <v/>
      </c>
      <c r="DL67" s="78" t="str">
        <f t="shared" si="73"/>
        <v/>
      </c>
      <c r="DM67" s="78" t="str">
        <f t="shared" si="74"/>
        <v/>
      </c>
      <c r="DN67" s="78" t="str">
        <f t="shared" si="22"/>
        <v/>
      </c>
      <c r="DO67" s="78" t="str">
        <f t="shared" si="23"/>
        <v/>
      </c>
      <c r="DP67" s="78" t="str">
        <f t="shared" si="75"/>
        <v/>
      </c>
      <c r="DQ67" s="78" t="str">
        <f t="shared" si="76"/>
        <v/>
      </c>
      <c r="DR67" s="78" t="str">
        <f t="shared" si="77"/>
        <v/>
      </c>
      <c r="DS67" s="58" t="str">
        <f t="shared" si="24"/>
        <v/>
      </c>
      <c r="DT67" s="52" t="s">
        <v>0</v>
      </c>
      <c r="DU67" s="20"/>
      <c r="DV67" s="52"/>
      <c r="DW67" s="20"/>
      <c r="DX67" s="52"/>
      <c r="DY67" s="230"/>
      <c r="DZ67" s="52" t="s">
        <v>0</v>
      </c>
    </row>
    <row r="68" spans="1:130" x14ac:dyDescent="0.25">
      <c r="A68" t="s">
        <v>0</v>
      </c>
      <c r="B68" s="57" t="str">
        <f>IF(csv!F60="","",csv!T60)</f>
        <v>M21A</v>
      </c>
      <c r="C68" s="33" t="s">
        <v>0</v>
      </c>
      <c r="D68" s="33" t="str">
        <f>IF(csv!F60="","",csv!F60)</f>
        <v>Luka</v>
      </c>
      <c r="E68" s="33" t="str">
        <f>IF(csv!E60="","",csv!E60)</f>
        <v>Filetin</v>
      </c>
      <c r="F68" s="33" t="s">
        <v>0</v>
      </c>
      <c r="G68" s="78" t="str">
        <f>IF(csv!M60="","",csv!M60)</f>
        <v/>
      </c>
      <c r="H68" s="78" t="str">
        <f>IF(csv!N60="","",csv!N60)</f>
        <v>1</v>
      </c>
      <c r="I68" s="33" t="s">
        <v>0</v>
      </c>
      <c r="J68" s="33" t="str">
        <f>IF(csv!P60="","",csv!P60)</f>
        <v>KAP</v>
      </c>
      <c r="K68" s="33" t="str">
        <f>IF(csv!Q60="","",csv!Q60)</f>
        <v>OK Kapela</v>
      </c>
      <c r="L68" s="33" t="s">
        <v>0</v>
      </c>
      <c r="M68" s="71" t="str">
        <f>IF(csv!R60="","",csv!R60)</f>
        <v>CRO</v>
      </c>
      <c r="N68" s="52" t="s">
        <v>0</v>
      </c>
      <c r="O68" s="57" t="str">
        <f t="shared" si="25"/>
        <v>M21A</v>
      </c>
      <c r="P68" s="78">
        <f>IF(O68="","",IF(COUNTIF(O$10:O67,O68)=0,P67+1,P67))</f>
        <v>5</v>
      </c>
      <c r="Q68" s="93">
        <f t="shared" si="26"/>
        <v>101</v>
      </c>
      <c r="R68" s="94" t="str" cm="1">
        <f t="array" ref="R68">IF(S68="","",INDEX(natjecanjeStaze_naziv,MATCH(S68,natjecanjeStaze_stazaId,0)))</f>
        <v>M21A</v>
      </c>
      <c r="S68" s="58">
        <f t="shared" si="27"/>
        <v>1003</v>
      </c>
      <c r="T68" s="52" t="s">
        <v>0</v>
      </c>
      <c r="U68" s="165" t="str">
        <f t="shared" si="28"/>
        <v>M21A</v>
      </c>
      <c r="V68" s="52" t="s">
        <v>0</v>
      </c>
      <c r="W68" s="57" t="str">
        <f t="shared" si="29"/>
        <v>CRO</v>
      </c>
      <c r="X68" s="78">
        <f t="shared" si="3"/>
        <v>1</v>
      </c>
      <c r="Y68" s="33" t="str">
        <f t="shared" si="30"/>
        <v/>
      </c>
      <c r="Z68" s="71" t="str">
        <f>IF(Y68="","",MAX(Z$10:Z67)+1)</f>
        <v/>
      </c>
      <c r="AA68" s="52" t="s">
        <v>0</v>
      </c>
      <c r="AB68" s="135"/>
      <c r="AC68" s="52" t="s">
        <v>0</v>
      </c>
      <c r="AD68" s="20" t="str">
        <f t="shared" si="31"/>
        <v/>
      </c>
      <c r="AE68" s="52" t="s">
        <v>0</v>
      </c>
      <c r="AF68" s="165" t="str">
        <f t="shared" si="32"/>
        <v>CRO</v>
      </c>
      <c r="AG68" s="52" t="s">
        <v>0</v>
      </c>
      <c r="AH68" s="57" t="str">
        <f t="shared" si="33"/>
        <v>KAP</v>
      </c>
      <c r="AI68" s="33" t="str">
        <f t="shared" si="34"/>
        <v>OK Kapela</v>
      </c>
      <c r="AJ68" s="78" t="str">
        <f t="shared" si="5"/>
        <v/>
      </c>
      <c r="AK68" s="33" t="str" cm="1">
        <f t="array" ref="AK68">IF(AJ68="",""&amp;AI68,IF(AJ68="NEMA",AI68,INDEX(klub_naziv,MATCH(INDEX(klubAlias_klubId,AJ68),klub_id,0))))</f>
        <v>OK Kapela</v>
      </c>
      <c r="AL68" s="33" t="str" cm="1">
        <f t="array" ref="AL68">IFERROR(""&amp;INDEX(registarNatjecatelji,CX68,4),"")</f>
        <v>OK Kapela</v>
      </c>
      <c r="AM68" s="78" t="str">
        <f t="shared" si="35"/>
        <v/>
      </c>
      <c r="AN68" s="71" t="str">
        <f t="shared" si="36"/>
        <v>OK Kapela</v>
      </c>
      <c r="AO68" s="52" t="s">
        <v>0</v>
      </c>
      <c r="AP68" s="87" t="str">
        <f>IF(AJ68&lt;&gt;"NEMA","",IF(IFERROR(MATCH(AI68,AI$10:AI67,0),0)&lt;&gt;0,"",AI68))</f>
        <v/>
      </c>
      <c r="AQ68" s="52" t="s">
        <v>0</v>
      </c>
      <c r="AR68" s="135"/>
      <c r="AS68" s="52" t="s">
        <v>0</v>
      </c>
      <c r="AT68" s="57" t="str">
        <f t="shared" si="37"/>
        <v/>
      </c>
      <c r="AU68" s="33" t="str">
        <f>IF(AT68="","",MAX(AU$10:AU67)+1)</f>
        <v/>
      </c>
      <c r="AV68" s="33" t="str">
        <f t="shared" si="38"/>
        <v/>
      </c>
      <c r="AW68" s="33" t="str">
        <f t="shared" si="39"/>
        <v/>
      </c>
      <c r="AX68" s="33" t="str">
        <f>IF(AR68="","",MAX(AX$10:AX67)+1)</f>
        <v/>
      </c>
      <c r="AY68" s="94" t="str">
        <f t="shared" si="40"/>
        <v/>
      </c>
      <c r="AZ68" s="71" t="str">
        <f t="shared" si="41"/>
        <v/>
      </c>
      <c r="BA68" s="52" t="s">
        <v>0</v>
      </c>
      <c r="BB68" s="20" t="str">
        <f t="shared" si="42"/>
        <v/>
      </c>
      <c r="BC68" s="52" t="s">
        <v>0</v>
      </c>
      <c r="BD68" s="165" t="str">
        <f t="shared" si="43"/>
        <v>OK Kapela</v>
      </c>
      <c r="BE68" s="52" t="s">
        <v>0</v>
      </c>
      <c r="BF68" s="63" t="str">
        <f t="shared" si="44"/>
        <v/>
      </c>
      <c r="BG68" s="93" t="str">
        <f t="shared" si="45"/>
        <v>1</v>
      </c>
      <c r="BH68" s="211" t="str">
        <f t="shared" si="46"/>
        <v/>
      </c>
      <c r="BI68" s="212">
        <f t="shared" si="8"/>
        <v>6</v>
      </c>
      <c r="BJ68" s="52" t="s">
        <v>0</v>
      </c>
      <c r="BK68" s="57" t="str">
        <f t="shared" si="47"/>
        <v>Luka</v>
      </c>
      <c r="BL68" s="33" t="str">
        <f t="shared" si="48"/>
        <v>Filetin</v>
      </c>
      <c r="BM68" s="78">
        <f t="shared" si="49"/>
        <v>1195</v>
      </c>
      <c r="BN68" s="78" t="str">
        <f t="shared" si="50"/>
        <v/>
      </c>
      <c r="BO68" s="33" t="str">
        <f t="shared" si="51"/>
        <v>Luka</v>
      </c>
      <c r="BP68" s="71" t="str">
        <f t="shared" si="52"/>
        <v>Filetin</v>
      </c>
      <c r="BQ68" s="52" t="s">
        <v>0</v>
      </c>
      <c r="BR68" s="87" t="str">
        <f t="shared" si="53"/>
        <v/>
      </c>
      <c r="BS68" s="52" t="s">
        <v>0</v>
      </c>
      <c r="BT68" s="20" t="str">
        <f t="shared" si="54"/>
        <v/>
      </c>
      <c r="BU68" s="52" t="s">
        <v>0</v>
      </c>
      <c r="BV68" s="135"/>
      <c r="BW68" s="52" t="s">
        <v>0</v>
      </c>
      <c r="BX68" s="57" t="str">
        <f t="shared" si="55"/>
        <v/>
      </c>
      <c r="BY68" s="78" t="str">
        <f>IF(BV68="","",MAX(BY$10:BY67)+1)</f>
        <v/>
      </c>
      <c r="BZ68" s="58" t="str">
        <f t="shared" si="56"/>
        <v/>
      </c>
      <c r="CA68" s="52" t="s">
        <v>0</v>
      </c>
      <c r="CB68" s="20" t="str">
        <f t="shared" si="57"/>
        <v/>
      </c>
      <c r="CC68" s="52" t="s">
        <v>0</v>
      </c>
      <c r="CD68" s="63" t="str">
        <f>IF(AND(BM68="NEMA",BN68="NEMA"),MAX(CD$10:CD67)+1,"")</f>
        <v/>
      </c>
      <c r="CE68" s="58" t="str">
        <f t="shared" si="58"/>
        <v/>
      </c>
      <c r="CF68" t="s">
        <v>0</v>
      </c>
      <c r="CG68" s="138" t="str">
        <f t="shared" si="15"/>
        <v>M</v>
      </c>
      <c r="CH68" t="s">
        <v>0</v>
      </c>
      <c r="CI68" s="57" t="str">
        <f>IF(CD68="","",IF(M68&lt;&gt;"CRO","","INSERT INTO osoba (id,reg_broj,oib,spol_id,dat_rodjenja) VALUES ("&amp;CD68&amp;",(SELECT max(reg_broj)+1 FROM osoba),Null,'"&amp;CG68&amp;"',Null); INSERT INTO osoba_log (id,reg_broj,oib,spol_id,dat_rodjenja,dnevnik_id) SELECT id,reg_broj,oib,spol_id,dat_rodjenja,"&amp;dnevnik_id&amp;" FROM osoba WHERE id = "&amp;CD68&amp;";"))</f>
        <v/>
      </c>
      <c r="CJ68" s="71" t="str">
        <f>IF(CD68="","","INSERT INTO imeprezime (id,osoba_id,rbr,ime,prezime,klub_id,identitet_id,sintaksa_id,info,aktivno,dnevnik_id) VALUES ("&amp;CD68&amp;","&amp;IF(CI68="","Null",CD68)&amp;",1,'"&amp;BK68&amp;"','"&amp;BL68&amp;"',(SELECT id FROM klub WHERE naziv = '"&amp;BD68&amp;"'),Null,1,'',1,"&amp;dnevnik_id&amp;");")</f>
        <v/>
      </c>
      <c r="CK68" t="s">
        <v>0</v>
      </c>
      <c r="CL68" s="20" t="str">
        <f t="shared" si="59"/>
        <v/>
      </c>
      <c r="CM68" s="52" t="s">
        <v>0</v>
      </c>
      <c r="CN68" s="57" t="str">
        <f t="shared" si="16"/>
        <v>Luka</v>
      </c>
      <c r="CO68" s="71" t="str">
        <f t="shared" si="17"/>
        <v>Filetin</v>
      </c>
      <c r="CP68" s="52" t="s">
        <v>0</v>
      </c>
      <c r="CQ68" s="57" t="str">
        <f t="shared" si="60"/>
        <v>Luka – Filetin – OK Kapela – M21A</v>
      </c>
      <c r="CR68" s="58">
        <f t="shared" si="61"/>
        <v>234</v>
      </c>
      <c r="CS68" s="52" t="s">
        <v>0</v>
      </c>
      <c r="CT68" s="57" t="str">
        <f t="shared" si="62"/>
        <v>Luka – Filetin – OK Kapela</v>
      </c>
      <c r="CU68" s="58">
        <f t="shared" si="63"/>
        <v>234</v>
      </c>
      <c r="CV68" s="52" t="s">
        <v>0</v>
      </c>
      <c r="CW68" s="57" t="str">
        <f t="shared" si="64"/>
        <v>Luka – Filetin</v>
      </c>
      <c r="CX68" s="58">
        <f t="shared" si="65"/>
        <v>234</v>
      </c>
      <c r="CY68" s="52" t="s">
        <v>0</v>
      </c>
      <c r="CZ68" s="63">
        <f t="shared" si="66"/>
        <v>234</v>
      </c>
      <c r="DA68" s="58" cm="1">
        <f t="array" ref="DA68">IF(CZ68&lt;&gt;"",INDEX(imePrezime_id,CZ68,0),IF(CD68&lt;&gt;"",CD68,""))</f>
        <v>1195</v>
      </c>
      <c r="DB68" s="52" t="s">
        <v>0</v>
      </c>
      <c r="DC68" s="63" t="str">
        <f t="shared" si="67"/>
        <v>imepre</v>
      </c>
      <c r="DD68" s="78" t="str">
        <f t="shared" si="21"/>
        <v>klu</v>
      </c>
      <c r="DE68" s="78" t="str">
        <f t="shared" si="68"/>
        <v>kat</v>
      </c>
      <c r="DF68" s="78" t="str">
        <f t="shared" si="69"/>
        <v/>
      </c>
      <c r="DG68" s="71" t="str">
        <f t="shared" si="70"/>
        <v>imepre-klu-kat</v>
      </c>
      <c r="DH68" s="52" t="s">
        <v>0</v>
      </c>
      <c r="DI68" s="63">
        <f>IF(BL68="","",MAX(DI$10:DI67)+1)</f>
        <v>1049</v>
      </c>
      <c r="DJ68" s="78">
        <f t="shared" si="71"/>
        <v>1003</v>
      </c>
      <c r="DK68" s="78">
        <f t="shared" si="72"/>
        <v>1195</v>
      </c>
      <c r="DL68" s="78" t="str">
        <f t="shared" si="73"/>
        <v/>
      </c>
      <c r="DM68" s="78">
        <f t="shared" si="74"/>
        <v>6</v>
      </c>
      <c r="DN68" s="78">
        <f t="shared" si="22"/>
        <v>0</v>
      </c>
      <c r="DO68" s="78">
        <f t="shared" si="23"/>
        <v>1</v>
      </c>
      <c r="DP68" s="78" t="str">
        <f t="shared" si="75"/>
        <v>1</v>
      </c>
      <c r="DQ68" s="78" t="str">
        <f t="shared" si="76"/>
        <v/>
      </c>
      <c r="DR68" s="78" t="str">
        <f t="shared" si="77"/>
        <v/>
      </c>
      <c r="DS68" s="58" t="str">
        <f t="shared" si="24"/>
        <v/>
      </c>
      <c r="DT68" s="52" t="s">
        <v>0</v>
      </c>
      <c r="DU68" s="20"/>
      <c r="DV68" s="52"/>
      <c r="DW68" s="20"/>
      <c r="DX68" s="52"/>
      <c r="DY68" s="230"/>
      <c r="DZ68" s="52" t="s">
        <v>0</v>
      </c>
    </row>
    <row r="69" spans="1:130" x14ac:dyDescent="0.25">
      <c r="A69" t="s">
        <v>0</v>
      </c>
      <c r="B69" s="57" t="str">
        <f>IF(csv!F61="","",csv!T61)</f>
        <v>M21B</v>
      </c>
      <c r="C69" s="33" t="s">
        <v>0</v>
      </c>
      <c r="D69" s="33" t="str">
        <f>IF(csv!F61="","",csv!F61)</f>
        <v>Ivor</v>
      </c>
      <c r="E69" s="33" t="str">
        <f>IF(csv!E61="","",csv!E61)</f>
        <v>Jelić</v>
      </c>
      <c r="F69" s="33" t="s">
        <v>0</v>
      </c>
      <c r="G69" s="78" t="str">
        <f>IF(csv!M61="","",csv!M61)</f>
        <v>42:32</v>
      </c>
      <c r="H69" s="78" t="str">
        <f>IF(csv!N61="","",csv!N61)</f>
        <v>0</v>
      </c>
      <c r="I69" s="33" t="s">
        <v>0</v>
      </c>
      <c r="J69" s="33" t="str">
        <f>IF(csv!P61="","",csv!P61)</f>
        <v>KAP</v>
      </c>
      <c r="K69" s="33" t="str">
        <f>IF(csv!Q61="","",csv!Q61)</f>
        <v>OK Kapela</v>
      </c>
      <c r="L69" s="33" t="s">
        <v>0</v>
      </c>
      <c r="M69" s="71" t="str">
        <f>IF(csv!R61="","",csv!R61)</f>
        <v>CRO</v>
      </c>
      <c r="N69" s="52" t="s">
        <v>0</v>
      </c>
      <c r="O69" s="57" t="str">
        <f t="shared" si="25"/>
        <v>M21B</v>
      </c>
      <c r="P69" s="78">
        <f>IF(O69="","",IF(COUNTIF(O$10:O68,O69)=0,P68+1,P68))</f>
        <v>6</v>
      </c>
      <c r="Q69" s="93">
        <f t="shared" si="26"/>
        <v>108</v>
      </c>
      <c r="R69" s="94" t="str" cm="1">
        <f t="array" ref="R69">IF(S69="","",INDEX(natjecanjeStaze_naziv,MATCH(S69,natjecanjeStaze_stazaId,0)))</f>
        <v>M16 – M21B</v>
      </c>
      <c r="S69" s="58">
        <f t="shared" si="27"/>
        <v>1009</v>
      </c>
      <c r="T69" s="52" t="s">
        <v>0</v>
      </c>
      <c r="U69" s="165" t="str">
        <f t="shared" si="28"/>
        <v>M21B</v>
      </c>
      <c r="V69" s="52" t="s">
        <v>0</v>
      </c>
      <c r="W69" s="57" t="str">
        <f t="shared" si="29"/>
        <v>CRO</v>
      </c>
      <c r="X69" s="78">
        <f t="shared" si="3"/>
        <v>1</v>
      </c>
      <c r="Y69" s="33" t="str">
        <f t="shared" si="30"/>
        <v/>
      </c>
      <c r="Z69" s="71" t="str">
        <f>IF(Y69="","",MAX(Z$10:Z68)+1)</f>
        <v/>
      </c>
      <c r="AA69" s="52" t="s">
        <v>0</v>
      </c>
      <c r="AB69" s="135"/>
      <c r="AC69" s="52" t="s">
        <v>0</v>
      </c>
      <c r="AD69" s="20" t="str">
        <f t="shared" si="31"/>
        <v/>
      </c>
      <c r="AE69" s="52" t="s">
        <v>0</v>
      </c>
      <c r="AF69" s="165" t="str">
        <f t="shared" si="32"/>
        <v>CRO</v>
      </c>
      <c r="AG69" s="52" t="s">
        <v>0</v>
      </c>
      <c r="AH69" s="57" t="str">
        <f t="shared" si="33"/>
        <v>KAP</v>
      </c>
      <c r="AI69" s="33" t="str">
        <f t="shared" si="34"/>
        <v>OK Kapela</v>
      </c>
      <c r="AJ69" s="78" t="str">
        <f t="shared" si="5"/>
        <v/>
      </c>
      <c r="AK69" s="33" t="str" cm="1">
        <f t="array" ref="AK69">IF(AJ69="",""&amp;AI69,IF(AJ69="NEMA",AI69,INDEX(klub_naziv,MATCH(INDEX(klubAlias_klubId,AJ69),klub_id,0))))</f>
        <v>OK Kapela</v>
      </c>
      <c r="AL69" s="33" t="str" cm="1">
        <f t="array" ref="AL69">IFERROR(""&amp;INDEX(registarNatjecatelji,CX69,4),"")</f>
        <v>OK Kapela</v>
      </c>
      <c r="AM69" s="78" t="str">
        <f t="shared" si="35"/>
        <v/>
      </c>
      <c r="AN69" s="71" t="str">
        <f t="shared" si="36"/>
        <v>OK Kapela</v>
      </c>
      <c r="AO69" s="52" t="s">
        <v>0</v>
      </c>
      <c r="AP69" s="87" t="str">
        <f>IF(AJ69&lt;&gt;"NEMA","",IF(IFERROR(MATCH(AI69,AI$10:AI68,0),0)&lt;&gt;0,"",AI69))</f>
        <v/>
      </c>
      <c r="AQ69" s="52" t="s">
        <v>0</v>
      </c>
      <c r="AR69" s="135"/>
      <c r="AS69" s="52" t="s">
        <v>0</v>
      </c>
      <c r="AT69" s="57" t="str">
        <f t="shared" si="37"/>
        <v/>
      </c>
      <c r="AU69" s="33" t="str">
        <f>IF(AT69="","",MAX(AU$10:AU68)+1)</f>
        <v/>
      </c>
      <c r="AV69" s="33" t="str">
        <f t="shared" si="38"/>
        <v/>
      </c>
      <c r="AW69" s="33" t="str">
        <f t="shared" si="39"/>
        <v/>
      </c>
      <c r="AX69" s="33" t="str">
        <f>IF(AR69="","",MAX(AX$10:AX68)+1)</f>
        <v/>
      </c>
      <c r="AY69" s="94" t="str">
        <f t="shared" si="40"/>
        <v/>
      </c>
      <c r="AZ69" s="71" t="str">
        <f t="shared" si="41"/>
        <v/>
      </c>
      <c r="BA69" s="52" t="s">
        <v>0</v>
      </c>
      <c r="BB69" s="20" t="str">
        <f t="shared" si="42"/>
        <v/>
      </c>
      <c r="BC69" s="52" t="s">
        <v>0</v>
      </c>
      <c r="BD69" s="165" t="str">
        <f t="shared" si="43"/>
        <v>OK Kapela</v>
      </c>
      <c r="BE69" s="52" t="s">
        <v>0</v>
      </c>
      <c r="BF69" s="63" t="str">
        <f t="shared" si="44"/>
        <v>42:32</v>
      </c>
      <c r="BG69" s="93" t="str">
        <f t="shared" si="45"/>
        <v>0</v>
      </c>
      <c r="BH69" s="211">
        <f t="shared" si="46"/>
        <v>2552</v>
      </c>
      <c r="BI69" s="212">
        <f t="shared" si="8"/>
        <v>1</v>
      </c>
      <c r="BJ69" s="52" t="s">
        <v>0</v>
      </c>
      <c r="BK69" s="57" t="str">
        <f t="shared" si="47"/>
        <v>Ivor</v>
      </c>
      <c r="BL69" s="33" t="str">
        <f t="shared" si="48"/>
        <v>Jelić</v>
      </c>
      <c r="BM69" s="78">
        <f t="shared" si="49"/>
        <v>1514</v>
      </c>
      <c r="BN69" s="78" t="str">
        <f t="shared" si="50"/>
        <v/>
      </c>
      <c r="BO69" s="33" t="str">
        <f t="shared" si="51"/>
        <v>Ivor</v>
      </c>
      <c r="BP69" s="71" t="str">
        <f t="shared" si="52"/>
        <v>Jelić</v>
      </c>
      <c r="BQ69" s="52" t="s">
        <v>0</v>
      </c>
      <c r="BR69" s="87" t="str">
        <f t="shared" si="53"/>
        <v/>
      </c>
      <c r="BS69" s="52" t="s">
        <v>0</v>
      </c>
      <c r="BT69" s="20" t="str">
        <f t="shared" si="54"/>
        <v/>
      </c>
      <c r="BU69" s="52" t="s">
        <v>0</v>
      </c>
      <c r="BV69" s="135"/>
      <c r="BW69" s="52" t="s">
        <v>0</v>
      </c>
      <c r="BX69" s="57" t="str">
        <f t="shared" si="55"/>
        <v/>
      </c>
      <c r="BY69" s="78" t="str">
        <f>IF(BV69="","",MAX(BY$10:BY68)+1)</f>
        <v/>
      </c>
      <c r="BZ69" s="58" t="str">
        <f t="shared" si="56"/>
        <v/>
      </c>
      <c r="CA69" s="52" t="s">
        <v>0</v>
      </c>
      <c r="CB69" s="20" t="str">
        <f t="shared" si="57"/>
        <v/>
      </c>
      <c r="CC69" s="52" t="s">
        <v>0</v>
      </c>
      <c r="CD69" s="63" t="str">
        <f>IF(AND(BM69="NEMA",BN69="NEMA"),MAX(CD$10:CD68)+1,"")</f>
        <v/>
      </c>
      <c r="CE69" s="58" t="str">
        <f t="shared" si="58"/>
        <v/>
      </c>
      <c r="CF69" t="s">
        <v>0</v>
      </c>
      <c r="CG69" s="138" t="str">
        <f t="shared" si="15"/>
        <v>M</v>
      </c>
      <c r="CH69" t="s">
        <v>0</v>
      </c>
      <c r="CI69" s="57" t="str">
        <f>IF(CD69="","",IF(M69&lt;&gt;"CRO","","INSERT INTO osoba (id,reg_broj,oib,spol_id,dat_rodjenja) VALUES ("&amp;CD69&amp;",(SELECT max(reg_broj)+1 FROM osoba),Null,'"&amp;CG69&amp;"',Null); INSERT INTO osoba_log (id,reg_broj,oib,spol_id,dat_rodjenja,dnevnik_id) SELECT id,reg_broj,oib,spol_id,dat_rodjenja,"&amp;dnevnik_id&amp;" FROM osoba WHERE id = "&amp;CD69&amp;";"))</f>
        <v/>
      </c>
      <c r="CJ69" s="71" t="str">
        <f>IF(CD69="","","INSERT INTO imeprezime (id,osoba_id,rbr,ime,prezime,klub_id,identitet_id,sintaksa_id,info,aktivno,dnevnik_id) VALUES ("&amp;CD69&amp;","&amp;IF(CI69="","Null",CD69)&amp;",1,'"&amp;BK69&amp;"','"&amp;BL69&amp;"',(SELECT id FROM klub WHERE naziv = '"&amp;BD69&amp;"'),Null,1,'',1,"&amp;dnevnik_id&amp;");")</f>
        <v/>
      </c>
      <c r="CK69" t="s">
        <v>0</v>
      </c>
      <c r="CL69" s="20" t="str">
        <f t="shared" si="59"/>
        <v/>
      </c>
      <c r="CM69" s="52" t="s">
        <v>0</v>
      </c>
      <c r="CN69" s="57" t="str">
        <f t="shared" si="16"/>
        <v>Ivor</v>
      </c>
      <c r="CO69" s="71" t="str">
        <f t="shared" si="17"/>
        <v>Jelić</v>
      </c>
      <c r="CP69" s="52" t="s">
        <v>0</v>
      </c>
      <c r="CQ69" s="57" t="str">
        <f t="shared" si="60"/>
        <v>Ivor – Jelić – OK Kapela – M21B</v>
      </c>
      <c r="CR69" s="58">
        <f t="shared" si="61"/>
        <v>256</v>
      </c>
      <c r="CS69" s="52" t="s">
        <v>0</v>
      </c>
      <c r="CT69" s="57" t="str">
        <f t="shared" si="62"/>
        <v>Ivor – Jelić – OK Kapela</v>
      </c>
      <c r="CU69" s="58">
        <f t="shared" si="63"/>
        <v>256</v>
      </c>
      <c r="CV69" s="52" t="s">
        <v>0</v>
      </c>
      <c r="CW69" s="57" t="str">
        <f t="shared" si="64"/>
        <v>Ivor – Jelić</v>
      </c>
      <c r="CX69" s="58">
        <f t="shared" si="65"/>
        <v>256</v>
      </c>
      <c r="CY69" s="52" t="s">
        <v>0</v>
      </c>
      <c r="CZ69" s="63">
        <f t="shared" si="66"/>
        <v>256</v>
      </c>
      <c r="DA69" s="58" cm="1">
        <f t="array" ref="DA69">IF(CZ69&lt;&gt;"",INDEX(imePrezime_id,CZ69,0),IF(CD69&lt;&gt;"",CD69,""))</f>
        <v>1514</v>
      </c>
      <c r="DB69" s="52" t="s">
        <v>0</v>
      </c>
      <c r="DC69" s="63" t="str">
        <f t="shared" si="67"/>
        <v>imepre</v>
      </c>
      <c r="DD69" s="78" t="str">
        <f t="shared" si="21"/>
        <v>klu</v>
      </c>
      <c r="DE69" s="78" t="str">
        <f t="shared" si="68"/>
        <v>kat</v>
      </c>
      <c r="DF69" s="78" t="str">
        <f t="shared" si="69"/>
        <v/>
      </c>
      <c r="DG69" s="71" t="str">
        <f t="shared" si="70"/>
        <v>imepre-klu-kat</v>
      </c>
      <c r="DH69" s="52" t="s">
        <v>0</v>
      </c>
      <c r="DI69" s="63">
        <f>IF(BL69="","",MAX(DI$10:DI68)+1)</f>
        <v>1050</v>
      </c>
      <c r="DJ69" s="78">
        <f t="shared" si="71"/>
        <v>1009</v>
      </c>
      <c r="DK69" s="78">
        <f t="shared" si="72"/>
        <v>1514</v>
      </c>
      <c r="DL69" s="78">
        <f t="shared" si="73"/>
        <v>2552</v>
      </c>
      <c r="DM69" s="78">
        <f t="shared" si="74"/>
        <v>1</v>
      </c>
      <c r="DN69" s="78">
        <f t="shared" si="22"/>
        <v>0</v>
      </c>
      <c r="DO69" s="78">
        <f t="shared" si="23"/>
        <v>1</v>
      </c>
      <c r="DP69" s="78" t="str">
        <f t="shared" si="75"/>
        <v>0</v>
      </c>
      <c r="DQ69" s="78" t="str">
        <f t="shared" si="76"/>
        <v/>
      </c>
      <c r="DR69" s="78" t="str">
        <f t="shared" si="77"/>
        <v/>
      </c>
      <c r="DS69" s="58" t="str">
        <f t="shared" si="24"/>
        <v/>
      </c>
      <c r="DT69" s="52" t="s">
        <v>0</v>
      </c>
      <c r="DU69" s="20"/>
      <c r="DV69" s="52"/>
      <c r="DW69" s="20"/>
      <c r="DX69" s="52"/>
      <c r="DY69" s="230"/>
      <c r="DZ69" s="52" t="s">
        <v>0</v>
      </c>
    </row>
    <row r="70" spans="1:130" x14ac:dyDescent="0.25">
      <c r="A70" t="s">
        <v>0</v>
      </c>
      <c r="B70" s="57" t="str">
        <f>IF(csv!F62="","",csv!T62)</f>
        <v>M21B</v>
      </c>
      <c r="C70" s="33" t="s">
        <v>0</v>
      </c>
      <c r="D70" s="33" t="str">
        <f>IF(csv!F62="","",csv!F62)</f>
        <v>Danko</v>
      </c>
      <c r="E70" s="33" t="str">
        <f>IF(csv!E62="","",csv!E62)</f>
        <v>Pleše</v>
      </c>
      <c r="F70" s="33" t="s">
        <v>0</v>
      </c>
      <c r="G70" s="78" t="str">
        <f>IF(csv!M62="","",csv!M62)</f>
        <v>43:55</v>
      </c>
      <c r="H70" s="78" t="str">
        <f>IF(csv!N62="","",csv!N62)</f>
        <v>0</v>
      </c>
      <c r="I70" s="33" t="s">
        <v>0</v>
      </c>
      <c r="J70" s="33" t="str">
        <f>IF(csv!P62="","",csv!P62)</f>
        <v>Vihor</v>
      </c>
      <c r="K70" s="33" t="str">
        <f>IF(csv!Q62="","",csv!Q62)</f>
        <v>OK Vihor</v>
      </c>
      <c r="L70" s="33" t="s">
        <v>0</v>
      </c>
      <c r="M70" s="71" t="str">
        <f>IF(csv!R62="","",csv!R62)</f>
        <v>CRO</v>
      </c>
      <c r="N70" s="52" t="s">
        <v>0</v>
      </c>
      <c r="O70" s="57" t="str">
        <f t="shared" si="25"/>
        <v>M21B</v>
      </c>
      <c r="P70" s="78">
        <f>IF(O70="","",IF(COUNTIF(O$10:O69,O70)=0,P69+1,P69))</f>
        <v>6</v>
      </c>
      <c r="Q70" s="93">
        <f t="shared" si="26"/>
        <v>108</v>
      </c>
      <c r="R70" s="94" t="str" cm="1">
        <f t="array" ref="R70">IF(S70="","",INDEX(natjecanjeStaze_naziv,MATCH(S70,natjecanjeStaze_stazaId,0)))</f>
        <v>M16 – M21B</v>
      </c>
      <c r="S70" s="58">
        <f t="shared" si="27"/>
        <v>1009</v>
      </c>
      <c r="T70" s="52" t="s">
        <v>0</v>
      </c>
      <c r="U70" s="165" t="str">
        <f t="shared" si="28"/>
        <v>M21B</v>
      </c>
      <c r="V70" s="52" t="s">
        <v>0</v>
      </c>
      <c r="W70" s="57" t="str">
        <f t="shared" si="29"/>
        <v>CRO</v>
      </c>
      <c r="X70" s="78">
        <f t="shared" si="3"/>
        <v>1</v>
      </c>
      <c r="Y70" s="33" t="str">
        <f t="shared" si="30"/>
        <v/>
      </c>
      <c r="Z70" s="71" t="str">
        <f>IF(Y70="","",MAX(Z$10:Z69)+1)</f>
        <v/>
      </c>
      <c r="AA70" s="52" t="s">
        <v>0</v>
      </c>
      <c r="AB70" s="135"/>
      <c r="AC70" s="52" t="s">
        <v>0</v>
      </c>
      <c r="AD70" s="20" t="str">
        <f t="shared" si="31"/>
        <v/>
      </c>
      <c r="AE70" s="52" t="s">
        <v>0</v>
      </c>
      <c r="AF70" s="165" t="str">
        <f t="shared" si="32"/>
        <v>CRO</v>
      </c>
      <c r="AG70" s="52" t="s">
        <v>0</v>
      </c>
      <c r="AH70" s="57" t="str">
        <f t="shared" si="33"/>
        <v>Vihor</v>
      </c>
      <c r="AI70" s="33" t="str">
        <f t="shared" si="34"/>
        <v>OK Vihor</v>
      </c>
      <c r="AJ70" s="78" t="str">
        <f t="shared" si="5"/>
        <v/>
      </c>
      <c r="AK70" s="33" t="str" cm="1">
        <f t="array" ref="AK70">IF(AJ70="",""&amp;AI70,IF(AJ70="NEMA",AI70,INDEX(klub_naziv,MATCH(INDEX(klubAlias_klubId,AJ70),klub_id,0))))</f>
        <v>OK Vihor</v>
      </c>
      <c r="AL70" s="33" t="str" cm="1">
        <f t="array" ref="AL70">IFERROR(""&amp;INDEX(registarNatjecatelji,CX70,4),"")</f>
        <v>OK Vihor</v>
      </c>
      <c r="AM70" s="78" t="str">
        <f t="shared" si="35"/>
        <v/>
      </c>
      <c r="AN70" s="71" t="str">
        <f t="shared" si="36"/>
        <v>OK Vihor</v>
      </c>
      <c r="AO70" s="52" t="s">
        <v>0</v>
      </c>
      <c r="AP70" s="87" t="str">
        <f>IF(AJ70&lt;&gt;"NEMA","",IF(IFERROR(MATCH(AI70,AI$10:AI69,0),0)&lt;&gt;0,"",AI70))</f>
        <v/>
      </c>
      <c r="AQ70" s="52" t="s">
        <v>0</v>
      </c>
      <c r="AR70" s="135"/>
      <c r="AS70" s="52" t="s">
        <v>0</v>
      </c>
      <c r="AT70" s="57" t="str">
        <f t="shared" si="37"/>
        <v/>
      </c>
      <c r="AU70" s="33" t="str">
        <f>IF(AT70="","",MAX(AU$10:AU69)+1)</f>
        <v/>
      </c>
      <c r="AV70" s="33" t="str">
        <f t="shared" si="38"/>
        <v/>
      </c>
      <c r="AW70" s="33" t="str">
        <f t="shared" si="39"/>
        <v/>
      </c>
      <c r="AX70" s="33" t="str">
        <f>IF(AR70="","",MAX(AX$10:AX69)+1)</f>
        <v/>
      </c>
      <c r="AY70" s="94" t="str">
        <f t="shared" si="40"/>
        <v/>
      </c>
      <c r="AZ70" s="71" t="str">
        <f t="shared" si="41"/>
        <v/>
      </c>
      <c r="BA70" s="52" t="s">
        <v>0</v>
      </c>
      <c r="BB70" s="20" t="str">
        <f t="shared" si="42"/>
        <v/>
      </c>
      <c r="BC70" s="52" t="s">
        <v>0</v>
      </c>
      <c r="BD70" s="165" t="str">
        <f t="shared" si="43"/>
        <v>OK Vihor</v>
      </c>
      <c r="BE70" s="52" t="s">
        <v>0</v>
      </c>
      <c r="BF70" s="63" t="str">
        <f t="shared" si="44"/>
        <v>43:55</v>
      </c>
      <c r="BG70" s="93" t="str">
        <f t="shared" si="45"/>
        <v>0</v>
      </c>
      <c r="BH70" s="211">
        <f t="shared" si="46"/>
        <v>2635</v>
      </c>
      <c r="BI70" s="212">
        <f t="shared" si="8"/>
        <v>1</v>
      </c>
      <c r="BJ70" s="52" t="s">
        <v>0</v>
      </c>
      <c r="BK70" s="57" t="str">
        <f t="shared" si="47"/>
        <v>Danko</v>
      </c>
      <c r="BL70" s="33" t="str">
        <f t="shared" si="48"/>
        <v>Pleše</v>
      </c>
      <c r="BM70" s="78">
        <f t="shared" si="49"/>
        <v>1359</v>
      </c>
      <c r="BN70" s="78" t="str">
        <f t="shared" si="50"/>
        <v/>
      </c>
      <c r="BO70" s="33" t="str">
        <f t="shared" si="51"/>
        <v>Danko</v>
      </c>
      <c r="BP70" s="71" t="str">
        <f t="shared" si="52"/>
        <v>Pleše</v>
      </c>
      <c r="BQ70" s="52" t="s">
        <v>0</v>
      </c>
      <c r="BR70" s="87" t="str">
        <f t="shared" si="53"/>
        <v/>
      </c>
      <c r="BS70" s="52" t="s">
        <v>0</v>
      </c>
      <c r="BT70" s="20" t="str">
        <f t="shared" si="54"/>
        <v/>
      </c>
      <c r="BU70" s="52" t="s">
        <v>0</v>
      </c>
      <c r="BV70" s="135"/>
      <c r="BW70" s="52" t="s">
        <v>0</v>
      </c>
      <c r="BX70" s="57" t="str">
        <f t="shared" si="55"/>
        <v/>
      </c>
      <c r="BY70" s="78" t="str">
        <f>IF(BV70="","",MAX(BY$10:BY69)+1)</f>
        <v/>
      </c>
      <c r="BZ70" s="58" t="str">
        <f t="shared" si="56"/>
        <v/>
      </c>
      <c r="CA70" s="52" t="s">
        <v>0</v>
      </c>
      <c r="CB70" s="20" t="str">
        <f t="shared" si="57"/>
        <v/>
      </c>
      <c r="CC70" s="52" t="s">
        <v>0</v>
      </c>
      <c r="CD70" s="63" t="str">
        <f>IF(AND(BM70="NEMA",BN70="NEMA"),MAX(CD$10:CD69)+1,"")</f>
        <v/>
      </c>
      <c r="CE70" s="58" t="str">
        <f t="shared" si="58"/>
        <v/>
      </c>
      <c r="CF70" t="s">
        <v>0</v>
      </c>
      <c r="CG70" s="138" t="str">
        <f t="shared" si="15"/>
        <v>M</v>
      </c>
      <c r="CH70" t="s">
        <v>0</v>
      </c>
      <c r="CI70" s="57" t="str">
        <f>IF(CD70="","",IF(M70&lt;&gt;"CRO","","INSERT INTO osoba (id,reg_broj,oib,spol_id,dat_rodjenja) VALUES ("&amp;CD70&amp;",(SELECT max(reg_broj)+1 FROM osoba),Null,'"&amp;CG70&amp;"',Null); INSERT INTO osoba_log (id,reg_broj,oib,spol_id,dat_rodjenja,dnevnik_id) SELECT id,reg_broj,oib,spol_id,dat_rodjenja,"&amp;dnevnik_id&amp;" FROM osoba WHERE id = "&amp;CD70&amp;";"))</f>
        <v/>
      </c>
      <c r="CJ70" s="71" t="str">
        <f>IF(CD70="","","INSERT INTO imeprezime (id,osoba_id,rbr,ime,prezime,klub_id,identitet_id,sintaksa_id,info,aktivno,dnevnik_id) VALUES ("&amp;CD70&amp;","&amp;IF(CI70="","Null",CD70)&amp;",1,'"&amp;BK70&amp;"','"&amp;BL70&amp;"',(SELECT id FROM klub WHERE naziv = '"&amp;BD70&amp;"'),Null,1,'',1,"&amp;dnevnik_id&amp;");")</f>
        <v/>
      </c>
      <c r="CK70" t="s">
        <v>0</v>
      </c>
      <c r="CL70" s="20" t="str">
        <f t="shared" si="59"/>
        <v/>
      </c>
      <c r="CM70" s="52" t="s">
        <v>0</v>
      </c>
      <c r="CN70" s="57" t="str">
        <f t="shared" si="16"/>
        <v>Danko</v>
      </c>
      <c r="CO70" s="71" t="str">
        <f t="shared" si="17"/>
        <v>Pleše</v>
      </c>
      <c r="CP70" s="52" t="s">
        <v>0</v>
      </c>
      <c r="CQ70" s="57" t="str">
        <f t="shared" si="60"/>
        <v>Danko – Pleše – OK Vihor – M21B</v>
      </c>
      <c r="CR70" s="58">
        <f t="shared" si="61"/>
        <v>842</v>
      </c>
      <c r="CS70" s="52" t="s">
        <v>0</v>
      </c>
      <c r="CT70" s="57" t="str">
        <f t="shared" si="62"/>
        <v>Danko – Pleše – OK Vihor</v>
      </c>
      <c r="CU70" s="58">
        <f t="shared" si="63"/>
        <v>842</v>
      </c>
      <c r="CV70" s="52" t="s">
        <v>0</v>
      </c>
      <c r="CW70" s="57" t="str">
        <f t="shared" si="64"/>
        <v>Danko – Pleše</v>
      </c>
      <c r="CX70" s="58">
        <f t="shared" si="65"/>
        <v>842</v>
      </c>
      <c r="CY70" s="52" t="s">
        <v>0</v>
      </c>
      <c r="CZ70" s="63">
        <f t="shared" si="66"/>
        <v>842</v>
      </c>
      <c r="DA70" s="58" cm="1">
        <f t="array" ref="DA70">IF(CZ70&lt;&gt;"",INDEX(imePrezime_id,CZ70,0),IF(CD70&lt;&gt;"",CD70,""))</f>
        <v>1359</v>
      </c>
      <c r="DB70" s="52" t="s">
        <v>0</v>
      </c>
      <c r="DC70" s="63" t="str">
        <f t="shared" si="67"/>
        <v>imepre</v>
      </c>
      <c r="DD70" s="78" t="str">
        <f t="shared" si="21"/>
        <v>klu</v>
      </c>
      <c r="DE70" s="78" t="str">
        <f t="shared" si="68"/>
        <v>kat</v>
      </c>
      <c r="DF70" s="78" t="str">
        <f t="shared" si="69"/>
        <v/>
      </c>
      <c r="DG70" s="71" t="str">
        <f t="shared" si="70"/>
        <v>imepre-klu-kat</v>
      </c>
      <c r="DH70" s="52" t="s">
        <v>0</v>
      </c>
      <c r="DI70" s="63">
        <f>IF(BL70="","",MAX(DI$10:DI69)+1)</f>
        <v>1051</v>
      </c>
      <c r="DJ70" s="78">
        <f t="shared" si="71"/>
        <v>1009</v>
      </c>
      <c r="DK70" s="78">
        <f t="shared" si="72"/>
        <v>1359</v>
      </c>
      <c r="DL70" s="78">
        <f t="shared" si="73"/>
        <v>2635</v>
      </c>
      <c r="DM70" s="78">
        <f t="shared" si="74"/>
        <v>1</v>
      </c>
      <c r="DN70" s="78">
        <f t="shared" si="22"/>
        <v>0</v>
      </c>
      <c r="DO70" s="78">
        <f t="shared" si="23"/>
        <v>1</v>
      </c>
      <c r="DP70" s="78" t="str">
        <f t="shared" si="75"/>
        <v>0</v>
      </c>
      <c r="DQ70" s="78" t="str">
        <f t="shared" si="76"/>
        <v/>
      </c>
      <c r="DR70" s="78" t="str">
        <f t="shared" si="77"/>
        <v/>
      </c>
      <c r="DS70" s="58" t="str">
        <f t="shared" si="24"/>
        <v/>
      </c>
      <c r="DT70" s="52" t="s">
        <v>0</v>
      </c>
      <c r="DU70" s="20"/>
      <c r="DV70" s="52"/>
      <c r="DW70" s="20"/>
      <c r="DX70" s="52"/>
      <c r="DY70" s="230"/>
      <c r="DZ70" s="52" t="s">
        <v>0</v>
      </c>
    </row>
    <row r="71" spans="1:130" x14ac:dyDescent="0.25">
      <c r="A71" t="s">
        <v>0</v>
      </c>
      <c r="B71" s="57" t="str">
        <f>IF(csv!F63="","",csv!T63)</f>
        <v>M21B</v>
      </c>
      <c r="C71" s="33" t="s">
        <v>0</v>
      </c>
      <c r="D71" s="33" t="str">
        <f>IF(csv!F63="","",csv!F63)</f>
        <v>Timo Vilim</v>
      </c>
      <c r="E71" s="33" t="str">
        <f>IF(csv!E63="","",csv!E63)</f>
        <v>Gobec</v>
      </c>
      <c r="F71" s="33" t="s">
        <v>0</v>
      </c>
      <c r="G71" s="78" t="str">
        <f>IF(csv!M63="","",csv!M63)</f>
        <v>45:03</v>
      </c>
      <c r="H71" s="78" t="str">
        <f>IF(csv!N63="","",csv!N63)</f>
        <v>0</v>
      </c>
      <c r="I71" s="33" t="s">
        <v>0</v>
      </c>
      <c r="J71" s="33" t="str">
        <f>IF(csv!P63="","",csv!P63)</f>
        <v>Vihor</v>
      </c>
      <c r="K71" s="33" t="str">
        <f>IF(csv!Q63="","",csv!Q63)</f>
        <v>OK Vihor</v>
      </c>
      <c r="L71" s="33" t="s">
        <v>0</v>
      </c>
      <c r="M71" s="71" t="str">
        <f>IF(csv!R63="","",csv!R63)</f>
        <v>CRO</v>
      </c>
      <c r="N71" s="52" t="s">
        <v>0</v>
      </c>
      <c r="O71" s="57" t="str">
        <f t="shared" si="25"/>
        <v>M21B</v>
      </c>
      <c r="P71" s="78">
        <f>IF(O71="","",IF(COUNTIF(O$10:O70,O71)=0,P70+1,P70))</f>
        <v>6</v>
      </c>
      <c r="Q71" s="93">
        <f t="shared" si="26"/>
        <v>108</v>
      </c>
      <c r="R71" s="94" t="str" cm="1">
        <f t="array" ref="R71">IF(S71="","",INDEX(natjecanjeStaze_naziv,MATCH(S71,natjecanjeStaze_stazaId,0)))</f>
        <v>M16 – M21B</v>
      </c>
      <c r="S71" s="58">
        <f t="shared" si="27"/>
        <v>1009</v>
      </c>
      <c r="T71" s="52" t="s">
        <v>0</v>
      </c>
      <c r="U71" s="165" t="str">
        <f t="shared" si="28"/>
        <v>M21B</v>
      </c>
      <c r="V71" s="52" t="s">
        <v>0</v>
      </c>
      <c r="W71" s="57" t="str">
        <f t="shared" si="29"/>
        <v>CRO</v>
      </c>
      <c r="X71" s="78">
        <f t="shared" si="3"/>
        <v>1</v>
      </c>
      <c r="Y71" s="33" t="str">
        <f t="shared" si="30"/>
        <v/>
      </c>
      <c r="Z71" s="71" t="str">
        <f>IF(Y71="","",MAX(Z$10:Z70)+1)</f>
        <v/>
      </c>
      <c r="AA71" s="52" t="s">
        <v>0</v>
      </c>
      <c r="AB71" s="135"/>
      <c r="AC71" s="52" t="s">
        <v>0</v>
      </c>
      <c r="AD71" s="20" t="str">
        <f t="shared" si="31"/>
        <v/>
      </c>
      <c r="AE71" s="52" t="s">
        <v>0</v>
      </c>
      <c r="AF71" s="165" t="str">
        <f t="shared" si="32"/>
        <v>CRO</v>
      </c>
      <c r="AG71" s="52" t="s">
        <v>0</v>
      </c>
      <c r="AH71" s="57" t="str">
        <f t="shared" si="33"/>
        <v>Vihor</v>
      </c>
      <c r="AI71" s="33" t="str">
        <f t="shared" si="34"/>
        <v>OK Vihor</v>
      </c>
      <c r="AJ71" s="78" t="str">
        <f t="shared" si="5"/>
        <v/>
      </c>
      <c r="AK71" s="33" t="str" cm="1">
        <f t="array" ref="AK71">IF(AJ71="",""&amp;AI71,IF(AJ71="NEMA",AI71,INDEX(klub_naziv,MATCH(INDEX(klubAlias_klubId,AJ71),klub_id,0))))</f>
        <v>OK Vihor</v>
      </c>
      <c r="AL71" s="33" t="str" cm="1">
        <f t="array" ref="AL71">IFERROR(""&amp;INDEX(registarNatjecatelji,CX71,4),"")</f>
        <v>OK Vihor</v>
      </c>
      <c r="AM71" s="78" t="str">
        <f t="shared" si="35"/>
        <v/>
      </c>
      <c r="AN71" s="71" t="str">
        <f t="shared" si="36"/>
        <v>OK Vihor</v>
      </c>
      <c r="AO71" s="52" t="s">
        <v>0</v>
      </c>
      <c r="AP71" s="87" t="str">
        <f>IF(AJ71&lt;&gt;"NEMA","",IF(IFERROR(MATCH(AI71,AI$10:AI70,0),0)&lt;&gt;0,"",AI71))</f>
        <v/>
      </c>
      <c r="AQ71" s="52" t="s">
        <v>0</v>
      </c>
      <c r="AR71" s="135"/>
      <c r="AS71" s="52" t="s">
        <v>0</v>
      </c>
      <c r="AT71" s="57" t="str">
        <f t="shared" si="37"/>
        <v/>
      </c>
      <c r="AU71" s="33" t="str">
        <f>IF(AT71="","",MAX(AU$10:AU70)+1)</f>
        <v/>
      </c>
      <c r="AV71" s="33" t="str">
        <f t="shared" si="38"/>
        <v/>
      </c>
      <c r="AW71" s="33" t="str">
        <f t="shared" si="39"/>
        <v/>
      </c>
      <c r="AX71" s="33" t="str">
        <f>IF(AR71="","",MAX(AX$10:AX70)+1)</f>
        <v/>
      </c>
      <c r="AY71" s="94" t="str">
        <f t="shared" si="40"/>
        <v/>
      </c>
      <c r="AZ71" s="71" t="str">
        <f t="shared" si="41"/>
        <v/>
      </c>
      <c r="BA71" s="52" t="s">
        <v>0</v>
      </c>
      <c r="BB71" s="20" t="str">
        <f t="shared" si="42"/>
        <v/>
      </c>
      <c r="BC71" s="52" t="s">
        <v>0</v>
      </c>
      <c r="BD71" s="165" t="str">
        <f t="shared" si="43"/>
        <v>OK Vihor</v>
      </c>
      <c r="BE71" s="52" t="s">
        <v>0</v>
      </c>
      <c r="BF71" s="63" t="str">
        <f t="shared" si="44"/>
        <v>45:03</v>
      </c>
      <c r="BG71" s="93" t="str">
        <f t="shared" si="45"/>
        <v>0</v>
      </c>
      <c r="BH71" s="211">
        <f t="shared" si="46"/>
        <v>2703</v>
      </c>
      <c r="BI71" s="212">
        <f t="shared" si="8"/>
        <v>1</v>
      </c>
      <c r="BJ71" s="52" t="s">
        <v>0</v>
      </c>
      <c r="BK71" s="57" t="str">
        <f t="shared" si="47"/>
        <v>Timo Vilim</v>
      </c>
      <c r="BL71" s="33" t="str">
        <f t="shared" si="48"/>
        <v>Gobec</v>
      </c>
      <c r="BM71" s="78">
        <f t="shared" si="49"/>
        <v>1297</v>
      </c>
      <c r="BN71" s="78" t="str">
        <f t="shared" si="50"/>
        <v/>
      </c>
      <c r="BO71" s="33" t="str">
        <f t="shared" si="51"/>
        <v>Timo Vilim</v>
      </c>
      <c r="BP71" s="71" t="str">
        <f t="shared" si="52"/>
        <v>Gobec</v>
      </c>
      <c r="BQ71" s="52" t="s">
        <v>0</v>
      </c>
      <c r="BR71" s="87" t="str">
        <f t="shared" si="53"/>
        <v/>
      </c>
      <c r="BS71" s="52" t="s">
        <v>0</v>
      </c>
      <c r="BT71" s="20" t="str">
        <f t="shared" si="54"/>
        <v/>
      </c>
      <c r="BU71" s="52" t="s">
        <v>0</v>
      </c>
      <c r="BV71" s="135"/>
      <c r="BW71" s="52" t="s">
        <v>0</v>
      </c>
      <c r="BX71" s="57" t="str">
        <f t="shared" si="55"/>
        <v/>
      </c>
      <c r="BY71" s="78" t="str">
        <f>IF(BV71="","",MAX(BY$10:BY70)+1)</f>
        <v/>
      </c>
      <c r="BZ71" s="58" t="str">
        <f t="shared" si="56"/>
        <v/>
      </c>
      <c r="CA71" s="52" t="s">
        <v>0</v>
      </c>
      <c r="CB71" s="20" t="str">
        <f t="shared" si="57"/>
        <v/>
      </c>
      <c r="CC71" s="52" t="s">
        <v>0</v>
      </c>
      <c r="CD71" s="63" t="str">
        <f>IF(AND(BM71="NEMA",BN71="NEMA"),MAX(CD$10:CD70)+1,"")</f>
        <v/>
      </c>
      <c r="CE71" s="58" t="str">
        <f t="shared" si="58"/>
        <v/>
      </c>
      <c r="CF71" t="s">
        <v>0</v>
      </c>
      <c r="CG71" s="138" t="str">
        <f t="shared" si="15"/>
        <v>M</v>
      </c>
      <c r="CH71" t="s">
        <v>0</v>
      </c>
      <c r="CI71" s="57" t="str">
        <f>IF(CD71="","",IF(M71&lt;&gt;"CRO","","INSERT INTO osoba (id,reg_broj,oib,spol_id,dat_rodjenja) VALUES ("&amp;CD71&amp;",(SELECT max(reg_broj)+1 FROM osoba),Null,'"&amp;CG71&amp;"',Null); INSERT INTO osoba_log (id,reg_broj,oib,spol_id,dat_rodjenja,dnevnik_id) SELECT id,reg_broj,oib,spol_id,dat_rodjenja,"&amp;dnevnik_id&amp;" FROM osoba WHERE id = "&amp;CD71&amp;";"))</f>
        <v/>
      </c>
      <c r="CJ71" s="71" t="str">
        <f>IF(CD71="","","INSERT INTO imeprezime (id,osoba_id,rbr,ime,prezime,klub_id,identitet_id,sintaksa_id,info,aktivno,dnevnik_id) VALUES ("&amp;CD71&amp;","&amp;IF(CI71="","Null",CD71)&amp;",1,'"&amp;BK71&amp;"','"&amp;BL71&amp;"',(SELECT id FROM klub WHERE naziv = '"&amp;BD71&amp;"'),Null,1,'',1,"&amp;dnevnik_id&amp;");")</f>
        <v/>
      </c>
      <c r="CK71" t="s">
        <v>0</v>
      </c>
      <c r="CL71" s="20" t="str">
        <f t="shared" si="59"/>
        <v/>
      </c>
      <c r="CM71" s="52" t="s">
        <v>0</v>
      </c>
      <c r="CN71" s="57" t="str">
        <f t="shared" si="16"/>
        <v>Timo Vilim</v>
      </c>
      <c r="CO71" s="71" t="str">
        <f t="shared" si="17"/>
        <v>Gobec</v>
      </c>
      <c r="CP71" s="52" t="s">
        <v>0</v>
      </c>
      <c r="CQ71" s="57" t="str">
        <f t="shared" si="60"/>
        <v>Timo Vilim – Gobec – OK Vihor – M21B</v>
      </c>
      <c r="CR71" s="58">
        <f t="shared" si="61"/>
        <v>670</v>
      </c>
      <c r="CS71" s="52" t="s">
        <v>0</v>
      </c>
      <c r="CT71" s="57" t="str">
        <f t="shared" si="62"/>
        <v>Timo Vilim – Gobec – OK Vihor</v>
      </c>
      <c r="CU71" s="58">
        <f t="shared" si="63"/>
        <v>670</v>
      </c>
      <c r="CV71" s="52" t="s">
        <v>0</v>
      </c>
      <c r="CW71" s="57" t="str">
        <f t="shared" si="64"/>
        <v>Timo Vilim – Gobec</v>
      </c>
      <c r="CX71" s="58">
        <f t="shared" si="65"/>
        <v>670</v>
      </c>
      <c r="CY71" s="52" t="s">
        <v>0</v>
      </c>
      <c r="CZ71" s="63">
        <f t="shared" si="66"/>
        <v>670</v>
      </c>
      <c r="DA71" s="58" cm="1">
        <f t="array" ref="DA71">IF(CZ71&lt;&gt;"",INDEX(imePrezime_id,CZ71,0),IF(CD71&lt;&gt;"",CD71,""))</f>
        <v>1297</v>
      </c>
      <c r="DB71" s="52" t="s">
        <v>0</v>
      </c>
      <c r="DC71" s="63" t="str">
        <f t="shared" si="67"/>
        <v>imepre</v>
      </c>
      <c r="DD71" s="78" t="str">
        <f t="shared" si="21"/>
        <v>klu</v>
      </c>
      <c r="DE71" s="78" t="str">
        <f t="shared" si="68"/>
        <v>kat</v>
      </c>
      <c r="DF71" s="78" t="str">
        <f t="shared" si="69"/>
        <v/>
      </c>
      <c r="DG71" s="71" t="str">
        <f t="shared" si="70"/>
        <v>imepre-klu-kat</v>
      </c>
      <c r="DH71" s="52" t="s">
        <v>0</v>
      </c>
      <c r="DI71" s="63">
        <f>IF(BL71="","",MAX(DI$10:DI70)+1)</f>
        <v>1052</v>
      </c>
      <c r="DJ71" s="78">
        <f t="shared" si="71"/>
        <v>1009</v>
      </c>
      <c r="DK71" s="78">
        <f t="shared" si="72"/>
        <v>1297</v>
      </c>
      <c r="DL71" s="78">
        <f t="shared" si="73"/>
        <v>2703</v>
      </c>
      <c r="DM71" s="78">
        <f t="shared" si="74"/>
        <v>1</v>
      </c>
      <c r="DN71" s="78">
        <f t="shared" si="22"/>
        <v>0</v>
      </c>
      <c r="DO71" s="78">
        <f t="shared" si="23"/>
        <v>1</v>
      </c>
      <c r="DP71" s="78" t="str">
        <f t="shared" si="75"/>
        <v>0</v>
      </c>
      <c r="DQ71" s="78" t="str">
        <f t="shared" si="76"/>
        <v/>
      </c>
      <c r="DR71" s="78" t="str">
        <f t="shared" si="77"/>
        <v/>
      </c>
      <c r="DS71" s="58" t="str">
        <f t="shared" si="24"/>
        <v/>
      </c>
      <c r="DT71" s="52" t="s">
        <v>0</v>
      </c>
      <c r="DU71" s="20"/>
      <c r="DV71" s="52"/>
      <c r="DW71" s="20"/>
      <c r="DX71" s="52"/>
      <c r="DY71" s="230"/>
      <c r="DZ71" s="52" t="s">
        <v>0</v>
      </c>
    </row>
    <row r="72" spans="1:130" x14ac:dyDescent="0.25">
      <c r="A72" t="s">
        <v>0</v>
      </c>
      <c r="B72" s="57" t="str">
        <f>IF(csv!F64="","",csv!T64)</f>
        <v>M21B</v>
      </c>
      <c r="C72" s="33" t="s">
        <v>0</v>
      </c>
      <c r="D72" s="33" t="str">
        <f>IF(csv!F64="","",csv!F64)</f>
        <v>Matija</v>
      </c>
      <c r="E72" s="33" t="str">
        <f>IF(csv!E64="","",csv!E64)</f>
        <v>Kučinac</v>
      </c>
      <c r="F72" s="33" t="s">
        <v>0</v>
      </c>
      <c r="G72" s="78" t="str">
        <f>IF(csv!M64="","",csv!M64)</f>
        <v>45:11</v>
      </c>
      <c r="H72" s="78" t="str">
        <f>IF(csv!N64="","",csv!N64)</f>
        <v>0</v>
      </c>
      <c r="I72" s="33" t="s">
        <v>0</v>
      </c>
      <c r="J72" s="33" t="str">
        <f>IF(csv!P64="","",csv!P64)</f>
        <v>Vihor</v>
      </c>
      <c r="K72" s="33" t="str">
        <f>IF(csv!Q64="","",csv!Q64)</f>
        <v>OK Vihor</v>
      </c>
      <c r="L72" s="33" t="s">
        <v>0</v>
      </c>
      <c r="M72" s="71" t="str">
        <f>IF(csv!R64="","",csv!R64)</f>
        <v>CRO</v>
      </c>
      <c r="N72" s="52" t="s">
        <v>0</v>
      </c>
      <c r="O72" s="57" t="str">
        <f t="shared" si="25"/>
        <v>M21B</v>
      </c>
      <c r="P72" s="78">
        <f>IF(O72="","",IF(COUNTIF(O$10:O71,O72)=0,P71+1,P71))</f>
        <v>6</v>
      </c>
      <c r="Q72" s="93">
        <f t="shared" si="26"/>
        <v>108</v>
      </c>
      <c r="R72" s="94" t="str" cm="1">
        <f t="array" ref="R72">IF(S72="","",INDEX(natjecanjeStaze_naziv,MATCH(S72,natjecanjeStaze_stazaId,0)))</f>
        <v>M16 – M21B</v>
      </c>
      <c r="S72" s="58">
        <f t="shared" si="27"/>
        <v>1009</v>
      </c>
      <c r="T72" s="52" t="s">
        <v>0</v>
      </c>
      <c r="U72" s="165" t="str">
        <f t="shared" si="28"/>
        <v>M21B</v>
      </c>
      <c r="V72" s="52" t="s">
        <v>0</v>
      </c>
      <c r="W72" s="57" t="str">
        <f t="shared" si="29"/>
        <v>CRO</v>
      </c>
      <c r="X72" s="78">
        <f t="shared" si="3"/>
        <v>1</v>
      </c>
      <c r="Y72" s="33" t="str">
        <f t="shared" si="30"/>
        <v/>
      </c>
      <c r="Z72" s="71" t="str">
        <f>IF(Y72="","",MAX(Z$10:Z71)+1)</f>
        <v/>
      </c>
      <c r="AA72" s="52" t="s">
        <v>0</v>
      </c>
      <c r="AB72" s="135"/>
      <c r="AC72" s="52" t="s">
        <v>0</v>
      </c>
      <c r="AD72" s="20" t="str">
        <f t="shared" si="31"/>
        <v/>
      </c>
      <c r="AE72" s="52" t="s">
        <v>0</v>
      </c>
      <c r="AF72" s="165" t="str">
        <f t="shared" si="32"/>
        <v>CRO</v>
      </c>
      <c r="AG72" s="52" t="s">
        <v>0</v>
      </c>
      <c r="AH72" s="57" t="str">
        <f t="shared" si="33"/>
        <v>Vihor</v>
      </c>
      <c r="AI72" s="33" t="str">
        <f t="shared" si="34"/>
        <v>OK Vihor</v>
      </c>
      <c r="AJ72" s="78" t="str">
        <f t="shared" si="5"/>
        <v/>
      </c>
      <c r="AK72" s="33" t="str" cm="1">
        <f t="array" ref="AK72">IF(AJ72="",""&amp;AI72,IF(AJ72="NEMA",AI72,INDEX(klub_naziv,MATCH(INDEX(klubAlias_klubId,AJ72),klub_id,0))))</f>
        <v>OK Vihor</v>
      </c>
      <c r="AL72" s="33" t="str" cm="1">
        <f t="array" ref="AL72">IFERROR(""&amp;INDEX(registarNatjecatelji,CX72,4),"")</f>
        <v>OK Vihor</v>
      </c>
      <c r="AM72" s="78" t="str">
        <f t="shared" si="35"/>
        <v/>
      </c>
      <c r="AN72" s="71" t="str">
        <f t="shared" si="36"/>
        <v>OK Vihor</v>
      </c>
      <c r="AO72" s="52" t="s">
        <v>0</v>
      </c>
      <c r="AP72" s="87" t="str">
        <f>IF(AJ72&lt;&gt;"NEMA","",IF(IFERROR(MATCH(AI72,AI$10:AI71,0),0)&lt;&gt;0,"",AI72))</f>
        <v/>
      </c>
      <c r="AQ72" s="52" t="s">
        <v>0</v>
      </c>
      <c r="AR72" s="135"/>
      <c r="AS72" s="52" t="s">
        <v>0</v>
      </c>
      <c r="AT72" s="57" t="str">
        <f t="shared" si="37"/>
        <v/>
      </c>
      <c r="AU72" s="33" t="str">
        <f>IF(AT72="","",MAX(AU$10:AU71)+1)</f>
        <v/>
      </c>
      <c r="AV72" s="33" t="str">
        <f t="shared" si="38"/>
        <v/>
      </c>
      <c r="AW72" s="33" t="str">
        <f t="shared" si="39"/>
        <v/>
      </c>
      <c r="AX72" s="33" t="str">
        <f>IF(AR72="","",MAX(AX$10:AX71)+1)</f>
        <v/>
      </c>
      <c r="AY72" s="94" t="str">
        <f t="shared" si="40"/>
        <v/>
      </c>
      <c r="AZ72" s="71" t="str">
        <f t="shared" si="41"/>
        <v/>
      </c>
      <c r="BA72" s="52" t="s">
        <v>0</v>
      </c>
      <c r="BB72" s="20" t="str">
        <f t="shared" si="42"/>
        <v/>
      </c>
      <c r="BC72" s="52" t="s">
        <v>0</v>
      </c>
      <c r="BD72" s="165" t="str">
        <f t="shared" si="43"/>
        <v>OK Vihor</v>
      </c>
      <c r="BE72" s="52" t="s">
        <v>0</v>
      </c>
      <c r="BF72" s="63" t="str">
        <f t="shared" si="44"/>
        <v>45:11</v>
      </c>
      <c r="BG72" s="93" t="str">
        <f t="shared" si="45"/>
        <v>0</v>
      </c>
      <c r="BH72" s="211">
        <f t="shared" si="46"/>
        <v>2711</v>
      </c>
      <c r="BI72" s="212">
        <f t="shared" si="8"/>
        <v>1</v>
      </c>
      <c r="BJ72" s="52" t="s">
        <v>0</v>
      </c>
      <c r="BK72" s="57" t="str">
        <f t="shared" si="47"/>
        <v>Matija</v>
      </c>
      <c r="BL72" s="33" t="str">
        <f t="shared" si="48"/>
        <v>Kučinac</v>
      </c>
      <c r="BM72" s="78">
        <f t="shared" si="49"/>
        <v>1489</v>
      </c>
      <c r="BN72" s="78" t="str">
        <f t="shared" si="50"/>
        <v/>
      </c>
      <c r="BO72" s="33" t="str">
        <f t="shared" si="51"/>
        <v>Matija</v>
      </c>
      <c r="BP72" s="71" t="str">
        <f t="shared" si="52"/>
        <v>Kučinac</v>
      </c>
      <c r="BQ72" s="52" t="s">
        <v>0</v>
      </c>
      <c r="BR72" s="87" t="str">
        <f t="shared" si="53"/>
        <v/>
      </c>
      <c r="BS72" s="52" t="s">
        <v>0</v>
      </c>
      <c r="BT72" s="20" t="str">
        <f t="shared" si="54"/>
        <v/>
      </c>
      <c r="BU72" s="52" t="s">
        <v>0</v>
      </c>
      <c r="BV72" s="135"/>
      <c r="BW72" s="52" t="s">
        <v>0</v>
      </c>
      <c r="BX72" s="57" t="str">
        <f t="shared" si="55"/>
        <v/>
      </c>
      <c r="BY72" s="78" t="str">
        <f>IF(BV72="","",MAX(BY$10:BY71)+1)</f>
        <v/>
      </c>
      <c r="BZ72" s="58" t="str">
        <f t="shared" si="56"/>
        <v/>
      </c>
      <c r="CA72" s="52" t="s">
        <v>0</v>
      </c>
      <c r="CB72" s="20" t="str">
        <f t="shared" si="57"/>
        <v/>
      </c>
      <c r="CC72" s="52" t="s">
        <v>0</v>
      </c>
      <c r="CD72" s="63" t="str">
        <f>IF(AND(BM72="NEMA",BN72="NEMA"),MAX(CD$10:CD71)+1,"")</f>
        <v/>
      </c>
      <c r="CE72" s="58" t="str">
        <f t="shared" si="58"/>
        <v/>
      </c>
      <c r="CF72" t="s">
        <v>0</v>
      </c>
      <c r="CG72" s="138" t="str">
        <f t="shared" si="15"/>
        <v>M</v>
      </c>
      <c r="CH72" t="s">
        <v>0</v>
      </c>
      <c r="CI72" s="57" t="str">
        <f>IF(CD72="","",IF(M72&lt;&gt;"CRO","","INSERT INTO osoba (id,reg_broj,oib,spol_id,dat_rodjenja) VALUES ("&amp;CD72&amp;",(SELECT max(reg_broj)+1 FROM osoba),Null,'"&amp;CG72&amp;"',Null); INSERT INTO osoba_log (id,reg_broj,oib,spol_id,dat_rodjenja,dnevnik_id) SELECT id,reg_broj,oib,spol_id,dat_rodjenja,"&amp;dnevnik_id&amp;" FROM osoba WHERE id = "&amp;CD72&amp;";"))</f>
        <v/>
      </c>
      <c r="CJ72" s="71" t="str">
        <f>IF(CD72="","","INSERT INTO imeprezime (id,osoba_id,rbr,ime,prezime,klub_id,identitet_id,sintaksa_id,info,aktivno,dnevnik_id) VALUES ("&amp;CD72&amp;","&amp;IF(CI72="","Null",CD72)&amp;",1,'"&amp;BK72&amp;"','"&amp;BL72&amp;"',(SELECT id FROM klub WHERE naziv = '"&amp;BD72&amp;"'),Null,1,'',1,"&amp;dnevnik_id&amp;");")</f>
        <v/>
      </c>
      <c r="CK72" t="s">
        <v>0</v>
      </c>
      <c r="CL72" s="20" t="str">
        <f t="shared" si="59"/>
        <v/>
      </c>
      <c r="CM72" s="52" t="s">
        <v>0</v>
      </c>
      <c r="CN72" s="57" t="str">
        <f t="shared" si="16"/>
        <v>Matija</v>
      </c>
      <c r="CO72" s="71" t="str">
        <f t="shared" si="17"/>
        <v>Kučinac</v>
      </c>
      <c r="CP72" s="52" t="s">
        <v>0</v>
      </c>
      <c r="CQ72" s="57" t="str">
        <f t="shared" si="60"/>
        <v>Matija – Kučinac – OK Vihor – M21B</v>
      </c>
      <c r="CR72" s="58">
        <f t="shared" si="61"/>
        <v>751</v>
      </c>
      <c r="CS72" s="52" t="s">
        <v>0</v>
      </c>
      <c r="CT72" s="57" t="str">
        <f t="shared" si="62"/>
        <v>Matija – Kučinac – OK Vihor</v>
      </c>
      <c r="CU72" s="58">
        <f t="shared" si="63"/>
        <v>751</v>
      </c>
      <c r="CV72" s="52" t="s">
        <v>0</v>
      </c>
      <c r="CW72" s="57" t="str">
        <f t="shared" si="64"/>
        <v>Matija – Kučinac</v>
      </c>
      <c r="CX72" s="58">
        <f t="shared" si="65"/>
        <v>751</v>
      </c>
      <c r="CY72" s="52" t="s">
        <v>0</v>
      </c>
      <c r="CZ72" s="63">
        <f t="shared" si="66"/>
        <v>751</v>
      </c>
      <c r="DA72" s="58" cm="1">
        <f t="array" ref="DA72">IF(CZ72&lt;&gt;"",INDEX(imePrezime_id,CZ72,0),IF(CD72&lt;&gt;"",CD72,""))</f>
        <v>1489</v>
      </c>
      <c r="DB72" s="52" t="s">
        <v>0</v>
      </c>
      <c r="DC72" s="63" t="str">
        <f t="shared" si="67"/>
        <v>imepre</v>
      </c>
      <c r="DD72" s="78" t="str">
        <f t="shared" si="21"/>
        <v>klu</v>
      </c>
      <c r="DE72" s="78" t="str">
        <f t="shared" si="68"/>
        <v>kat</v>
      </c>
      <c r="DF72" s="78" t="str">
        <f t="shared" si="69"/>
        <v/>
      </c>
      <c r="DG72" s="71" t="str">
        <f t="shared" si="70"/>
        <v>imepre-klu-kat</v>
      </c>
      <c r="DH72" s="52" t="s">
        <v>0</v>
      </c>
      <c r="DI72" s="63">
        <f>IF(BL72="","",MAX(DI$10:DI71)+1)</f>
        <v>1053</v>
      </c>
      <c r="DJ72" s="78">
        <f t="shared" si="71"/>
        <v>1009</v>
      </c>
      <c r="DK72" s="78">
        <f t="shared" si="72"/>
        <v>1489</v>
      </c>
      <c r="DL72" s="78">
        <f t="shared" si="73"/>
        <v>2711</v>
      </c>
      <c r="DM72" s="78">
        <f t="shared" si="74"/>
        <v>1</v>
      </c>
      <c r="DN72" s="78">
        <f t="shared" si="22"/>
        <v>0</v>
      </c>
      <c r="DO72" s="78">
        <f t="shared" si="23"/>
        <v>1</v>
      </c>
      <c r="DP72" s="78" t="str">
        <f t="shared" si="75"/>
        <v>0</v>
      </c>
      <c r="DQ72" s="78" t="str">
        <f t="shared" si="76"/>
        <v/>
      </c>
      <c r="DR72" s="78" t="str">
        <f t="shared" si="77"/>
        <v/>
      </c>
      <c r="DS72" s="58" t="str">
        <f t="shared" si="24"/>
        <v/>
      </c>
      <c r="DT72" s="52" t="s">
        <v>0</v>
      </c>
      <c r="DU72" s="20"/>
      <c r="DV72" s="52"/>
      <c r="DW72" s="20"/>
      <c r="DX72" s="52"/>
      <c r="DY72" s="230"/>
      <c r="DZ72" s="52" t="s">
        <v>0</v>
      </c>
    </row>
    <row r="73" spans="1:130" x14ac:dyDescent="0.25">
      <c r="A73" t="s">
        <v>0</v>
      </c>
      <c r="B73" s="57" t="str">
        <f>IF(csv!F65="","",csv!T65)</f>
        <v>M21B</v>
      </c>
      <c r="C73" s="33" t="s">
        <v>0</v>
      </c>
      <c r="D73" s="33" t="str">
        <f>IF(csv!F65="","",csv!F65)</f>
        <v>Dominik</v>
      </c>
      <c r="E73" s="33" t="str">
        <f>IF(csv!E65="","",csv!E65)</f>
        <v>Klasić</v>
      </c>
      <c r="F73" s="33" t="s">
        <v>0</v>
      </c>
      <c r="G73" s="78" t="str">
        <f>IF(csv!M65="","",csv!M65)</f>
        <v>48:04</v>
      </c>
      <c r="H73" s="78" t="str">
        <f>IF(csv!N65="","",csv!N65)</f>
        <v>0</v>
      </c>
      <c r="I73" s="33" t="s">
        <v>0</v>
      </c>
      <c r="J73" s="33" t="str">
        <f>IF(csv!P65="","",csv!P65)</f>
        <v>Maksimir</v>
      </c>
      <c r="K73" s="33" t="str">
        <f>IF(csv!Q65="","",csv!Q65)</f>
        <v>OK Maksimir</v>
      </c>
      <c r="L73" s="33" t="s">
        <v>0</v>
      </c>
      <c r="M73" s="71" t="str">
        <f>IF(csv!R65="","",csv!R65)</f>
        <v>CRO</v>
      </c>
      <c r="N73" s="52" t="s">
        <v>0</v>
      </c>
      <c r="O73" s="57" t="str">
        <f t="shared" si="25"/>
        <v>M21B</v>
      </c>
      <c r="P73" s="78">
        <f>IF(O73="","",IF(COUNTIF(O$10:O72,O73)=0,P72+1,P72))</f>
        <v>6</v>
      </c>
      <c r="Q73" s="93">
        <f t="shared" si="26"/>
        <v>108</v>
      </c>
      <c r="R73" s="94" t="str" cm="1">
        <f t="array" ref="R73">IF(S73="","",INDEX(natjecanjeStaze_naziv,MATCH(S73,natjecanjeStaze_stazaId,0)))</f>
        <v>M16 – M21B</v>
      </c>
      <c r="S73" s="58">
        <f t="shared" si="27"/>
        <v>1009</v>
      </c>
      <c r="T73" s="52" t="s">
        <v>0</v>
      </c>
      <c r="U73" s="165" t="str">
        <f t="shared" si="28"/>
        <v>M21B</v>
      </c>
      <c r="V73" s="52" t="s">
        <v>0</v>
      </c>
      <c r="W73" s="57" t="str">
        <f t="shared" si="29"/>
        <v>CRO</v>
      </c>
      <c r="X73" s="78">
        <f t="shared" si="3"/>
        <v>1</v>
      </c>
      <c r="Y73" s="33" t="str">
        <f t="shared" si="30"/>
        <v/>
      </c>
      <c r="Z73" s="71" t="str">
        <f>IF(Y73="","",MAX(Z$10:Z72)+1)</f>
        <v/>
      </c>
      <c r="AA73" s="52" t="s">
        <v>0</v>
      </c>
      <c r="AB73" s="135"/>
      <c r="AC73" s="52" t="s">
        <v>0</v>
      </c>
      <c r="AD73" s="20" t="str">
        <f t="shared" si="31"/>
        <v/>
      </c>
      <c r="AE73" s="52" t="s">
        <v>0</v>
      </c>
      <c r="AF73" s="165" t="str">
        <f t="shared" si="32"/>
        <v>CRO</v>
      </c>
      <c r="AG73" s="52" t="s">
        <v>0</v>
      </c>
      <c r="AH73" s="57" t="str">
        <f t="shared" si="33"/>
        <v>Maksimir</v>
      </c>
      <c r="AI73" s="33" t="str">
        <f t="shared" si="34"/>
        <v>OK Maksimir</v>
      </c>
      <c r="AJ73" s="78" t="str">
        <f t="shared" si="5"/>
        <v/>
      </c>
      <c r="AK73" s="33" t="str" cm="1">
        <f t="array" ref="AK73">IF(AJ73="",""&amp;AI73,IF(AJ73="NEMA",AI73,INDEX(klub_naziv,MATCH(INDEX(klubAlias_klubId,AJ73),klub_id,0))))</f>
        <v>OK Maksimir</v>
      </c>
      <c r="AL73" s="33" t="str" cm="1">
        <f t="array" ref="AL73">IFERROR(""&amp;INDEX(registarNatjecatelji,CX73,4),"")</f>
        <v>OK Maksimir</v>
      </c>
      <c r="AM73" s="78" t="str">
        <f t="shared" si="35"/>
        <v/>
      </c>
      <c r="AN73" s="71" t="str">
        <f t="shared" si="36"/>
        <v>OK Maksimir</v>
      </c>
      <c r="AO73" s="52" t="s">
        <v>0</v>
      </c>
      <c r="AP73" s="87" t="str">
        <f>IF(AJ73&lt;&gt;"NEMA","",IF(IFERROR(MATCH(AI73,AI$10:AI72,0),0)&lt;&gt;0,"",AI73))</f>
        <v/>
      </c>
      <c r="AQ73" s="52" t="s">
        <v>0</v>
      </c>
      <c r="AR73" s="135"/>
      <c r="AS73" s="52" t="s">
        <v>0</v>
      </c>
      <c r="AT73" s="57" t="str">
        <f t="shared" si="37"/>
        <v/>
      </c>
      <c r="AU73" s="33" t="str">
        <f>IF(AT73="","",MAX(AU$10:AU72)+1)</f>
        <v/>
      </c>
      <c r="AV73" s="33" t="str">
        <f t="shared" si="38"/>
        <v/>
      </c>
      <c r="AW73" s="33" t="str">
        <f t="shared" si="39"/>
        <v/>
      </c>
      <c r="AX73" s="33" t="str">
        <f>IF(AR73="","",MAX(AX$10:AX72)+1)</f>
        <v/>
      </c>
      <c r="AY73" s="94" t="str">
        <f t="shared" si="40"/>
        <v/>
      </c>
      <c r="AZ73" s="71" t="str">
        <f t="shared" si="41"/>
        <v/>
      </c>
      <c r="BA73" s="52" t="s">
        <v>0</v>
      </c>
      <c r="BB73" s="20" t="str">
        <f t="shared" si="42"/>
        <v/>
      </c>
      <c r="BC73" s="52" t="s">
        <v>0</v>
      </c>
      <c r="BD73" s="165" t="str">
        <f t="shared" si="43"/>
        <v>OK Maksimir</v>
      </c>
      <c r="BE73" s="52" t="s">
        <v>0</v>
      </c>
      <c r="BF73" s="63" t="str">
        <f t="shared" si="44"/>
        <v>48:04</v>
      </c>
      <c r="BG73" s="93" t="str">
        <f t="shared" si="45"/>
        <v>0</v>
      </c>
      <c r="BH73" s="211">
        <f t="shared" si="46"/>
        <v>2884</v>
      </c>
      <c r="BI73" s="212">
        <f t="shared" si="8"/>
        <v>1</v>
      </c>
      <c r="BJ73" s="52" t="s">
        <v>0</v>
      </c>
      <c r="BK73" s="57" t="str">
        <f t="shared" si="47"/>
        <v>Dominik</v>
      </c>
      <c r="BL73" s="33" t="str">
        <f t="shared" si="48"/>
        <v>Klasić</v>
      </c>
      <c r="BM73" s="78">
        <f t="shared" si="49"/>
        <v>1176</v>
      </c>
      <c r="BN73" s="78" t="str">
        <f t="shared" si="50"/>
        <v/>
      </c>
      <c r="BO73" s="33" t="str">
        <f t="shared" si="51"/>
        <v>Dominik</v>
      </c>
      <c r="BP73" s="71" t="str">
        <f t="shared" si="52"/>
        <v>Klasić</v>
      </c>
      <c r="BQ73" s="52" t="s">
        <v>0</v>
      </c>
      <c r="BR73" s="87" t="str">
        <f t="shared" si="53"/>
        <v/>
      </c>
      <c r="BS73" s="52" t="s">
        <v>0</v>
      </c>
      <c r="BT73" s="20" t="str">
        <f t="shared" si="54"/>
        <v/>
      </c>
      <c r="BU73" s="52" t="s">
        <v>0</v>
      </c>
      <c r="BV73" s="135"/>
      <c r="BW73" s="52" t="s">
        <v>0</v>
      </c>
      <c r="BX73" s="57" t="str">
        <f t="shared" si="55"/>
        <v/>
      </c>
      <c r="BY73" s="78" t="str">
        <f>IF(BV73="","",MAX(BY$10:BY72)+1)</f>
        <v/>
      </c>
      <c r="BZ73" s="58" t="str">
        <f t="shared" si="56"/>
        <v/>
      </c>
      <c r="CA73" s="52" t="s">
        <v>0</v>
      </c>
      <c r="CB73" s="20" t="str">
        <f t="shared" si="57"/>
        <v/>
      </c>
      <c r="CC73" s="52" t="s">
        <v>0</v>
      </c>
      <c r="CD73" s="63" t="str">
        <f>IF(AND(BM73="NEMA",BN73="NEMA"),MAX(CD$10:CD72)+1,"")</f>
        <v/>
      </c>
      <c r="CE73" s="58" t="str">
        <f t="shared" si="58"/>
        <v/>
      </c>
      <c r="CF73" t="s">
        <v>0</v>
      </c>
      <c r="CG73" s="138" t="str">
        <f t="shared" si="15"/>
        <v>M</v>
      </c>
      <c r="CH73" t="s">
        <v>0</v>
      </c>
      <c r="CI73" s="57" t="str">
        <f>IF(CD73="","",IF(M73&lt;&gt;"CRO","","INSERT INTO osoba (id,reg_broj,oib,spol_id,dat_rodjenja) VALUES ("&amp;CD73&amp;",(SELECT max(reg_broj)+1 FROM osoba),Null,'"&amp;CG73&amp;"',Null); INSERT INTO osoba_log (id,reg_broj,oib,spol_id,dat_rodjenja,dnevnik_id) SELECT id,reg_broj,oib,spol_id,dat_rodjenja,"&amp;dnevnik_id&amp;" FROM osoba WHERE id = "&amp;CD73&amp;";"))</f>
        <v/>
      </c>
      <c r="CJ73" s="71" t="str">
        <f>IF(CD73="","","INSERT INTO imeprezime (id,osoba_id,rbr,ime,prezime,klub_id,identitet_id,sintaksa_id,info,aktivno,dnevnik_id) VALUES ("&amp;CD73&amp;","&amp;IF(CI73="","Null",CD73)&amp;",1,'"&amp;BK73&amp;"','"&amp;BL73&amp;"',(SELECT id FROM klub WHERE naziv = '"&amp;BD73&amp;"'),Null,1,'',1,"&amp;dnevnik_id&amp;");")</f>
        <v/>
      </c>
      <c r="CK73" t="s">
        <v>0</v>
      </c>
      <c r="CL73" s="20" t="str">
        <f t="shared" si="59"/>
        <v/>
      </c>
      <c r="CM73" s="52" t="s">
        <v>0</v>
      </c>
      <c r="CN73" s="57" t="str">
        <f t="shared" si="16"/>
        <v>Dominik</v>
      </c>
      <c r="CO73" s="71" t="str">
        <f t="shared" si="17"/>
        <v>Klasić</v>
      </c>
      <c r="CP73" s="52" t="s">
        <v>0</v>
      </c>
      <c r="CQ73" s="57" t="str">
        <f t="shared" si="60"/>
        <v>Dominik – Klasić – OK Maksimir – M21B</v>
      </c>
      <c r="CR73" s="58">
        <f t="shared" si="61"/>
        <v>353</v>
      </c>
      <c r="CS73" s="52" t="s">
        <v>0</v>
      </c>
      <c r="CT73" s="57" t="str">
        <f t="shared" si="62"/>
        <v>Dominik – Klasić – OK Maksimir</v>
      </c>
      <c r="CU73" s="58">
        <f t="shared" si="63"/>
        <v>353</v>
      </c>
      <c r="CV73" s="52" t="s">
        <v>0</v>
      </c>
      <c r="CW73" s="57" t="str">
        <f t="shared" si="64"/>
        <v>Dominik – Klasić</v>
      </c>
      <c r="CX73" s="58">
        <f t="shared" si="65"/>
        <v>353</v>
      </c>
      <c r="CY73" s="52" t="s">
        <v>0</v>
      </c>
      <c r="CZ73" s="63">
        <f t="shared" si="66"/>
        <v>353</v>
      </c>
      <c r="DA73" s="58" cm="1">
        <f t="array" ref="DA73">IF(CZ73&lt;&gt;"",INDEX(imePrezime_id,CZ73,0),IF(CD73&lt;&gt;"",CD73,""))</f>
        <v>1176</v>
      </c>
      <c r="DB73" s="52" t="s">
        <v>0</v>
      </c>
      <c r="DC73" s="63" t="str">
        <f t="shared" si="67"/>
        <v>imepre</v>
      </c>
      <c r="DD73" s="78" t="str">
        <f t="shared" si="21"/>
        <v>klu</v>
      </c>
      <c r="DE73" s="78" t="str">
        <f t="shared" si="68"/>
        <v>kat</v>
      </c>
      <c r="DF73" s="78" t="str">
        <f t="shared" si="69"/>
        <v/>
      </c>
      <c r="DG73" s="71" t="str">
        <f t="shared" si="70"/>
        <v>imepre-klu-kat</v>
      </c>
      <c r="DH73" s="52" t="s">
        <v>0</v>
      </c>
      <c r="DI73" s="63">
        <f>IF(BL73="","",MAX(DI$10:DI72)+1)</f>
        <v>1054</v>
      </c>
      <c r="DJ73" s="78">
        <f t="shared" si="71"/>
        <v>1009</v>
      </c>
      <c r="DK73" s="78">
        <f t="shared" si="72"/>
        <v>1176</v>
      </c>
      <c r="DL73" s="78">
        <f t="shared" si="73"/>
        <v>2884</v>
      </c>
      <c r="DM73" s="78">
        <f t="shared" si="74"/>
        <v>1</v>
      </c>
      <c r="DN73" s="78">
        <f t="shared" si="22"/>
        <v>0</v>
      </c>
      <c r="DO73" s="78">
        <f t="shared" si="23"/>
        <v>1</v>
      </c>
      <c r="DP73" s="78" t="str">
        <f t="shared" si="75"/>
        <v>0</v>
      </c>
      <c r="DQ73" s="78" t="str">
        <f t="shared" si="76"/>
        <v/>
      </c>
      <c r="DR73" s="78" t="str">
        <f t="shared" si="77"/>
        <v/>
      </c>
      <c r="DS73" s="58" t="str">
        <f t="shared" si="24"/>
        <v/>
      </c>
      <c r="DT73" s="52" t="s">
        <v>0</v>
      </c>
      <c r="DU73" s="20"/>
      <c r="DV73" s="52"/>
      <c r="DW73" s="20"/>
      <c r="DX73" s="52"/>
      <c r="DY73" s="230"/>
      <c r="DZ73" s="52" t="s">
        <v>0</v>
      </c>
    </row>
    <row r="74" spans="1:130" x14ac:dyDescent="0.25">
      <c r="A74" t="s">
        <v>0</v>
      </c>
      <c r="B74" s="57" t="str">
        <f>IF(csv!F66="","",csv!T66)</f>
        <v>M21B</v>
      </c>
      <c r="C74" s="33" t="s">
        <v>0</v>
      </c>
      <c r="D74" s="33" t="str">
        <f>IF(csv!F66="","",csv!F66)</f>
        <v>Predrag</v>
      </c>
      <c r="E74" s="33" t="str">
        <f>IF(csv!E66="","",csv!E66)</f>
        <v>Mađarić</v>
      </c>
      <c r="F74" s="33" t="s">
        <v>0</v>
      </c>
      <c r="G74" s="78" t="str">
        <f>IF(csv!M66="","",csv!M66)</f>
        <v>50:25</v>
      </c>
      <c r="H74" s="78" t="str">
        <f>IF(csv!N66="","",csv!N66)</f>
        <v>0</v>
      </c>
      <c r="I74" s="33" t="s">
        <v>0</v>
      </c>
      <c r="J74" s="33" t="str">
        <f>IF(csv!P66="","",csv!P66)</f>
        <v>OK Varaždin</v>
      </c>
      <c r="K74" s="33" t="str">
        <f>IF(csv!Q66="","",csv!Q66)</f>
        <v>OK Varaždin</v>
      </c>
      <c r="L74" s="33" t="s">
        <v>0</v>
      </c>
      <c r="M74" s="71" t="str">
        <f>IF(csv!R66="","",csv!R66)</f>
        <v>CRO</v>
      </c>
      <c r="N74" s="52" t="s">
        <v>0</v>
      </c>
      <c r="O74" s="57" t="str">
        <f t="shared" si="25"/>
        <v>M21B</v>
      </c>
      <c r="P74" s="78">
        <f>IF(O74="","",IF(COUNTIF(O$10:O73,O74)=0,P73+1,P73))</f>
        <v>6</v>
      </c>
      <c r="Q74" s="93">
        <f t="shared" si="26"/>
        <v>108</v>
      </c>
      <c r="R74" s="94" t="str" cm="1">
        <f t="array" ref="R74">IF(S74="","",INDEX(natjecanjeStaze_naziv,MATCH(S74,natjecanjeStaze_stazaId,0)))</f>
        <v>M16 – M21B</v>
      </c>
      <c r="S74" s="58">
        <f t="shared" si="27"/>
        <v>1009</v>
      </c>
      <c r="T74" s="52" t="s">
        <v>0</v>
      </c>
      <c r="U74" s="165" t="str">
        <f t="shared" si="28"/>
        <v>M21B</v>
      </c>
      <c r="V74" s="52" t="s">
        <v>0</v>
      </c>
      <c r="W74" s="57" t="str">
        <f t="shared" si="29"/>
        <v>CRO</v>
      </c>
      <c r="X74" s="78">
        <f t="shared" si="3"/>
        <v>1</v>
      </c>
      <c r="Y74" s="33" t="str">
        <f t="shared" si="30"/>
        <v/>
      </c>
      <c r="Z74" s="71" t="str">
        <f>IF(Y74="","",MAX(Z$10:Z73)+1)</f>
        <v/>
      </c>
      <c r="AA74" s="52" t="s">
        <v>0</v>
      </c>
      <c r="AB74" s="135"/>
      <c r="AC74" s="52" t="s">
        <v>0</v>
      </c>
      <c r="AD74" s="20" t="str">
        <f t="shared" si="31"/>
        <v/>
      </c>
      <c r="AE74" s="52" t="s">
        <v>0</v>
      </c>
      <c r="AF74" s="165" t="str">
        <f t="shared" si="32"/>
        <v>CRO</v>
      </c>
      <c r="AG74" s="52" t="s">
        <v>0</v>
      </c>
      <c r="AH74" s="57" t="str">
        <f t="shared" si="33"/>
        <v>OK Varaždin</v>
      </c>
      <c r="AI74" s="33" t="str">
        <f t="shared" si="34"/>
        <v>OK Varaždin</v>
      </c>
      <c r="AJ74" s="78" t="str">
        <f t="shared" si="5"/>
        <v/>
      </c>
      <c r="AK74" s="33" t="str" cm="1">
        <f t="array" ref="AK74">IF(AJ74="",""&amp;AI74,IF(AJ74="NEMA",AI74,INDEX(klub_naziv,MATCH(INDEX(klubAlias_klubId,AJ74),klub_id,0))))</f>
        <v>OK Varaždin</v>
      </c>
      <c r="AL74" s="33" t="str" cm="1">
        <f t="array" ref="AL74">IFERROR(""&amp;INDEX(registarNatjecatelji,CX74,4),"")</f>
        <v>OK Varaždin</v>
      </c>
      <c r="AM74" s="78" t="str">
        <f t="shared" si="35"/>
        <v/>
      </c>
      <c r="AN74" s="71" t="str">
        <f t="shared" si="36"/>
        <v>OK Varaždin</v>
      </c>
      <c r="AO74" s="52" t="s">
        <v>0</v>
      </c>
      <c r="AP74" s="87" t="str">
        <f>IF(AJ74&lt;&gt;"NEMA","",IF(IFERROR(MATCH(AI74,AI$10:AI73,0),0)&lt;&gt;0,"",AI74))</f>
        <v/>
      </c>
      <c r="AQ74" s="52" t="s">
        <v>0</v>
      </c>
      <c r="AR74" s="135"/>
      <c r="AS74" s="52" t="s">
        <v>0</v>
      </c>
      <c r="AT74" s="57" t="str">
        <f t="shared" si="37"/>
        <v/>
      </c>
      <c r="AU74" s="33" t="str">
        <f>IF(AT74="","",MAX(AU$10:AU73)+1)</f>
        <v/>
      </c>
      <c r="AV74" s="33" t="str">
        <f t="shared" si="38"/>
        <v/>
      </c>
      <c r="AW74" s="33" t="str">
        <f t="shared" si="39"/>
        <v/>
      </c>
      <c r="AX74" s="33" t="str">
        <f>IF(AR74="","",MAX(AX$10:AX73)+1)</f>
        <v/>
      </c>
      <c r="AY74" s="94" t="str">
        <f t="shared" si="40"/>
        <v/>
      </c>
      <c r="AZ74" s="71" t="str">
        <f t="shared" si="41"/>
        <v/>
      </c>
      <c r="BA74" s="52" t="s">
        <v>0</v>
      </c>
      <c r="BB74" s="20" t="str">
        <f t="shared" si="42"/>
        <v/>
      </c>
      <c r="BC74" s="52" t="s">
        <v>0</v>
      </c>
      <c r="BD74" s="165" t="str">
        <f t="shared" si="43"/>
        <v>OK Varaždin</v>
      </c>
      <c r="BE74" s="52" t="s">
        <v>0</v>
      </c>
      <c r="BF74" s="63" t="str">
        <f t="shared" si="44"/>
        <v>50:25</v>
      </c>
      <c r="BG74" s="93" t="str">
        <f t="shared" si="45"/>
        <v>0</v>
      </c>
      <c r="BH74" s="211">
        <f t="shared" si="46"/>
        <v>3025</v>
      </c>
      <c r="BI74" s="212">
        <f t="shared" si="8"/>
        <v>1</v>
      </c>
      <c r="BJ74" s="52" t="s">
        <v>0</v>
      </c>
      <c r="BK74" s="57" t="str">
        <f t="shared" si="47"/>
        <v>Predrag</v>
      </c>
      <c r="BL74" s="33" t="str">
        <f t="shared" si="48"/>
        <v>Mađarić</v>
      </c>
      <c r="BM74" s="78">
        <f t="shared" si="49"/>
        <v>1936</v>
      </c>
      <c r="BN74" s="78" t="str">
        <f t="shared" si="50"/>
        <v/>
      </c>
      <c r="BO74" s="33" t="str">
        <f t="shared" si="51"/>
        <v>Predrag</v>
      </c>
      <c r="BP74" s="71" t="str">
        <f t="shared" si="52"/>
        <v>Mađarić</v>
      </c>
      <c r="BQ74" s="52" t="s">
        <v>0</v>
      </c>
      <c r="BR74" s="87" t="str">
        <f t="shared" si="53"/>
        <v/>
      </c>
      <c r="BS74" s="52" t="s">
        <v>0</v>
      </c>
      <c r="BT74" s="20" t="str">
        <f t="shared" si="54"/>
        <v/>
      </c>
      <c r="BU74" s="52" t="s">
        <v>0</v>
      </c>
      <c r="BV74" s="135"/>
      <c r="BW74" s="52" t="s">
        <v>0</v>
      </c>
      <c r="BX74" s="57" t="str">
        <f t="shared" si="55"/>
        <v/>
      </c>
      <c r="BY74" s="78" t="str">
        <f>IF(BV74="","",MAX(BY$10:BY73)+1)</f>
        <v/>
      </c>
      <c r="BZ74" s="58" t="str">
        <f t="shared" si="56"/>
        <v/>
      </c>
      <c r="CA74" s="52" t="s">
        <v>0</v>
      </c>
      <c r="CB74" s="20" t="str">
        <f t="shared" si="57"/>
        <v/>
      </c>
      <c r="CC74" s="52" t="s">
        <v>0</v>
      </c>
      <c r="CD74" s="63" t="str">
        <f>IF(AND(BM74="NEMA",BN74="NEMA"),MAX(CD$10:CD73)+1,"")</f>
        <v/>
      </c>
      <c r="CE74" s="58" t="str">
        <f t="shared" si="58"/>
        <v/>
      </c>
      <c r="CF74" t="s">
        <v>0</v>
      </c>
      <c r="CG74" s="138" t="str">
        <f t="shared" si="15"/>
        <v>M</v>
      </c>
      <c r="CH74" t="s">
        <v>0</v>
      </c>
      <c r="CI74" s="57" t="str">
        <f>IF(CD74="","",IF(M74&lt;&gt;"CRO","","INSERT INTO osoba (id,reg_broj,oib,spol_id,dat_rodjenja) VALUES ("&amp;CD74&amp;",(SELECT max(reg_broj)+1 FROM osoba),Null,'"&amp;CG74&amp;"',Null); INSERT INTO osoba_log (id,reg_broj,oib,spol_id,dat_rodjenja,dnevnik_id) SELECT id,reg_broj,oib,spol_id,dat_rodjenja,"&amp;dnevnik_id&amp;" FROM osoba WHERE id = "&amp;CD74&amp;";"))</f>
        <v/>
      </c>
      <c r="CJ74" s="71" t="str">
        <f>IF(CD74="","","INSERT INTO imeprezime (id,osoba_id,rbr,ime,prezime,klub_id,identitet_id,sintaksa_id,info,aktivno,dnevnik_id) VALUES ("&amp;CD74&amp;","&amp;IF(CI74="","Null",CD74)&amp;",1,'"&amp;BK74&amp;"','"&amp;BL74&amp;"',(SELECT id FROM klub WHERE naziv = '"&amp;BD74&amp;"'),Null,1,'',1,"&amp;dnevnik_id&amp;");")</f>
        <v/>
      </c>
      <c r="CK74" t="s">
        <v>0</v>
      </c>
      <c r="CL74" s="20" t="str">
        <f t="shared" si="59"/>
        <v/>
      </c>
      <c r="CM74" s="52" t="s">
        <v>0</v>
      </c>
      <c r="CN74" s="57" t="str">
        <f t="shared" si="16"/>
        <v>Predrag</v>
      </c>
      <c r="CO74" s="71" t="str">
        <f t="shared" si="17"/>
        <v>Mađarić</v>
      </c>
      <c r="CP74" s="52" t="s">
        <v>0</v>
      </c>
      <c r="CQ74" s="57" t="str">
        <f t="shared" si="60"/>
        <v>Predrag – Mađarić – OK Varaždin – M21B</v>
      </c>
      <c r="CR74" s="58">
        <f t="shared" si="61"/>
        <v>547</v>
      </c>
      <c r="CS74" s="52" t="s">
        <v>0</v>
      </c>
      <c r="CT74" s="57" t="str">
        <f t="shared" si="62"/>
        <v>Predrag – Mađarić – OK Varaždin</v>
      </c>
      <c r="CU74" s="58">
        <f t="shared" si="63"/>
        <v>547</v>
      </c>
      <c r="CV74" s="52" t="s">
        <v>0</v>
      </c>
      <c r="CW74" s="57" t="str">
        <f t="shared" si="64"/>
        <v>Predrag – Mađarić</v>
      </c>
      <c r="CX74" s="58">
        <f t="shared" si="65"/>
        <v>547</v>
      </c>
      <c r="CY74" s="52" t="s">
        <v>0</v>
      </c>
      <c r="CZ74" s="63">
        <f t="shared" si="66"/>
        <v>547</v>
      </c>
      <c r="DA74" s="58" cm="1">
        <f t="array" ref="DA74">IF(CZ74&lt;&gt;"",INDEX(imePrezime_id,CZ74,0),IF(CD74&lt;&gt;"",CD74,""))</f>
        <v>1936</v>
      </c>
      <c r="DB74" s="52" t="s">
        <v>0</v>
      </c>
      <c r="DC74" s="63" t="str">
        <f t="shared" si="67"/>
        <v>imepre</v>
      </c>
      <c r="DD74" s="78" t="str">
        <f t="shared" si="21"/>
        <v>klu</v>
      </c>
      <c r="DE74" s="78" t="str">
        <f t="shared" si="68"/>
        <v>kat</v>
      </c>
      <c r="DF74" s="78" t="str">
        <f t="shared" si="69"/>
        <v/>
      </c>
      <c r="DG74" s="71" t="str">
        <f t="shared" si="70"/>
        <v>imepre-klu-kat</v>
      </c>
      <c r="DH74" s="52" t="s">
        <v>0</v>
      </c>
      <c r="DI74" s="63">
        <f>IF(BL74="","",MAX(DI$10:DI73)+1)</f>
        <v>1055</v>
      </c>
      <c r="DJ74" s="78">
        <f t="shared" si="71"/>
        <v>1009</v>
      </c>
      <c r="DK74" s="78">
        <f t="shared" si="72"/>
        <v>1936</v>
      </c>
      <c r="DL74" s="78">
        <f t="shared" si="73"/>
        <v>3025</v>
      </c>
      <c r="DM74" s="78">
        <f t="shared" si="74"/>
        <v>1</v>
      </c>
      <c r="DN74" s="78">
        <f t="shared" si="22"/>
        <v>0</v>
      </c>
      <c r="DO74" s="78">
        <f t="shared" si="23"/>
        <v>1</v>
      </c>
      <c r="DP74" s="78" t="str">
        <f t="shared" si="75"/>
        <v>0</v>
      </c>
      <c r="DQ74" s="78" t="str">
        <f t="shared" si="76"/>
        <v/>
      </c>
      <c r="DR74" s="78" t="str">
        <f t="shared" si="77"/>
        <v/>
      </c>
      <c r="DS74" s="58" t="str">
        <f t="shared" si="24"/>
        <v/>
      </c>
      <c r="DT74" s="52" t="s">
        <v>0</v>
      </c>
      <c r="DU74" s="20"/>
      <c r="DV74" s="52"/>
      <c r="DW74" s="20"/>
      <c r="DX74" s="52"/>
      <c r="DY74" s="230"/>
      <c r="DZ74" s="52" t="s">
        <v>0</v>
      </c>
    </row>
    <row r="75" spans="1:130" x14ac:dyDescent="0.25">
      <c r="A75" t="s">
        <v>0</v>
      </c>
      <c r="B75" s="57" t="str">
        <f>IF(csv!F67="","",csv!T67)</f>
        <v>M21B</v>
      </c>
      <c r="C75" s="33" t="s">
        <v>0</v>
      </c>
      <c r="D75" s="33" t="str">
        <f>IF(csv!F67="","",csv!F67)</f>
        <v>Branimir</v>
      </c>
      <c r="E75" s="33" t="str">
        <f>IF(csv!E67="","",csv!E67)</f>
        <v>Putniković</v>
      </c>
      <c r="F75" s="33" t="s">
        <v>0</v>
      </c>
      <c r="G75" s="78" t="str">
        <f>IF(csv!M67="","",csv!M67)</f>
        <v>51:30</v>
      </c>
      <c r="H75" s="78" t="str">
        <f>IF(csv!N67="","",csv!N67)</f>
        <v>0</v>
      </c>
      <c r="I75" s="33" t="s">
        <v>0</v>
      </c>
      <c r="J75" s="33" t="str">
        <f>IF(csv!P67="","",csv!P67)</f>
        <v>KAP</v>
      </c>
      <c r="K75" s="33" t="str">
        <f>IF(csv!Q67="","",csv!Q67)</f>
        <v>OK Kapela</v>
      </c>
      <c r="L75" s="33" t="s">
        <v>0</v>
      </c>
      <c r="M75" s="71" t="str">
        <f>IF(csv!R67="","",csv!R67)</f>
        <v>CRO</v>
      </c>
      <c r="N75" s="52" t="s">
        <v>0</v>
      </c>
      <c r="O75" s="57" t="str">
        <f t="shared" si="25"/>
        <v>M21B</v>
      </c>
      <c r="P75" s="78">
        <f>IF(O75="","",IF(COUNTIF(O$10:O74,O75)=0,P74+1,P74))</f>
        <v>6</v>
      </c>
      <c r="Q75" s="93">
        <f t="shared" si="26"/>
        <v>108</v>
      </c>
      <c r="R75" s="94" t="str" cm="1">
        <f t="array" ref="R75">IF(S75="","",INDEX(natjecanjeStaze_naziv,MATCH(S75,natjecanjeStaze_stazaId,0)))</f>
        <v>M16 – M21B</v>
      </c>
      <c r="S75" s="58">
        <f t="shared" si="27"/>
        <v>1009</v>
      </c>
      <c r="T75" s="52" t="s">
        <v>0</v>
      </c>
      <c r="U75" s="165" t="str">
        <f t="shared" si="28"/>
        <v>M21B</v>
      </c>
      <c r="V75" s="52" t="s">
        <v>0</v>
      </c>
      <c r="W75" s="57" t="str">
        <f t="shared" si="29"/>
        <v>CRO</v>
      </c>
      <c r="X75" s="78">
        <f t="shared" si="3"/>
        <v>1</v>
      </c>
      <c r="Y75" s="33" t="str">
        <f t="shared" si="30"/>
        <v/>
      </c>
      <c r="Z75" s="71" t="str">
        <f>IF(Y75="","",MAX(Z$10:Z74)+1)</f>
        <v/>
      </c>
      <c r="AA75" s="52" t="s">
        <v>0</v>
      </c>
      <c r="AB75" s="135"/>
      <c r="AC75" s="52" t="s">
        <v>0</v>
      </c>
      <c r="AD75" s="20" t="str">
        <f t="shared" si="31"/>
        <v/>
      </c>
      <c r="AE75" s="52" t="s">
        <v>0</v>
      </c>
      <c r="AF75" s="165" t="str">
        <f t="shared" si="32"/>
        <v>CRO</v>
      </c>
      <c r="AG75" s="52" t="s">
        <v>0</v>
      </c>
      <c r="AH75" s="57" t="str">
        <f t="shared" si="33"/>
        <v>KAP</v>
      </c>
      <c r="AI75" s="33" t="str">
        <f t="shared" si="34"/>
        <v>OK Kapela</v>
      </c>
      <c r="AJ75" s="78" t="str">
        <f t="shared" si="5"/>
        <v/>
      </c>
      <c r="AK75" s="33" t="str" cm="1">
        <f t="array" ref="AK75">IF(AJ75="",""&amp;AI75,IF(AJ75="NEMA",AI75,INDEX(klub_naziv,MATCH(INDEX(klubAlias_klubId,AJ75),klub_id,0))))</f>
        <v>OK Kapela</v>
      </c>
      <c r="AL75" s="33" t="str" cm="1">
        <f t="array" ref="AL75">IFERROR(""&amp;INDEX(registarNatjecatelji,CX75,4),"")</f>
        <v>OK Kapela</v>
      </c>
      <c r="AM75" s="78" t="str">
        <f t="shared" si="35"/>
        <v/>
      </c>
      <c r="AN75" s="71" t="str">
        <f t="shared" si="36"/>
        <v>OK Kapela</v>
      </c>
      <c r="AO75" s="52" t="s">
        <v>0</v>
      </c>
      <c r="AP75" s="87" t="str">
        <f>IF(AJ75&lt;&gt;"NEMA","",IF(IFERROR(MATCH(AI75,AI$10:AI74,0),0)&lt;&gt;0,"",AI75))</f>
        <v/>
      </c>
      <c r="AQ75" s="52" t="s">
        <v>0</v>
      </c>
      <c r="AR75" s="135"/>
      <c r="AS75" s="52" t="s">
        <v>0</v>
      </c>
      <c r="AT75" s="57" t="str">
        <f t="shared" si="37"/>
        <v/>
      </c>
      <c r="AU75" s="33" t="str">
        <f>IF(AT75="","",MAX(AU$10:AU74)+1)</f>
        <v/>
      </c>
      <c r="AV75" s="33" t="str">
        <f t="shared" si="38"/>
        <v/>
      </c>
      <c r="AW75" s="33" t="str">
        <f t="shared" si="39"/>
        <v/>
      </c>
      <c r="AX75" s="33" t="str">
        <f>IF(AR75="","",MAX(AX$10:AX74)+1)</f>
        <v/>
      </c>
      <c r="AY75" s="94" t="str">
        <f t="shared" si="40"/>
        <v/>
      </c>
      <c r="AZ75" s="71" t="str">
        <f t="shared" si="41"/>
        <v/>
      </c>
      <c r="BA75" s="52" t="s">
        <v>0</v>
      </c>
      <c r="BB75" s="20" t="str">
        <f t="shared" si="42"/>
        <v/>
      </c>
      <c r="BC75" s="52" t="s">
        <v>0</v>
      </c>
      <c r="BD75" s="165" t="str">
        <f t="shared" si="43"/>
        <v>OK Kapela</v>
      </c>
      <c r="BE75" s="52" t="s">
        <v>0</v>
      </c>
      <c r="BF75" s="63" t="str">
        <f t="shared" si="44"/>
        <v>51:30</v>
      </c>
      <c r="BG75" s="93" t="str">
        <f t="shared" si="45"/>
        <v>0</v>
      </c>
      <c r="BH75" s="211">
        <f t="shared" si="46"/>
        <v>3090</v>
      </c>
      <c r="BI75" s="212">
        <f t="shared" ref="BI75:BI138" si="78">IF(CW75="","",IF(N(BH75)&gt;max_minuta*60,2,INDEX(statusRezultat_id,MATCH(VALUE(BG75),statusRezultat_oEvent,0))))</f>
        <v>1</v>
      </c>
      <c r="BJ75" s="52" t="s">
        <v>0</v>
      </c>
      <c r="BK75" s="57" t="str">
        <f t="shared" si="47"/>
        <v>Branimir</v>
      </c>
      <c r="BL75" s="33" t="str">
        <f t="shared" si="48"/>
        <v>Putniković</v>
      </c>
      <c r="BM75" s="78">
        <f t="shared" si="49"/>
        <v>1350</v>
      </c>
      <c r="BN75" s="78" t="str">
        <f t="shared" si="50"/>
        <v/>
      </c>
      <c r="BO75" s="33" t="str">
        <f t="shared" si="51"/>
        <v>Branimir</v>
      </c>
      <c r="BP75" s="71" t="str">
        <f t="shared" si="52"/>
        <v>Putniković</v>
      </c>
      <c r="BQ75" s="52" t="s">
        <v>0</v>
      </c>
      <c r="BR75" s="87" t="str">
        <f t="shared" si="53"/>
        <v/>
      </c>
      <c r="BS75" s="52" t="s">
        <v>0</v>
      </c>
      <c r="BT75" s="20" t="str">
        <f t="shared" si="54"/>
        <v/>
      </c>
      <c r="BU75" s="52" t="s">
        <v>0</v>
      </c>
      <c r="BV75" s="135"/>
      <c r="BW75" s="52" t="s">
        <v>0</v>
      </c>
      <c r="BX75" s="57" t="str">
        <f t="shared" si="55"/>
        <v/>
      </c>
      <c r="BY75" s="78" t="str">
        <f>IF(BV75="","",MAX(BY$10:BY74)+1)</f>
        <v/>
      </c>
      <c r="BZ75" s="58" t="str">
        <f t="shared" si="56"/>
        <v/>
      </c>
      <c r="CA75" s="52" t="s">
        <v>0</v>
      </c>
      <c r="CB75" s="20" t="str">
        <f t="shared" si="57"/>
        <v/>
      </c>
      <c r="CC75" s="52" t="s">
        <v>0</v>
      </c>
      <c r="CD75" s="63" t="str">
        <f>IF(AND(BM75="NEMA",BN75="NEMA"),MAX(CD$10:CD74)+1,"")</f>
        <v/>
      </c>
      <c r="CE75" s="58" t="str">
        <f t="shared" si="58"/>
        <v/>
      </c>
      <c r="CF75" t="s">
        <v>0</v>
      </c>
      <c r="CG75" s="138" t="str">
        <f t="shared" ref="CG75:CG138" si="79">IF(O75="","",LEFT(INDEX(kategorija_oznaka,MATCH(Q75,kategorija_id,0)),1))</f>
        <v>M</v>
      </c>
      <c r="CH75" t="s">
        <v>0</v>
      </c>
      <c r="CI75" s="57" t="str">
        <f>IF(CD75="","",IF(M75&lt;&gt;"CRO","","INSERT INTO osoba (id,reg_broj,oib,spol_id,dat_rodjenja) VALUES ("&amp;CD75&amp;",(SELECT max(reg_broj)+1 FROM osoba),Null,'"&amp;CG75&amp;"',Null); INSERT INTO osoba_log (id,reg_broj,oib,spol_id,dat_rodjenja,dnevnik_id) SELECT id,reg_broj,oib,spol_id,dat_rodjenja,"&amp;dnevnik_id&amp;" FROM osoba WHERE id = "&amp;CD75&amp;";"))</f>
        <v/>
      </c>
      <c r="CJ75" s="71" t="str">
        <f>IF(CD75="","","INSERT INTO imeprezime (id,osoba_id,rbr,ime,prezime,klub_id,identitet_id,sintaksa_id,info,aktivno,dnevnik_id) VALUES ("&amp;CD75&amp;","&amp;IF(CI75="","Null",CD75)&amp;",1,'"&amp;BK75&amp;"','"&amp;BL75&amp;"',(SELECT id FROM klub WHERE naziv = '"&amp;BD75&amp;"'),Null,1,'',1,"&amp;dnevnik_id&amp;");")</f>
        <v/>
      </c>
      <c r="CK75" t="s">
        <v>0</v>
      </c>
      <c r="CL75" s="20" t="str">
        <f t="shared" si="59"/>
        <v/>
      </c>
      <c r="CM75" s="52" t="s">
        <v>0</v>
      </c>
      <c r="CN75" s="57" t="str">
        <f t="shared" ref="CN75:CN138" si="80">IF(BL75="","",IF(BZ75="",BO75,INDEX(imePrezime_ime,MATCH(BZ75,imePrezime_id,0))))</f>
        <v>Branimir</v>
      </c>
      <c r="CO75" s="71" t="str">
        <f t="shared" ref="CO75:CO138" si="81">IF(BL75="","",IF(BZ75="",BP75,INDEX(imePrezime_prezime,MATCH(BZ75,imePrezime_id,0))))</f>
        <v>Putniković</v>
      </c>
      <c r="CP75" s="52" t="s">
        <v>0</v>
      </c>
      <c r="CQ75" s="57" t="str">
        <f t="shared" si="60"/>
        <v>Branimir – Putniković – OK Kapela – M21B</v>
      </c>
      <c r="CR75" s="58">
        <f t="shared" si="61"/>
        <v>295</v>
      </c>
      <c r="CS75" s="52" t="s">
        <v>0</v>
      </c>
      <c r="CT75" s="57" t="str">
        <f t="shared" si="62"/>
        <v>Branimir – Putniković – OK Kapela</v>
      </c>
      <c r="CU75" s="58">
        <f t="shared" si="63"/>
        <v>295</v>
      </c>
      <c r="CV75" s="52" t="s">
        <v>0</v>
      </c>
      <c r="CW75" s="57" t="str">
        <f t="shared" si="64"/>
        <v>Branimir – Putniković</v>
      </c>
      <c r="CX75" s="58">
        <f t="shared" si="65"/>
        <v>295</v>
      </c>
      <c r="CY75" s="52" t="s">
        <v>0</v>
      </c>
      <c r="CZ75" s="63">
        <f t="shared" si="66"/>
        <v>295</v>
      </c>
      <c r="DA75" s="58" cm="1">
        <f t="array" ref="DA75">IF(CZ75&lt;&gt;"",INDEX(imePrezime_id,CZ75,0),IF(CD75&lt;&gt;"",CD75,""))</f>
        <v>1350</v>
      </c>
      <c r="DB75" s="52" t="s">
        <v>0</v>
      </c>
      <c r="DC75" s="63" t="str">
        <f t="shared" si="67"/>
        <v>imepre</v>
      </c>
      <c r="DD75" s="78" t="str">
        <f t="shared" ref="DD75:DD138" si="82">IF(BL75="","",IF(AI75="",IF(IFERROR(INDEX(imePrezime_klub,MATCH(DA75,imePrezime_id,0)),"NEMA")="","klu",""),IF(OR(AND(AJ75&lt;&gt;"",AJ75&lt;&gt;"NEMA"),AY75&lt;&gt;""),"klu(ali)",IF(AND(AL75&lt;&gt;"",AL75&lt;&gt;AK75),"(raz-klu)","klu"))))</f>
        <v>klu</v>
      </c>
      <c r="DE75" s="78" t="str">
        <f t="shared" si="68"/>
        <v>kat</v>
      </c>
      <c r="DF75" s="78" t="str">
        <f t="shared" si="69"/>
        <v/>
      </c>
      <c r="DG75" s="71" t="str">
        <f t="shared" si="70"/>
        <v>imepre-klu-kat</v>
      </c>
      <c r="DH75" s="52" t="s">
        <v>0</v>
      </c>
      <c r="DI75" s="63">
        <f>IF(BL75="","",MAX(DI$10:DI74)+1)</f>
        <v>1056</v>
      </c>
      <c r="DJ75" s="78">
        <f t="shared" si="71"/>
        <v>1009</v>
      </c>
      <c r="DK75" s="78">
        <f t="shared" si="72"/>
        <v>1350</v>
      </c>
      <c r="DL75" s="78">
        <f t="shared" si="73"/>
        <v>3090</v>
      </c>
      <c r="DM75" s="78">
        <f t="shared" si="74"/>
        <v>1</v>
      </c>
      <c r="DN75" s="78">
        <f t="shared" ref="DN75:DN138" si="83">IF(CW75="","",IF(trka_je_rangirana=0,0,IF(OR(CR75="",CR75="NEMA"),0,1)))</f>
        <v>0</v>
      </c>
      <c r="DO75" s="78">
        <f t="shared" ref="DO75:DO138" si="84">IF(DI75="","",INDEX(uparivanje_id,MATCH(DG75,uparivanje_oznaka,0)))</f>
        <v>1</v>
      </c>
      <c r="DP75" s="78" t="str">
        <f t="shared" si="75"/>
        <v>0</v>
      </c>
      <c r="DQ75" s="78" t="str">
        <f t="shared" si="76"/>
        <v/>
      </c>
      <c r="DR75" s="78" t="str">
        <f t="shared" si="77"/>
        <v/>
      </c>
      <c r="DS75" s="58" t="str">
        <f t="shared" ref="DS75:DS138" si="85">IF(INDEX(natjecanjeKategorije_katAliasId,MATCH(Q75,natjecanjeKategorije_katRegId,0))="","",INDEX(natjecanjeKategorije_katAliasId,MATCH(Q75,natjecanjeKategorije_katRegId,0)))</f>
        <v/>
      </c>
      <c r="DT75" s="52" t="s">
        <v>0</v>
      </c>
      <c r="DU75" s="20"/>
      <c r="DV75" s="52"/>
      <c r="DW75" s="20"/>
      <c r="DX75" s="52"/>
      <c r="DY75" s="230"/>
      <c r="DZ75" s="52" t="s">
        <v>0</v>
      </c>
    </row>
    <row r="76" spans="1:130" x14ac:dyDescent="0.25">
      <c r="A76" t="s">
        <v>0</v>
      </c>
      <c r="B76" s="57" t="str">
        <f>IF(csv!F68="","",csv!T68)</f>
        <v>M21B</v>
      </c>
      <c r="C76" s="33" t="s">
        <v>0</v>
      </c>
      <c r="D76" s="33" t="str">
        <f>IF(csv!F68="","",csv!F68)</f>
        <v>Zlatan</v>
      </c>
      <c r="E76" s="33" t="str">
        <f>IF(csv!E68="","",csv!E68)</f>
        <v>Kos</v>
      </c>
      <c r="F76" s="33" t="s">
        <v>0</v>
      </c>
      <c r="G76" s="78" t="str">
        <f>IF(csv!M68="","",csv!M68)</f>
        <v>53:23</v>
      </c>
      <c r="H76" s="78" t="str">
        <f>IF(csv!N68="","",csv!N68)</f>
        <v>0</v>
      </c>
      <c r="I76" s="33" t="s">
        <v>0</v>
      </c>
      <c r="J76" s="33" t="str">
        <f>IF(csv!P68="","",csv!P68)</f>
        <v>Vihor</v>
      </c>
      <c r="K76" s="33" t="str">
        <f>IF(csv!Q68="","",csv!Q68)</f>
        <v>OK Vihor</v>
      </c>
      <c r="L76" s="33" t="s">
        <v>0</v>
      </c>
      <c r="M76" s="71" t="str">
        <f>IF(csv!R68="","",csv!R68)</f>
        <v>CRO</v>
      </c>
      <c r="N76" s="52" t="s">
        <v>0</v>
      </c>
      <c r="O76" s="57" t="str">
        <f t="shared" ref="O76:O139" si="86">IF(B76="","",B76)</f>
        <v>M21B</v>
      </c>
      <c r="P76" s="78">
        <f>IF(O76="","",IF(COUNTIF(O$10:O75,O76)=0,P75+1,P75))</f>
        <v>6</v>
      </c>
      <c r="Q76" s="93">
        <f t="shared" ref="Q76:Q139" si="87">IF(O76="","",IFERROR(INDEX(kategorija_id,MATCH(O76,kategorija_oznaka,0)),INDEX(kategorijaAlias_id,MATCH(O76,kategorijaAlias_oznaka,0))))</f>
        <v>108</v>
      </c>
      <c r="R76" s="94" t="str" cm="1">
        <f t="array" ref="R76">IF(S76="","",INDEX(natjecanjeStaze_naziv,MATCH(S76,natjecanjeStaze_stazaId,0)))</f>
        <v>M16 – M21B</v>
      </c>
      <c r="S76" s="58">
        <f t="shared" ref="S76:S139" si="88">IF(BL76="","",INDEX(natjecanjeStaze_stazaId,MATCH(O76,natjecanjeStaze_kategorija,0)))</f>
        <v>1009</v>
      </c>
      <c r="T76" s="52" t="s">
        <v>0</v>
      </c>
      <c r="U76" s="165" t="str">
        <f t="shared" ref="U76:U139" si="89">IF(O76="","",INDEX(kategorija_oznaka,MATCH(Q76,kategorija_id,0)))</f>
        <v>M21B</v>
      </c>
      <c r="V76" s="52" t="s">
        <v>0</v>
      </c>
      <c r="W76" s="57" t="str">
        <f t="shared" ref="W76:W139" si="90">IF(M76="","",M76)</f>
        <v>CRO</v>
      </c>
      <c r="X76" s="78">
        <f t="shared" si="3"/>
        <v>1</v>
      </c>
      <c r="Y76" s="33" t="str">
        <f t="shared" ref="Y76:Y139" si="91">IF(OR(X76="",X76&lt;&gt;"NEMA"),"",M76)</f>
        <v/>
      </c>
      <c r="Z76" s="71" t="str">
        <f>IF(Y76="","",MAX(Z$10:Z75)+1)</f>
        <v/>
      </c>
      <c r="AA76" s="52" t="s">
        <v>0</v>
      </c>
      <c r="AB76" s="135"/>
      <c r="AC76" s="52" t="s">
        <v>0</v>
      </c>
      <c r="AD76" s="20" t="str">
        <f t="shared" ref="AD76:AD139" si="92">IF(Y76="","","INSERT INTO drzava(id,naziv,oznaka) VALUES ("&amp;Z76&amp;",'"&amp;AB76&amp;"','"&amp;UPPER(LEFT(Y76,1))&amp;LOWER(RIGHT(Y76,2))&amp;"');")</f>
        <v/>
      </c>
      <c r="AE76" s="52" t="s">
        <v>0</v>
      </c>
      <c r="AF76" s="165" t="str">
        <f t="shared" ref="AF76:AF139" si="93">IF(X76="","",IF(X76="NEMA",Y76,W76))</f>
        <v>CRO</v>
      </c>
      <c r="AG76" s="52" t="s">
        <v>0</v>
      </c>
      <c r="AH76" s="57" t="str">
        <f t="shared" ref="AH76:AH139" si="94">IF(J76="","",J76)</f>
        <v>Vihor</v>
      </c>
      <c r="AI76" s="33" t="str">
        <f t="shared" ref="AI76:AI139" si="95">IF(K76="","",K76)</f>
        <v>OK Vihor</v>
      </c>
      <c r="AJ76" s="78" t="str">
        <f t="shared" si="5"/>
        <v/>
      </c>
      <c r="AK76" s="33" t="str" cm="1">
        <f t="array" ref="AK76">IF(AJ76="",""&amp;AI76,IF(AJ76="NEMA",AI76,INDEX(klub_naziv,MATCH(INDEX(klubAlias_klubId,AJ76),klub_id,0))))</f>
        <v>OK Vihor</v>
      </c>
      <c r="AL76" s="33" t="str" cm="1">
        <f t="array" ref="AL76">IFERROR(""&amp;INDEX(registarNatjecatelji,CX76,4),"")</f>
        <v>OK Vihor</v>
      </c>
      <c r="AM76" s="78" t="str">
        <f t="shared" ref="AM76:AM139" si="96">IF(AK76=AL76,"",1)</f>
        <v/>
      </c>
      <c r="AN76" s="71" t="str">
        <f t="shared" ref="AN76:AN139" si="97">IF(AND(AL76&lt;&gt;"",AL76&lt;&gt;AK76),AL76,""&amp;AK76)</f>
        <v>OK Vihor</v>
      </c>
      <c r="AO76" s="52" t="s">
        <v>0</v>
      </c>
      <c r="AP76" s="87" t="str">
        <f>IF(AJ76&lt;&gt;"NEMA","",IF(IFERROR(MATCH(AI76,AI$10:AI75,0),0)&lt;&gt;0,"",AI76))</f>
        <v/>
      </c>
      <c r="AQ76" s="52" t="s">
        <v>0</v>
      </c>
      <c r="AR76" s="135"/>
      <c r="AS76" s="52" t="s">
        <v>0</v>
      </c>
      <c r="AT76" s="57" t="str">
        <f t="shared" ref="AT76:AT139" si="98">IF(AP76="","",IF(AR76="",AP76,""))</f>
        <v/>
      </c>
      <c r="AU76" s="33" t="str">
        <f>IF(AT76="","",MAX(AU$10:AU75)+1)</f>
        <v/>
      </c>
      <c r="AV76" s="33" t="str">
        <f t="shared" ref="AV76:AV139" si="99">IF(AT76="","",IF(X76="","",IF(X76="NEMA",Z76,X76)))</f>
        <v/>
      </c>
      <c r="AW76" s="33" t="str">
        <f t="shared" ref="AW76:AW139" si="100">IF(AT76="","","INSERT INTO klub(id,naziv,drzava_id,aktivan) VALUES ("&amp;AU76&amp;",'"&amp;AT76&amp;"',"&amp;AV76&amp;",1);")</f>
        <v/>
      </c>
      <c r="AX76" s="33" t="str">
        <f>IF(AR76="","",MAX(AX$10:AX75)+1)</f>
        <v/>
      </c>
      <c r="AY76" s="94" t="str">
        <f t="shared" ref="AY76:AY139" si="101">IF(AR76="","",INDEX(klub_id,MATCH(AR76,klub_naziv,0)))</f>
        <v/>
      </c>
      <c r="AZ76" s="71" t="str">
        <f t="shared" ref="AZ76:AZ139" si="102">IF(AR76="","","INSERT INTO klub_alias(id,alias,klub_id) VALUES ("&amp;AX76&amp;",'"&amp;AR76&amp;"',"&amp;AY76&amp;");")</f>
        <v/>
      </c>
      <c r="BA76" s="52" t="s">
        <v>0</v>
      </c>
      <c r="BB76" s="20" t="str">
        <f t="shared" ref="BB76:BB139" si="103">""&amp;AW76&amp;AZ76</f>
        <v/>
      </c>
      <c r="BC76" s="52" t="s">
        <v>0</v>
      </c>
      <c r="BD76" s="165" t="str">
        <f t="shared" ref="BD76:BD139" si="104">IF(AN76="","",IF(AR76="",AN76,AR76))</f>
        <v>OK Vihor</v>
      </c>
      <c r="BE76" s="52" t="s">
        <v>0</v>
      </c>
      <c r="BF76" s="63" t="str">
        <f t="shared" ref="BF76:BF139" si="105">IF(G76="","",G76)</f>
        <v>53:23</v>
      </c>
      <c r="BG76" s="93" t="str">
        <f t="shared" ref="BG76:BG139" si="106">IF(H76="","",H76)</f>
        <v>0</v>
      </c>
      <c r="BH76" s="211">
        <f t="shared" ref="BH76:BH139" si="107">IF(BF76="","",VALUE(LEFT(BF76,SEARCH(":",BF76)-1))*60+VALUE(RIGHT(BF76,2)))</f>
        <v>3203</v>
      </c>
      <c r="BI76" s="212">
        <f t="shared" si="78"/>
        <v>1</v>
      </c>
      <c r="BJ76" s="52" t="s">
        <v>0</v>
      </c>
      <c r="BK76" s="57" t="str">
        <f t="shared" ref="BK76:BK139" si="108">IF(D76="","",D76)</f>
        <v>Zlatan</v>
      </c>
      <c r="BL76" s="33" t="str">
        <f t="shared" ref="BL76:BL139" si="109">IF(E76="","",E76)</f>
        <v>Kos</v>
      </c>
      <c r="BM76" s="78">
        <f t="shared" ref="BM76:BM139" si="110">IF(BL76="","",IFERROR(INDEX(imePrezime_id,MATCH(BK76&amp;" – "&amp;BL76,imePrezime_imePrezime,0)),"NEMA"))</f>
        <v>1930</v>
      </c>
      <c r="BN76" s="78" t="str">
        <f t="shared" ref="BN76:BN139" si="111">IF(BM76&lt;&gt;"NEMA","",IFERROR(INDEX(imePrezimeAlias_imePrezimeId,MATCH(BK76&amp;" "&amp;BL76,imePrezimeAlias_alias,0)),"NEMA"))</f>
        <v/>
      </c>
      <c r="BO76" s="33" t="str">
        <f t="shared" ref="BO76:BO139" si="112">IF(BL76="","",IF(OR(BN76="",BN76="NEMA"),BK76,INDEX(imePrezime_ime,MATCH(BN76,imePrezime_id,0))))</f>
        <v>Zlatan</v>
      </c>
      <c r="BP76" s="71" t="str">
        <f t="shared" ref="BP76:BP139" si="113">IF(BL76="","",IF(OR(BN76="",BN76="NEMA"),BL76,INDEX(imePrezime_prezime,MATCH(BN76,imePrezime_id,0))))</f>
        <v>Kos</v>
      </c>
      <c r="BQ76" s="52" t="s">
        <v>0</v>
      </c>
      <c r="BR76" s="87" t="str">
        <f t="shared" ref="BR76:BR139" si="114">IF(OR(BL76="",BN76&lt;&gt;"NEMA"),"",BK76&amp;" "&amp;BL76)</f>
        <v/>
      </c>
      <c r="BS76" s="52" t="s">
        <v>0</v>
      </c>
      <c r="BT76" s="20" t="str">
        <f t="shared" ref="BT76:BT139" si="115">IF(OR(BM76&lt;&gt;"NEMA",BN76&lt;&gt;"NEMA"),"","SELECT '"&amp;BO76&amp;" – "&amp;BP76&amp;"', ime, prezime FROM imeprezime WHERE ime LIKE '%"&amp;MID(BO76,2,LEN(BO76)-2)&amp;"%' Or prezime LIKE '%"&amp;MID(BP76,2,LEN(BP76)-2)&amp;"%' Or ime LIKE '%"&amp;MID(BP76,2,LEN(BP76)-2)&amp;"%' Or prezime LIKE '%"&amp;MID(BO76,2,LEN(BO76)-2)&amp;"%' ORDER BY ime, prezime;")</f>
        <v/>
      </c>
      <c r="BU76" s="52" t="s">
        <v>0</v>
      </c>
      <c r="BV76" s="135"/>
      <c r="BW76" s="52" t="s">
        <v>0</v>
      </c>
      <c r="BX76" s="57" t="str">
        <f t="shared" ref="BX76:BX139" si="116">IF(BV76="","",BK76&amp;" "&amp;BL76)</f>
        <v/>
      </c>
      <c r="BY76" s="78" t="str">
        <f>IF(BV76="","",MAX(BY$10:BY75)+1)</f>
        <v/>
      </c>
      <c r="BZ76" s="58" t="str">
        <f t="shared" ref="BZ76:BZ139" si="117">IF(BV76="","",INDEX(imePrezime_id,MATCH(IF(IFERROR(SEARCH("–",BV76),0)&lt;&gt;0,BV76,SUBSTITUTE(BV76," "," – ",1)),imePrezime_imePrezime,0)))</f>
        <v/>
      </c>
      <c r="CA76" s="52" t="s">
        <v>0</v>
      </c>
      <c r="CB76" s="20" t="str">
        <f t="shared" ref="CB76:CB139" si="118">IF(BV76="","","INSERT INTO imeprezime_alias(id,alias,imeprezime_id) VALUES ("&amp;BY76&amp;",'"&amp;BV76&amp;"',"&amp;BZ76&amp;");")</f>
        <v/>
      </c>
      <c r="CC76" s="52" t="s">
        <v>0</v>
      </c>
      <c r="CD76" s="63" t="str">
        <f>IF(AND(BM76="NEMA",BN76="NEMA"),MAX(CD$10:CD75)+1,"")</f>
        <v/>
      </c>
      <c r="CE76" s="58" t="str">
        <f t="shared" ref="CE76:CE139" si="119">IF(CD76="","",IF(CG76="O",1,""))</f>
        <v/>
      </c>
      <c r="CF76" t="s">
        <v>0</v>
      </c>
      <c r="CG76" s="138" t="str">
        <f t="shared" si="79"/>
        <v>M</v>
      </c>
      <c r="CH76" t="s">
        <v>0</v>
      </c>
      <c r="CI76" s="57" t="str">
        <f>IF(CD76="","",IF(M76&lt;&gt;"CRO","","INSERT INTO osoba (id,reg_broj,oib,spol_id,dat_rodjenja) VALUES ("&amp;CD76&amp;",(SELECT max(reg_broj)+1 FROM osoba),Null,'"&amp;CG76&amp;"',Null); INSERT INTO osoba_log (id,reg_broj,oib,spol_id,dat_rodjenja,dnevnik_id) SELECT id,reg_broj,oib,spol_id,dat_rodjenja,"&amp;dnevnik_id&amp;" FROM osoba WHERE id = "&amp;CD76&amp;";"))</f>
        <v/>
      </c>
      <c r="CJ76" s="71" t="str">
        <f>IF(CD76="","","INSERT INTO imeprezime (id,osoba_id,rbr,ime,prezime,klub_id,identitet_id,sintaksa_id,info,aktivno,dnevnik_id) VALUES ("&amp;CD76&amp;","&amp;IF(CI76="","Null",CD76)&amp;",1,'"&amp;BK76&amp;"','"&amp;BL76&amp;"',(SELECT id FROM klub WHERE naziv = '"&amp;BD76&amp;"'),Null,1,'',1,"&amp;dnevnik_id&amp;");")</f>
        <v/>
      </c>
      <c r="CK76" t="s">
        <v>0</v>
      </c>
      <c r="CL76" s="20" t="str">
        <f t="shared" ref="CL76:CL139" si="120">IF(CI76="",CJ76,CI76&amp;" "&amp;CJ76)</f>
        <v/>
      </c>
      <c r="CM76" s="52" t="s">
        <v>0</v>
      </c>
      <c r="CN76" s="57" t="str">
        <f t="shared" si="80"/>
        <v>Zlatan</v>
      </c>
      <c r="CO76" s="71" t="str">
        <f t="shared" si="81"/>
        <v>Kos</v>
      </c>
      <c r="CP76" s="52" t="s">
        <v>0</v>
      </c>
      <c r="CQ76" s="57" t="str">
        <f t="shared" ref="CQ76:CQ139" si="121">IF(BL76="","",CT76 &amp; IF(O76="",""," – " &amp; O76))</f>
        <v>Zlatan – Kos – OK Vihor – M21B</v>
      </c>
      <c r="CR76" s="58">
        <f t="shared" ref="CR76:CR139" si="122">IF(CQ76="","",IFERROR(MATCH(CQ76,registar,0),"NEMA"))</f>
        <v>739</v>
      </c>
      <c r="CS76" s="52" t="s">
        <v>0</v>
      </c>
      <c r="CT76" s="57" t="str">
        <f t="shared" ref="CT76:CT139" si="123">IF(BL76="","",CW76 &amp; IF(BD76="",""," – " &amp; BD76))</f>
        <v>Zlatan – Kos – OK Vihor</v>
      </c>
      <c r="CU76" s="58">
        <f t="shared" ref="CU76:CU139" si="124">IF(CT76="","",IFERROR(MATCH(CT76,imePrezime_imePrezimeKlub,0),"NEMA"))</f>
        <v>739</v>
      </c>
      <c r="CV76" s="52" t="s">
        <v>0</v>
      </c>
      <c r="CW76" s="57" t="str">
        <f t="shared" ref="CW76:CW139" si="125">IF(CO76="","",CN76&amp;" – "&amp;CO76)</f>
        <v>Zlatan – Kos</v>
      </c>
      <c r="CX76" s="58">
        <f t="shared" ref="CX76:CX139" si="126">IF(CW76="","",IFERROR(MATCH(CW76,imePrezime_imePrezime,0),"NEMA"))</f>
        <v>739</v>
      </c>
      <c r="CY76" s="52" t="s">
        <v>0</v>
      </c>
      <c r="CZ76" s="63">
        <f t="shared" ref="CZ76:CZ139" si="127">IF(CR76="","",IF(CR76&lt;&gt;"NEMA",CR76,IF(CU76&lt;&gt;"NEMA",CU76,IF(CX76&lt;&gt;"NEMA",CX76,""))))</f>
        <v>739</v>
      </c>
      <c r="DA76" s="58" cm="1">
        <f t="array" ref="DA76">IF(CZ76&lt;&gt;"",INDEX(imePrezime_id,CZ76,0),IF(CD76&lt;&gt;"",CD76,""))</f>
        <v>1930</v>
      </c>
      <c r="DB76" s="52" t="s">
        <v>0</v>
      </c>
      <c r="DC76" s="63" t="str">
        <f t="shared" ref="DC76:DC139" si="128">IF(BL76="","",IF(CD76&lt;&gt;"","novo",IF(BN76="","imepre","imepre(ali)")))</f>
        <v>imepre</v>
      </c>
      <c r="DD76" s="78" t="str">
        <f t="shared" si="82"/>
        <v>klu</v>
      </c>
      <c r="DE76" s="78" t="str">
        <f t="shared" ref="DE76:DE139" si="129">IF(BL76="","","kat"&amp;IF(AND(U76&lt;&gt;O76,O76&lt;&gt;"Open"),"(ali)",""))</f>
        <v>kat</v>
      </c>
      <c r="DF76" s="78" t="str">
        <f t="shared" ref="DF76:DF139" si="130">IF(BI76=2,"ot","")</f>
        <v/>
      </c>
      <c r="DG76" s="71" t="str">
        <f t="shared" ref="DG76:DG139" si="131">IF(BL76="","",DC76&amp;IF(DC76="novo","","-"&amp;DD76&amp;"-"&amp;DE76)&amp;IF(DF76="","","-"&amp;DF76))</f>
        <v>imepre-klu-kat</v>
      </c>
      <c r="DH76" s="52" t="s">
        <v>0</v>
      </c>
      <c r="DI76" s="63">
        <f>IF(BL76="","",MAX(DI$10:DI75)+1)</f>
        <v>1057</v>
      </c>
      <c r="DJ76" s="78">
        <f t="shared" ref="DJ76:DJ139" si="132">IF(BL76="","",S76)</f>
        <v>1009</v>
      </c>
      <c r="DK76" s="78">
        <f t="shared" ref="DK76:DK139" si="133">IF(DA76="","",DA76)</f>
        <v>1930</v>
      </c>
      <c r="DL76" s="78">
        <f t="shared" ref="DL76:DL139" si="134">IF(BH76="","",BH76)</f>
        <v>3203</v>
      </c>
      <c r="DM76" s="78">
        <f t="shared" ref="DM76:DM139" si="135">IF(BI76="","",BI76)</f>
        <v>1</v>
      </c>
      <c r="DN76" s="78">
        <f t="shared" si="83"/>
        <v>0</v>
      </c>
      <c r="DO76" s="78">
        <f t="shared" si="84"/>
        <v>1</v>
      </c>
      <c r="DP76" s="78" t="str">
        <f t="shared" ref="DP76:DP139" si="136">IF(BI76="","",BG76)</f>
        <v>0</v>
      </c>
      <c r="DQ76" s="78" t="str">
        <f t="shared" ref="DQ76:DQ139" si="137">IF(OR(BN76="",BN76="NEMA"),BY76,BN76)</f>
        <v/>
      </c>
      <c r="DR76" s="78" t="str">
        <f t="shared" ref="DR76:DR139" si="138">IF(OR(AJ76="",AJ76="NEMA"),AX76,AJ76)</f>
        <v/>
      </c>
      <c r="DS76" s="58" t="str">
        <f t="shared" si="85"/>
        <v/>
      </c>
      <c r="DT76" s="52" t="s">
        <v>0</v>
      </c>
      <c r="DU76" s="20"/>
      <c r="DV76" s="52"/>
      <c r="DW76" s="20"/>
      <c r="DX76" s="52"/>
      <c r="DY76" s="230"/>
      <c r="DZ76" s="52" t="s">
        <v>0</v>
      </c>
    </row>
    <row r="77" spans="1:130" x14ac:dyDescent="0.25">
      <c r="A77" t="s">
        <v>0</v>
      </c>
      <c r="B77" s="57" t="str">
        <f>IF(csv!F69="","",csv!T69)</f>
        <v>M21B</v>
      </c>
      <c r="C77" s="33" t="s">
        <v>0</v>
      </c>
      <c r="D77" s="33" t="str">
        <f>IF(csv!F69="","",csv!F69)</f>
        <v>Ivan</v>
      </c>
      <c r="E77" s="33" t="str">
        <f>IF(csv!E69="","",csv!E69)</f>
        <v>Malović</v>
      </c>
      <c r="F77" s="33" t="s">
        <v>0</v>
      </c>
      <c r="G77" s="78" t="str">
        <f>IF(csv!M69="","",csv!M69)</f>
        <v>61:09</v>
      </c>
      <c r="H77" s="78" t="str">
        <f>IF(csv!N69="","",csv!N69)</f>
        <v>0</v>
      </c>
      <c r="I77" s="33" t="s">
        <v>0</v>
      </c>
      <c r="J77" s="33" t="str">
        <f>IF(csv!P69="","",csv!P69)</f>
        <v>KAP</v>
      </c>
      <c r="K77" s="33" t="str">
        <f>IF(csv!Q69="","",csv!Q69)</f>
        <v>OK Kapela</v>
      </c>
      <c r="L77" s="33" t="s">
        <v>0</v>
      </c>
      <c r="M77" s="71" t="str">
        <f>IF(csv!R69="","",csv!R69)</f>
        <v>CRO</v>
      </c>
      <c r="N77" s="52" t="s">
        <v>0</v>
      </c>
      <c r="O77" s="57" t="str">
        <f t="shared" si="86"/>
        <v>M21B</v>
      </c>
      <c r="P77" s="78">
        <f>IF(O77="","",IF(COUNTIF(O$10:O76,O77)=0,P76+1,P76))</f>
        <v>6</v>
      </c>
      <c r="Q77" s="93">
        <f t="shared" si="87"/>
        <v>108</v>
      </c>
      <c r="R77" s="94" t="str" cm="1">
        <f t="array" ref="R77">IF(S77="","",INDEX(natjecanjeStaze_naziv,MATCH(S77,natjecanjeStaze_stazaId,0)))</f>
        <v>M16 – M21B</v>
      </c>
      <c r="S77" s="58">
        <f t="shared" si="88"/>
        <v>1009</v>
      </c>
      <c r="T77" s="52" t="s">
        <v>0</v>
      </c>
      <c r="U77" s="165" t="str">
        <f t="shared" si="89"/>
        <v>M21B</v>
      </c>
      <c r="V77" s="52" t="s">
        <v>0</v>
      </c>
      <c r="W77" s="57" t="str">
        <f t="shared" si="90"/>
        <v>CRO</v>
      </c>
      <c r="X77" s="78">
        <f t="shared" si="3"/>
        <v>1</v>
      </c>
      <c r="Y77" s="33" t="str">
        <f t="shared" si="91"/>
        <v/>
      </c>
      <c r="Z77" s="71" t="str">
        <f>IF(Y77="","",MAX(Z$10:Z76)+1)</f>
        <v/>
      </c>
      <c r="AA77" s="52" t="s">
        <v>0</v>
      </c>
      <c r="AB77" s="135"/>
      <c r="AC77" s="52" t="s">
        <v>0</v>
      </c>
      <c r="AD77" s="20" t="str">
        <f t="shared" si="92"/>
        <v/>
      </c>
      <c r="AE77" s="52" t="s">
        <v>0</v>
      </c>
      <c r="AF77" s="165" t="str">
        <f t="shared" si="93"/>
        <v>CRO</v>
      </c>
      <c r="AG77" s="52" t="s">
        <v>0</v>
      </c>
      <c r="AH77" s="57" t="str">
        <f t="shared" si="94"/>
        <v>KAP</v>
      </c>
      <c r="AI77" s="33" t="str">
        <f t="shared" si="95"/>
        <v>OK Kapela</v>
      </c>
      <c r="AJ77" s="78" t="str">
        <f t="shared" si="5"/>
        <v/>
      </c>
      <c r="AK77" s="33" t="str" cm="1">
        <f t="array" ref="AK77">IF(AJ77="",""&amp;AI77,IF(AJ77="NEMA",AI77,INDEX(klub_naziv,MATCH(INDEX(klubAlias_klubId,AJ77),klub_id,0))))</f>
        <v>OK Kapela</v>
      </c>
      <c r="AL77" s="33" t="str" cm="1">
        <f t="array" ref="AL77">IFERROR(""&amp;INDEX(registarNatjecatelji,CX77,4),"")</f>
        <v>OK Kapela</v>
      </c>
      <c r="AM77" s="78" t="str">
        <f t="shared" si="96"/>
        <v/>
      </c>
      <c r="AN77" s="71" t="str">
        <f t="shared" si="97"/>
        <v>OK Kapela</v>
      </c>
      <c r="AO77" s="52" t="s">
        <v>0</v>
      </c>
      <c r="AP77" s="87" t="str">
        <f>IF(AJ77&lt;&gt;"NEMA","",IF(IFERROR(MATCH(AI77,AI$10:AI76,0),0)&lt;&gt;0,"",AI77))</f>
        <v/>
      </c>
      <c r="AQ77" s="52" t="s">
        <v>0</v>
      </c>
      <c r="AR77" s="135"/>
      <c r="AS77" s="52" t="s">
        <v>0</v>
      </c>
      <c r="AT77" s="57" t="str">
        <f t="shared" si="98"/>
        <v/>
      </c>
      <c r="AU77" s="33" t="str">
        <f>IF(AT77="","",MAX(AU$10:AU76)+1)</f>
        <v/>
      </c>
      <c r="AV77" s="33" t="str">
        <f t="shared" si="99"/>
        <v/>
      </c>
      <c r="AW77" s="33" t="str">
        <f t="shared" si="100"/>
        <v/>
      </c>
      <c r="AX77" s="33" t="str">
        <f>IF(AR77="","",MAX(AX$10:AX76)+1)</f>
        <v/>
      </c>
      <c r="AY77" s="94" t="str">
        <f t="shared" si="101"/>
        <v/>
      </c>
      <c r="AZ77" s="71" t="str">
        <f t="shared" si="102"/>
        <v/>
      </c>
      <c r="BA77" s="52" t="s">
        <v>0</v>
      </c>
      <c r="BB77" s="20" t="str">
        <f t="shared" si="103"/>
        <v/>
      </c>
      <c r="BC77" s="52" t="s">
        <v>0</v>
      </c>
      <c r="BD77" s="165" t="str">
        <f t="shared" si="104"/>
        <v>OK Kapela</v>
      </c>
      <c r="BE77" s="52" t="s">
        <v>0</v>
      </c>
      <c r="BF77" s="63" t="str">
        <f t="shared" si="105"/>
        <v>61:09</v>
      </c>
      <c r="BG77" s="93" t="str">
        <f t="shared" si="106"/>
        <v>0</v>
      </c>
      <c r="BH77" s="211">
        <f t="shared" si="107"/>
        <v>3669</v>
      </c>
      <c r="BI77" s="212">
        <f t="shared" si="78"/>
        <v>1</v>
      </c>
      <c r="BJ77" s="52" t="s">
        <v>0</v>
      </c>
      <c r="BK77" s="57" t="str">
        <f t="shared" si="108"/>
        <v>Ivan</v>
      </c>
      <c r="BL77" s="33" t="str">
        <f t="shared" si="109"/>
        <v>Malović</v>
      </c>
      <c r="BM77" s="78">
        <f t="shared" si="110"/>
        <v>1948</v>
      </c>
      <c r="BN77" s="78" t="str">
        <f t="shared" si="111"/>
        <v/>
      </c>
      <c r="BO77" s="33" t="str">
        <f t="shared" si="112"/>
        <v>Ivan</v>
      </c>
      <c r="BP77" s="71" t="str">
        <f t="shared" si="113"/>
        <v>Malović</v>
      </c>
      <c r="BQ77" s="52" t="s">
        <v>0</v>
      </c>
      <c r="BR77" s="87" t="str">
        <f t="shared" si="114"/>
        <v/>
      </c>
      <c r="BS77" s="52" t="s">
        <v>0</v>
      </c>
      <c r="BT77" s="20" t="str">
        <f t="shared" si="115"/>
        <v/>
      </c>
      <c r="BU77" s="52" t="s">
        <v>0</v>
      </c>
      <c r="BV77" s="135"/>
      <c r="BW77" s="52" t="s">
        <v>0</v>
      </c>
      <c r="BX77" s="57" t="str">
        <f t="shared" si="116"/>
        <v/>
      </c>
      <c r="BY77" s="78" t="str">
        <f>IF(BV77="","",MAX(BY$10:BY76)+1)</f>
        <v/>
      </c>
      <c r="BZ77" s="58" t="str">
        <f t="shared" si="117"/>
        <v/>
      </c>
      <c r="CA77" s="52" t="s">
        <v>0</v>
      </c>
      <c r="CB77" s="20" t="str">
        <f t="shared" si="118"/>
        <v/>
      </c>
      <c r="CC77" s="52" t="s">
        <v>0</v>
      </c>
      <c r="CD77" s="63" t="str">
        <f>IF(AND(BM77="NEMA",BN77="NEMA"),MAX(CD$10:CD76)+1,"")</f>
        <v/>
      </c>
      <c r="CE77" s="58" t="str">
        <f t="shared" si="119"/>
        <v/>
      </c>
      <c r="CF77" t="s">
        <v>0</v>
      </c>
      <c r="CG77" s="138" t="str">
        <f t="shared" si="79"/>
        <v>M</v>
      </c>
      <c r="CH77" t="s">
        <v>0</v>
      </c>
      <c r="CI77" s="57" t="str">
        <f>IF(CD77="","",IF(M77&lt;&gt;"CRO","","INSERT INTO osoba (id,reg_broj,oib,spol_id,dat_rodjenja) VALUES ("&amp;CD77&amp;",(SELECT max(reg_broj)+1 FROM osoba),Null,'"&amp;CG77&amp;"',Null); INSERT INTO osoba_log (id,reg_broj,oib,spol_id,dat_rodjenja,dnevnik_id) SELECT id,reg_broj,oib,spol_id,dat_rodjenja,"&amp;dnevnik_id&amp;" FROM osoba WHERE id = "&amp;CD77&amp;";"))</f>
        <v/>
      </c>
      <c r="CJ77" s="71" t="str">
        <f>IF(CD77="","","INSERT INTO imeprezime (id,osoba_id,rbr,ime,prezime,klub_id,identitet_id,sintaksa_id,info,aktivno,dnevnik_id) VALUES ("&amp;CD77&amp;","&amp;IF(CI77="","Null",CD77)&amp;",1,'"&amp;BK77&amp;"','"&amp;BL77&amp;"',(SELECT id FROM klub WHERE naziv = '"&amp;BD77&amp;"'),Null,1,'',1,"&amp;dnevnik_id&amp;");")</f>
        <v/>
      </c>
      <c r="CK77" t="s">
        <v>0</v>
      </c>
      <c r="CL77" s="20" t="str">
        <f t="shared" si="120"/>
        <v/>
      </c>
      <c r="CM77" s="52" t="s">
        <v>0</v>
      </c>
      <c r="CN77" s="57" t="str">
        <f t="shared" si="80"/>
        <v>Ivan</v>
      </c>
      <c r="CO77" s="71" t="str">
        <f t="shared" si="81"/>
        <v>Malović</v>
      </c>
      <c r="CP77" s="52" t="s">
        <v>0</v>
      </c>
      <c r="CQ77" s="57" t="str">
        <f t="shared" si="121"/>
        <v>Ivan – Malović – OK Kapela – M21B</v>
      </c>
      <c r="CR77" s="58">
        <f t="shared" si="122"/>
        <v>273</v>
      </c>
      <c r="CS77" s="52" t="s">
        <v>0</v>
      </c>
      <c r="CT77" s="57" t="str">
        <f t="shared" si="123"/>
        <v>Ivan – Malović – OK Kapela</v>
      </c>
      <c r="CU77" s="58">
        <f t="shared" si="124"/>
        <v>273</v>
      </c>
      <c r="CV77" s="52" t="s">
        <v>0</v>
      </c>
      <c r="CW77" s="57" t="str">
        <f t="shared" si="125"/>
        <v>Ivan – Malović</v>
      </c>
      <c r="CX77" s="58">
        <f t="shared" si="126"/>
        <v>273</v>
      </c>
      <c r="CY77" s="52" t="s">
        <v>0</v>
      </c>
      <c r="CZ77" s="63">
        <f t="shared" si="127"/>
        <v>273</v>
      </c>
      <c r="DA77" s="58" cm="1">
        <f t="array" ref="DA77">IF(CZ77&lt;&gt;"",INDEX(imePrezime_id,CZ77,0),IF(CD77&lt;&gt;"",CD77,""))</f>
        <v>1948</v>
      </c>
      <c r="DB77" s="52" t="s">
        <v>0</v>
      </c>
      <c r="DC77" s="63" t="str">
        <f t="shared" si="128"/>
        <v>imepre</v>
      </c>
      <c r="DD77" s="78" t="str">
        <f t="shared" si="82"/>
        <v>klu</v>
      </c>
      <c r="DE77" s="78" t="str">
        <f t="shared" si="129"/>
        <v>kat</v>
      </c>
      <c r="DF77" s="78" t="str">
        <f t="shared" si="130"/>
        <v/>
      </c>
      <c r="DG77" s="71" t="str">
        <f t="shared" si="131"/>
        <v>imepre-klu-kat</v>
      </c>
      <c r="DH77" s="52" t="s">
        <v>0</v>
      </c>
      <c r="DI77" s="63">
        <f>IF(BL77="","",MAX(DI$10:DI76)+1)</f>
        <v>1058</v>
      </c>
      <c r="DJ77" s="78">
        <f t="shared" si="132"/>
        <v>1009</v>
      </c>
      <c r="DK77" s="78">
        <f t="shared" si="133"/>
        <v>1948</v>
      </c>
      <c r="DL77" s="78">
        <f t="shared" si="134"/>
        <v>3669</v>
      </c>
      <c r="DM77" s="78">
        <f t="shared" si="135"/>
        <v>1</v>
      </c>
      <c r="DN77" s="78">
        <f t="shared" si="83"/>
        <v>0</v>
      </c>
      <c r="DO77" s="78">
        <f t="shared" si="84"/>
        <v>1</v>
      </c>
      <c r="DP77" s="78" t="str">
        <f t="shared" si="136"/>
        <v>0</v>
      </c>
      <c r="DQ77" s="78" t="str">
        <f t="shared" si="137"/>
        <v/>
      </c>
      <c r="DR77" s="78" t="str">
        <f t="shared" si="138"/>
        <v/>
      </c>
      <c r="DS77" s="58" t="str">
        <f t="shared" si="85"/>
        <v/>
      </c>
      <c r="DT77" s="52" t="s">
        <v>0</v>
      </c>
      <c r="DU77" s="20"/>
      <c r="DV77" s="52"/>
      <c r="DW77" s="20"/>
      <c r="DX77" s="52"/>
      <c r="DY77" s="230"/>
      <c r="DZ77" s="52" t="s">
        <v>0</v>
      </c>
    </row>
    <row r="78" spans="1:130" x14ac:dyDescent="0.25">
      <c r="A78" t="s">
        <v>0</v>
      </c>
      <c r="B78" s="57" t="str">
        <f>IF(csv!F70="","",csv!T70)</f>
        <v>M21B</v>
      </c>
      <c r="C78" s="33" t="s">
        <v>0</v>
      </c>
      <c r="D78" s="33" t="str">
        <f>IF(csv!F70="","",csv!F70)</f>
        <v>Zdravko</v>
      </c>
      <c r="E78" s="33" t="str">
        <f>IF(csv!E70="","",csv!E70)</f>
        <v>Tonković</v>
      </c>
      <c r="F78" s="33" t="s">
        <v>0</v>
      </c>
      <c r="G78" s="78" t="str">
        <f>IF(csv!M70="","",csv!M70)</f>
        <v>61:21</v>
      </c>
      <c r="H78" s="78" t="str">
        <f>IF(csv!N70="","",csv!N70)</f>
        <v>0</v>
      </c>
      <c r="I78" s="33" t="s">
        <v>0</v>
      </c>
      <c r="J78" s="33" t="str">
        <f>IF(csv!P70="","",csv!P70)</f>
        <v>KAP</v>
      </c>
      <c r="K78" s="33" t="str">
        <f>IF(csv!Q70="","",csv!Q70)</f>
        <v>OK Kapela</v>
      </c>
      <c r="L78" s="33" t="s">
        <v>0</v>
      </c>
      <c r="M78" s="71" t="str">
        <f>IF(csv!R70="","",csv!R70)</f>
        <v>CRO</v>
      </c>
      <c r="N78" s="52" t="s">
        <v>0</v>
      </c>
      <c r="O78" s="57" t="str">
        <f t="shared" si="86"/>
        <v>M21B</v>
      </c>
      <c r="P78" s="78">
        <f>IF(O78="","",IF(COUNTIF(O$10:O77,O78)=0,P77+1,P77))</f>
        <v>6</v>
      </c>
      <c r="Q78" s="93">
        <f t="shared" si="87"/>
        <v>108</v>
      </c>
      <c r="R78" s="94" t="str" cm="1">
        <f t="array" ref="R78">IF(S78="","",INDEX(natjecanjeStaze_naziv,MATCH(S78,natjecanjeStaze_stazaId,0)))</f>
        <v>M16 – M21B</v>
      </c>
      <c r="S78" s="58">
        <f t="shared" si="88"/>
        <v>1009</v>
      </c>
      <c r="T78" s="52" t="s">
        <v>0</v>
      </c>
      <c r="U78" s="165" t="str">
        <f t="shared" si="89"/>
        <v>M21B</v>
      </c>
      <c r="V78" s="52" t="s">
        <v>0</v>
      </c>
      <c r="W78" s="57" t="str">
        <f t="shared" si="90"/>
        <v>CRO</v>
      </c>
      <c r="X78" s="78">
        <f t="shared" si="3"/>
        <v>1</v>
      </c>
      <c r="Y78" s="33" t="str">
        <f t="shared" si="91"/>
        <v/>
      </c>
      <c r="Z78" s="71" t="str">
        <f>IF(Y78="","",MAX(Z$10:Z77)+1)</f>
        <v/>
      </c>
      <c r="AA78" s="52" t="s">
        <v>0</v>
      </c>
      <c r="AB78" s="135"/>
      <c r="AC78" s="52" t="s">
        <v>0</v>
      </c>
      <c r="AD78" s="20" t="str">
        <f t="shared" si="92"/>
        <v/>
      </c>
      <c r="AE78" s="52" t="s">
        <v>0</v>
      </c>
      <c r="AF78" s="165" t="str">
        <f t="shared" si="93"/>
        <v>CRO</v>
      </c>
      <c r="AG78" s="52" t="s">
        <v>0</v>
      </c>
      <c r="AH78" s="57" t="str">
        <f t="shared" si="94"/>
        <v>KAP</v>
      </c>
      <c r="AI78" s="33" t="str">
        <f t="shared" si="95"/>
        <v>OK Kapela</v>
      </c>
      <c r="AJ78" s="78" t="str">
        <f t="shared" si="5"/>
        <v/>
      </c>
      <c r="AK78" s="33" t="str" cm="1">
        <f t="array" ref="AK78">IF(AJ78="",""&amp;AI78,IF(AJ78="NEMA",AI78,INDEX(klub_naziv,MATCH(INDEX(klubAlias_klubId,AJ78),klub_id,0))))</f>
        <v>OK Kapela</v>
      </c>
      <c r="AL78" s="33" t="str" cm="1">
        <f t="array" ref="AL78">IFERROR(""&amp;INDEX(registarNatjecatelji,CX78,4),"")</f>
        <v>OK Kapela</v>
      </c>
      <c r="AM78" s="78" t="str">
        <f t="shared" si="96"/>
        <v/>
      </c>
      <c r="AN78" s="71" t="str">
        <f t="shared" si="97"/>
        <v>OK Kapela</v>
      </c>
      <c r="AO78" s="52" t="s">
        <v>0</v>
      </c>
      <c r="AP78" s="87" t="str">
        <f>IF(AJ78&lt;&gt;"NEMA","",IF(IFERROR(MATCH(AI78,AI$10:AI77,0),0)&lt;&gt;0,"",AI78))</f>
        <v/>
      </c>
      <c r="AQ78" s="52" t="s">
        <v>0</v>
      </c>
      <c r="AR78" s="135"/>
      <c r="AS78" s="52" t="s">
        <v>0</v>
      </c>
      <c r="AT78" s="57" t="str">
        <f t="shared" si="98"/>
        <v/>
      </c>
      <c r="AU78" s="33" t="str">
        <f>IF(AT78="","",MAX(AU$10:AU77)+1)</f>
        <v/>
      </c>
      <c r="AV78" s="33" t="str">
        <f t="shared" si="99"/>
        <v/>
      </c>
      <c r="AW78" s="33" t="str">
        <f t="shared" si="100"/>
        <v/>
      </c>
      <c r="AX78" s="33" t="str">
        <f>IF(AR78="","",MAX(AX$10:AX77)+1)</f>
        <v/>
      </c>
      <c r="AY78" s="94" t="str">
        <f t="shared" si="101"/>
        <v/>
      </c>
      <c r="AZ78" s="71" t="str">
        <f t="shared" si="102"/>
        <v/>
      </c>
      <c r="BA78" s="52" t="s">
        <v>0</v>
      </c>
      <c r="BB78" s="20" t="str">
        <f t="shared" si="103"/>
        <v/>
      </c>
      <c r="BC78" s="52" t="s">
        <v>0</v>
      </c>
      <c r="BD78" s="165" t="str">
        <f t="shared" si="104"/>
        <v>OK Kapela</v>
      </c>
      <c r="BE78" s="52" t="s">
        <v>0</v>
      </c>
      <c r="BF78" s="63" t="str">
        <f t="shared" si="105"/>
        <v>61:21</v>
      </c>
      <c r="BG78" s="93" t="str">
        <f t="shared" si="106"/>
        <v>0</v>
      </c>
      <c r="BH78" s="211">
        <f t="shared" si="107"/>
        <v>3681</v>
      </c>
      <c r="BI78" s="212">
        <f t="shared" si="78"/>
        <v>1</v>
      </c>
      <c r="BJ78" s="52" t="s">
        <v>0</v>
      </c>
      <c r="BK78" s="57" t="str">
        <f t="shared" si="108"/>
        <v>Zdravko</v>
      </c>
      <c r="BL78" s="33" t="str">
        <f t="shared" si="109"/>
        <v>Tonković</v>
      </c>
      <c r="BM78" s="78">
        <f t="shared" si="110"/>
        <v>1420</v>
      </c>
      <c r="BN78" s="78" t="str">
        <f t="shared" si="111"/>
        <v/>
      </c>
      <c r="BO78" s="33" t="str">
        <f t="shared" si="112"/>
        <v>Zdravko</v>
      </c>
      <c r="BP78" s="71" t="str">
        <f t="shared" si="113"/>
        <v>Tonković</v>
      </c>
      <c r="BQ78" s="52" t="s">
        <v>0</v>
      </c>
      <c r="BR78" s="87" t="str">
        <f t="shared" si="114"/>
        <v/>
      </c>
      <c r="BS78" s="52" t="s">
        <v>0</v>
      </c>
      <c r="BT78" s="20" t="str">
        <f t="shared" si="115"/>
        <v/>
      </c>
      <c r="BU78" s="52" t="s">
        <v>0</v>
      </c>
      <c r="BV78" s="135"/>
      <c r="BW78" s="52" t="s">
        <v>0</v>
      </c>
      <c r="BX78" s="57" t="str">
        <f t="shared" si="116"/>
        <v/>
      </c>
      <c r="BY78" s="78" t="str">
        <f>IF(BV78="","",MAX(BY$10:BY77)+1)</f>
        <v/>
      </c>
      <c r="BZ78" s="58" t="str">
        <f t="shared" si="117"/>
        <v/>
      </c>
      <c r="CA78" s="52" t="s">
        <v>0</v>
      </c>
      <c r="CB78" s="20" t="str">
        <f t="shared" si="118"/>
        <v/>
      </c>
      <c r="CC78" s="52" t="s">
        <v>0</v>
      </c>
      <c r="CD78" s="63" t="str">
        <f>IF(AND(BM78="NEMA",BN78="NEMA"),MAX(CD$10:CD77)+1,"")</f>
        <v/>
      </c>
      <c r="CE78" s="58" t="str">
        <f t="shared" si="119"/>
        <v/>
      </c>
      <c r="CF78" t="s">
        <v>0</v>
      </c>
      <c r="CG78" s="138" t="str">
        <f t="shared" si="79"/>
        <v>M</v>
      </c>
      <c r="CH78" t="s">
        <v>0</v>
      </c>
      <c r="CI78" s="57" t="str">
        <f>IF(CD78="","",IF(M78&lt;&gt;"CRO","","INSERT INTO osoba (id,reg_broj,oib,spol_id,dat_rodjenja) VALUES ("&amp;CD78&amp;",(SELECT max(reg_broj)+1 FROM osoba),Null,'"&amp;CG78&amp;"',Null); INSERT INTO osoba_log (id,reg_broj,oib,spol_id,dat_rodjenja,dnevnik_id) SELECT id,reg_broj,oib,spol_id,dat_rodjenja,"&amp;dnevnik_id&amp;" FROM osoba WHERE id = "&amp;CD78&amp;";"))</f>
        <v/>
      </c>
      <c r="CJ78" s="71" t="str">
        <f>IF(CD78="","","INSERT INTO imeprezime (id,osoba_id,rbr,ime,prezime,klub_id,identitet_id,sintaksa_id,info,aktivno,dnevnik_id) VALUES ("&amp;CD78&amp;","&amp;IF(CI78="","Null",CD78)&amp;",1,'"&amp;BK78&amp;"','"&amp;BL78&amp;"',(SELECT id FROM klub WHERE naziv = '"&amp;BD78&amp;"'),Null,1,'',1,"&amp;dnevnik_id&amp;");")</f>
        <v/>
      </c>
      <c r="CK78" t="s">
        <v>0</v>
      </c>
      <c r="CL78" s="20" t="str">
        <f t="shared" si="120"/>
        <v/>
      </c>
      <c r="CM78" s="52" t="s">
        <v>0</v>
      </c>
      <c r="CN78" s="57" t="str">
        <f t="shared" si="80"/>
        <v>Zdravko</v>
      </c>
      <c r="CO78" s="71" t="str">
        <f t="shared" si="81"/>
        <v>Tonković</v>
      </c>
      <c r="CP78" s="52" t="s">
        <v>0</v>
      </c>
      <c r="CQ78" s="57" t="str">
        <f t="shared" si="121"/>
        <v>Zdravko – Tonković – OK Kapela – M21B</v>
      </c>
      <c r="CR78" s="58">
        <f t="shared" si="122"/>
        <v>313</v>
      </c>
      <c r="CS78" s="52" t="s">
        <v>0</v>
      </c>
      <c r="CT78" s="57" t="str">
        <f t="shared" si="123"/>
        <v>Zdravko – Tonković – OK Kapela</v>
      </c>
      <c r="CU78" s="58">
        <f t="shared" si="124"/>
        <v>313</v>
      </c>
      <c r="CV78" s="52" t="s">
        <v>0</v>
      </c>
      <c r="CW78" s="57" t="str">
        <f t="shared" si="125"/>
        <v>Zdravko – Tonković</v>
      </c>
      <c r="CX78" s="58">
        <f t="shared" si="126"/>
        <v>313</v>
      </c>
      <c r="CY78" s="52" t="s">
        <v>0</v>
      </c>
      <c r="CZ78" s="63">
        <f t="shared" si="127"/>
        <v>313</v>
      </c>
      <c r="DA78" s="58" cm="1">
        <f t="array" ref="DA78">IF(CZ78&lt;&gt;"",INDEX(imePrezime_id,CZ78,0),IF(CD78&lt;&gt;"",CD78,""))</f>
        <v>1420</v>
      </c>
      <c r="DB78" s="52" t="s">
        <v>0</v>
      </c>
      <c r="DC78" s="63" t="str">
        <f t="shared" si="128"/>
        <v>imepre</v>
      </c>
      <c r="DD78" s="78" t="str">
        <f t="shared" si="82"/>
        <v>klu</v>
      </c>
      <c r="DE78" s="78" t="str">
        <f t="shared" si="129"/>
        <v>kat</v>
      </c>
      <c r="DF78" s="78" t="str">
        <f t="shared" si="130"/>
        <v/>
      </c>
      <c r="DG78" s="71" t="str">
        <f t="shared" si="131"/>
        <v>imepre-klu-kat</v>
      </c>
      <c r="DH78" s="52" t="s">
        <v>0</v>
      </c>
      <c r="DI78" s="63">
        <f>IF(BL78="","",MAX(DI$10:DI77)+1)</f>
        <v>1059</v>
      </c>
      <c r="DJ78" s="78">
        <f t="shared" si="132"/>
        <v>1009</v>
      </c>
      <c r="DK78" s="78">
        <f t="shared" si="133"/>
        <v>1420</v>
      </c>
      <c r="DL78" s="78">
        <f t="shared" si="134"/>
        <v>3681</v>
      </c>
      <c r="DM78" s="78">
        <f t="shared" si="135"/>
        <v>1</v>
      </c>
      <c r="DN78" s="78">
        <f t="shared" si="83"/>
        <v>0</v>
      </c>
      <c r="DO78" s="78">
        <f t="shared" si="84"/>
        <v>1</v>
      </c>
      <c r="DP78" s="78" t="str">
        <f t="shared" si="136"/>
        <v>0</v>
      </c>
      <c r="DQ78" s="78" t="str">
        <f t="shared" si="137"/>
        <v/>
      </c>
      <c r="DR78" s="78" t="str">
        <f t="shared" si="138"/>
        <v/>
      </c>
      <c r="DS78" s="58" t="str">
        <f t="shared" si="85"/>
        <v/>
      </c>
      <c r="DT78" s="52" t="s">
        <v>0</v>
      </c>
      <c r="DU78" s="20"/>
      <c r="DV78" s="52"/>
      <c r="DW78" s="20"/>
      <c r="DX78" s="52"/>
      <c r="DY78" s="230"/>
      <c r="DZ78" s="52" t="s">
        <v>0</v>
      </c>
    </row>
    <row r="79" spans="1:130" x14ac:dyDescent="0.25">
      <c r="A79" t="s">
        <v>0</v>
      </c>
      <c r="B79" s="57" t="str">
        <f>IF(csv!F71="","",csv!T71)</f>
        <v>M21B</v>
      </c>
      <c r="C79" s="33" t="s">
        <v>0</v>
      </c>
      <c r="D79" s="33" t="str">
        <f>IF(csv!F71="","",csv!F71)</f>
        <v>Kristijan</v>
      </c>
      <c r="E79" s="33" t="str">
        <f>IF(csv!E71="","",csv!E71)</f>
        <v>Verović</v>
      </c>
      <c r="F79" s="33" t="s">
        <v>0</v>
      </c>
      <c r="G79" s="78" t="str">
        <f>IF(csv!M71="","",csv!M71)</f>
        <v>69:26</v>
      </c>
      <c r="H79" s="78" t="str">
        <f>IF(csv!N71="","",csv!N71)</f>
        <v>0</v>
      </c>
      <c r="I79" s="33" t="s">
        <v>0</v>
      </c>
      <c r="J79" s="33" t="str">
        <f>IF(csv!P71="","",csv!P71)</f>
        <v>JAP</v>
      </c>
      <c r="K79" s="33" t="str">
        <f>IF(csv!Q71="","",csv!Q71)</f>
        <v>OK Japetic</v>
      </c>
      <c r="L79" s="33" t="s">
        <v>0</v>
      </c>
      <c r="M79" s="71" t="str">
        <f>IF(csv!R71="","",csv!R71)</f>
        <v>CRO</v>
      </c>
      <c r="N79" s="52" t="s">
        <v>0</v>
      </c>
      <c r="O79" s="57" t="str">
        <f t="shared" si="86"/>
        <v>M21B</v>
      </c>
      <c r="P79" s="78">
        <f>IF(O79="","",IF(COUNTIF(O$10:O78,O79)=0,P78+1,P78))</f>
        <v>6</v>
      </c>
      <c r="Q79" s="93">
        <f t="shared" si="87"/>
        <v>108</v>
      </c>
      <c r="R79" s="94" t="str" cm="1">
        <f t="array" ref="R79">IF(S79="","",INDEX(natjecanjeStaze_naziv,MATCH(S79,natjecanjeStaze_stazaId,0)))</f>
        <v>M16 – M21B</v>
      </c>
      <c r="S79" s="58">
        <f t="shared" si="88"/>
        <v>1009</v>
      </c>
      <c r="T79" s="52" t="s">
        <v>0</v>
      </c>
      <c r="U79" s="165" t="str">
        <f t="shared" si="89"/>
        <v>M21B</v>
      </c>
      <c r="V79" s="52" t="s">
        <v>0</v>
      </c>
      <c r="W79" s="57" t="str">
        <f t="shared" si="90"/>
        <v>CRO</v>
      </c>
      <c r="X79" s="78">
        <f t="shared" si="3"/>
        <v>1</v>
      </c>
      <c r="Y79" s="33" t="str">
        <f t="shared" si="91"/>
        <v/>
      </c>
      <c r="Z79" s="71" t="str">
        <f>IF(Y79="","",MAX(Z$10:Z78)+1)</f>
        <v/>
      </c>
      <c r="AA79" s="52" t="s">
        <v>0</v>
      </c>
      <c r="AB79" s="135"/>
      <c r="AC79" s="52" t="s">
        <v>0</v>
      </c>
      <c r="AD79" s="20" t="str">
        <f t="shared" si="92"/>
        <v/>
      </c>
      <c r="AE79" s="52" t="s">
        <v>0</v>
      </c>
      <c r="AF79" s="165" t="str">
        <f t="shared" si="93"/>
        <v>CRO</v>
      </c>
      <c r="AG79" s="52" t="s">
        <v>0</v>
      </c>
      <c r="AH79" s="57" t="str">
        <f t="shared" si="94"/>
        <v>JAP</v>
      </c>
      <c r="AI79" s="33" t="str">
        <f t="shared" si="95"/>
        <v>OK Japetic</v>
      </c>
      <c r="AJ79" s="78">
        <f t="shared" si="5"/>
        <v>1</v>
      </c>
      <c r="AK79" s="33" t="str" cm="1">
        <f t="array" ref="AK79">IF(AJ79="",""&amp;AI79,IF(AJ79="NEMA",AI79,INDEX(klub_naziv,MATCH(INDEX(klubAlias_klubId,AJ79),klub_id,0))))</f>
        <v>OK Japetić</v>
      </c>
      <c r="AL79" s="33" t="str" cm="1">
        <f t="array" ref="AL79">IFERROR(""&amp;INDEX(registarNatjecatelji,CX79,4),"")</f>
        <v>OK Japetić</v>
      </c>
      <c r="AM79" s="78" t="str">
        <f t="shared" si="96"/>
        <v/>
      </c>
      <c r="AN79" s="71" t="str">
        <f t="shared" si="97"/>
        <v>OK Japetić</v>
      </c>
      <c r="AO79" s="52" t="s">
        <v>0</v>
      </c>
      <c r="AP79" s="87" t="str">
        <f>IF(AJ79&lt;&gt;"NEMA","",IF(IFERROR(MATCH(AI79,AI$10:AI78,0),0)&lt;&gt;0,"",AI79))</f>
        <v/>
      </c>
      <c r="AQ79" s="52" t="s">
        <v>0</v>
      </c>
      <c r="AR79" s="135"/>
      <c r="AS79" s="52" t="s">
        <v>0</v>
      </c>
      <c r="AT79" s="57" t="str">
        <f t="shared" si="98"/>
        <v/>
      </c>
      <c r="AU79" s="33" t="str">
        <f>IF(AT79="","",MAX(AU$10:AU78)+1)</f>
        <v/>
      </c>
      <c r="AV79" s="33" t="str">
        <f t="shared" si="99"/>
        <v/>
      </c>
      <c r="AW79" s="33" t="str">
        <f t="shared" si="100"/>
        <v/>
      </c>
      <c r="AX79" s="33" t="str">
        <f>IF(AR79="","",MAX(AX$10:AX78)+1)</f>
        <v/>
      </c>
      <c r="AY79" s="94" t="str">
        <f t="shared" si="101"/>
        <v/>
      </c>
      <c r="AZ79" s="71" t="str">
        <f t="shared" si="102"/>
        <v/>
      </c>
      <c r="BA79" s="52" t="s">
        <v>0</v>
      </c>
      <c r="BB79" s="20" t="str">
        <f t="shared" si="103"/>
        <v/>
      </c>
      <c r="BC79" s="52" t="s">
        <v>0</v>
      </c>
      <c r="BD79" s="165" t="str">
        <f t="shared" si="104"/>
        <v>OK Japetić</v>
      </c>
      <c r="BE79" s="52" t="s">
        <v>0</v>
      </c>
      <c r="BF79" s="63" t="str">
        <f t="shared" si="105"/>
        <v>69:26</v>
      </c>
      <c r="BG79" s="93" t="str">
        <f t="shared" si="106"/>
        <v>0</v>
      </c>
      <c r="BH79" s="211">
        <f t="shared" si="107"/>
        <v>4166</v>
      </c>
      <c r="BI79" s="212">
        <f t="shared" si="78"/>
        <v>1</v>
      </c>
      <c r="BJ79" s="52" t="s">
        <v>0</v>
      </c>
      <c r="BK79" s="57" t="str">
        <f t="shared" si="108"/>
        <v>Kristijan</v>
      </c>
      <c r="BL79" s="33" t="str">
        <f t="shared" si="109"/>
        <v>Verović</v>
      </c>
      <c r="BM79" s="78">
        <f t="shared" si="110"/>
        <v>1566</v>
      </c>
      <c r="BN79" s="78" t="str">
        <f t="shared" si="111"/>
        <v/>
      </c>
      <c r="BO79" s="33" t="str">
        <f t="shared" si="112"/>
        <v>Kristijan</v>
      </c>
      <c r="BP79" s="71" t="str">
        <f t="shared" si="113"/>
        <v>Verović</v>
      </c>
      <c r="BQ79" s="52" t="s">
        <v>0</v>
      </c>
      <c r="BR79" s="87" t="str">
        <f t="shared" si="114"/>
        <v/>
      </c>
      <c r="BS79" s="52" t="s">
        <v>0</v>
      </c>
      <c r="BT79" s="20" t="str">
        <f t="shared" si="115"/>
        <v/>
      </c>
      <c r="BU79" s="52" t="s">
        <v>0</v>
      </c>
      <c r="BV79" s="135"/>
      <c r="BW79" s="52" t="s">
        <v>0</v>
      </c>
      <c r="BX79" s="57" t="str">
        <f t="shared" si="116"/>
        <v/>
      </c>
      <c r="BY79" s="78" t="str">
        <f>IF(BV79="","",MAX(BY$10:BY78)+1)</f>
        <v/>
      </c>
      <c r="BZ79" s="58" t="str">
        <f t="shared" si="117"/>
        <v/>
      </c>
      <c r="CA79" s="52" t="s">
        <v>0</v>
      </c>
      <c r="CB79" s="20" t="str">
        <f t="shared" si="118"/>
        <v/>
      </c>
      <c r="CC79" s="52" t="s">
        <v>0</v>
      </c>
      <c r="CD79" s="63" t="str">
        <f>IF(AND(BM79="NEMA",BN79="NEMA"),MAX(CD$10:CD78)+1,"")</f>
        <v/>
      </c>
      <c r="CE79" s="58" t="str">
        <f t="shared" si="119"/>
        <v/>
      </c>
      <c r="CF79" t="s">
        <v>0</v>
      </c>
      <c r="CG79" s="138" t="str">
        <f t="shared" si="79"/>
        <v>M</v>
      </c>
      <c r="CH79" t="s">
        <v>0</v>
      </c>
      <c r="CI79" s="57" t="str">
        <f>IF(CD79="","",IF(M79&lt;&gt;"CRO","","INSERT INTO osoba (id,reg_broj,oib,spol_id,dat_rodjenja) VALUES ("&amp;CD79&amp;",(SELECT max(reg_broj)+1 FROM osoba),Null,'"&amp;CG79&amp;"',Null); INSERT INTO osoba_log (id,reg_broj,oib,spol_id,dat_rodjenja,dnevnik_id) SELECT id,reg_broj,oib,spol_id,dat_rodjenja,"&amp;dnevnik_id&amp;" FROM osoba WHERE id = "&amp;CD79&amp;";"))</f>
        <v/>
      </c>
      <c r="CJ79" s="71" t="str">
        <f>IF(CD79="","","INSERT INTO imeprezime (id,osoba_id,rbr,ime,prezime,klub_id,identitet_id,sintaksa_id,info,aktivno,dnevnik_id) VALUES ("&amp;CD79&amp;","&amp;IF(CI79="","Null",CD79)&amp;",1,'"&amp;BK79&amp;"','"&amp;BL79&amp;"',(SELECT id FROM klub WHERE naziv = '"&amp;BD79&amp;"'),Null,1,'',1,"&amp;dnevnik_id&amp;");")</f>
        <v/>
      </c>
      <c r="CK79" t="s">
        <v>0</v>
      </c>
      <c r="CL79" s="20" t="str">
        <f t="shared" si="120"/>
        <v/>
      </c>
      <c r="CM79" s="52" t="s">
        <v>0</v>
      </c>
      <c r="CN79" s="57" t="str">
        <f t="shared" si="80"/>
        <v>Kristijan</v>
      </c>
      <c r="CO79" s="71" t="str">
        <f t="shared" si="81"/>
        <v>Verović</v>
      </c>
      <c r="CP79" s="52" t="s">
        <v>0</v>
      </c>
      <c r="CQ79" s="57" t="str">
        <f t="shared" si="121"/>
        <v>Kristijan – Verović – OK Japetić – M21B</v>
      </c>
      <c r="CR79" s="58">
        <f t="shared" si="122"/>
        <v>142</v>
      </c>
      <c r="CS79" s="52" t="s">
        <v>0</v>
      </c>
      <c r="CT79" s="57" t="str">
        <f t="shared" si="123"/>
        <v>Kristijan – Verović – OK Japetić</v>
      </c>
      <c r="CU79" s="58">
        <f t="shared" si="124"/>
        <v>142</v>
      </c>
      <c r="CV79" s="52" t="s">
        <v>0</v>
      </c>
      <c r="CW79" s="57" t="str">
        <f t="shared" si="125"/>
        <v>Kristijan – Verović</v>
      </c>
      <c r="CX79" s="58">
        <f t="shared" si="126"/>
        <v>142</v>
      </c>
      <c r="CY79" s="52" t="s">
        <v>0</v>
      </c>
      <c r="CZ79" s="63">
        <f t="shared" si="127"/>
        <v>142</v>
      </c>
      <c r="DA79" s="58" cm="1">
        <f t="array" ref="DA79">IF(CZ79&lt;&gt;"",INDEX(imePrezime_id,CZ79,0),IF(CD79&lt;&gt;"",CD79,""))</f>
        <v>1566</v>
      </c>
      <c r="DB79" s="52" t="s">
        <v>0</v>
      </c>
      <c r="DC79" s="63" t="str">
        <f t="shared" si="128"/>
        <v>imepre</v>
      </c>
      <c r="DD79" s="78" t="str">
        <f t="shared" si="82"/>
        <v>klu(ali)</v>
      </c>
      <c r="DE79" s="78" t="str">
        <f t="shared" si="129"/>
        <v>kat</v>
      </c>
      <c r="DF79" s="78" t="str">
        <f t="shared" si="130"/>
        <v/>
      </c>
      <c r="DG79" s="71" t="str">
        <f t="shared" si="131"/>
        <v>imepre-klu(ali)-kat</v>
      </c>
      <c r="DH79" s="52" t="s">
        <v>0</v>
      </c>
      <c r="DI79" s="63">
        <f>IF(BL79="","",MAX(DI$10:DI78)+1)</f>
        <v>1060</v>
      </c>
      <c r="DJ79" s="78">
        <f t="shared" si="132"/>
        <v>1009</v>
      </c>
      <c r="DK79" s="78">
        <f t="shared" si="133"/>
        <v>1566</v>
      </c>
      <c r="DL79" s="78">
        <f t="shared" si="134"/>
        <v>4166</v>
      </c>
      <c r="DM79" s="78">
        <f t="shared" si="135"/>
        <v>1</v>
      </c>
      <c r="DN79" s="78">
        <f t="shared" si="83"/>
        <v>0</v>
      </c>
      <c r="DO79" s="78">
        <f t="shared" si="84"/>
        <v>3</v>
      </c>
      <c r="DP79" s="78" t="str">
        <f t="shared" si="136"/>
        <v>0</v>
      </c>
      <c r="DQ79" s="78" t="str">
        <f t="shared" si="137"/>
        <v/>
      </c>
      <c r="DR79" s="78">
        <f t="shared" si="138"/>
        <v>1</v>
      </c>
      <c r="DS79" s="58" t="str">
        <f t="shared" si="85"/>
        <v/>
      </c>
      <c r="DT79" s="52" t="s">
        <v>0</v>
      </c>
      <c r="DU79" s="20"/>
      <c r="DV79" s="52"/>
      <c r="DW79" s="20"/>
      <c r="DX79" s="52"/>
      <c r="DY79" s="230"/>
      <c r="DZ79" s="52" t="s">
        <v>0</v>
      </c>
    </row>
    <row r="80" spans="1:130" x14ac:dyDescent="0.25">
      <c r="A80" t="s">
        <v>0</v>
      </c>
      <c r="B80" s="57" t="str">
        <f>IF(csv!F72="","",csv!T72)</f>
        <v>M21B</v>
      </c>
      <c r="C80" s="33" t="s">
        <v>0</v>
      </c>
      <c r="D80" s="33" t="str">
        <f>IF(csv!F72="","",csv!F72)</f>
        <v>Tomislav</v>
      </c>
      <c r="E80" s="33" t="str">
        <f>IF(csv!E72="","",csv!E72)</f>
        <v>Burgund</v>
      </c>
      <c r="F80" s="33" t="s">
        <v>0</v>
      </c>
      <c r="G80" s="78" t="str">
        <f>IF(csv!M72="","",csv!M72)</f>
        <v>71:34</v>
      </c>
      <c r="H80" s="78" t="str">
        <f>IF(csv!N72="","",csv!N72)</f>
        <v>0</v>
      </c>
      <c r="I80" s="33" t="s">
        <v>0</v>
      </c>
      <c r="J80" s="33" t="str">
        <f>IF(csv!P72="","",csv!P72)</f>
        <v>Vihor</v>
      </c>
      <c r="K80" s="33" t="str">
        <f>IF(csv!Q72="","",csv!Q72)</f>
        <v>OK Vihor</v>
      </c>
      <c r="L80" s="33" t="s">
        <v>0</v>
      </c>
      <c r="M80" s="71" t="str">
        <f>IF(csv!R72="","",csv!R72)</f>
        <v>CRO</v>
      </c>
      <c r="N80" s="52" t="s">
        <v>0</v>
      </c>
      <c r="O80" s="57" t="str">
        <f t="shared" si="86"/>
        <v>M21B</v>
      </c>
      <c r="P80" s="78">
        <f>IF(O80="","",IF(COUNTIF(O$10:O79,O80)=0,P79+1,P79))</f>
        <v>6</v>
      </c>
      <c r="Q80" s="93">
        <f t="shared" si="87"/>
        <v>108</v>
      </c>
      <c r="R80" s="94" t="str" cm="1">
        <f t="array" ref="R80">IF(S80="","",INDEX(natjecanjeStaze_naziv,MATCH(S80,natjecanjeStaze_stazaId,0)))</f>
        <v>M16 – M21B</v>
      </c>
      <c r="S80" s="58">
        <f t="shared" si="88"/>
        <v>1009</v>
      </c>
      <c r="T80" s="52" t="s">
        <v>0</v>
      </c>
      <c r="U80" s="165" t="str">
        <f t="shared" si="89"/>
        <v>M21B</v>
      </c>
      <c r="V80" s="52" t="s">
        <v>0</v>
      </c>
      <c r="W80" s="57" t="str">
        <f t="shared" si="90"/>
        <v>CRO</v>
      </c>
      <c r="X80" s="78">
        <f t="shared" si="3"/>
        <v>1</v>
      </c>
      <c r="Y80" s="33" t="str">
        <f t="shared" si="91"/>
        <v/>
      </c>
      <c r="Z80" s="71" t="str">
        <f>IF(Y80="","",MAX(Z$10:Z79)+1)</f>
        <v/>
      </c>
      <c r="AA80" s="52" t="s">
        <v>0</v>
      </c>
      <c r="AB80" s="135"/>
      <c r="AC80" s="52" t="s">
        <v>0</v>
      </c>
      <c r="AD80" s="20" t="str">
        <f t="shared" si="92"/>
        <v/>
      </c>
      <c r="AE80" s="52" t="s">
        <v>0</v>
      </c>
      <c r="AF80" s="165" t="str">
        <f t="shared" si="93"/>
        <v>CRO</v>
      </c>
      <c r="AG80" s="52" t="s">
        <v>0</v>
      </c>
      <c r="AH80" s="57" t="str">
        <f t="shared" si="94"/>
        <v>Vihor</v>
      </c>
      <c r="AI80" s="33" t="str">
        <f t="shared" si="95"/>
        <v>OK Vihor</v>
      </c>
      <c r="AJ80" s="78" t="str">
        <f t="shared" si="5"/>
        <v/>
      </c>
      <c r="AK80" s="33" t="str" cm="1">
        <f t="array" ref="AK80">IF(AJ80="",""&amp;AI80,IF(AJ80="NEMA",AI80,INDEX(klub_naziv,MATCH(INDEX(klubAlias_klubId,AJ80),klub_id,0))))</f>
        <v>OK Vihor</v>
      </c>
      <c r="AL80" s="33" t="str" cm="1">
        <f t="array" ref="AL80">IFERROR(""&amp;INDEX(registarNatjecatelji,CX80,4),"")</f>
        <v>OK Vihor</v>
      </c>
      <c r="AM80" s="78" t="str">
        <f t="shared" si="96"/>
        <v/>
      </c>
      <c r="AN80" s="71" t="str">
        <f t="shared" si="97"/>
        <v>OK Vihor</v>
      </c>
      <c r="AO80" s="52" t="s">
        <v>0</v>
      </c>
      <c r="AP80" s="87" t="str">
        <f>IF(AJ80&lt;&gt;"NEMA","",IF(IFERROR(MATCH(AI80,AI$10:AI79,0),0)&lt;&gt;0,"",AI80))</f>
        <v/>
      </c>
      <c r="AQ80" s="52" t="s">
        <v>0</v>
      </c>
      <c r="AR80" s="135"/>
      <c r="AS80" s="52" t="s">
        <v>0</v>
      </c>
      <c r="AT80" s="57" t="str">
        <f t="shared" si="98"/>
        <v/>
      </c>
      <c r="AU80" s="33" t="str">
        <f>IF(AT80="","",MAX(AU$10:AU79)+1)</f>
        <v/>
      </c>
      <c r="AV80" s="33" t="str">
        <f t="shared" si="99"/>
        <v/>
      </c>
      <c r="AW80" s="33" t="str">
        <f t="shared" si="100"/>
        <v/>
      </c>
      <c r="AX80" s="33" t="str">
        <f>IF(AR80="","",MAX(AX$10:AX79)+1)</f>
        <v/>
      </c>
      <c r="AY80" s="94" t="str">
        <f t="shared" si="101"/>
        <v/>
      </c>
      <c r="AZ80" s="71" t="str">
        <f t="shared" si="102"/>
        <v/>
      </c>
      <c r="BA80" s="52" t="s">
        <v>0</v>
      </c>
      <c r="BB80" s="20" t="str">
        <f t="shared" si="103"/>
        <v/>
      </c>
      <c r="BC80" s="52" t="s">
        <v>0</v>
      </c>
      <c r="BD80" s="165" t="str">
        <f t="shared" si="104"/>
        <v>OK Vihor</v>
      </c>
      <c r="BE80" s="52" t="s">
        <v>0</v>
      </c>
      <c r="BF80" s="63" t="str">
        <f t="shared" si="105"/>
        <v>71:34</v>
      </c>
      <c r="BG80" s="93" t="str">
        <f t="shared" si="106"/>
        <v>0</v>
      </c>
      <c r="BH80" s="211">
        <f t="shared" si="107"/>
        <v>4294</v>
      </c>
      <c r="BI80" s="212">
        <f t="shared" si="78"/>
        <v>1</v>
      </c>
      <c r="BJ80" s="52" t="s">
        <v>0</v>
      </c>
      <c r="BK80" s="57" t="str">
        <f t="shared" si="108"/>
        <v>Tomislav</v>
      </c>
      <c r="BL80" s="33" t="str">
        <f t="shared" si="109"/>
        <v>Burgund</v>
      </c>
      <c r="BM80" s="78">
        <f t="shared" si="110"/>
        <v>1884</v>
      </c>
      <c r="BN80" s="78" t="str">
        <f t="shared" si="111"/>
        <v/>
      </c>
      <c r="BO80" s="33" t="str">
        <f t="shared" si="112"/>
        <v>Tomislav</v>
      </c>
      <c r="BP80" s="71" t="str">
        <f t="shared" si="113"/>
        <v>Burgund</v>
      </c>
      <c r="BQ80" s="52" t="s">
        <v>0</v>
      </c>
      <c r="BR80" s="87" t="str">
        <f t="shared" si="114"/>
        <v/>
      </c>
      <c r="BS80" s="52" t="s">
        <v>0</v>
      </c>
      <c r="BT80" s="20" t="str">
        <f t="shared" si="115"/>
        <v/>
      </c>
      <c r="BU80" s="52" t="s">
        <v>0</v>
      </c>
      <c r="BV80" s="135"/>
      <c r="BW80" s="52" t="s">
        <v>0</v>
      </c>
      <c r="BX80" s="57" t="str">
        <f t="shared" si="116"/>
        <v/>
      </c>
      <c r="BY80" s="78" t="str">
        <f>IF(BV80="","",MAX(BY$10:BY79)+1)</f>
        <v/>
      </c>
      <c r="BZ80" s="58" t="str">
        <f t="shared" si="117"/>
        <v/>
      </c>
      <c r="CA80" s="52" t="s">
        <v>0</v>
      </c>
      <c r="CB80" s="20" t="str">
        <f t="shared" si="118"/>
        <v/>
      </c>
      <c r="CC80" s="52" t="s">
        <v>0</v>
      </c>
      <c r="CD80" s="63" t="str">
        <f>IF(AND(BM80="NEMA",BN80="NEMA"),MAX(CD$10:CD79)+1,"")</f>
        <v/>
      </c>
      <c r="CE80" s="58" t="str">
        <f t="shared" si="119"/>
        <v/>
      </c>
      <c r="CF80" t="s">
        <v>0</v>
      </c>
      <c r="CG80" s="138" t="str">
        <f t="shared" si="79"/>
        <v>M</v>
      </c>
      <c r="CH80" t="s">
        <v>0</v>
      </c>
      <c r="CI80" s="57" t="str">
        <f>IF(CD80="","",IF(M80&lt;&gt;"CRO","","INSERT INTO osoba (id,reg_broj,oib,spol_id,dat_rodjenja) VALUES ("&amp;CD80&amp;",(SELECT max(reg_broj)+1 FROM osoba),Null,'"&amp;CG80&amp;"',Null); INSERT INTO osoba_log (id,reg_broj,oib,spol_id,dat_rodjenja,dnevnik_id) SELECT id,reg_broj,oib,spol_id,dat_rodjenja,"&amp;dnevnik_id&amp;" FROM osoba WHERE id = "&amp;CD80&amp;";"))</f>
        <v/>
      </c>
      <c r="CJ80" s="71" t="str">
        <f>IF(CD80="","","INSERT INTO imeprezime (id,osoba_id,rbr,ime,prezime,klub_id,identitet_id,sintaksa_id,info,aktivno,dnevnik_id) VALUES ("&amp;CD80&amp;","&amp;IF(CI80="","Null",CD80)&amp;",1,'"&amp;BK80&amp;"','"&amp;BL80&amp;"',(SELECT id FROM klub WHERE naziv = '"&amp;BD80&amp;"'),Null,1,'',1,"&amp;dnevnik_id&amp;");")</f>
        <v/>
      </c>
      <c r="CK80" t="s">
        <v>0</v>
      </c>
      <c r="CL80" s="20" t="str">
        <f t="shared" si="120"/>
        <v/>
      </c>
      <c r="CM80" s="52" t="s">
        <v>0</v>
      </c>
      <c r="CN80" s="57" t="str">
        <f t="shared" si="80"/>
        <v>Tomislav</v>
      </c>
      <c r="CO80" s="71" t="str">
        <f t="shared" si="81"/>
        <v>Burgund</v>
      </c>
      <c r="CP80" s="52" t="s">
        <v>0</v>
      </c>
      <c r="CQ80" s="57" t="str">
        <f t="shared" si="121"/>
        <v>Tomislav – Burgund – OK Vihor – M21B</v>
      </c>
      <c r="CR80" s="58">
        <f t="shared" si="122"/>
        <v>626</v>
      </c>
      <c r="CS80" s="52" t="s">
        <v>0</v>
      </c>
      <c r="CT80" s="57" t="str">
        <f t="shared" si="123"/>
        <v>Tomislav – Burgund – OK Vihor</v>
      </c>
      <c r="CU80" s="58">
        <f t="shared" si="124"/>
        <v>626</v>
      </c>
      <c r="CV80" s="52" t="s">
        <v>0</v>
      </c>
      <c r="CW80" s="57" t="str">
        <f t="shared" si="125"/>
        <v>Tomislav – Burgund</v>
      </c>
      <c r="CX80" s="58">
        <f t="shared" si="126"/>
        <v>626</v>
      </c>
      <c r="CY80" s="52" t="s">
        <v>0</v>
      </c>
      <c r="CZ80" s="63">
        <f t="shared" si="127"/>
        <v>626</v>
      </c>
      <c r="DA80" s="58" cm="1">
        <f t="array" ref="DA80">IF(CZ80&lt;&gt;"",INDEX(imePrezime_id,CZ80,0),IF(CD80&lt;&gt;"",CD80,""))</f>
        <v>1884</v>
      </c>
      <c r="DB80" s="52" t="s">
        <v>0</v>
      </c>
      <c r="DC80" s="63" t="str">
        <f t="shared" si="128"/>
        <v>imepre</v>
      </c>
      <c r="DD80" s="78" t="str">
        <f t="shared" si="82"/>
        <v>klu</v>
      </c>
      <c r="DE80" s="78" t="str">
        <f t="shared" si="129"/>
        <v>kat</v>
      </c>
      <c r="DF80" s="78" t="str">
        <f t="shared" si="130"/>
        <v/>
      </c>
      <c r="DG80" s="71" t="str">
        <f t="shared" si="131"/>
        <v>imepre-klu-kat</v>
      </c>
      <c r="DH80" s="52" t="s">
        <v>0</v>
      </c>
      <c r="DI80" s="63">
        <f>IF(BL80="","",MAX(DI$10:DI79)+1)</f>
        <v>1061</v>
      </c>
      <c r="DJ80" s="78">
        <f t="shared" si="132"/>
        <v>1009</v>
      </c>
      <c r="DK80" s="78">
        <f t="shared" si="133"/>
        <v>1884</v>
      </c>
      <c r="DL80" s="78">
        <f t="shared" si="134"/>
        <v>4294</v>
      </c>
      <c r="DM80" s="78">
        <f t="shared" si="135"/>
        <v>1</v>
      </c>
      <c r="DN80" s="78">
        <f t="shared" si="83"/>
        <v>0</v>
      </c>
      <c r="DO80" s="78">
        <f t="shared" si="84"/>
        <v>1</v>
      </c>
      <c r="DP80" s="78" t="str">
        <f t="shared" si="136"/>
        <v>0</v>
      </c>
      <c r="DQ80" s="78" t="str">
        <f t="shared" si="137"/>
        <v/>
      </c>
      <c r="DR80" s="78" t="str">
        <f t="shared" si="138"/>
        <v/>
      </c>
      <c r="DS80" s="58" t="str">
        <f t="shared" si="85"/>
        <v/>
      </c>
      <c r="DT80" s="52" t="s">
        <v>0</v>
      </c>
      <c r="DU80" s="20"/>
      <c r="DV80" s="52"/>
      <c r="DW80" s="20"/>
      <c r="DX80" s="52"/>
      <c r="DY80" s="230"/>
      <c r="DZ80" s="52" t="s">
        <v>0</v>
      </c>
    </row>
    <row r="81" spans="1:130" x14ac:dyDescent="0.25">
      <c r="A81" t="s">
        <v>0</v>
      </c>
      <c r="B81" s="57" t="str">
        <f>IF(csv!F73="","",csv!T73)</f>
        <v>M21B</v>
      </c>
      <c r="C81" s="33" t="s">
        <v>0</v>
      </c>
      <c r="D81" s="33" t="str">
        <f>IF(csv!F73="","",csv!F73)</f>
        <v>Siniša</v>
      </c>
      <c r="E81" s="33" t="str">
        <f>IF(csv!E73="","",csv!E73)</f>
        <v>Lah</v>
      </c>
      <c r="F81" s="33" t="s">
        <v>0</v>
      </c>
      <c r="G81" s="78" t="str">
        <f>IF(csv!M73="","",csv!M73)</f>
        <v>75:28</v>
      </c>
      <c r="H81" s="78" t="str">
        <f>IF(csv!N73="","",csv!N73)</f>
        <v>0</v>
      </c>
      <c r="I81" s="33" t="s">
        <v>0</v>
      </c>
      <c r="J81" s="33" t="str">
        <f>IF(csv!P73="","",csv!P73)</f>
        <v>OK Varaždin</v>
      </c>
      <c r="K81" s="33" t="str">
        <f>IF(csv!Q73="","",csv!Q73)</f>
        <v>OK Varaždin</v>
      </c>
      <c r="L81" s="33" t="s">
        <v>0</v>
      </c>
      <c r="M81" s="71" t="str">
        <f>IF(csv!R73="","",csv!R73)</f>
        <v>CRO</v>
      </c>
      <c r="N81" s="52" t="s">
        <v>0</v>
      </c>
      <c r="O81" s="57" t="str">
        <f t="shared" si="86"/>
        <v>M21B</v>
      </c>
      <c r="P81" s="78">
        <f>IF(O81="","",IF(COUNTIF(O$10:O80,O81)=0,P80+1,P80))</f>
        <v>6</v>
      </c>
      <c r="Q81" s="93">
        <f t="shared" si="87"/>
        <v>108</v>
      </c>
      <c r="R81" s="94" t="str" cm="1">
        <f t="array" ref="R81">IF(S81="","",INDEX(natjecanjeStaze_naziv,MATCH(S81,natjecanjeStaze_stazaId,0)))</f>
        <v>M16 – M21B</v>
      </c>
      <c r="S81" s="58">
        <f t="shared" si="88"/>
        <v>1009</v>
      </c>
      <c r="T81" s="52" t="s">
        <v>0</v>
      </c>
      <c r="U81" s="165" t="str">
        <f t="shared" si="89"/>
        <v>M21B</v>
      </c>
      <c r="V81" s="52" t="s">
        <v>0</v>
      </c>
      <c r="W81" s="57" t="str">
        <f t="shared" si="90"/>
        <v>CRO</v>
      </c>
      <c r="X81" s="78">
        <f t="shared" si="3"/>
        <v>1</v>
      </c>
      <c r="Y81" s="33" t="str">
        <f t="shared" si="91"/>
        <v/>
      </c>
      <c r="Z81" s="71" t="str">
        <f>IF(Y81="","",MAX(Z$10:Z80)+1)</f>
        <v/>
      </c>
      <c r="AA81" s="52" t="s">
        <v>0</v>
      </c>
      <c r="AB81" s="135"/>
      <c r="AC81" s="52" t="s">
        <v>0</v>
      </c>
      <c r="AD81" s="20" t="str">
        <f t="shared" si="92"/>
        <v/>
      </c>
      <c r="AE81" s="52" t="s">
        <v>0</v>
      </c>
      <c r="AF81" s="165" t="str">
        <f t="shared" si="93"/>
        <v>CRO</v>
      </c>
      <c r="AG81" s="52" t="s">
        <v>0</v>
      </c>
      <c r="AH81" s="57" t="str">
        <f t="shared" si="94"/>
        <v>OK Varaždin</v>
      </c>
      <c r="AI81" s="33" t="str">
        <f t="shared" si="95"/>
        <v>OK Varaždin</v>
      </c>
      <c r="AJ81" s="78" t="str">
        <f t="shared" si="5"/>
        <v/>
      </c>
      <c r="AK81" s="33" t="str" cm="1">
        <f t="array" ref="AK81">IF(AJ81="",""&amp;AI81,IF(AJ81="NEMA",AI81,INDEX(klub_naziv,MATCH(INDEX(klubAlias_klubId,AJ81),klub_id,0))))</f>
        <v>OK Varaždin</v>
      </c>
      <c r="AL81" s="33" t="str" cm="1">
        <f t="array" ref="AL81">IFERROR(""&amp;INDEX(registarNatjecatelji,CX81,4),"")</f>
        <v>OK Varaždin</v>
      </c>
      <c r="AM81" s="78" t="str">
        <f t="shared" si="96"/>
        <v/>
      </c>
      <c r="AN81" s="71" t="str">
        <f t="shared" si="97"/>
        <v>OK Varaždin</v>
      </c>
      <c r="AO81" s="52" t="s">
        <v>0</v>
      </c>
      <c r="AP81" s="87" t="str">
        <f>IF(AJ81&lt;&gt;"NEMA","",IF(IFERROR(MATCH(AI81,AI$10:AI80,0),0)&lt;&gt;0,"",AI81))</f>
        <v/>
      </c>
      <c r="AQ81" s="52" t="s">
        <v>0</v>
      </c>
      <c r="AR81" s="135"/>
      <c r="AS81" s="52" t="s">
        <v>0</v>
      </c>
      <c r="AT81" s="57" t="str">
        <f t="shared" si="98"/>
        <v/>
      </c>
      <c r="AU81" s="33" t="str">
        <f>IF(AT81="","",MAX(AU$10:AU80)+1)</f>
        <v/>
      </c>
      <c r="AV81" s="33" t="str">
        <f t="shared" si="99"/>
        <v/>
      </c>
      <c r="AW81" s="33" t="str">
        <f t="shared" si="100"/>
        <v/>
      </c>
      <c r="AX81" s="33" t="str">
        <f>IF(AR81="","",MAX(AX$10:AX80)+1)</f>
        <v/>
      </c>
      <c r="AY81" s="94" t="str">
        <f t="shared" si="101"/>
        <v/>
      </c>
      <c r="AZ81" s="71" t="str">
        <f t="shared" si="102"/>
        <v/>
      </c>
      <c r="BA81" s="52" t="s">
        <v>0</v>
      </c>
      <c r="BB81" s="20" t="str">
        <f t="shared" si="103"/>
        <v/>
      </c>
      <c r="BC81" s="52" t="s">
        <v>0</v>
      </c>
      <c r="BD81" s="165" t="str">
        <f t="shared" si="104"/>
        <v>OK Varaždin</v>
      </c>
      <c r="BE81" s="52" t="s">
        <v>0</v>
      </c>
      <c r="BF81" s="63" t="str">
        <f t="shared" si="105"/>
        <v>75:28</v>
      </c>
      <c r="BG81" s="93" t="str">
        <f t="shared" si="106"/>
        <v>0</v>
      </c>
      <c r="BH81" s="211">
        <f t="shared" si="107"/>
        <v>4528</v>
      </c>
      <c r="BI81" s="212">
        <f t="shared" si="78"/>
        <v>1</v>
      </c>
      <c r="BJ81" s="52" t="s">
        <v>0</v>
      </c>
      <c r="BK81" s="57" t="str">
        <f t="shared" si="108"/>
        <v>Siniša</v>
      </c>
      <c r="BL81" s="33" t="str">
        <f t="shared" si="109"/>
        <v>Lah</v>
      </c>
      <c r="BM81" s="78">
        <f t="shared" si="110"/>
        <v>1310</v>
      </c>
      <c r="BN81" s="78" t="str">
        <f t="shared" si="111"/>
        <v/>
      </c>
      <c r="BO81" s="33" t="str">
        <f t="shared" si="112"/>
        <v>Siniša</v>
      </c>
      <c r="BP81" s="71" t="str">
        <f t="shared" si="113"/>
        <v>Lah</v>
      </c>
      <c r="BQ81" s="52" t="s">
        <v>0</v>
      </c>
      <c r="BR81" s="87" t="str">
        <f t="shared" si="114"/>
        <v/>
      </c>
      <c r="BS81" s="52" t="s">
        <v>0</v>
      </c>
      <c r="BT81" s="20" t="str">
        <f t="shared" si="115"/>
        <v/>
      </c>
      <c r="BU81" s="52" t="s">
        <v>0</v>
      </c>
      <c r="BV81" s="135"/>
      <c r="BW81" s="52" t="s">
        <v>0</v>
      </c>
      <c r="BX81" s="57" t="str">
        <f t="shared" si="116"/>
        <v/>
      </c>
      <c r="BY81" s="78" t="str">
        <f>IF(BV81="","",MAX(BY$10:BY80)+1)</f>
        <v/>
      </c>
      <c r="BZ81" s="58" t="str">
        <f t="shared" si="117"/>
        <v/>
      </c>
      <c r="CA81" s="52" t="s">
        <v>0</v>
      </c>
      <c r="CB81" s="20" t="str">
        <f t="shared" si="118"/>
        <v/>
      </c>
      <c r="CC81" s="52" t="s">
        <v>0</v>
      </c>
      <c r="CD81" s="63" t="str">
        <f>IF(AND(BM81="NEMA",BN81="NEMA"),MAX(CD$10:CD80)+1,"")</f>
        <v/>
      </c>
      <c r="CE81" s="58" t="str">
        <f t="shared" si="119"/>
        <v/>
      </c>
      <c r="CF81" t="s">
        <v>0</v>
      </c>
      <c r="CG81" s="138" t="str">
        <f t="shared" si="79"/>
        <v>M</v>
      </c>
      <c r="CH81" t="s">
        <v>0</v>
      </c>
      <c r="CI81" s="57" t="str">
        <f>IF(CD81="","",IF(M81&lt;&gt;"CRO","","INSERT INTO osoba (id,reg_broj,oib,spol_id,dat_rodjenja) VALUES ("&amp;CD81&amp;",(SELECT max(reg_broj)+1 FROM osoba),Null,'"&amp;CG81&amp;"',Null); INSERT INTO osoba_log (id,reg_broj,oib,spol_id,dat_rodjenja,dnevnik_id) SELECT id,reg_broj,oib,spol_id,dat_rodjenja,"&amp;dnevnik_id&amp;" FROM osoba WHERE id = "&amp;CD81&amp;";"))</f>
        <v/>
      </c>
      <c r="CJ81" s="71" t="str">
        <f>IF(CD81="","","INSERT INTO imeprezime (id,osoba_id,rbr,ime,prezime,klub_id,identitet_id,sintaksa_id,info,aktivno,dnevnik_id) VALUES ("&amp;CD81&amp;","&amp;IF(CI81="","Null",CD81)&amp;",1,'"&amp;BK81&amp;"','"&amp;BL81&amp;"',(SELECT id FROM klub WHERE naziv = '"&amp;BD81&amp;"'),Null,1,'',1,"&amp;dnevnik_id&amp;");")</f>
        <v/>
      </c>
      <c r="CK81" t="s">
        <v>0</v>
      </c>
      <c r="CL81" s="20" t="str">
        <f t="shared" si="120"/>
        <v/>
      </c>
      <c r="CM81" s="52" t="s">
        <v>0</v>
      </c>
      <c r="CN81" s="57" t="str">
        <f t="shared" si="80"/>
        <v>Siniša</v>
      </c>
      <c r="CO81" s="71" t="str">
        <f t="shared" si="81"/>
        <v>Lah</v>
      </c>
      <c r="CP81" s="52" t="s">
        <v>0</v>
      </c>
      <c r="CQ81" s="57" t="str">
        <f t="shared" si="121"/>
        <v>Siniša – Lah – OK Varaždin – M21B</v>
      </c>
      <c r="CR81" s="58">
        <f t="shared" si="122"/>
        <v>542</v>
      </c>
      <c r="CS81" s="52" t="s">
        <v>0</v>
      </c>
      <c r="CT81" s="57" t="str">
        <f t="shared" si="123"/>
        <v>Siniša – Lah – OK Varaždin</v>
      </c>
      <c r="CU81" s="58">
        <f t="shared" si="124"/>
        <v>542</v>
      </c>
      <c r="CV81" s="52" t="s">
        <v>0</v>
      </c>
      <c r="CW81" s="57" t="str">
        <f t="shared" si="125"/>
        <v>Siniša – Lah</v>
      </c>
      <c r="CX81" s="58">
        <f t="shared" si="126"/>
        <v>542</v>
      </c>
      <c r="CY81" s="52" t="s">
        <v>0</v>
      </c>
      <c r="CZ81" s="63">
        <f t="shared" si="127"/>
        <v>542</v>
      </c>
      <c r="DA81" s="58" cm="1">
        <f t="array" ref="DA81">IF(CZ81&lt;&gt;"",INDEX(imePrezime_id,CZ81,0),IF(CD81&lt;&gt;"",CD81,""))</f>
        <v>1310</v>
      </c>
      <c r="DB81" s="52" t="s">
        <v>0</v>
      </c>
      <c r="DC81" s="63" t="str">
        <f t="shared" si="128"/>
        <v>imepre</v>
      </c>
      <c r="DD81" s="78" t="str">
        <f t="shared" si="82"/>
        <v>klu</v>
      </c>
      <c r="DE81" s="78" t="str">
        <f t="shared" si="129"/>
        <v>kat</v>
      </c>
      <c r="DF81" s="78" t="str">
        <f t="shared" si="130"/>
        <v/>
      </c>
      <c r="DG81" s="71" t="str">
        <f t="shared" si="131"/>
        <v>imepre-klu-kat</v>
      </c>
      <c r="DH81" s="52" t="s">
        <v>0</v>
      </c>
      <c r="DI81" s="63">
        <f>IF(BL81="","",MAX(DI$10:DI80)+1)</f>
        <v>1062</v>
      </c>
      <c r="DJ81" s="78">
        <f t="shared" si="132"/>
        <v>1009</v>
      </c>
      <c r="DK81" s="78">
        <f t="shared" si="133"/>
        <v>1310</v>
      </c>
      <c r="DL81" s="78">
        <f t="shared" si="134"/>
        <v>4528</v>
      </c>
      <c r="DM81" s="78">
        <f t="shared" si="135"/>
        <v>1</v>
      </c>
      <c r="DN81" s="78">
        <f t="shared" si="83"/>
        <v>0</v>
      </c>
      <c r="DO81" s="78">
        <f t="shared" si="84"/>
        <v>1</v>
      </c>
      <c r="DP81" s="78" t="str">
        <f t="shared" si="136"/>
        <v>0</v>
      </c>
      <c r="DQ81" s="78" t="str">
        <f t="shared" si="137"/>
        <v/>
      </c>
      <c r="DR81" s="78" t="str">
        <f t="shared" si="138"/>
        <v/>
      </c>
      <c r="DS81" s="58" t="str">
        <f t="shared" si="85"/>
        <v/>
      </c>
      <c r="DT81" s="52" t="s">
        <v>0</v>
      </c>
      <c r="DU81" s="20"/>
      <c r="DV81" s="52"/>
      <c r="DW81" s="20"/>
      <c r="DX81" s="52"/>
      <c r="DY81" s="230"/>
      <c r="DZ81" s="52" t="s">
        <v>0</v>
      </c>
    </row>
    <row r="82" spans="1:130" x14ac:dyDescent="0.25">
      <c r="A82" t="s">
        <v>0</v>
      </c>
      <c r="B82" s="57" t="str">
        <f>IF(csv!F74="","",csv!T74)</f>
        <v>M21B</v>
      </c>
      <c r="C82" s="33" t="s">
        <v>0</v>
      </c>
      <c r="D82" s="33" t="str">
        <f>IF(csv!F74="","",csv!F74)</f>
        <v>Tihomir</v>
      </c>
      <c r="E82" s="33" t="str">
        <f>IF(csv!E74="","",csv!E74)</f>
        <v>Klement</v>
      </c>
      <c r="F82" s="33" t="s">
        <v>0</v>
      </c>
      <c r="G82" s="78" t="str">
        <f>IF(csv!M74="","",csv!M74)</f>
        <v>85:50</v>
      </c>
      <c r="H82" s="78" t="str">
        <f>IF(csv!N74="","",csv!N74)</f>
        <v>0</v>
      </c>
      <c r="I82" s="33" t="s">
        <v>0</v>
      </c>
      <c r="J82" s="33" t="str">
        <f>IF(csv!P74="","",csv!P74)</f>
        <v>Vihor</v>
      </c>
      <c r="K82" s="33" t="str">
        <f>IF(csv!Q74="","",csv!Q74)</f>
        <v>OK Vihor</v>
      </c>
      <c r="L82" s="33" t="s">
        <v>0</v>
      </c>
      <c r="M82" s="71" t="str">
        <f>IF(csv!R74="","",csv!R74)</f>
        <v>CRO</v>
      </c>
      <c r="N82" s="52" t="s">
        <v>0</v>
      </c>
      <c r="O82" s="57" t="str">
        <f t="shared" si="86"/>
        <v>M21B</v>
      </c>
      <c r="P82" s="78">
        <f>IF(O82="","",IF(COUNTIF(O$10:O81,O82)=0,P81+1,P81))</f>
        <v>6</v>
      </c>
      <c r="Q82" s="93">
        <f t="shared" si="87"/>
        <v>108</v>
      </c>
      <c r="R82" s="94" t="str" cm="1">
        <f t="array" ref="R82">IF(S82="","",INDEX(natjecanjeStaze_naziv,MATCH(S82,natjecanjeStaze_stazaId,0)))</f>
        <v>M16 – M21B</v>
      </c>
      <c r="S82" s="58">
        <f t="shared" si="88"/>
        <v>1009</v>
      </c>
      <c r="T82" s="52" t="s">
        <v>0</v>
      </c>
      <c r="U82" s="165" t="str">
        <f t="shared" si="89"/>
        <v>M21B</v>
      </c>
      <c r="V82" s="52" t="s">
        <v>0</v>
      </c>
      <c r="W82" s="57" t="str">
        <f t="shared" si="90"/>
        <v>CRO</v>
      </c>
      <c r="X82" s="78">
        <f t="shared" si="3"/>
        <v>1</v>
      </c>
      <c r="Y82" s="33" t="str">
        <f t="shared" si="91"/>
        <v/>
      </c>
      <c r="Z82" s="71" t="str">
        <f>IF(Y82="","",MAX(Z$10:Z81)+1)</f>
        <v/>
      </c>
      <c r="AA82" s="52" t="s">
        <v>0</v>
      </c>
      <c r="AB82" s="135"/>
      <c r="AC82" s="52" t="s">
        <v>0</v>
      </c>
      <c r="AD82" s="20" t="str">
        <f t="shared" si="92"/>
        <v/>
      </c>
      <c r="AE82" s="52" t="s">
        <v>0</v>
      </c>
      <c r="AF82" s="165" t="str">
        <f t="shared" si="93"/>
        <v>CRO</v>
      </c>
      <c r="AG82" s="52" t="s">
        <v>0</v>
      </c>
      <c r="AH82" s="57" t="str">
        <f t="shared" si="94"/>
        <v>Vihor</v>
      </c>
      <c r="AI82" s="33" t="str">
        <f t="shared" si="95"/>
        <v>OK Vihor</v>
      </c>
      <c r="AJ82" s="78" t="str">
        <f t="shared" si="5"/>
        <v/>
      </c>
      <c r="AK82" s="33" t="str" cm="1">
        <f t="array" ref="AK82">IF(AJ82="",""&amp;AI82,IF(AJ82="NEMA",AI82,INDEX(klub_naziv,MATCH(INDEX(klubAlias_klubId,AJ82),klub_id,0))))</f>
        <v>OK Vihor</v>
      </c>
      <c r="AL82" s="33" t="str" cm="1">
        <f t="array" ref="AL82">IFERROR(""&amp;INDEX(registarNatjecatelji,CX82,4),"")</f>
        <v>OK Vihor</v>
      </c>
      <c r="AM82" s="78" t="str">
        <f t="shared" si="96"/>
        <v/>
      </c>
      <c r="AN82" s="71" t="str">
        <f t="shared" si="97"/>
        <v>OK Vihor</v>
      </c>
      <c r="AO82" s="52" t="s">
        <v>0</v>
      </c>
      <c r="AP82" s="87" t="str">
        <f>IF(AJ82&lt;&gt;"NEMA","",IF(IFERROR(MATCH(AI82,AI$10:AI81,0),0)&lt;&gt;0,"",AI82))</f>
        <v/>
      </c>
      <c r="AQ82" s="52" t="s">
        <v>0</v>
      </c>
      <c r="AR82" s="135"/>
      <c r="AS82" s="52" t="s">
        <v>0</v>
      </c>
      <c r="AT82" s="57" t="str">
        <f t="shared" si="98"/>
        <v/>
      </c>
      <c r="AU82" s="33" t="str">
        <f>IF(AT82="","",MAX(AU$10:AU81)+1)</f>
        <v/>
      </c>
      <c r="AV82" s="33" t="str">
        <f t="shared" si="99"/>
        <v/>
      </c>
      <c r="AW82" s="33" t="str">
        <f t="shared" si="100"/>
        <v/>
      </c>
      <c r="AX82" s="33" t="str">
        <f>IF(AR82="","",MAX(AX$10:AX81)+1)</f>
        <v/>
      </c>
      <c r="AY82" s="94" t="str">
        <f t="shared" si="101"/>
        <v/>
      </c>
      <c r="AZ82" s="71" t="str">
        <f t="shared" si="102"/>
        <v/>
      </c>
      <c r="BA82" s="52" t="s">
        <v>0</v>
      </c>
      <c r="BB82" s="20" t="str">
        <f t="shared" si="103"/>
        <v/>
      </c>
      <c r="BC82" s="52" t="s">
        <v>0</v>
      </c>
      <c r="BD82" s="165" t="str">
        <f t="shared" si="104"/>
        <v>OK Vihor</v>
      </c>
      <c r="BE82" s="52" t="s">
        <v>0</v>
      </c>
      <c r="BF82" s="63" t="str">
        <f t="shared" si="105"/>
        <v>85:50</v>
      </c>
      <c r="BG82" s="93" t="str">
        <f t="shared" si="106"/>
        <v>0</v>
      </c>
      <c r="BH82" s="211">
        <f t="shared" si="107"/>
        <v>5150</v>
      </c>
      <c r="BI82" s="212">
        <f t="shared" si="78"/>
        <v>1</v>
      </c>
      <c r="BJ82" s="52" t="s">
        <v>0</v>
      </c>
      <c r="BK82" s="57" t="str">
        <f t="shared" si="108"/>
        <v>Tihomir</v>
      </c>
      <c r="BL82" s="33" t="str">
        <f t="shared" si="109"/>
        <v>Klement</v>
      </c>
      <c r="BM82" s="78">
        <f t="shared" si="110"/>
        <v>1922</v>
      </c>
      <c r="BN82" s="78" t="str">
        <f t="shared" si="111"/>
        <v/>
      </c>
      <c r="BO82" s="33" t="str">
        <f t="shared" si="112"/>
        <v>Tihomir</v>
      </c>
      <c r="BP82" s="71" t="str">
        <f t="shared" si="113"/>
        <v>Klement</v>
      </c>
      <c r="BQ82" s="52" t="s">
        <v>0</v>
      </c>
      <c r="BR82" s="87" t="str">
        <f t="shared" si="114"/>
        <v/>
      </c>
      <c r="BS82" s="52" t="s">
        <v>0</v>
      </c>
      <c r="BT82" s="20" t="str">
        <f t="shared" si="115"/>
        <v/>
      </c>
      <c r="BU82" s="52" t="s">
        <v>0</v>
      </c>
      <c r="BV82" s="135"/>
      <c r="BW82" s="52" t="s">
        <v>0</v>
      </c>
      <c r="BX82" s="57" t="str">
        <f t="shared" si="116"/>
        <v/>
      </c>
      <c r="BY82" s="78" t="str">
        <f>IF(BV82="","",MAX(BY$10:BY81)+1)</f>
        <v/>
      </c>
      <c r="BZ82" s="58" t="str">
        <f t="shared" si="117"/>
        <v/>
      </c>
      <c r="CA82" s="52" t="s">
        <v>0</v>
      </c>
      <c r="CB82" s="20" t="str">
        <f t="shared" si="118"/>
        <v/>
      </c>
      <c r="CC82" s="52" t="s">
        <v>0</v>
      </c>
      <c r="CD82" s="63" t="str">
        <f>IF(AND(BM82="NEMA",BN82="NEMA"),MAX(CD$10:CD81)+1,"")</f>
        <v/>
      </c>
      <c r="CE82" s="58" t="str">
        <f t="shared" si="119"/>
        <v/>
      </c>
      <c r="CF82" t="s">
        <v>0</v>
      </c>
      <c r="CG82" s="138" t="str">
        <f t="shared" si="79"/>
        <v>M</v>
      </c>
      <c r="CH82" t="s">
        <v>0</v>
      </c>
      <c r="CI82" s="57" t="str">
        <f>IF(CD82="","",IF(M82&lt;&gt;"CRO","","INSERT INTO osoba (id,reg_broj,oib,spol_id,dat_rodjenja) VALUES ("&amp;CD82&amp;",(SELECT max(reg_broj)+1 FROM osoba),Null,'"&amp;CG82&amp;"',Null); INSERT INTO osoba_log (id,reg_broj,oib,spol_id,dat_rodjenja,dnevnik_id) SELECT id,reg_broj,oib,spol_id,dat_rodjenja,"&amp;dnevnik_id&amp;" FROM osoba WHERE id = "&amp;CD82&amp;";"))</f>
        <v/>
      </c>
      <c r="CJ82" s="71" t="str">
        <f>IF(CD82="","","INSERT INTO imeprezime (id,osoba_id,rbr,ime,prezime,klub_id,identitet_id,sintaksa_id,info,aktivno,dnevnik_id) VALUES ("&amp;CD82&amp;","&amp;IF(CI82="","Null",CD82)&amp;",1,'"&amp;BK82&amp;"','"&amp;BL82&amp;"',(SELECT id FROM klub WHERE naziv = '"&amp;BD82&amp;"'),Null,1,'',1,"&amp;dnevnik_id&amp;");")</f>
        <v/>
      </c>
      <c r="CK82" t="s">
        <v>0</v>
      </c>
      <c r="CL82" s="20" t="str">
        <f t="shared" si="120"/>
        <v/>
      </c>
      <c r="CM82" s="52" t="s">
        <v>0</v>
      </c>
      <c r="CN82" s="57" t="str">
        <f t="shared" si="80"/>
        <v>Tihomir</v>
      </c>
      <c r="CO82" s="71" t="str">
        <f t="shared" si="81"/>
        <v>Klement</v>
      </c>
      <c r="CP82" s="52" t="s">
        <v>0</v>
      </c>
      <c r="CQ82" s="57" t="str">
        <f t="shared" si="121"/>
        <v>Tihomir – Klement – OK Vihor – M21B</v>
      </c>
      <c r="CR82" s="58">
        <f t="shared" si="122"/>
        <v>728</v>
      </c>
      <c r="CS82" s="52" t="s">
        <v>0</v>
      </c>
      <c r="CT82" s="57" t="str">
        <f t="shared" si="123"/>
        <v>Tihomir – Klement – OK Vihor</v>
      </c>
      <c r="CU82" s="58">
        <f t="shared" si="124"/>
        <v>728</v>
      </c>
      <c r="CV82" s="52" t="s">
        <v>0</v>
      </c>
      <c r="CW82" s="57" t="str">
        <f t="shared" si="125"/>
        <v>Tihomir – Klement</v>
      </c>
      <c r="CX82" s="58">
        <f t="shared" si="126"/>
        <v>728</v>
      </c>
      <c r="CY82" s="52" t="s">
        <v>0</v>
      </c>
      <c r="CZ82" s="63">
        <f t="shared" si="127"/>
        <v>728</v>
      </c>
      <c r="DA82" s="58" cm="1">
        <f t="array" ref="DA82">IF(CZ82&lt;&gt;"",INDEX(imePrezime_id,CZ82,0),IF(CD82&lt;&gt;"",CD82,""))</f>
        <v>1922</v>
      </c>
      <c r="DB82" s="52" t="s">
        <v>0</v>
      </c>
      <c r="DC82" s="63" t="str">
        <f t="shared" si="128"/>
        <v>imepre</v>
      </c>
      <c r="DD82" s="78" t="str">
        <f t="shared" si="82"/>
        <v>klu</v>
      </c>
      <c r="DE82" s="78" t="str">
        <f t="shared" si="129"/>
        <v>kat</v>
      </c>
      <c r="DF82" s="78" t="str">
        <f t="shared" si="130"/>
        <v/>
      </c>
      <c r="DG82" s="71" t="str">
        <f t="shared" si="131"/>
        <v>imepre-klu-kat</v>
      </c>
      <c r="DH82" s="52" t="s">
        <v>0</v>
      </c>
      <c r="DI82" s="63">
        <f>IF(BL82="","",MAX(DI$10:DI81)+1)</f>
        <v>1063</v>
      </c>
      <c r="DJ82" s="78">
        <f t="shared" si="132"/>
        <v>1009</v>
      </c>
      <c r="DK82" s="78">
        <f t="shared" si="133"/>
        <v>1922</v>
      </c>
      <c r="DL82" s="78">
        <f t="shared" si="134"/>
        <v>5150</v>
      </c>
      <c r="DM82" s="78">
        <f t="shared" si="135"/>
        <v>1</v>
      </c>
      <c r="DN82" s="78">
        <f t="shared" si="83"/>
        <v>0</v>
      </c>
      <c r="DO82" s="78">
        <f t="shared" si="84"/>
        <v>1</v>
      </c>
      <c r="DP82" s="78" t="str">
        <f t="shared" si="136"/>
        <v>0</v>
      </c>
      <c r="DQ82" s="78" t="str">
        <f t="shared" si="137"/>
        <v/>
      </c>
      <c r="DR82" s="78" t="str">
        <f t="shared" si="138"/>
        <v/>
      </c>
      <c r="DS82" s="58" t="str">
        <f t="shared" si="85"/>
        <v/>
      </c>
      <c r="DT82" s="52" t="s">
        <v>0</v>
      </c>
      <c r="DU82" s="20"/>
      <c r="DV82" s="52"/>
      <c r="DW82" s="20"/>
      <c r="DX82" s="52"/>
      <c r="DY82" s="230"/>
      <c r="DZ82" s="52" t="s">
        <v>0</v>
      </c>
    </row>
    <row r="83" spans="1:130" x14ac:dyDescent="0.25">
      <c r="A83" t="s">
        <v>0</v>
      </c>
      <c r="B83" s="57" t="str">
        <f>IF(csv!F75="","",csv!T75)</f>
        <v>M21B</v>
      </c>
      <c r="C83" s="33" t="s">
        <v>0</v>
      </c>
      <c r="D83" s="33" t="str">
        <f>IF(csv!F75="","",csv!F75)</f>
        <v>Željko</v>
      </c>
      <c r="E83" s="33" t="str">
        <f>IF(csv!E75="","",csv!E75)</f>
        <v>Valjak</v>
      </c>
      <c r="F83" s="33" t="s">
        <v>0</v>
      </c>
      <c r="G83" s="78" t="str">
        <f>IF(csv!M75="","",csv!M75)</f>
        <v>86:08</v>
      </c>
      <c r="H83" s="78" t="str">
        <f>IF(csv!N75="","",csv!N75)</f>
        <v>0</v>
      </c>
      <c r="I83" s="33" t="s">
        <v>0</v>
      </c>
      <c r="J83" s="33" t="str">
        <f>IF(csv!P75="","",csv!P75)</f>
        <v>Vihor</v>
      </c>
      <c r="K83" s="33" t="str">
        <f>IF(csv!Q75="","",csv!Q75)</f>
        <v>OK Vihor</v>
      </c>
      <c r="L83" s="33" t="s">
        <v>0</v>
      </c>
      <c r="M83" s="71" t="str">
        <f>IF(csv!R75="","",csv!R75)</f>
        <v>CRO</v>
      </c>
      <c r="N83" s="52" t="s">
        <v>0</v>
      </c>
      <c r="O83" s="57" t="str">
        <f t="shared" si="86"/>
        <v>M21B</v>
      </c>
      <c r="P83" s="78">
        <f>IF(O83="","",IF(COUNTIF(O$10:O82,O83)=0,P82+1,P82))</f>
        <v>6</v>
      </c>
      <c r="Q83" s="93">
        <f t="shared" si="87"/>
        <v>108</v>
      </c>
      <c r="R83" s="94" t="str" cm="1">
        <f t="array" ref="R83">IF(S83="","",INDEX(natjecanjeStaze_naziv,MATCH(S83,natjecanjeStaze_stazaId,0)))</f>
        <v>M16 – M21B</v>
      </c>
      <c r="S83" s="58">
        <f t="shared" si="88"/>
        <v>1009</v>
      </c>
      <c r="T83" s="52" t="s">
        <v>0</v>
      </c>
      <c r="U83" s="165" t="str">
        <f t="shared" si="89"/>
        <v>M21B</v>
      </c>
      <c r="V83" s="52" t="s">
        <v>0</v>
      </c>
      <c r="W83" s="57" t="str">
        <f t="shared" si="90"/>
        <v>CRO</v>
      </c>
      <c r="X83" s="78">
        <f t="shared" si="3"/>
        <v>1</v>
      </c>
      <c r="Y83" s="33" t="str">
        <f t="shared" si="91"/>
        <v/>
      </c>
      <c r="Z83" s="71" t="str">
        <f>IF(Y83="","",MAX(Z$10:Z82)+1)</f>
        <v/>
      </c>
      <c r="AA83" s="52" t="s">
        <v>0</v>
      </c>
      <c r="AB83" s="135"/>
      <c r="AC83" s="52" t="s">
        <v>0</v>
      </c>
      <c r="AD83" s="20" t="str">
        <f t="shared" si="92"/>
        <v/>
      </c>
      <c r="AE83" s="52" t="s">
        <v>0</v>
      </c>
      <c r="AF83" s="165" t="str">
        <f t="shared" si="93"/>
        <v>CRO</v>
      </c>
      <c r="AG83" s="52" t="s">
        <v>0</v>
      </c>
      <c r="AH83" s="57" t="str">
        <f t="shared" si="94"/>
        <v>Vihor</v>
      </c>
      <c r="AI83" s="33" t="str">
        <f t="shared" si="95"/>
        <v>OK Vihor</v>
      </c>
      <c r="AJ83" s="78" t="str">
        <f t="shared" si="5"/>
        <v/>
      </c>
      <c r="AK83" s="33" t="str" cm="1">
        <f t="array" ref="AK83">IF(AJ83="",""&amp;AI83,IF(AJ83="NEMA",AI83,INDEX(klub_naziv,MATCH(INDEX(klubAlias_klubId,AJ83),klub_id,0))))</f>
        <v>OK Vihor</v>
      </c>
      <c r="AL83" s="33" t="str" cm="1">
        <f t="array" ref="AL83">IFERROR(""&amp;INDEX(registarNatjecatelji,CX83,4),"")</f>
        <v>OK Vihor</v>
      </c>
      <c r="AM83" s="78" t="str">
        <f t="shared" si="96"/>
        <v/>
      </c>
      <c r="AN83" s="71" t="str">
        <f t="shared" si="97"/>
        <v>OK Vihor</v>
      </c>
      <c r="AO83" s="52" t="s">
        <v>0</v>
      </c>
      <c r="AP83" s="87" t="str">
        <f>IF(AJ83&lt;&gt;"NEMA","",IF(IFERROR(MATCH(AI83,AI$10:AI82,0),0)&lt;&gt;0,"",AI83))</f>
        <v/>
      </c>
      <c r="AQ83" s="52" t="s">
        <v>0</v>
      </c>
      <c r="AR83" s="135"/>
      <c r="AS83" s="52" t="s">
        <v>0</v>
      </c>
      <c r="AT83" s="57" t="str">
        <f t="shared" si="98"/>
        <v/>
      </c>
      <c r="AU83" s="33" t="str">
        <f>IF(AT83="","",MAX(AU$10:AU82)+1)</f>
        <v/>
      </c>
      <c r="AV83" s="33" t="str">
        <f t="shared" si="99"/>
        <v/>
      </c>
      <c r="AW83" s="33" t="str">
        <f t="shared" si="100"/>
        <v/>
      </c>
      <c r="AX83" s="33" t="str">
        <f>IF(AR83="","",MAX(AX$10:AX82)+1)</f>
        <v/>
      </c>
      <c r="AY83" s="94" t="str">
        <f t="shared" si="101"/>
        <v/>
      </c>
      <c r="AZ83" s="71" t="str">
        <f t="shared" si="102"/>
        <v/>
      </c>
      <c r="BA83" s="52" t="s">
        <v>0</v>
      </c>
      <c r="BB83" s="20" t="str">
        <f t="shared" si="103"/>
        <v/>
      </c>
      <c r="BC83" s="52" t="s">
        <v>0</v>
      </c>
      <c r="BD83" s="165" t="str">
        <f t="shared" si="104"/>
        <v>OK Vihor</v>
      </c>
      <c r="BE83" s="52" t="s">
        <v>0</v>
      </c>
      <c r="BF83" s="63" t="str">
        <f t="shared" si="105"/>
        <v>86:08</v>
      </c>
      <c r="BG83" s="93" t="str">
        <f t="shared" si="106"/>
        <v>0</v>
      </c>
      <c r="BH83" s="211">
        <f t="shared" si="107"/>
        <v>5168</v>
      </c>
      <c r="BI83" s="212">
        <f t="shared" si="78"/>
        <v>1</v>
      </c>
      <c r="BJ83" s="52" t="s">
        <v>0</v>
      </c>
      <c r="BK83" s="57" t="str">
        <f t="shared" si="108"/>
        <v>Željko</v>
      </c>
      <c r="BL83" s="33" t="str">
        <f t="shared" si="109"/>
        <v>Valjak</v>
      </c>
      <c r="BM83" s="78">
        <f t="shared" si="110"/>
        <v>1907</v>
      </c>
      <c r="BN83" s="78" t="str">
        <f t="shared" si="111"/>
        <v/>
      </c>
      <c r="BO83" s="33" t="str">
        <f t="shared" si="112"/>
        <v>Željko</v>
      </c>
      <c r="BP83" s="71" t="str">
        <f t="shared" si="113"/>
        <v>Valjak</v>
      </c>
      <c r="BQ83" s="52" t="s">
        <v>0</v>
      </c>
      <c r="BR83" s="87" t="str">
        <f t="shared" si="114"/>
        <v/>
      </c>
      <c r="BS83" s="52" t="s">
        <v>0</v>
      </c>
      <c r="BT83" s="20" t="str">
        <f t="shared" si="115"/>
        <v/>
      </c>
      <c r="BU83" s="52" t="s">
        <v>0</v>
      </c>
      <c r="BV83" s="135"/>
      <c r="BW83" s="52" t="s">
        <v>0</v>
      </c>
      <c r="BX83" s="57" t="str">
        <f t="shared" si="116"/>
        <v/>
      </c>
      <c r="BY83" s="78" t="str">
        <f>IF(BV83="","",MAX(BY$10:BY82)+1)</f>
        <v/>
      </c>
      <c r="BZ83" s="58" t="str">
        <f t="shared" si="117"/>
        <v/>
      </c>
      <c r="CA83" s="52" t="s">
        <v>0</v>
      </c>
      <c r="CB83" s="20" t="str">
        <f t="shared" si="118"/>
        <v/>
      </c>
      <c r="CC83" s="52" t="s">
        <v>0</v>
      </c>
      <c r="CD83" s="63" t="str">
        <f>IF(AND(BM83="NEMA",BN83="NEMA"),MAX(CD$10:CD82)+1,"")</f>
        <v/>
      </c>
      <c r="CE83" s="58" t="str">
        <f t="shared" si="119"/>
        <v/>
      </c>
      <c r="CF83" t="s">
        <v>0</v>
      </c>
      <c r="CG83" s="138" t="str">
        <f t="shared" si="79"/>
        <v>M</v>
      </c>
      <c r="CH83" t="s">
        <v>0</v>
      </c>
      <c r="CI83" s="57" t="str">
        <f>IF(CD83="","",IF(M83&lt;&gt;"CRO","","INSERT INTO osoba (id,reg_broj,oib,spol_id,dat_rodjenja) VALUES ("&amp;CD83&amp;",(SELECT max(reg_broj)+1 FROM osoba),Null,'"&amp;CG83&amp;"',Null); INSERT INTO osoba_log (id,reg_broj,oib,spol_id,dat_rodjenja,dnevnik_id) SELECT id,reg_broj,oib,spol_id,dat_rodjenja,"&amp;dnevnik_id&amp;" FROM osoba WHERE id = "&amp;CD83&amp;";"))</f>
        <v/>
      </c>
      <c r="CJ83" s="71" t="str">
        <f>IF(CD83="","","INSERT INTO imeprezime (id,osoba_id,rbr,ime,prezime,klub_id,identitet_id,sintaksa_id,info,aktivno,dnevnik_id) VALUES ("&amp;CD83&amp;","&amp;IF(CI83="","Null",CD83)&amp;",1,'"&amp;BK83&amp;"','"&amp;BL83&amp;"',(SELECT id FROM klub WHERE naziv = '"&amp;BD83&amp;"'),Null,1,'',1,"&amp;dnevnik_id&amp;");")</f>
        <v/>
      </c>
      <c r="CK83" t="s">
        <v>0</v>
      </c>
      <c r="CL83" s="20" t="str">
        <f t="shared" si="120"/>
        <v/>
      </c>
      <c r="CM83" s="52" t="s">
        <v>0</v>
      </c>
      <c r="CN83" s="57" t="str">
        <f t="shared" si="80"/>
        <v>Željko</v>
      </c>
      <c r="CO83" s="71" t="str">
        <f t="shared" si="81"/>
        <v>Valjak</v>
      </c>
      <c r="CP83" s="52" t="s">
        <v>0</v>
      </c>
      <c r="CQ83" s="57" t="str">
        <f t="shared" si="121"/>
        <v>Željko – Valjak – OK Vihor – M21B</v>
      </c>
      <c r="CR83" s="58">
        <f t="shared" si="122"/>
        <v>926</v>
      </c>
      <c r="CS83" s="52" t="s">
        <v>0</v>
      </c>
      <c r="CT83" s="57" t="str">
        <f t="shared" si="123"/>
        <v>Željko – Valjak – OK Vihor</v>
      </c>
      <c r="CU83" s="58">
        <f t="shared" si="124"/>
        <v>926</v>
      </c>
      <c r="CV83" s="52" t="s">
        <v>0</v>
      </c>
      <c r="CW83" s="57" t="str">
        <f t="shared" si="125"/>
        <v>Željko – Valjak</v>
      </c>
      <c r="CX83" s="58">
        <f t="shared" si="126"/>
        <v>926</v>
      </c>
      <c r="CY83" s="52" t="s">
        <v>0</v>
      </c>
      <c r="CZ83" s="63">
        <f t="shared" si="127"/>
        <v>926</v>
      </c>
      <c r="DA83" s="58" cm="1">
        <f t="array" ref="DA83">IF(CZ83&lt;&gt;"",INDEX(imePrezime_id,CZ83,0),IF(CD83&lt;&gt;"",CD83,""))</f>
        <v>1907</v>
      </c>
      <c r="DB83" s="52" t="s">
        <v>0</v>
      </c>
      <c r="DC83" s="63" t="str">
        <f t="shared" si="128"/>
        <v>imepre</v>
      </c>
      <c r="DD83" s="78" t="str">
        <f t="shared" si="82"/>
        <v>klu</v>
      </c>
      <c r="DE83" s="78" t="str">
        <f t="shared" si="129"/>
        <v>kat</v>
      </c>
      <c r="DF83" s="78" t="str">
        <f t="shared" si="130"/>
        <v/>
      </c>
      <c r="DG83" s="71" t="str">
        <f t="shared" si="131"/>
        <v>imepre-klu-kat</v>
      </c>
      <c r="DH83" s="52" t="s">
        <v>0</v>
      </c>
      <c r="DI83" s="63">
        <f>IF(BL83="","",MAX(DI$10:DI82)+1)</f>
        <v>1064</v>
      </c>
      <c r="DJ83" s="78">
        <f t="shared" si="132"/>
        <v>1009</v>
      </c>
      <c r="DK83" s="78">
        <f t="shared" si="133"/>
        <v>1907</v>
      </c>
      <c r="DL83" s="78">
        <f t="shared" si="134"/>
        <v>5168</v>
      </c>
      <c r="DM83" s="78">
        <f t="shared" si="135"/>
        <v>1</v>
      </c>
      <c r="DN83" s="78">
        <f t="shared" si="83"/>
        <v>0</v>
      </c>
      <c r="DO83" s="78">
        <f t="shared" si="84"/>
        <v>1</v>
      </c>
      <c r="DP83" s="78" t="str">
        <f t="shared" si="136"/>
        <v>0</v>
      </c>
      <c r="DQ83" s="78" t="str">
        <f t="shared" si="137"/>
        <v/>
      </c>
      <c r="DR83" s="78" t="str">
        <f t="shared" si="138"/>
        <v/>
      </c>
      <c r="DS83" s="58" t="str">
        <f t="shared" si="85"/>
        <v/>
      </c>
      <c r="DT83" s="52" t="s">
        <v>0</v>
      </c>
      <c r="DU83" s="20"/>
      <c r="DV83" s="52"/>
      <c r="DW83" s="20"/>
      <c r="DX83" s="52"/>
      <c r="DY83" s="230"/>
      <c r="DZ83" s="52" t="s">
        <v>0</v>
      </c>
    </row>
    <row r="84" spans="1:130" x14ac:dyDescent="0.25">
      <c r="A84" t="s">
        <v>0</v>
      </c>
      <c r="B84" s="57" t="str">
        <f>IF(csv!F76="","",csv!T76)</f>
        <v>M21B</v>
      </c>
      <c r="C84" s="33" t="s">
        <v>0</v>
      </c>
      <c r="D84" s="33" t="str">
        <f>IF(csv!F76="","",csv!F76)</f>
        <v>Dario</v>
      </c>
      <c r="E84" s="33" t="str">
        <f>IF(csv!E76="","",csv!E76)</f>
        <v>Vodopija</v>
      </c>
      <c r="F84" s="33" t="s">
        <v>0</v>
      </c>
      <c r="G84" s="78" t="str">
        <f>IF(csv!M76="","",csv!M76)</f>
        <v>91:02</v>
      </c>
      <c r="H84" s="78" t="str">
        <f>IF(csv!N76="","",csv!N76)</f>
        <v>0</v>
      </c>
      <c r="I84" s="33" t="s">
        <v>0</v>
      </c>
      <c r="J84" s="33" t="str">
        <f>IF(csv!P76="","",csv!P76)</f>
        <v>KAP</v>
      </c>
      <c r="K84" s="33" t="str">
        <f>IF(csv!Q76="","",csv!Q76)</f>
        <v>OK Kapela</v>
      </c>
      <c r="L84" s="33" t="s">
        <v>0</v>
      </c>
      <c r="M84" s="71" t="str">
        <f>IF(csv!R76="","",csv!R76)</f>
        <v>CRO</v>
      </c>
      <c r="N84" s="52" t="s">
        <v>0</v>
      </c>
      <c r="O84" s="57" t="str">
        <f t="shared" si="86"/>
        <v>M21B</v>
      </c>
      <c r="P84" s="78">
        <f>IF(O84="","",IF(COUNTIF(O$10:O83,O84)=0,P83+1,P83))</f>
        <v>6</v>
      </c>
      <c r="Q84" s="93">
        <f t="shared" si="87"/>
        <v>108</v>
      </c>
      <c r="R84" s="94" t="str" cm="1">
        <f t="array" ref="R84">IF(S84="","",INDEX(natjecanjeStaze_naziv,MATCH(S84,natjecanjeStaze_stazaId,0)))</f>
        <v>M16 – M21B</v>
      </c>
      <c r="S84" s="58">
        <f t="shared" si="88"/>
        <v>1009</v>
      </c>
      <c r="T84" s="52" t="s">
        <v>0</v>
      </c>
      <c r="U84" s="165" t="str">
        <f t="shared" si="89"/>
        <v>M21B</v>
      </c>
      <c r="V84" s="52" t="s">
        <v>0</v>
      </c>
      <c r="W84" s="57" t="str">
        <f t="shared" si="90"/>
        <v>CRO</v>
      </c>
      <c r="X84" s="78">
        <f t="shared" si="3"/>
        <v>1</v>
      </c>
      <c r="Y84" s="33" t="str">
        <f t="shared" si="91"/>
        <v/>
      </c>
      <c r="Z84" s="71" t="str">
        <f>IF(Y84="","",MAX(Z$10:Z83)+1)</f>
        <v/>
      </c>
      <c r="AA84" s="52" t="s">
        <v>0</v>
      </c>
      <c r="AB84" s="135"/>
      <c r="AC84" s="52" t="s">
        <v>0</v>
      </c>
      <c r="AD84" s="20" t="str">
        <f t="shared" si="92"/>
        <v/>
      </c>
      <c r="AE84" s="52" t="s">
        <v>0</v>
      </c>
      <c r="AF84" s="165" t="str">
        <f t="shared" si="93"/>
        <v>CRO</v>
      </c>
      <c r="AG84" s="52" t="s">
        <v>0</v>
      </c>
      <c r="AH84" s="57" t="str">
        <f t="shared" si="94"/>
        <v>KAP</v>
      </c>
      <c r="AI84" s="33" t="str">
        <f t="shared" si="95"/>
        <v>OK Kapela</v>
      </c>
      <c r="AJ84" s="78" t="str">
        <f t="shared" si="5"/>
        <v/>
      </c>
      <c r="AK84" s="33" t="str" cm="1">
        <f t="array" ref="AK84">IF(AJ84="",""&amp;AI84,IF(AJ84="NEMA",AI84,INDEX(klub_naziv,MATCH(INDEX(klubAlias_klubId,AJ84),klub_id,0))))</f>
        <v>OK Kapela</v>
      </c>
      <c r="AL84" s="33" t="str" cm="1">
        <f t="array" ref="AL84">IFERROR(""&amp;INDEX(registarNatjecatelji,CX84,4),"")</f>
        <v>OK Kapela</v>
      </c>
      <c r="AM84" s="78" t="str">
        <f t="shared" si="96"/>
        <v/>
      </c>
      <c r="AN84" s="71" t="str">
        <f t="shared" si="97"/>
        <v>OK Kapela</v>
      </c>
      <c r="AO84" s="52" t="s">
        <v>0</v>
      </c>
      <c r="AP84" s="87" t="str">
        <f>IF(AJ84&lt;&gt;"NEMA","",IF(IFERROR(MATCH(AI84,AI$10:AI83,0),0)&lt;&gt;0,"",AI84))</f>
        <v/>
      </c>
      <c r="AQ84" s="52" t="s">
        <v>0</v>
      </c>
      <c r="AR84" s="135"/>
      <c r="AS84" s="52" t="s">
        <v>0</v>
      </c>
      <c r="AT84" s="57" t="str">
        <f t="shared" si="98"/>
        <v/>
      </c>
      <c r="AU84" s="33" t="str">
        <f>IF(AT84="","",MAX(AU$10:AU83)+1)</f>
        <v/>
      </c>
      <c r="AV84" s="33" t="str">
        <f t="shared" si="99"/>
        <v/>
      </c>
      <c r="AW84" s="33" t="str">
        <f t="shared" si="100"/>
        <v/>
      </c>
      <c r="AX84" s="33" t="str">
        <f>IF(AR84="","",MAX(AX$10:AX83)+1)</f>
        <v/>
      </c>
      <c r="AY84" s="94" t="str">
        <f t="shared" si="101"/>
        <v/>
      </c>
      <c r="AZ84" s="71" t="str">
        <f t="shared" si="102"/>
        <v/>
      </c>
      <c r="BA84" s="52" t="s">
        <v>0</v>
      </c>
      <c r="BB84" s="20" t="str">
        <f t="shared" si="103"/>
        <v/>
      </c>
      <c r="BC84" s="52" t="s">
        <v>0</v>
      </c>
      <c r="BD84" s="165" t="str">
        <f t="shared" si="104"/>
        <v>OK Kapela</v>
      </c>
      <c r="BE84" s="52" t="s">
        <v>0</v>
      </c>
      <c r="BF84" s="63" t="str">
        <f t="shared" si="105"/>
        <v>91:02</v>
      </c>
      <c r="BG84" s="93" t="str">
        <f t="shared" si="106"/>
        <v>0</v>
      </c>
      <c r="BH84" s="211">
        <f t="shared" si="107"/>
        <v>5462</v>
      </c>
      <c r="BI84" s="212">
        <f t="shared" si="78"/>
        <v>1</v>
      </c>
      <c r="BJ84" s="52" t="s">
        <v>0</v>
      </c>
      <c r="BK84" s="57" t="str">
        <f t="shared" si="108"/>
        <v>Dario</v>
      </c>
      <c r="BL84" s="33" t="str">
        <f t="shared" si="109"/>
        <v>Vodopija</v>
      </c>
      <c r="BM84" s="78">
        <f t="shared" si="110"/>
        <v>1089</v>
      </c>
      <c r="BN84" s="78" t="str">
        <f t="shared" si="111"/>
        <v/>
      </c>
      <c r="BO84" s="33" t="str">
        <f t="shared" si="112"/>
        <v>Dario</v>
      </c>
      <c r="BP84" s="71" t="str">
        <f t="shared" si="113"/>
        <v>Vodopija</v>
      </c>
      <c r="BQ84" s="52" t="s">
        <v>0</v>
      </c>
      <c r="BR84" s="87" t="str">
        <f t="shared" si="114"/>
        <v/>
      </c>
      <c r="BS84" s="52" t="s">
        <v>0</v>
      </c>
      <c r="BT84" s="20" t="str">
        <f t="shared" si="115"/>
        <v/>
      </c>
      <c r="BU84" s="52" t="s">
        <v>0</v>
      </c>
      <c r="BV84" s="135"/>
      <c r="BW84" s="52" t="s">
        <v>0</v>
      </c>
      <c r="BX84" s="57" t="str">
        <f t="shared" si="116"/>
        <v/>
      </c>
      <c r="BY84" s="78" t="str">
        <f>IF(BV84="","",MAX(BY$10:BY83)+1)</f>
        <v/>
      </c>
      <c r="BZ84" s="58" t="str">
        <f t="shared" si="117"/>
        <v/>
      </c>
      <c r="CA84" s="52" t="s">
        <v>0</v>
      </c>
      <c r="CB84" s="20" t="str">
        <f t="shared" si="118"/>
        <v/>
      </c>
      <c r="CC84" s="52" t="s">
        <v>0</v>
      </c>
      <c r="CD84" s="63" t="str">
        <f>IF(AND(BM84="NEMA",BN84="NEMA"),MAX(CD$10:CD83)+1,"")</f>
        <v/>
      </c>
      <c r="CE84" s="58" t="str">
        <f t="shared" si="119"/>
        <v/>
      </c>
      <c r="CF84" t="s">
        <v>0</v>
      </c>
      <c r="CG84" s="138" t="str">
        <f t="shared" si="79"/>
        <v>M</v>
      </c>
      <c r="CH84" t="s">
        <v>0</v>
      </c>
      <c r="CI84" s="57" t="str">
        <f>IF(CD84="","",IF(M84&lt;&gt;"CRO","","INSERT INTO osoba (id,reg_broj,oib,spol_id,dat_rodjenja) VALUES ("&amp;CD84&amp;",(SELECT max(reg_broj)+1 FROM osoba),Null,'"&amp;CG84&amp;"',Null); INSERT INTO osoba_log (id,reg_broj,oib,spol_id,dat_rodjenja,dnevnik_id) SELECT id,reg_broj,oib,spol_id,dat_rodjenja,"&amp;dnevnik_id&amp;" FROM osoba WHERE id = "&amp;CD84&amp;";"))</f>
        <v/>
      </c>
      <c r="CJ84" s="71" t="str">
        <f>IF(CD84="","","INSERT INTO imeprezime (id,osoba_id,rbr,ime,prezime,klub_id,identitet_id,sintaksa_id,info,aktivno,dnevnik_id) VALUES ("&amp;CD84&amp;","&amp;IF(CI84="","Null",CD84)&amp;",1,'"&amp;BK84&amp;"','"&amp;BL84&amp;"',(SELECT id FROM klub WHERE naziv = '"&amp;BD84&amp;"'),Null,1,'',1,"&amp;dnevnik_id&amp;");")</f>
        <v/>
      </c>
      <c r="CK84" t="s">
        <v>0</v>
      </c>
      <c r="CL84" s="20" t="str">
        <f t="shared" si="120"/>
        <v/>
      </c>
      <c r="CM84" s="52" t="s">
        <v>0</v>
      </c>
      <c r="CN84" s="57" t="str">
        <f t="shared" si="80"/>
        <v>Dario</v>
      </c>
      <c r="CO84" s="71" t="str">
        <f t="shared" si="81"/>
        <v>Vodopija</v>
      </c>
      <c r="CP84" s="52" t="s">
        <v>0</v>
      </c>
      <c r="CQ84" s="57" t="str">
        <f t="shared" si="121"/>
        <v>Dario – Vodopija – OK Kapela – M21B</v>
      </c>
      <c r="CR84" s="58">
        <f t="shared" si="122"/>
        <v>320</v>
      </c>
      <c r="CS84" s="52" t="s">
        <v>0</v>
      </c>
      <c r="CT84" s="57" t="str">
        <f t="shared" si="123"/>
        <v>Dario – Vodopija – OK Kapela</v>
      </c>
      <c r="CU84" s="58">
        <f t="shared" si="124"/>
        <v>320</v>
      </c>
      <c r="CV84" s="52" t="s">
        <v>0</v>
      </c>
      <c r="CW84" s="57" t="str">
        <f t="shared" si="125"/>
        <v>Dario – Vodopija</v>
      </c>
      <c r="CX84" s="58">
        <f t="shared" si="126"/>
        <v>320</v>
      </c>
      <c r="CY84" s="52" t="s">
        <v>0</v>
      </c>
      <c r="CZ84" s="63">
        <f t="shared" si="127"/>
        <v>320</v>
      </c>
      <c r="DA84" s="58" cm="1">
        <f t="array" ref="DA84">IF(CZ84&lt;&gt;"",INDEX(imePrezime_id,CZ84,0),IF(CD84&lt;&gt;"",CD84,""))</f>
        <v>1089</v>
      </c>
      <c r="DB84" s="52" t="s">
        <v>0</v>
      </c>
      <c r="DC84" s="63" t="str">
        <f t="shared" si="128"/>
        <v>imepre</v>
      </c>
      <c r="DD84" s="78" t="str">
        <f t="shared" si="82"/>
        <v>klu</v>
      </c>
      <c r="DE84" s="78" t="str">
        <f t="shared" si="129"/>
        <v>kat</v>
      </c>
      <c r="DF84" s="78" t="str">
        <f t="shared" si="130"/>
        <v/>
      </c>
      <c r="DG84" s="71" t="str">
        <f t="shared" si="131"/>
        <v>imepre-klu-kat</v>
      </c>
      <c r="DH84" s="52" t="s">
        <v>0</v>
      </c>
      <c r="DI84" s="63">
        <f>IF(BL84="","",MAX(DI$10:DI83)+1)</f>
        <v>1065</v>
      </c>
      <c r="DJ84" s="78">
        <f t="shared" si="132"/>
        <v>1009</v>
      </c>
      <c r="DK84" s="78">
        <f t="shared" si="133"/>
        <v>1089</v>
      </c>
      <c r="DL84" s="78">
        <f t="shared" si="134"/>
        <v>5462</v>
      </c>
      <c r="DM84" s="78">
        <f t="shared" si="135"/>
        <v>1</v>
      </c>
      <c r="DN84" s="78">
        <f t="shared" si="83"/>
        <v>0</v>
      </c>
      <c r="DO84" s="78">
        <f t="shared" si="84"/>
        <v>1</v>
      </c>
      <c r="DP84" s="78" t="str">
        <f t="shared" si="136"/>
        <v>0</v>
      </c>
      <c r="DQ84" s="78" t="str">
        <f t="shared" si="137"/>
        <v/>
      </c>
      <c r="DR84" s="78" t="str">
        <f t="shared" si="138"/>
        <v/>
      </c>
      <c r="DS84" s="58" t="str">
        <f t="shared" si="85"/>
        <v/>
      </c>
      <c r="DT84" s="52" t="s">
        <v>0</v>
      </c>
      <c r="DU84" s="20"/>
      <c r="DV84" s="52"/>
      <c r="DW84" s="20"/>
      <c r="DX84" s="52"/>
      <c r="DY84" s="230"/>
      <c r="DZ84" s="52" t="s">
        <v>0</v>
      </c>
    </row>
    <row r="85" spans="1:130" x14ac:dyDescent="0.25">
      <c r="A85" t="s">
        <v>0</v>
      </c>
      <c r="B85" s="57" t="str">
        <f>IF(csv!F77="","",csv!T77)</f>
        <v>M21B</v>
      </c>
      <c r="C85" s="33" t="s">
        <v>0</v>
      </c>
      <c r="D85" s="33" t="str">
        <f>IF(csv!F77="","",csv!F77)</f>
        <v>Ivan</v>
      </c>
      <c r="E85" s="33" t="str">
        <f>IF(csv!E77="","",csv!E77)</f>
        <v>Šantek</v>
      </c>
      <c r="F85" s="33" t="s">
        <v>0</v>
      </c>
      <c r="G85" s="78" t="str">
        <f>IF(csv!M77="","",csv!M77)</f>
        <v>92:27</v>
      </c>
      <c r="H85" s="78" t="str">
        <f>IF(csv!N77="","",csv!N77)</f>
        <v>0</v>
      </c>
      <c r="I85" s="33" t="s">
        <v>0</v>
      </c>
      <c r="J85" s="33" t="str">
        <f>IF(csv!P77="","",csv!P77)</f>
        <v>OK Varaždin</v>
      </c>
      <c r="K85" s="33" t="str">
        <f>IF(csv!Q77="","",csv!Q77)</f>
        <v>OK Varaždin</v>
      </c>
      <c r="L85" s="33" t="s">
        <v>0</v>
      </c>
      <c r="M85" s="71" t="str">
        <f>IF(csv!R77="","",csv!R77)</f>
        <v>CRO</v>
      </c>
      <c r="N85" s="52" t="s">
        <v>0</v>
      </c>
      <c r="O85" s="57" t="str">
        <f t="shared" si="86"/>
        <v>M21B</v>
      </c>
      <c r="P85" s="78">
        <f>IF(O85="","",IF(COUNTIF(O$10:O84,O85)=0,P84+1,P84))</f>
        <v>6</v>
      </c>
      <c r="Q85" s="93">
        <f t="shared" si="87"/>
        <v>108</v>
      </c>
      <c r="R85" s="94" t="str" cm="1">
        <f t="array" ref="R85">IF(S85="","",INDEX(natjecanjeStaze_naziv,MATCH(S85,natjecanjeStaze_stazaId,0)))</f>
        <v>M16 – M21B</v>
      </c>
      <c r="S85" s="58">
        <f t="shared" si="88"/>
        <v>1009</v>
      </c>
      <c r="T85" s="52" t="s">
        <v>0</v>
      </c>
      <c r="U85" s="165" t="str">
        <f t="shared" si="89"/>
        <v>M21B</v>
      </c>
      <c r="V85" s="52" t="s">
        <v>0</v>
      </c>
      <c r="W85" s="57" t="str">
        <f t="shared" si="90"/>
        <v>CRO</v>
      </c>
      <c r="X85" s="78">
        <f t="shared" si="3"/>
        <v>1</v>
      </c>
      <c r="Y85" s="33" t="str">
        <f t="shared" si="91"/>
        <v/>
      </c>
      <c r="Z85" s="71" t="str">
        <f>IF(Y85="","",MAX(Z$10:Z84)+1)</f>
        <v/>
      </c>
      <c r="AA85" s="52" t="s">
        <v>0</v>
      </c>
      <c r="AB85" s="135"/>
      <c r="AC85" s="52" t="s">
        <v>0</v>
      </c>
      <c r="AD85" s="20" t="str">
        <f t="shared" si="92"/>
        <v/>
      </c>
      <c r="AE85" s="52" t="s">
        <v>0</v>
      </c>
      <c r="AF85" s="165" t="str">
        <f t="shared" si="93"/>
        <v>CRO</v>
      </c>
      <c r="AG85" s="52" t="s">
        <v>0</v>
      </c>
      <c r="AH85" s="57" t="str">
        <f t="shared" si="94"/>
        <v>OK Varaždin</v>
      </c>
      <c r="AI85" s="33" t="str">
        <f t="shared" si="95"/>
        <v>OK Varaždin</v>
      </c>
      <c r="AJ85" s="78" t="str">
        <f t="shared" si="5"/>
        <v/>
      </c>
      <c r="AK85" s="33" t="str" cm="1">
        <f t="array" ref="AK85">IF(AJ85="",""&amp;AI85,IF(AJ85="NEMA",AI85,INDEX(klub_naziv,MATCH(INDEX(klubAlias_klubId,AJ85),klub_id,0))))</f>
        <v>OK Varaždin</v>
      </c>
      <c r="AL85" s="33" t="str" cm="1">
        <f t="array" ref="AL85">IFERROR(""&amp;INDEX(registarNatjecatelji,CX85,4),"")</f>
        <v>OK Varaždin</v>
      </c>
      <c r="AM85" s="78" t="str">
        <f t="shared" si="96"/>
        <v/>
      </c>
      <c r="AN85" s="71" t="str">
        <f t="shared" si="97"/>
        <v>OK Varaždin</v>
      </c>
      <c r="AO85" s="52" t="s">
        <v>0</v>
      </c>
      <c r="AP85" s="87" t="str">
        <f>IF(AJ85&lt;&gt;"NEMA","",IF(IFERROR(MATCH(AI85,AI$10:AI84,0),0)&lt;&gt;0,"",AI85))</f>
        <v/>
      </c>
      <c r="AQ85" s="52" t="s">
        <v>0</v>
      </c>
      <c r="AR85" s="135"/>
      <c r="AS85" s="52" t="s">
        <v>0</v>
      </c>
      <c r="AT85" s="57" t="str">
        <f t="shared" si="98"/>
        <v/>
      </c>
      <c r="AU85" s="33" t="str">
        <f>IF(AT85="","",MAX(AU$10:AU84)+1)</f>
        <v/>
      </c>
      <c r="AV85" s="33" t="str">
        <f t="shared" si="99"/>
        <v/>
      </c>
      <c r="AW85" s="33" t="str">
        <f t="shared" si="100"/>
        <v/>
      </c>
      <c r="AX85" s="33" t="str">
        <f>IF(AR85="","",MAX(AX$10:AX84)+1)</f>
        <v/>
      </c>
      <c r="AY85" s="94" t="str">
        <f t="shared" si="101"/>
        <v/>
      </c>
      <c r="AZ85" s="71" t="str">
        <f t="shared" si="102"/>
        <v/>
      </c>
      <c r="BA85" s="52" t="s">
        <v>0</v>
      </c>
      <c r="BB85" s="20" t="str">
        <f t="shared" si="103"/>
        <v/>
      </c>
      <c r="BC85" s="52" t="s">
        <v>0</v>
      </c>
      <c r="BD85" s="165" t="str">
        <f t="shared" si="104"/>
        <v>OK Varaždin</v>
      </c>
      <c r="BE85" s="52" t="s">
        <v>0</v>
      </c>
      <c r="BF85" s="63" t="str">
        <f t="shared" si="105"/>
        <v>92:27</v>
      </c>
      <c r="BG85" s="93" t="str">
        <f t="shared" si="106"/>
        <v>0</v>
      </c>
      <c r="BH85" s="211">
        <f t="shared" si="107"/>
        <v>5547</v>
      </c>
      <c r="BI85" s="212">
        <f t="shared" si="78"/>
        <v>1</v>
      </c>
      <c r="BJ85" s="52" t="s">
        <v>0</v>
      </c>
      <c r="BK85" s="57" t="str">
        <f t="shared" si="108"/>
        <v>Ivan</v>
      </c>
      <c r="BL85" s="33" t="str">
        <f t="shared" si="109"/>
        <v>Šantek</v>
      </c>
      <c r="BM85" s="78">
        <f t="shared" si="110"/>
        <v>1149</v>
      </c>
      <c r="BN85" s="78" t="str">
        <f t="shared" si="111"/>
        <v/>
      </c>
      <c r="BO85" s="33" t="str">
        <f t="shared" si="112"/>
        <v>Ivan</v>
      </c>
      <c r="BP85" s="71" t="str">
        <f t="shared" si="113"/>
        <v>Šantek</v>
      </c>
      <c r="BQ85" s="52" t="s">
        <v>0</v>
      </c>
      <c r="BR85" s="87" t="str">
        <f t="shared" si="114"/>
        <v/>
      </c>
      <c r="BS85" s="52" t="s">
        <v>0</v>
      </c>
      <c r="BT85" s="20" t="str">
        <f t="shared" si="115"/>
        <v/>
      </c>
      <c r="BU85" s="52" t="s">
        <v>0</v>
      </c>
      <c r="BV85" s="135"/>
      <c r="BW85" s="52" t="s">
        <v>0</v>
      </c>
      <c r="BX85" s="57" t="str">
        <f t="shared" si="116"/>
        <v/>
      </c>
      <c r="BY85" s="78" t="str">
        <f>IF(BV85="","",MAX(BY$10:BY84)+1)</f>
        <v/>
      </c>
      <c r="BZ85" s="58" t="str">
        <f t="shared" si="117"/>
        <v/>
      </c>
      <c r="CA85" s="52" t="s">
        <v>0</v>
      </c>
      <c r="CB85" s="20" t="str">
        <f t="shared" si="118"/>
        <v/>
      </c>
      <c r="CC85" s="52" t="s">
        <v>0</v>
      </c>
      <c r="CD85" s="63" t="str">
        <f>IF(AND(BM85="NEMA",BN85="NEMA"),MAX(CD$10:CD84)+1,"")</f>
        <v/>
      </c>
      <c r="CE85" s="58" t="str">
        <f t="shared" si="119"/>
        <v/>
      </c>
      <c r="CF85" t="s">
        <v>0</v>
      </c>
      <c r="CG85" s="138" t="str">
        <f t="shared" si="79"/>
        <v>M</v>
      </c>
      <c r="CH85" t="s">
        <v>0</v>
      </c>
      <c r="CI85" s="57" t="str">
        <f>IF(CD85="","",IF(M85&lt;&gt;"CRO","","INSERT INTO osoba (id,reg_broj,oib,spol_id,dat_rodjenja) VALUES ("&amp;CD85&amp;",(SELECT max(reg_broj)+1 FROM osoba),Null,'"&amp;CG85&amp;"',Null); INSERT INTO osoba_log (id,reg_broj,oib,spol_id,dat_rodjenja,dnevnik_id) SELECT id,reg_broj,oib,spol_id,dat_rodjenja,"&amp;dnevnik_id&amp;" FROM osoba WHERE id = "&amp;CD85&amp;";"))</f>
        <v/>
      </c>
      <c r="CJ85" s="71" t="str">
        <f>IF(CD85="","","INSERT INTO imeprezime (id,osoba_id,rbr,ime,prezime,klub_id,identitet_id,sintaksa_id,info,aktivno,dnevnik_id) VALUES ("&amp;CD85&amp;","&amp;IF(CI85="","Null",CD85)&amp;",1,'"&amp;BK85&amp;"','"&amp;BL85&amp;"',(SELECT id FROM klub WHERE naziv = '"&amp;BD85&amp;"'),Null,1,'',1,"&amp;dnevnik_id&amp;");")</f>
        <v/>
      </c>
      <c r="CK85" t="s">
        <v>0</v>
      </c>
      <c r="CL85" s="20" t="str">
        <f t="shared" si="120"/>
        <v/>
      </c>
      <c r="CM85" s="52" t="s">
        <v>0</v>
      </c>
      <c r="CN85" s="57" t="str">
        <f t="shared" si="80"/>
        <v>Ivan</v>
      </c>
      <c r="CO85" s="71" t="str">
        <f t="shared" si="81"/>
        <v>Šantek</v>
      </c>
      <c r="CP85" s="52" t="s">
        <v>0</v>
      </c>
      <c r="CQ85" s="57" t="str">
        <f t="shared" si="121"/>
        <v>Ivan – Šantek – OK Varaždin – M21B</v>
      </c>
      <c r="CR85" s="58">
        <f t="shared" si="122"/>
        <v>577</v>
      </c>
      <c r="CS85" s="52" t="s">
        <v>0</v>
      </c>
      <c r="CT85" s="57" t="str">
        <f t="shared" si="123"/>
        <v>Ivan – Šantek – OK Varaždin</v>
      </c>
      <c r="CU85" s="58">
        <f t="shared" si="124"/>
        <v>577</v>
      </c>
      <c r="CV85" s="52" t="s">
        <v>0</v>
      </c>
      <c r="CW85" s="57" t="str">
        <f t="shared" si="125"/>
        <v>Ivan – Šantek</v>
      </c>
      <c r="CX85" s="58">
        <f t="shared" si="126"/>
        <v>577</v>
      </c>
      <c r="CY85" s="52" t="s">
        <v>0</v>
      </c>
      <c r="CZ85" s="63">
        <f t="shared" si="127"/>
        <v>577</v>
      </c>
      <c r="DA85" s="58" cm="1">
        <f t="array" ref="DA85">IF(CZ85&lt;&gt;"",INDEX(imePrezime_id,CZ85,0),IF(CD85&lt;&gt;"",CD85,""))</f>
        <v>1149</v>
      </c>
      <c r="DB85" s="52" t="s">
        <v>0</v>
      </c>
      <c r="DC85" s="63" t="str">
        <f t="shared" si="128"/>
        <v>imepre</v>
      </c>
      <c r="DD85" s="78" t="str">
        <f t="shared" si="82"/>
        <v>klu</v>
      </c>
      <c r="DE85" s="78" t="str">
        <f t="shared" si="129"/>
        <v>kat</v>
      </c>
      <c r="DF85" s="78" t="str">
        <f t="shared" si="130"/>
        <v/>
      </c>
      <c r="DG85" s="71" t="str">
        <f t="shared" si="131"/>
        <v>imepre-klu-kat</v>
      </c>
      <c r="DH85" s="52" t="s">
        <v>0</v>
      </c>
      <c r="DI85" s="63">
        <f>IF(BL85="","",MAX(DI$10:DI84)+1)</f>
        <v>1066</v>
      </c>
      <c r="DJ85" s="78">
        <f t="shared" si="132"/>
        <v>1009</v>
      </c>
      <c r="DK85" s="78">
        <f t="shared" si="133"/>
        <v>1149</v>
      </c>
      <c r="DL85" s="78">
        <f t="shared" si="134"/>
        <v>5547</v>
      </c>
      <c r="DM85" s="78">
        <f t="shared" si="135"/>
        <v>1</v>
      </c>
      <c r="DN85" s="78">
        <f t="shared" si="83"/>
        <v>0</v>
      </c>
      <c r="DO85" s="78">
        <f t="shared" si="84"/>
        <v>1</v>
      </c>
      <c r="DP85" s="78" t="str">
        <f t="shared" si="136"/>
        <v>0</v>
      </c>
      <c r="DQ85" s="78" t="str">
        <f t="shared" si="137"/>
        <v/>
      </c>
      <c r="DR85" s="78" t="str">
        <f t="shared" si="138"/>
        <v/>
      </c>
      <c r="DS85" s="58" t="str">
        <f t="shared" si="85"/>
        <v/>
      </c>
      <c r="DT85" s="52" t="s">
        <v>0</v>
      </c>
      <c r="DU85" s="20"/>
      <c r="DV85" s="52"/>
      <c r="DW85" s="20"/>
      <c r="DX85" s="52"/>
      <c r="DY85" s="230"/>
      <c r="DZ85" s="52" t="s">
        <v>0</v>
      </c>
    </row>
    <row r="86" spans="1:130" x14ac:dyDescent="0.25">
      <c r="A86" t="s">
        <v>0</v>
      </c>
      <c r="B86" s="57" t="str">
        <f>IF(csv!F78="","",csv!T78)</f>
        <v>M21B</v>
      </c>
      <c r="C86" s="33" t="s">
        <v>0</v>
      </c>
      <c r="D86" s="33" t="str">
        <f>IF(csv!F78="","",csv!F78)</f>
        <v>Domagoj</v>
      </c>
      <c r="E86" s="33" t="str">
        <f>IF(csv!E78="","",csv!E78)</f>
        <v>Kavečić</v>
      </c>
      <c r="F86" s="33" t="s">
        <v>0</v>
      </c>
      <c r="G86" s="78" t="str">
        <f>IF(csv!M78="","",csv!M78)</f>
        <v>93:45</v>
      </c>
      <c r="H86" s="78" t="str">
        <f>IF(csv!N78="","",csv!N78)</f>
        <v>0</v>
      </c>
      <c r="I86" s="33" t="s">
        <v>0</v>
      </c>
      <c r="J86" s="33" t="str">
        <f>IF(csv!P78="","",csv!P78)</f>
        <v>Vihor</v>
      </c>
      <c r="K86" s="33" t="str">
        <f>IF(csv!Q78="","",csv!Q78)</f>
        <v>OK Vihor</v>
      </c>
      <c r="L86" s="33" t="s">
        <v>0</v>
      </c>
      <c r="M86" s="71" t="str">
        <f>IF(csv!R78="","",csv!R78)</f>
        <v>CRO</v>
      </c>
      <c r="N86" s="52" t="s">
        <v>0</v>
      </c>
      <c r="O86" s="57" t="str">
        <f t="shared" si="86"/>
        <v>M21B</v>
      </c>
      <c r="P86" s="78">
        <f>IF(O86="","",IF(COUNTIF(O$10:O85,O86)=0,P85+1,P85))</f>
        <v>6</v>
      </c>
      <c r="Q86" s="93">
        <f t="shared" si="87"/>
        <v>108</v>
      </c>
      <c r="R86" s="94" t="str" cm="1">
        <f t="array" ref="R86">IF(S86="","",INDEX(natjecanjeStaze_naziv,MATCH(S86,natjecanjeStaze_stazaId,0)))</f>
        <v>M16 – M21B</v>
      </c>
      <c r="S86" s="58">
        <f t="shared" si="88"/>
        <v>1009</v>
      </c>
      <c r="T86" s="52" t="s">
        <v>0</v>
      </c>
      <c r="U86" s="165" t="str">
        <f t="shared" si="89"/>
        <v>M21B</v>
      </c>
      <c r="V86" s="52" t="s">
        <v>0</v>
      </c>
      <c r="W86" s="57" t="str">
        <f t="shared" si="90"/>
        <v>CRO</v>
      </c>
      <c r="X86" s="78">
        <f t="shared" si="3"/>
        <v>1</v>
      </c>
      <c r="Y86" s="33" t="str">
        <f t="shared" si="91"/>
        <v/>
      </c>
      <c r="Z86" s="71" t="str">
        <f>IF(Y86="","",MAX(Z$10:Z85)+1)</f>
        <v/>
      </c>
      <c r="AA86" s="52" t="s">
        <v>0</v>
      </c>
      <c r="AB86" s="135"/>
      <c r="AC86" s="52" t="s">
        <v>0</v>
      </c>
      <c r="AD86" s="20" t="str">
        <f t="shared" si="92"/>
        <v/>
      </c>
      <c r="AE86" s="52" t="s">
        <v>0</v>
      </c>
      <c r="AF86" s="165" t="str">
        <f t="shared" si="93"/>
        <v>CRO</v>
      </c>
      <c r="AG86" s="52" t="s">
        <v>0</v>
      </c>
      <c r="AH86" s="57" t="str">
        <f t="shared" si="94"/>
        <v>Vihor</v>
      </c>
      <c r="AI86" s="33" t="str">
        <f t="shared" si="95"/>
        <v>OK Vihor</v>
      </c>
      <c r="AJ86" s="78" t="str">
        <f t="shared" si="5"/>
        <v/>
      </c>
      <c r="AK86" s="33" t="str" cm="1">
        <f t="array" ref="AK86">IF(AJ86="",""&amp;AI86,IF(AJ86="NEMA",AI86,INDEX(klub_naziv,MATCH(INDEX(klubAlias_klubId,AJ86),klub_id,0))))</f>
        <v>OK Vihor</v>
      </c>
      <c r="AL86" s="33" t="str" cm="1">
        <f t="array" ref="AL86">IFERROR(""&amp;INDEX(registarNatjecatelji,CX86,4),"")</f>
        <v>OK Vihor</v>
      </c>
      <c r="AM86" s="78" t="str">
        <f t="shared" si="96"/>
        <v/>
      </c>
      <c r="AN86" s="71" t="str">
        <f t="shared" si="97"/>
        <v>OK Vihor</v>
      </c>
      <c r="AO86" s="52" t="s">
        <v>0</v>
      </c>
      <c r="AP86" s="87" t="str">
        <f>IF(AJ86&lt;&gt;"NEMA","",IF(IFERROR(MATCH(AI86,AI$10:AI85,0),0)&lt;&gt;0,"",AI86))</f>
        <v/>
      </c>
      <c r="AQ86" s="52" t="s">
        <v>0</v>
      </c>
      <c r="AR86" s="135"/>
      <c r="AS86" s="52" t="s">
        <v>0</v>
      </c>
      <c r="AT86" s="57" t="str">
        <f t="shared" si="98"/>
        <v/>
      </c>
      <c r="AU86" s="33" t="str">
        <f>IF(AT86="","",MAX(AU$10:AU85)+1)</f>
        <v/>
      </c>
      <c r="AV86" s="33" t="str">
        <f t="shared" si="99"/>
        <v/>
      </c>
      <c r="AW86" s="33" t="str">
        <f t="shared" si="100"/>
        <v/>
      </c>
      <c r="AX86" s="33" t="str">
        <f>IF(AR86="","",MAX(AX$10:AX85)+1)</f>
        <v/>
      </c>
      <c r="AY86" s="94" t="str">
        <f t="shared" si="101"/>
        <v/>
      </c>
      <c r="AZ86" s="71" t="str">
        <f t="shared" si="102"/>
        <v/>
      </c>
      <c r="BA86" s="52" t="s">
        <v>0</v>
      </c>
      <c r="BB86" s="20" t="str">
        <f t="shared" si="103"/>
        <v/>
      </c>
      <c r="BC86" s="52" t="s">
        <v>0</v>
      </c>
      <c r="BD86" s="165" t="str">
        <f t="shared" si="104"/>
        <v>OK Vihor</v>
      </c>
      <c r="BE86" s="52" t="s">
        <v>0</v>
      </c>
      <c r="BF86" s="63" t="str">
        <f t="shared" si="105"/>
        <v>93:45</v>
      </c>
      <c r="BG86" s="93" t="str">
        <f t="shared" si="106"/>
        <v>0</v>
      </c>
      <c r="BH86" s="211">
        <f t="shared" si="107"/>
        <v>5625</v>
      </c>
      <c r="BI86" s="212">
        <f t="shared" si="78"/>
        <v>1</v>
      </c>
      <c r="BJ86" s="52" t="s">
        <v>0</v>
      </c>
      <c r="BK86" s="57" t="str">
        <f t="shared" si="108"/>
        <v>Domagoj</v>
      </c>
      <c r="BL86" s="33" t="str">
        <f t="shared" si="109"/>
        <v>Kavečić</v>
      </c>
      <c r="BM86" s="78">
        <f t="shared" si="110"/>
        <v>1921</v>
      </c>
      <c r="BN86" s="78" t="str">
        <f t="shared" si="111"/>
        <v/>
      </c>
      <c r="BO86" s="33" t="str">
        <f t="shared" si="112"/>
        <v>Domagoj</v>
      </c>
      <c r="BP86" s="71" t="str">
        <f t="shared" si="113"/>
        <v>Kavečić</v>
      </c>
      <c r="BQ86" s="52" t="s">
        <v>0</v>
      </c>
      <c r="BR86" s="87" t="str">
        <f t="shared" si="114"/>
        <v/>
      </c>
      <c r="BS86" s="52" t="s">
        <v>0</v>
      </c>
      <c r="BT86" s="20" t="str">
        <f t="shared" si="115"/>
        <v/>
      </c>
      <c r="BU86" s="52" t="s">
        <v>0</v>
      </c>
      <c r="BV86" s="135"/>
      <c r="BW86" s="52" t="s">
        <v>0</v>
      </c>
      <c r="BX86" s="57" t="str">
        <f t="shared" si="116"/>
        <v/>
      </c>
      <c r="BY86" s="78" t="str">
        <f>IF(BV86="","",MAX(BY$10:BY85)+1)</f>
        <v/>
      </c>
      <c r="BZ86" s="58" t="str">
        <f t="shared" si="117"/>
        <v/>
      </c>
      <c r="CA86" s="52" t="s">
        <v>0</v>
      </c>
      <c r="CB86" s="20" t="str">
        <f t="shared" si="118"/>
        <v/>
      </c>
      <c r="CC86" s="52" t="s">
        <v>0</v>
      </c>
      <c r="CD86" s="63" t="str">
        <f>IF(AND(BM86="NEMA",BN86="NEMA"),MAX(CD$10:CD85)+1,"")</f>
        <v/>
      </c>
      <c r="CE86" s="58" t="str">
        <f t="shared" si="119"/>
        <v/>
      </c>
      <c r="CF86" t="s">
        <v>0</v>
      </c>
      <c r="CG86" s="138" t="str">
        <f t="shared" si="79"/>
        <v>M</v>
      </c>
      <c r="CH86" t="s">
        <v>0</v>
      </c>
      <c r="CI86" s="57" t="str">
        <f>IF(CD86="","",IF(M86&lt;&gt;"CRO","","INSERT INTO osoba (id,reg_broj,oib,spol_id,dat_rodjenja) VALUES ("&amp;CD86&amp;",(SELECT max(reg_broj)+1 FROM osoba),Null,'"&amp;CG86&amp;"',Null); INSERT INTO osoba_log (id,reg_broj,oib,spol_id,dat_rodjenja,dnevnik_id) SELECT id,reg_broj,oib,spol_id,dat_rodjenja,"&amp;dnevnik_id&amp;" FROM osoba WHERE id = "&amp;CD86&amp;";"))</f>
        <v/>
      </c>
      <c r="CJ86" s="71" t="str">
        <f>IF(CD86="","","INSERT INTO imeprezime (id,osoba_id,rbr,ime,prezime,klub_id,identitet_id,sintaksa_id,info,aktivno,dnevnik_id) VALUES ("&amp;CD86&amp;","&amp;IF(CI86="","Null",CD86)&amp;",1,'"&amp;BK86&amp;"','"&amp;BL86&amp;"',(SELECT id FROM klub WHERE naziv = '"&amp;BD86&amp;"'),Null,1,'',1,"&amp;dnevnik_id&amp;");")</f>
        <v/>
      </c>
      <c r="CK86" t="s">
        <v>0</v>
      </c>
      <c r="CL86" s="20" t="str">
        <f t="shared" si="120"/>
        <v/>
      </c>
      <c r="CM86" s="52" t="s">
        <v>0</v>
      </c>
      <c r="CN86" s="57" t="str">
        <f t="shared" si="80"/>
        <v>Domagoj</v>
      </c>
      <c r="CO86" s="71" t="str">
        <f t="shared" si="81"/>
        <v>Kavečić</v>
      </c>
      <c r="CP86" s="52" t="s">
        <v>0</v>
      </c>
      <c r="CQ86" s="57" t="str">
        <f t="shared" si="121"/>
        <v>Domagoj – Kavečić – OK Vihor – M21B</v>
      </c>
      <c r="CR86" s="58">
        <f t="shared" si="122"/>
        <v>724</v>
      </c>
      <c r="CS86" s="52" t="s">
        <v>0</v>
      </c>
      <c r="CT86" s="57" t="str">
        <f t="shared" si="123"/>
        <v>Domagoj – Kavečić – OK Vihor</v>
      </c>
      <c r="CU86" s="58">
        <f t="shared" si="124"/>
        <v>724</v>
      </c>
      <c r="CV86" s="52" t="s">
        <v>0</v>
      </c>
      <c r="CW86" s="57" t="str">
        <f t="shared" si="125"/>
        <v>Domagoj – Kavečić</v>
      </c>
      <c r="CX86" s="58">
        <f t="shared" si="126"/>
        <v>724</v>
      </c>
      <c r="CY86" s="52" t="s">
        <v>0</v>
      </c>
      <c r="CZ86" s="63">
        <f t="shared" si="127"/>
        <v>724</v>
      </c>
      <c r="DA86" s="58" cm="1">
        <f t="array" ref="DA86">IF(CZ86&lt;&gt;"",INDEX(imePrezime_id,CZ86,0),IF(CD86&lt;&gt;"",CD86,""))</f>
        <v>1921</v>
      </c>
      <c r="DB86" s="52" t="s">
        <v>0</v>
      </c>
      <c r="DC86" s="63" t="str">
        <f t="shared" si="128"/>
        <v>imepre</v>
      </c>
      <c r="DD86" s="78" t="str">
        <f t="shared" si="82"/>
        <v>klu</v>
      </c>
      <c r="DE86" s="78" t="str">
        <f t="shared" si="129"/>
        <v>kat</v>
      </c>
      <c r="DF86" s="78" t="str">
        <f t="shared" si="130"/>
        <v/>
      </c>
      <c r="DG86" s="71" t="str">
        <f t="shared" si="131"/>
        <v>imepre-klu-kat</v>
      </c>
      <c r="DH86" s="52" t="s">
        <v>0</v>
      </c>
      <c r="DI86" s="63">
        <f>IF(BL86="","",MAX(DI$10:DI85)+1)</f>
        <v>1067</v>
      </c>
      <c r="DJ86" s="78">
        <f t="shared" si="132"/>
        <v>1009</v>
      </c>
      <c r="DK86" s="78">
        <f t="shared" si="133"/>
        <v>1921</v>
      </c>
      <c r="DL86" s="78">
        <f t="shared" si="134"/>
        <v>5625</v>
      </c>
      <c r="DM86" s="78">
        <f t="shared" si="135"/>
        <v>1</v>
      </c>
      <c r="DN86" s="78">
        <f t="shared" si="83"/>
        <v>0</v>
      </c>
      <c r="DO86" s="78">
        <f t="shared" si="84"/>
        <v>1</v>
      </c>
      <c r="DP86" s="78" t="str">
        <f t="shared" si="136"/>
        <v>0</v>
      </c>
      <c r="DQ86" s="78" t="str">
        <f t="shared" si="137"/>
        <v/>
      </c>
      <c r="DR86" s="78" t="str">
        <f t="shared" si="138"/>
        <v/>
      </c>
      <c r="DS86" s="58" t="str">
        <f t="shared" si="85"/>
        <v/>
      </c>
      <c r="DT86" s="52" t="s">
        <v>0</v>
      </c>
      <c r="DU86" s="20"/>
      <c r="DV86" s="52"/>
      <c r="DW86" s="20"/>
      <c r="DX86" s="52"/>
      <c r="DY86" s="230"/>
      <c r="DZ86" s="52" t="s">
        <v>0</v>
      </c>
    </row>
    <row r="87" spans="1:130" x14ac:dyDescent="0.25">
      <c r="A87" t="s">
        <v>0</v>
      </c>
      <c r="B87" s="57" t="str">
        <f>IF(csv!F79="","",csv!T79)</f>
        <v>M21B</v>
      </c>
      <c r="C87" s="33" t="s">
        <v>0</v>
      </c>
      <c r="D87" s="33" t="str">
        <f>IF(csv!F79="","",csv!F79)</f>
        <v>Karlo</v>
      </c>
      <c r="E87" s="33" t="str">
        <f>IF(csv!E79="","",csv!E79)</f>
        <v>Težak</v>
      </c>
      <c r="F87" s="33" t="s">
        <v>0</v>
      </c>
      <c r="G87" s="78" t="str">
        <f>IF(csv!M79="","",csv!M79)</f>
        <v>98:29</v>
      </c>
      <c r="H87" s="78" t="str">
        <f>IF(csv!N79="","",csv!N79)</f>
        <v>0</v>
      </c>
      <c r="I87" s="33" t="s">
        <v>0</v>
      </c>
      <c r="J87" s="33" t="str">
        <f>IF(csv!P79="","",csv!P79)</f>
        <v>Vihor</v>
      </c>
      <c r="K87" s="33" t="str">
        <f>IF(csv!Q79="","",csv!Q79)</f>
        <v>OK Vihor</v>
      </c>
      <c r="L87" s="33" t="s">
        <v>0</v>
      </c>
      <c r="M87" s="71" t="str">
        <f>IF(csv!R79="","",csv!R79)</f>
        <v>CRO</v>
      </c>
      <c r="N87" s="52" t="s">
        <v>0</v>
      </c>
      <c r="O87" s="57" t="str">
        <f t="shared" si="86"/>
        <v>M21B</v>
      </c>
      <c r="P87" s="78">
        <f>IF(O87="","",IF(COUNTIF(O$10:O86,O87)=0,P86+1,P86))</f>
        <v>6</v>
      </c>
      <c r="Q87" s="93">
        <f t="shared" si="87"/>
        <v>108</v>
      </c>
      <c r="R87" s="94" t="str" cm="1">
        <f t="array" ref="R87">IF(S87="","",INDEX(natjecanjeStaze_naziv,MATCH(S87,natjecanjeStaze_stazaId,0)))</f>
        <v>M16 – M21B</v>
      </c>
      <c r="S87" s="58">
        <f t="shared" si="88"/>
        <v>1009</v>
      </c>
      <c r="T87" s="52" t="s">
        <v>0</v>
      </c>
      <c r="U87" s="165" t="str">
        <f t="shared" si="89"/>
        <v>M21B</v>
      </c>
      <c r="V87" s="52" t="s">
        <v>0</v>
      </c>
      <c r="W87" s="57" t="str">
        <f t="shared" si="90"/>
        <v>CRO</v>
      </c>
      <c r="X87" s="78">
        <f t="shared" si="3"/>
        <v>1</v>
      </c>
      <c r="Y87" s="33" t="str">
        <f t="shared" si="91"/>
        <v/>
      </c>
      <c r="Z87" s="71" t="str">
        <f>IF(Y87="","",MAX(Z$10:Z86)+1)</f>
        <v/>
      </c>
      <c r="AA87" s="52" t="s">
        <v>0</v>
      </c>
      <c r="AB87" s="135"/>
      <c r="AC87" s="52" t="s">
        <v>0</v>
      </c>
      <c r="AD87" s="20" t="str">
        <f t="shared" si="92"/>
        <v/>
      </c>
      <c r="AE87" s="52" t="s">
        <v>0</v>
      </c>
      <c r="AF87" s="165" t="str">
        <f t="shared" si="93"/>
        <v>CRO</v>
      </c>
      <c r="AG87" s="52" t="s">
        <v>0</v>
      </c>
      <c r="AH87" s="57" t="str">
        <f t="shared" si="94"/>
        <v>Vihor</v>
      </c>
      <c r="AI87" s="33" t="str">
        <f t="shared" si="95"/>
        <v>OK Vihor</v>
      </c>
      <c r="AJ87" s="78" t="str">
        <f t="shared" si="5"/>
        <v/>
      </c>
      <c r="AK87" s="33" t="str" cm="1">
        <f t="array" ref="AK87">IF(AJ87="",""&amp;AI87,IF(AJ87="NEMA",AI87,INDEX(klub_naziv,MATCH(INDEX(klubAlias_klubId,AJ87),klub_id,0))))</f>
        <v>OK Vihor</v>
      </c>
      <c r="AL87" s="33" t="str" cm="1">
        <f t="array" ref="AL87">IFERROR(""&amp;INDEX(registarNatjecatelji,CX87,4),"")</f>
        <v>OK Vihor</v>
      </c>
      <c r="AM87" s="78" t="str">
        <f t="shared" si="96"/>
        <v/>
      </c>
      <c r="AN87" s="71" t="str">
        <f t="shared" si="97"/>
        <v>OK Vihor</v>
      </c>
      <c r="AO87" s="52" t="s">
        <v>0</v>
      </c>
      <c r="AP87" s="87" t="str">
        <f>IF(AJ87&lt;&gt;"NEMA","",IF(IFERROR(MATCH(AI87,AI$10:AI86,0),0)&lt;&gt;0,"",AI87))</f>
        <v/>
      </c>
      <c r="AQ87" s="52" t="s">
        <v>0</v>
      </c>
      <c r="AR87" s="135"/>
      <c r="AS87" s="52" t="s">
        <v>0</v>
      </c>
      <c r="AT87" s="57" t="str">
        <f t="shared" si="98"/>
        <v/>
      </c>
      <c r="AU87" s="33" t="str">
        <f>IF(AT87="","",MAX(AU$10:AU86)+1)</f>
        <v/>
      </c>
      <c r="AV87" s="33" t="str">
        <f t="shared" si="99"/>
        <v/>
      </c>
      <c r="AW87" s="33" t="str">
        <f t="shared" si="100"/>
        <v/>
      </c>
      <c r="AX87" s="33" t="str">
        <f>IF(AR87="","",MAX(AX$10:AX86)+1)</f>
        <v/>
      </c>
      <c r="AY87" s="94" t="str">
        <f t="shared" si="101"/>
        <v/>
      </c>
      <c r="AZ87" s="71" t="str">
        <f t="shared" si="102"/>
        <v/>
      </c>
      <c r="BA87" s="52" t="s">
        <v>0</v>
      </c>
      <c r="BB87" s="20" t="str">
        <f t="shared" si="103"/>
        <v/>
      </c>
      <c r="BC87" s="52" t="s">
        <v>0</v>
      </c>
      <c r="BD87" s="165" t="str">
        <f t="shared" si="104"/>
        <v>OK Vihor</v>
      </c>
      <c r="BE87" s="52" t="s">
        <v>0</v>
      </c>
      <c r="BF87" s="63" t="str">
        <f t="shared" si="105"/>
        <v>98:29</v>
      </c>
      <c r="BG87" s="93" t="str">
        <f t="shared" si="106"/>
        <v>0</v>
      </c>
      <c r="BH87" s="211">
        <f t="shared" si="107"/>
        <v>5909</v>
      </c>
      <c r="BI87" s="212">
        <f t="shared" si="78"/>
        <v>1</v>
      </c>
      <c r="BJ87" s="52" t="s">
        <v>0</v>
      </c>
      <c r="BK87" s="57" t="str">
        <f t="shared" si="108"/>
        <v>Karlo</v>
      </c>
      <c r="BL87" s="33" t="str">
        <f t="shared" si="109"/>
        <v>Težak</v>
      </c>
      <c r="BM87" s="78">
        <f t="shared" si="110"/>
        <v>1114</v>
      </c>
      <c r="BN87" s="78" t="str">
        <f t="shared" si="111"/>
        <v/>
      </c>
      <c r="BO87" s="33" t="str">
        <f t="shared" si="112"/>
        <v>Karlo</v>
      </c>
      <c r="BP87" s="71" t="str">
        <f t="shared" si="113"/>
        <v>Težak</v>
      </c>
      <c r="BQ87" s="52" t="s">
        <v>0</v>
      </c>
      <c r="BR87" s="87" t="str">
        <f t="shared" si="114"/>
        <v/>
      </c>
      <c r="BS87" s="52" t="s">
        <v>0</v>
      </c>
      <c r="BT87" s="20" t="str">
        <f t="shared" si="115"/>
        <v/>
      </c>
      <c r="BU87" s="52" t="s">
        <v>0</v>
      </c>
      <c r="BV87" s="135"/>
      <c r="BW87" s="52" t="s">
        <v>0</v>
      </c>
      <c r="BX87" s="57" t="str">
        <f t="shared" si="116"/>
        <v/>
      </c>
      <c r="BY87" s="78" t="str">
        <f>IF(BV87="","",MAX(BY$10:BY86)+1)</f>
        <v/>
      </c>
      <c r="BZ87" s="58" t="str">
        <f t="shared" si="117"/>
        <v/>
      </c>
      <c r="CA87" s="52" t="s">
        <v>0</v>
      </c>
      <c r="CB87" s="20" t="str">
        <f t="shared" si="118"/>
        <v/>
      </c>
      <c r="CC87" s="52" t="s">
        <v>0</v>
      </c>
      <c r="CD87" s="63" t="str">
        <f>IF(AND(BM87="NEMA",BN87="NEMA"),MAX(CD$10:CD86)+1,"")</f>
        <v/>
      </c>
      <c r="CE87" s="58" t="str">
        <f t="shared" si="119"/>
        <v/>
      </c>
      <c r="CF87" t="s">
        <v>0</v>
      </c>
      <c r="CG87" s="138" t="str">
        <f t="shared" si="79"/>
        <v>M</v>
      </c>
      <c r="CH87" t="s">
        <v>0</v>
      </c>
      <c r="CI87" s="57" t="str">
        <f>IF(CD87="","",IF(M87&lt;&gt;"CRO","","INSERT INTO osoba (id,reg_broj,oib,spol_id,dat_rodjenja) VALUES ("&amp;CD87&amp;",(SELECT max(reg_broj)+1 FROM osoba),Null,'"&amp;CG87&amp;"',Null); INSERT INTO osoba_log (id,reg_broj,oib,spol_id,dat_rodjenja,dnevnik_id) SELECT id,reg_broj,oib,spol_id,dat_rodjenja,"&amp;dnevnik_id&amp;" FROM osoba WHERE id = "&amp;CD87&amp;";"))</f>
        <v/>
      </c>
      <c r="CJ87" s="71" t="str">
        <f>IF(CD87="","","INSERT INTO imeprezime (id,osoba_id,rbr,ime,prezime,klub_id,identitet_id,sintaksa_id,info,aktivno,dnevnik_id) VALUES ("&amp;CD87&amp;","&amp;IF(CI87="","Null",CD87)&amp;",1,'"&amp;BK87&amp;"','"&amp;BL87&amp;"',(SELECT id FROM klub WHERE naziv = '"&amp;BD87&amp;"'),Null,1,'',1,"&amp;dnevnik_id&amp;");")</f>
        <v/>
      </c>
      <c r="CK87" t="s">
        <v>0</v>
      </c>
      <c r="CL87" s="20" t="str">
        <f t="shared" si="120"/>
        <v/>
      </c>
      <c r="CM87" s="52" t="s">
        <v>0</v>
      </c>
      <c r="CN87" s="57" t="str">
        <f t="shared" si="80"/>
        <v>Karlo</v>
      </c>
      <c r="CO87" s="71" t="str">
        <f t="shared" si="81"/>
        <v>Težak</v>
      </c>
      <c r="CP87" s="52" t="s">
        <v>0</v>
      </c>
      <c r="CQ87" s="57" t="str">
        <f t="shared" si="121"/>
        <v>Karlo – Težak – OK Vihor – M21B</v>
      </c>
      <c r="CR87" s="58">
        <f t="shared" si="122"/>
        <v>911</v>
      </c>
      <c r="CS87" s="52" t="s">
        <v>0</v>
      </c>
      <c r="CT87" s="57" t="str">
        <f t="shared" si="123"/>
        <v>Karlo – Težak – OK Vihor</v>
      </c>
      <c r="CU87" s="58">
        <f t="shared" si="124"/>
        <v>911</v>
      </c>
      <c r="CV87" s="52" t="s">
        <v>0</v>
      </c>
      <c r="CW87" s="57" t="str">
        <f t="shared" si="125"/>
        <v>Karlo – Težak</v>
      </c>
      <c r="CX87" s="58">
        <f t="shared" si="126"/>
        <v>911</v>
      </c>
      <c r="CY87" s="52" t="s">
        <v>0</v>
      </c>
      <c r="CZ87" s="63">
        <f t="shared" si="127"/>
        <v>911</v>
      </c>
      <c r="DA87" s="58" cm="1">
        <f t="array" ref="DA87">IF(CZ87&lt;&gt;"",INDEX(imePrezime_id,CZ87,0),IF(CD87&lt;&gt;"",CD87,""))</f>
        <v>1114</v>
      </c>
      <c r="DB87" s="52" t="s">
        <v>0</v>
      </c>
      <c r="DC87" s="63" t="str">
        <f t="shared" si="128"/>
        <v>imepre</v>
      </c>
      <c r="DD87" s="78" t="str">
        <f t="shared" si="82"/>
        <v>klu</v>
      </c>
      <c r="DE87" s="78" t="str">
        <f t="shared" si="129"/>
        <v>kat</v>
      </c>
      <c r="DF87" s="78" t="str">
        <f t="shared" si="130"/>
        <v/>
      </c>
      <c r="DG87" s="71" t="str">
        <f t="shared" si="131"/>
        <v>imepre-klu-kat</v>
      </c>
      <c r="DH87" s="52" t="s">
        <v>0</v>
      </c>
      <c r="DI87" s="63">
        <f>IF(BL87="","",MAX(DI$10:DI86)+1)</f>
        <v>1068</v>
      </c>
      <c r="DJ87" s="78">
        <f t="shared" si="132"/>
        <v>1009</v>
      </c>
      <c r="DK87" s="78">
        <f t="shared" si="133"/>
        <v>1114</v>
      </c>
      <c r="DL87" s="78">
        <f t="shared" si="134"/>
        <v>5909</v>
      </c>
      <c r="DM87" s="78">
        <f t="shared" si="135"/>
        <v>1</v>
      </c>
      <c r="DN87" s="78">
        <f t="shared" si="83"/>
        <v>0</v>
      </c>
      <c r="DO87" s="78">
        <f t="shared" si="84"/>
        <v>1</v>
      </c>
      <c r="DP87" s="78" t="str">
        <f t="shared" si="136"/>
        <v>0</v>
      </c>
      <c r="DQ87" s="78" t="str">
        <f t="shared" si="137"/>
        <v/>
      </c>
      <c r="DR87" s="78" t="str">
        <f t="shared" si="138"/>
        <v/>
      </c>
      <c r="DS87" s="58" t="str">
        <f t="shared" si="85"/>
        <v/>
      </c>
      <c r="DT87" s="52" t="s">
        <v>0</v>
      </c>
      <c r="DU87" s="20"/>
      <c r="DV87" s="52"/>
      <c r="DW87" s="20"/>
      <c r="DX87" s="52"/>
      <c r="DY87" s="230"/>
      <c r="DZ87" s="52" t="s">
        <v>0</v>
      </c>
    </row>
    <row r="88" spans="1:130" x14ac:dyDescent="0.25">
      <c r="A88" t="s">
        <v>0</v>
      </c>
      <c r="B88" s="57" t="str">
        <f>IF(csv!F80="","",csv!T80)</f>
        <v>M21B</v>
      </c>
      <c r="C88" s="33" t="s">
        <v>0</v>
      </c>
      <c r="D88" s="33" t="str">
        <f>IF(csv!F80="","",csv!F80)</f>
        <v>Vjekoslav</v>
      </c>
      <c r="E88" s="33" t="str">
        <f>IF(csv!E80="","",csv!E80)</f>
        <v>Klarić</v>
      </c>
      <c r="F88" s="33" t="s">
        <v>0</v>
      </c>
      <c r="G88" s="78" t="str">
        <f>IF(csv!M80="","",csv!M80)</f>
        <v>99:32</v>
      </c>
      <c r="H88" s="78" t="str">
        <f>IF(csv!N80="","",csv!N80)</f>
        <v>0</v>
      </c>
      <c r="I88" s="33" t="s">
        <v>0</v>
      </c>
      <c r="J88" s="33" t="str">
        <f>IF(csv!P80="","",csv!P80)</f>
        <v>KAP</v>
      </c>
      <c r="K88" s="33" t="str">
        <f>IF(csv!Q80="","",csv!Q80)</f>
        <v>OK Kapela</v>
      </c>
      <c r="L88" s="33" t="s">
        <v>0</v>
      </c>
      <c r="M88" s="71" t="str">
        <f>IF(csv!R80="","",csv!R80)</f>
        <v>CRO</v>
      </c>
      <c r="N88" s="52" t="s">
        <v>0</v>
      </c>
      <c r="O88" s="57" t="str">
        <f t="shared" si="86"/>
        <v>M21B</v>
      </c>
      <c r="P88" s="78">
        <f>IF(O88="","",IF(COUNTIF(O$10:O87,O88)=0,P87+1,P87))</f>
        <v>6</v>
      </c>
      <c r="Q88" s="93">
        <f t="shared" si="87"/>
        <v>108</v>
      </c>
      <c r="R88" s="94" t="str" cm="1">
        <f t="array" ref="R88">IF(S88="","",INDEX(natjecanjeStaze_naziv,MATCH(S88,natjecanjeStaze_stazaId,0)))</f>
        <v>M16 – M21B</v>
      </c>
      <c r="S88" s="58">
        <f t="shared" si="88"/>
        <v>1009</v>
      </c>
      <c r="T88" s="52" t="s">
        <v>0</v>
      </c>
      <c r="U88" s="165" t="str">
        <f t="shared" si="89"/>
        <v>M21B</v>
      </c>
      <c r="V88" s="52" t="s">
        <v>0</v>
      </c>
      <c r="W88" s="57" t="str">
        <f t="shared" si="90"/>
        <v>CRO</v>
      </c>
      <c r="X88" s="78">
        <f t="shared" si="3"/>
        <v>1</v>
      </c>
      <c r="Y88" s="33" t="str">
        <f t="shared" si="91"/>
        <v/>
      </c>
      <c r="Z88" s="71" t="str">
        <f>IF(Y88="","",MAX(Z$10:Z87)+1)</f>
        <v/>
      </c>
      <c r="AA88" s="52" t="s">
        <v>0</v>
      </c>
      <c r="AB88" s="135"/>
      <c r="AC88" s="52" t="s">
        <v>0</v>
      </c>
      <c r="AD88" s="20" t="str">
        <f t="shared" si="92"/>
        <v/>
      </c>
      <c r="AE88" s="52" t="s">
        <v>0</v>
      </c>
      <c r="AF88" s="165" t="str">
        <f t="shared" si="93"/>
        <v>CRO</v>
      </c>
      <c r="AG88" s="52" t="s">
        <v>0</v>
      </c>
      <c r="AH88" s="57" t="str">
        <f t="shared" si="94"/>
        <v>KAP</v>
      </c>
      <c r="AI88" s="33" t="str">
        <f t="shared" si="95"/>
        <v>OK Kapela</v>
      </c>
      <c r="AJ88" s="78" t="str">
        <f t="shared" si="5"/>
        <v/>
      </c>
      <c r="AK88" s="33" t="str" cm="1">
        <f t="array" ref="AK88">IF(AJ88="",""&amp;AI88,IF(AJ88="NEMA",AI88,INDEX(klub_naziv,MATCH(INDEX(klubAlias_klubId,AJ88),klub_id,0))))</f>
        <v>OK Kapela</v>
      </c>
      <c r="AL88" s="33" t="str" cm="1">
        <f t="array" ref="AL88">IFERROR(""&amp;INDEX(registarNatjecatelji,CX88,4),"")</f>
        <v>OK Kapela</v>
      </c>
      <c r="AM88" s="78" t="str">
        <f t="shared" si="96"/>
        <v/>
      </c>
      <c r="AN88" s="71" t="str">
        <f t="shared" si="97"/>
        <v>OK Kapela</v>
      </c>
      <c r="AO88" s="52" t="s">
        <v>0</v>
      </c>
      <c r="AP88" s="87" t="str">
        <f>IF(AJ88&lt;&gt;"NEMA","",IF(IFERROR(MATCH(AI88,AI$10:AI87,0),0)&lt;&gt;0,"",AI88))</f>
        <v/>
      </c>
      <c r="AQ88" s="52" t="s">
        <v>0</v>
      </c>
      <c r="AR88" s="135"/>
      <c r="AS88" s="52" t="s">
        <v>0</v>
      </c>
      <c r="AT88" s="57" t="str">
        <f t="shared" si="98"/>
        <v/>
      </c>
      <c r="AU88" s="33" t="str">
        <f>IF(AT88="","",MAX(AU$10:AU87)+1)</f>
        <v/>
      </c>
      <c r="AV88" s="33" t="str">
        <f t="shared" si="99"/>
        <v/>
      </c>
      <c r="AW88" s="33" t="str">
        <f t="shared" si="100"/>
        <v/>
      </c>
      <c r="AX88" s="33" t="str">
        <f>IF(AR88="","",MAX(AX$10:AX87)+1)</f>
        <v/>
      </c>
      <c r="AY88" s="94" t="str">
        <f t="shared" si="101"/>
        <v/>
      </c>
      <c r="AZ88" s="71" t="str">
        <f t="shared" si="102"/>
        <v/>
      </c>
      <c r="BA88" s="52" t="s">
        <v>0</v>
      </c>
      <c r="BB88" s="20" t="str">
        <f t="shared" si="103"/>
        <v/>
      </c>
      <c r="BC88" s="52" t="s">
        <v>0</v>
      </c>
      <c r="BD88" s="165" t="str">
        <f t="shared" si="104"/>
        <v>OK Kapela</v>
      </c>
      <c r="BE88" s="52" t="s">
        <v>0</v>
      </c>
      <c r="BF88" s="63" t="str">
        <f t="shared" si="105"/>
        <v>99:32</v>
      </c>
      <c r="BG88" s="93" t="str">
        <f t="shared" si="106"/>
        <v>0</v>
      </c>
      <c r="BH88" s="211">
        <f t="shared" si="107"/>
        <v>5972</v>
      </c>
      <c r="BI88" s="212">
        <f t="shared" si="78"/>
        <v>1</v>
      </c>
      <c r="BJ88" s="52" t="s">
        <v>0</v>
      </c>
      <c r="BK88" s="57" t="str">
        <f t="shared" si="108"/>
        <v>Vjekoslav</v>
      </c>
      <c r="BL88" s="33" t="str">
        <f t="shared" si="109"/>
        <v>Klarić</v>
      </c>
      <c r="BM88" s="78">
        <f t="shared" si="110"/>
        <v>1871</v>
      </c>
      <c r="BN88" s="78" t="str">
        <f t="shared" si="111"/>
        <v/>
      </c>
      <c r="BO88" s="33" t="str">
        <f t="shared" si="112"/>
        <v>Vjekoslav</v>
      </c>
      <c r="BP88" s="71" t="str">
        <f t="shared" si="113"/>
        <v>Klarić</v>
      </c>
      <c r="BQ88" s="52" t="s">
        <v>0</v>
      </c>
      <c r="BR88" s="87" t="str">
        <f t="shared" si="114"/>
        <v/>
      </c>
      <c r="BS88" s="52" t="s">
        <v>0</v>
      </c>
      <c r="BT88" s="20" t="str">
        <f t="shared" si="115"/>
        <v/>
      </c>
      <c r="BU88" s="52" t="s">
        <v>0</v>
      </c>
      <c r="BV88" s="135"/>
      <c r="BW88" s="52" t="s">
        <v>0</v>
      </c>
      <c r="BX88" s="57" t="str">
        <f t="shared" si="116"/>
        <v/>
      </c>
      <c r="BY88" s="78" t="str">
        <f>IF(BV88="","",MAX(BY$10:BY87)+1)</f>
        <v/>
      </c>
      <c r="BZ88" s="58" t="str">
        <f t="shared" si="117"/>
        <v/>
      </c>
      <c r="CA88" s="52" t="s">
        <v>0</v>
      </c>
      <c r="CB88" s="20" t="str">
        <f t="shared" si="118"/>
        <v/>
      </c>
      <c r="CC88" s="52" t="s">
        <v>0</v>
      </c>
      <c r="CD88" s="63" t="str">
        <f>IF(AND(BM88="NEMA",BN88="NEMA"),MAX(CD$10:CD87)+1,"")</f>
        <v/>
      </c>
      <c r="CE88" s="58" t="str">
        <f t="shared" si="119"/>
        <v/>
      </c>
      <c r="CF88" t="s">
        <v>0</v>
      </c>
      <c r="CG88" s="138" t="str">
        <f t="shared" si="79"/>
        <v>M</v>
      </c>
      <c r="CH88" t="s">
        <v>0</v>
      </c>
      <c r="CI88" s="57" t="str">
        <f>IF(CD88="","",IF(M88&lt;&gt;"CRO","","INSERT INTO osoba (id,reg_broj,oib,spol_id,dat_rodjenja) VALUES ("&amp;CD88&amp;",(SELECT max(reg_broj)+1 FROM osoba),Null,'"&amp;CG88&amp;"',Null); INSERT INTO osoba_log (id,reg_broj,oib,spol_id,dat_rodjenja,dnevnik_id) SELECT id,reg_broj,oib,spol_id,dat_rodjenja,"&amp;dnevnik_id&amp;" FROM osoba WHERE id = "&amp;CD88&amp;";"))</f>
        <v/>
      </c>
      <c r="CJ88" s="71" t="str">
        <f>IF(CD88="","","INSERT INTO imeprezime (id,osoba_id,rbr,ime,prezime,klub_id,identitet_id,sintaksa_id,info,aktivno,dnevnik_id) VALUES ("&amp;CD88&amp;","&amp;IF(CI88="","Null",CD88)&amp;",1,'"&amp;BK88&amp;"','"&amp;BL88&amp;"',(SELECT id FROM klub WHERE naziv = '"&amp;BD88&amp;"'),Null,1,'',1,"&amp;dnevnik_id&amp;");")</f>
        <v/>
      </c>
      <c r="CK88" t="s">
        <v>0</v>
      </c>
      <c r="CL88" s="20" t="str">
        <f t="shared" si="120"/>
        <v/>
      </c>
      <c r="CM88" s="52" t="s">
        <v>0</v>
      </c>
      <c r="CN88" s="57" t="str">
        <f t="shared" si="80"/>
        <v>Vjekoslav</v>
      </c>
      <c r="CO88" s="71" t="str">
        <f t="shared" si="81"/>
        <v>Klarić</v>
      </c>
      <c r="CP88" s="52" t="s">
        <v>0</v>
      </c>
      <c r="CQ88" s="57" t="str">
        <f t="shared" si="121"/>
        <v>Vjekoslav – Klarić – OK Kapela – M21B</v>
      </c>
      <c r="CR88" s="58">
        <f t="shared" si="122"/>
        <v>263</v>
      </c>
      <c r="CS88" s="52" t="s">
        <v>0</v>
      </c>
      <c r="CT88" s="57" t="str">
        <f t="shared" si="123"/>
        <v>Vjekoslav – Klarić – OK Kapela</v>
      </c>
      <c r="CU88" s="58">
        <f t="shared" si="124"/>
        <v>263</v>
      </c>
      <c r="CV88" s="52" t="s">
        <v>0</v>
      </c>
      <c r="CW88" s="57" t="str">
        <f t="shared" si="125"/>
        <v>Vjekoslav – Klarić</v>
      </c>
      <c r="CX88" s="58">
        <f t="shared" si="126"/>
        <v>263</v>
      </c>
      <c r="CY88" s="52" t="s">
        <v>0</v>
      </c>
      <c r="CZ88" s="63">
        <f t="shared" si="127"/>
        <v>263</v>
      </c>
      <c r="DA88" s="58" cm="1">
        <f t="array" ref="DA88">IF(CZ88&lt;&gt;"",INDEX(imePrezime_id,CZ88,0),IF(CD88&lt;&gt;"",CD88,""))</f>
        <v>1871</v>
      </c>
      <c r="DB88" s="52" t="s">
        <v>0</v>
      </c>
      <c r="DC88" s="63" t="str">
        <f t="shared" si="128"/>
        <v>imepre</v>
      </c>
      <c r="DD88" s="78" t="str">
        <f t="shared" si="82"/>
        <v>klu</v>
      </c>
      <c r="DE88" s="78" t="str">
        <f t="shared" si="129"/>
        <v>kat</v>
      </c>
      <c r="DF88" s="78" t="str">
        <f t="shared" si="130"/>
        <v/>
      </c>
      <c r="DG88" s="71" t="str">
        <f t="shared" si="131"/>
        <v>imepre-klu-kat</v>
      </c>
      <c r="DH88" s="52" t="s">
        <v>0</v>
      </c>
      <c r="DI88" s="63">
        <f>IF(BL88="","",MAX(DI$10:DI87)+1)</f>
        <v>1069</v>
      </c>
      <c r="DJ88" s="78">
        <f t="shared" si="132"/>
        <v>1009</v>
      </c>
      <c r="DK88" s="78">
        <f t="shared" si="133"/>
        <v>1871</v>
      </c>
      <c r="DL88" s="78">
        <f t="shared" si="134"/>
        <v>5972</v>
      </c>
      <c r="DM88" s="78">
        <f t="shared" si="135"/>
        <v>1</v>
      </c>
      <c r="DN88" s="78">
        <f t="shared" si="83"/>
        <v>0</v>
      </c>
      <c r="DO88" s="78">
        <f t="shared" si="84"/>
        <v>1</v>
      </c>
      <c r="DP88" s="78" t="str">
        <f t="shared" si="136"/>
        <v>0</v>
      </c>
      <c r="DQ88" s="78" t="str">
        <f t="shared" si="137"/>
        <v/>
      </c>
      <c r="DR88" s="78" t="str">
        <f t="shared" si="138"/>
        <v/>
      </c>
      <c r="DS88" s="58" t="str">
        <f t="shared" si="85"/>
        <v/>
      </c>
      <c r="DT88" s="52" t="s">
        <v>0</v>
      </c>
      <c r="DU88" s="20"/>
      <c r="DV88" s="52"/>
      <c r="DW88" s="20"/>
      <c r="DX88" s="52"/>
      <c r="DY88" s="230"/>
      <c r="DZ88" s="52" t="s">
        <v>0</v>
      </c>
    </row>
    <row r="89" spans="1:130" x14ac:dyDescent="0.25">
      <c r="A89" t="s">
        <v>0</v>
      </c>
      <c r="B89" s="57" t="str">
        <f>IF(csv!F81="","",csv!T81)</f>
        <v>M21B</v>
      </c>
      <c r="C89" s="33" t="s">
        <v>0</v>
      </c>
      <c r="D89" s="33" t="str">
        <f>IF(csv!F81="","",csv!F81)</f>
        <v>Dario</v>
      </c>
      <c r="E89" s="33" t="str">
        <f>IF(csv!E81="","",csv!E81)</f>
        <v>Malović</v>
      </c>
      <c r="F89" s="33" t="s">
        <v>0</v>
      </c>
      <c r="G89" s="78" t="str">
        <f>IF(csv!M81="","",csv!M81)</f>
        <v>99:52</v>
      </c>
      <c r="H89" s="78" t="str">
        <f>IF(csv!N81="","",csv!N81)</f>
        <v>0</v>
      </c>
      <c r="I89" s="33" t="s">
        <v>0</v>
      </c>
      <c r="J89" s="33" t="str">
        <f>IF(csv!P81="","",csv!P81)</f>
        <v>Vihor</v>
      </c>
      <c r="K89" s="33" t="str">
        <f>IF(csv!Q81="","",csv!Q81)</f>
        <v>OK Vihor</v>
      </c>
      <c r="L89" s="33" t="s">
        <v>0</v>
      </c>
      <c r="M89" s="71" t="str">
        <f>IF(csv!R81="","",csv!R81)</f>
        <v>CRO</v>
      </c>
      <c r="N89" s="52" t="s">
        <v>0</v>
      </c>
      <c r="O89" s="57" t="str">
        <f t="shared" si="86"/>
        <v>M21B</v>
      </c>
      <c r="P89" s="78">
        <f>IF(O89="","",IF(COUNTIF(O$10:O88,O89)=0,P88+1,P88))</f>
        <v>6</v>
      </c>
      <c r="Q89" s="93">
        <f t="shared" si="87"/>
        <v>108</v>
      </c>
      <c r="R89" s="94" t="str" cm="1">
        <f t="array" ref="R89">IF(S89="","",INDEX(natjecanjeStaze_naziv,MATCH(S89,natjecanjeStaze_stazaId,0)))</f>
        <v>M16 – M21B</v>
      </c>
      <c r="S89" s="58">
        <f t="shared" si="88"/>
        <v>1009</v>
      </c>
      <c r="T89" s="52" t="s">
        <v>0</v>
      </c>
      <c r="U89" s="165" t="str">
        <f t="shared" si="89"/>
        <v>M21B</v>
      </c>
      <c r="V89" s="52" t="s">
        <v>0</v>
      </c>
      <c r="W89" s="57" t="str">
        <f t="shared" si="90"/>
        <v>CRO</v>
      </c>
      <c r="X89" s="78">
        <f t="shared" si="3"/>
        <v>1</v>
      </c>
      <c r="Y89" s="33" t="str">
        <f t="shared" si="91"/>
        <v/>
      </c>
      <c r="Z89" s="71" t="str">
        <f>IF(Y89="","",MAX(Z$10:Z88)+1)</f>
        <v/>
      </c>
      <c r="AA89" s="52" t="s">
        <v>0</v>
      </c>
      <c r="AB89" s="135"/>
      <c r="AC89" s="52" t="s">
        <v>0</v>
      </c>
      <c r="AD89" s="20" t="str">
        <f t="shared" si="92"/>
        <v/>
      </c>
      <c r="AE89" s="52" t="s">
        <v>0</v>
      </c>
      <c r="AF89" s="165" t="str">
        <f t="shared" si="93"/>
        <v>CRO</v>
      </c>
      <c r="AG89" s="52" t="s">
        <v>0</v>
      </c>
      <c r="AH89" s="57" t="str">
        <f t="shared" si="94"/>
        <v>Vihor</v>
      </c>
      <c r="AI89" s="33" t="str">
        <f t="shared" si="95"/>
        <v>OK Vihor</v>
      </c>
      <c r="AJ89" s="78" t="str">
        <f t="shared" si="5"/>
        <v/>
      </c>
      <c r="AK89" s="33" t="str" cm="1">
        <f t="array" ref="AK89">IF(AJ89="",""&amp;AI89,IF(AJ89="NEMA",AI89,INDEX(klub_naziv,MATCH(INDEX(klubAlias_klubId,AJ89),klub_id,0))))</f>
        <v>OK Vihor</v>
      </c>
      <c r="AL89" s="33" t="str" cm="1">
        <f t="array" ref="AL89">IFERROR(""&amp;INDEX(registarNatjecatelji,CX89,4),"")</f>
        <v>OK Vihor</v>
      </c>
      <c r="AM89" s="78" t="str">
        <f t="shared" si="96"/>
        <v/>
      </c>
      <c r="AN89" s="71" t="str">
        <f t="shared" si="97"/>
        <v>OK Vihor</v>
      </c>
      <c r="AO89" s="52" t="s">
        <v>0</v>
      </c>
      <c r="AP89" s="87" t="str">
        <f>IF(AJ89&lt;&gt;"NEMA","",IF(IFERROR(MATCH(AI89,AI$10:AI88,0),0)&lt;&gt;0,"",AI89))</f>
        <v/>
      </c>
      <c r="AQ89" s="52" t="s">
        <v>0</v>
      </c>
      <c r="AR89" s="135"/>
      <c r="AS89" s="52" t="s">
        <v>0</v>
      </c>
      <c r="AT89" s="57" t="str">
        <f t="shared" si="98"/>
        <v/>
      </c>
      <c r="AU89" s="33" t="str">
        <f>IF(AT89="","",MAX(AU$10:AU88)+1)</f>
        <v/>
      </c>
      <c r="AV89" s="33" t="str">
        <f t="shared" si="99"/>
        <v/>
      </c>
      <c r="AW89" s="33" t="str">
        <f t="shared" si="100"/>
        <v/>
      </c>
      <c r="AX89" s="33" t="str">
        <f>IF(AR89="","",MAX(AX$10:AX88)+1)</f>
        <v/>
      </c>
      <c r="AY89" s="94" t="str">
        <f t="shared" si="101"/>
        <v/>
      </c>
      <c r="AZ89" s="71" t="str">
        <f t="shared" si="102"/>
        <v/>
      </c>
      <c r="BA89" s="52" t="s">
        <v>0</v>
      </c>
      <c r="BB89" s="20" t="str">
        <f t="shared" si="103"/>
        <v/>
      </c>
      <c r="BC89" s="52" t="s">
        <v>0</v>
      </c>
      <c r="BD89" s="165" t="str">
        <f t="shared" si="104"/>
        <v>OK Vihor</v>
      </c>
      <c r="BE89" s="52" t="s">
        <v>0</v>
      </c>
      <c r="BF89" s="63" t="str">
        <f t="shared" si="105"/>
        <v>99:52</v>
      </c>
      <c r="BG89" s="93" t="str">
        <f t="shared" si="106"/>
        <v>0</v>
      </c>
      <c r="BH89" s="211">
        <f t="shared" si="107"/>
        <v>5992</v>
      </c>
      <c r="BI89" s="212">
        <f t="shared" si="78"/>
        <v>1</v>
      </c>
      <c r="BJ89" s="52" t="s">
        <v>0</v>
      </c>
      <c r="BK89" s="57" t="str">
        <f t="shared" si="108"/>
        <v>Dario</v>
      </c>
      <c r="BL89" s="33" t="str">
        <f t="shared" si="109"/>
        <v>Malović</v>
      </c>
      <c r="BM89" s="78">
        <f t="shared" si="110"/>
        <v>1900</v>
      </c>
      <c r="BN89" s="78" t="str">
        <f t="shared" si="111"/>
        <v/>
      </c>
      <c r="BO89" s="33" t="str">
        <f t="shared" si="112"/>
        <v>Dario</v>
      </c>
      <c r="BP89" s="71" t="str">
        <f t="shared" si="113"/>
        <v>Malović</v>
      </c>
      <c r="BQ89" s="52" t="s">
        <v>0</v>
      </c>
      <c r="BR89" s="87" t="str">
        <f t="shared" si="114"/>
        <v/>
      </c>
      <c r="BS89" s="52" t="s">
        <v>0</v>
      </c>
      <c r="BT89" s="20" t="str">
        <f t="shared" si="115"/>
        <v/>
      </c>
      <c r="BU89" s="52" t="s">
        <v>0</v>
      </c>
      <c r="BV89" s="135"/>
      <c r="BW89" s="52" t="s">
        <v>0</v>
      </c>
      <c r="BX89" s="57" t="str">
        <f t="shared" si="116"/>
        <v/>
      </c>
      <c r="BY89" s="78" t="str">
        <f>IF(BV89="","",MAX(BY$10:BY88)+1)</f>
        <v/>
      </c>
      <c r="BZ89" s="58" t="str">
        <f t="shared" si="117"/>
        <v/>
      </c>
      <c r="CA89" s="52" t="s">
        <v>0</v>
      </c>
      <c r="CB89" s="20" t="str">
        <f t="shared" si="118"/>
        <v/>
      </c>
      <c r="CC89" s="52" t="s">
        <v>0</v>
      </c>
      <c r="CD89" s="63" t="str">
        <f>IF(AND(BM89="NEMA",BN89="NEMA"),MAX(CD$10:CD88)+1,"")</f>
        <v/>
      </c>
      <c r="CE89" s="58" t="str">
        <f t="shared" si="119"/>
        <v/>
      </c>
      <c r="CF89" t="s">
        <v>0</v>
      </c>
      <c r="CG89" s="138" t="str">
        <f t="shared" si="79"/>
        <v>M</v>
      </c>
      <c r="CH89" t="s">
        <v>0</v>
      </c>
      <c r="CI89" s="57" t="str">
        <f>IF(CD89="","",IF(M89&lt;&gt;"CRO","","INSERT INTO osoba (id,reg_broj,oib,spol_id,dat_rodjenja) VALUES ("&amp;CD89&amp;",(SELECT max(reg_broj)+1 FROM osoba),Null,'"&amp;CG89&amp;"',Null); INSERT INTO osoba_log (id,reg_broj,oib,spol_id,dat_rodjenja,dnevnik_id) SELECT id,reg_broj,oib,spol_id,dat_rodjenja,"&amp;dnevnik_id&amp;" FROM osoba WHERE id = "&amp;CD89&amp;";"))</f>
        <v/>
      </c>
      <c r="CJ89" s="71" t="str">
        <f>IF(CD89="","","INSERT INTO imeprezime (id,osoba_id,rbr,ime,prezime,klub_id,identitet_id,sintaksa_id,info,aktivno,dnevnik_id) VALUES ("&amp;CD89&amp;","&amp;IF(CI89="","Null",CD89)&amp;",1,'"&amp;BK89&amp;"','"&amp;BL89&amp;"',(SELECT id FROM klub WHERE naziv = '"&amp;BD89&amp;"'),Null,1,'',1,"&amp;dnevnik_id&amp;");")</f>
        <v/>
      </c>
      <c r="CK89" t="s">
        <v>0</v>
      </c>
      <c r="CL89" s="20" t="str">
        <f t="shared" si="120"/>
        <v/>
      </c>
      <c r="CM89" s="52" t="s">
        <v>0</v>
      </c>
      <c r="CN89" s="57" t="str">
        <f t="shared" si="80"/>
        <v>Dario</v>
      </c>
      <c r="CO89" s="71" t="str">
        <f t="shared" si="81"/>
        <v>Malović</v>
      </c>
      <c r="CP89" s="52" t="s">
        <v>0</v>
      </c>
      <c r="CQ89" s="57" t="str">
        <f t="shared" si="121"/>
        <v>Dario – Malović – OK Vihor – M21B</v>
      </c>
      <c r="CR89" s="58">
        <f t="shared" si="122"/>
        <v>771</v>
      </c>
      <c r="CS89" s="52" t="s">
        <v>0</v>
      </c>
      <c r="CT89" s="57" t="str">
        <f t="shared" si="123"/>
        <v>Dario – Malović – OK Vihor</v>
      </c>
      <c r="CU89" s="58">
        <f t="shared" si="124"/>
        <v>771</v>
      </c>
      <c r="CV89" s="52" t="s">
        <v>0</v>
      </c>
      <c r="CW89" s="57" t="str">
        <f t="shared" si="125"/>
        <v>Dario – Malović</v>
      </c>
      <c r="CX89" s="58">
        <f t="shared" si="126"/>
        <v>771</v>
      </c>
      <c r="CY89" s="52" t="s">
        <v>0</v>
      </c>
      <c r="CZ89" s="63">
        <f t="shared" si="127"/>
        <v>771</v>
      </c>
      <c r="DA89" s="58" cm="1">
        <f t="array" ref="DA89">IF(CZ89&lt;&gt;"",INDEX(imePrezime_id,CZ89,0),IF(CD89&lt;&gt;"",CD89,""))</f>
        <v>1900</v>
      </c>
      <c r="DB89" s="52" t="s">
        <v>0</v>
      </c>
      <c r="DC89" s="63" t="str">
        <f t="shared" si="128"/>
        <v>imepre</v>
      </c>
      <c r="DD89" s="78" t="str">
        <f t="shared" si="82"/>
        <v>klu</v>
      </c>
      <c r="DE89" s="78" t="str">
        <f t="shared" si="129"/>
        <v>kat</v>
      </c>
      <c r="DF89" s="78" t="str">
        <f t="shared" si="130"/>
        <v/>
      </c>
      <c r="DG89" s="71" t="str">
        <f t="shared" si="131"/>
        <v>imepre-klu-kat</v>
      </c>
      <c r="DH89" s="52" t="s">
        <v>0</v>
      </c>
      <c r="DI89" s="63">
        <f>IF(BL89="","",MAX(DI$10:DI88)+1)</f>
        <v>1070</v>
      </c>
      <c r="DJ89" s="78">
        <f t="shared" si="132"/>
        <v>1009</v>
      </c>
      <c r="DK89" s="78">
        <f t="shared" si="133"/>
        <v>1900</v>
      </c>
      <c r="DL89" s="78">
        <f t="shared" si="134"/>
        <v>5992</v>
      </c>
      <c r="DM89" s="78">
        <f t="shared" si="135"/>
        <v>1</v>
      </c>
      <c r="DN89" s="78">
        <f t="shared" si="83"/>
        <v>0</v>
      </c>
      <c r="DO89" s="78">
        <f t="shared" si="84"/>
        <v>1</v>
      </c>
      <c r="DP89" s="78" t="str">
        <f t="shared" si="136"/>
        <v>0</v>
      </c>
      <c r="DQ89" s="78" t="str">
        <f t="shared" si="137"/>
        <v/>
      </c>
      <c r="DR89" s="78" t="str">
        <f t="shared" si="138"/>
        <v/>
      </c>
      <c r="DS89" s="58" t="str">
        <f t="shared" si="85"/>
        <v/>
      </c>
      <c r="DT89" s="52" t="s">
        <v>0</v>
      </c>
      <c r="DU89" s="20"/>
      <c r="DV89" s="52"/>
      <c r="DW89" s="20"/>
      <c r="DX89" s="52"/>
      <c r="DY89" s="230"/>
      <c r="DZ89" s="52" t="s">
        <v>0</v>
      </c>
    </row>
    <row r="90" spans="1:130" x14ac:dyDescent="0.25">
      <c r="A90" t="s">
        <v>0</v>
      </c>
      <c r="B90" s="57" t="str">
        <f>IF(csv!F82="","",csv!T82)</f>
        <v>M21B</v>
      </c>
      <c r="C90" s="33" t="s">
        <v>0</v>
      </c>
      <c r="D90" s="33" t="str">
        <f>IF(csv!F82="","",csv!F82)</f>
        <v>Dino</v>
      </c>
      <c r="E90" s="33" t="str">
        <f>IF(csv!E82="","",csv!E82)</f>
        <v>Martinović</v>
      </c>
      <c r="F90" s="33" t="s">
        <v>0</v>
      </c>
      <c r="G90" s="78" t="str">
        <f>IF(csv!M82="","",csv!M82)</f>
        <v>106:29</v>
      </c>
      <c r="H90" s="78" t="str">
        <f>IF(csv!N82="","",csv!N82)</f>
        <v>0</v>
      </c>
      <c r="I90" s="33" t="s">
        <v>0</v>
      </c>
      <c r="J90" s="33" t="str">
        <f>IF(csv!P82="","",csv!P82)</f>
        <v>Vihor</v>
      </c>
      <c r="K90" s="33" t="str">
        <f>IF(csv!Q82="","",csv!Q82)</f>
        <v>OK Vihor</v>
      </c>
      <c r="L90" s="33" t="s">
        <v>0</v>
      </c>
      <c r="M90" s="71" t="str">
        <f>IF(csv!R82="","",csv!R82)</f>
        <v>CRO</v>
      </c>
      <c r="N90" s="52" t="s">
        <v>0</v>
      </c>
      <c r="O90" s="57" t="str">
        <f t="shared" si="86"/>
        <v>M21B</v>
      </c>
      <c r="P90" s="78">
        <f>IF(O90="","",IF(COUNTIF(O$10:O89,O90)=0,P89+1,P89))</f>
        <v>6</v>
      </c>
      <c r="Q90" s="93">
        <f t="shared" si="87"/>
        <v>108</v>
      </c>
      <c r="R90" s="94" t="str" cm="1">
        <f t="array" ref="R90">IF(S90="","",INDEX(natjecanjeStaze_naziv,MATCH(S90,natjecanjeStaze_stazaId,0)))</f>
        <v>M16 – M21B</v>
      </c>
      <c r="S90" s="58">
        <f t="shared" si="88"/>
        <v>1009</v>
      </c>
      <c r="T90" s="52" t="s">
        <v>0</v>
      </c>
      <c r="U90" s="165" t="str">
        <f t="shared" si="89"/>
        <v>M21B</v>
      </c>
      <c r="V90" s="52" t="s">
        <v>0</v>
      </c>
      <c r="W90" s="57" t="str">
        <f t="shared" si="90"/>
        <v>CRO</v>
      </c>
      <c r="X90" s="78">
        <f t="shared" si="3"/>
        <v>1</v>
      </c>
      <c r="Y90" s="33" t="str">
        <f t="shared" si="91"/>
        <v/>
      </c>
      <c r="Z90" s="71" t="str">
        <f>IF(Y90="","",MAX(Z$10:Z89)+1)</f>
        <v/>
      </c>
      <c r="AA90" s="52" t="s">
        <v>0</v>
      </c>
      <c r="AB90" s="135"/>
      <c r="AC90" s="52" t="s">
        <v>0</v>
      </c>
      <c r="AD90" s="20" t="str">
        <f t="shared" si="92"/>
        <v/>
      </c>
      <c r="AE90" s="52" t="s">
        <v>0</v>
      </c>
      <c r="AF90" s="165" t="str">
        <f t="shared" si="93"/>
        <v>CRO</v>
      </c>
      <c r="AG90" s="52" t="s">
        <v>0</v>
      </c>
      <c r="AH90" s="57" t="str">
        <f t="shared" si="94"/>
        <v>Vihor</v>
      </c>
      <c r="AI90" s="33" t="str">
        <f t="shared" si="95"/>
        <v>OK Vihor</v>
      </c>
      <c r="AJ90" s="78" t="str">
        <f t="shared" si="5"/>
        <v/>
      </c>
      <c r="AK90" s="33" t="str" cm="1">
        <f t="array" ref="AK90">IF(AJ90="",""&amp;AI90,IF(AJ90="NEMA",AI90,INDEX(klub_naziv,MATCH(INDEX(klubAlias_klubId,AJ90),klub_id,0))))</f>
        <v>OK Vihor</v>
      </c>
      <c r="AL90" s="33" t="str" cm="1">
        <f t="array" ref="AL90">IFERROR(""&amp;INDEX(registarNatjecatelji,CX90,4),"")</f>
        <v>OK Vihor</v>
      </c>
      <c r="AM90" s="78" t="str">
        <f t="shared" si="96"/>
        <v/>
      </c>
      <c r="AN90" s="71" t="str">
        <f t="shared" si="97"/>
        <v>OK Vihor</v>
      </c>
      <c r="AO90" s="52" t="s">
        <v>0</v>
      </c>
      <c r="AP90" s="87" t="str">
        <f>IF(AJ90&lt;&gt;"NEMA","",IF(IFERROR(MATCH(AI90,AI$10:AI89,0),0)&lt;&gt;0,"",AI90))</f>
        <v/>
      </c>
      <c r="AQ90" s="52" t="s">
        <v>0</v>
      </c>
      <c r="AR90" s="135"/>
      <c r="AS90" s="52" t="s">
        <v>0</v>
      </c>
      <c r="AT90" s="57" t="str">
        <f t="shared" si="98"/>
        <v/>
      </c>
      <c r="AU90" s="33" t="str">
        <f>IF(AT90="","",MAX(AU$10:AU89)+1)</f>
        <v/>
      </c>
      <c r="AV90" s="33" t="str">
        <f t="shared" si="99"/>
        <v/>
      </c>
      <c r="AW90" s="33" t="str">
        <f t="shared" si="100"/>
        <v/>
      </c>
      <c r="AX90" s="33" t="str">
        <f>IF(AR90="","",MAX(AX$10:AX89)+1)</f>
        <v/>
      </c>
      <c r="AY90" s="94" t="str">
        <f t="shared" si="101"/>
        <v/>
      </c>
      <c r="AZ90" s="71" t="str">
        <f t="shared" si="102"/>
        <v/>
      </c>
      <c r="BA90" s="52" t="s">
        <v>0</v>
      </c>
      <c r="BB90" s="20" t="str">
        <f t="shared" si="103"/>
        <v/>
      </c>
      <c r="BC90" s="52" t="s">
        <v>0</v>
      </c>
      <c r="BD90" s="165" t="str">
        <f t="shared" si="104"/>
        <v>OK Vihor</v>
      </c>
      <c r="BE90" s="52" t="s">
        <v>0</v>
      </c>
      <c r="BF90" s="63" t="str">
        <f t="shared" si="105"/>
        <v>106:29</v>
      </c>
      <c r="BG90" s="93" t="str">
        <f t="shared" si="106"/>
        <v>0</v>
      </c>
      <c r="BH90" s="211">
        <f t="shared" si="107"/>
        <v>6389</v>
      </c>
      <c r="BI90" s="212">
        <f t="shared" si="78"/>
        <v>1</v>
      </c>
      <c r="BJ90" s="52" t="s">
        <v>0</v>
      </c>
      <c r="BK90" s="57" t="str">
        <f t="shared" si="108"/>
        <v>Dino</v>
      </c>
      <c r="BL90" s="33" t="str">
        <f t="shared" si="109"/>
        <v>Martinović</v>
      </c>
      <c r="BM90" s="78">
        <f t="shared" si="110"/>
        <v>1942</v>
      </c>
      <c r="BN90" s="78" t="str">
        <f t="shared" si="111"/>
        <v/>
      </c>
      <c r="BO90" s="33" t="str">
        <f t="shared" si="112"/>
        <v>Dino</v>
      </c>
      <c r="BP90" s="71" t="str">
        <f t="shared" si="113"/>
        <v>Martinović</v>
      </c>
      <c r="BQ90" s="52" t="s">
        <v>0</v>
      </c>
      <c r="BR90" s="87" t="str">
        <f t="shared" si="114"/>
        <v/>
      </c>
      <c r="BS90" s="52" t="s">
        <v>0</v>
      </c>
      <c r="BT90" s="20" t="str">
        <f t="shared" si="115"/>
        <v/>
      </c>
      <c r="BU90" s="52" t="s">
        <v>0</v>
      </c>
      <c r="BV90" s="135"/>
      <c r="BW90" s="52" t="s">
        <v>0</v>
      </c>
      <c r="BX90" s="57" t="str">
        <f t="shared" si="116"/>
        <v/>
      </c>
      <c r="BY90" s="78" t="str">
        <f>IF(BV90="","",MAX(BY$10:BY89)+1)</f>
        <v/>
      </c>
      <c r="BZ90" s="58" t="str">
        <f t="shared" si="117"/>
        <v/>
      </c>
      <c r="CA90" s="52" t="s">
        <v>0</v>
      </c>
      <c r="CB90" s="20" t="str">
        <f t="shared" si="118"/>
        <v/>
      </c>
      <c r="CC90" s="52" t="s">
        <v>0</v>
      </c>
      <c r="CD90" s="63" t="str">
        <f>IF(AND(BM90="NEMA",BN90="NEMA"),MAX(CD$10:CD89)+1,"")</f>
        <v/>
      </c>
      <c r="CE90" s="58" t="str">
        <f t="shared" si="119"/>
        <v/>
      </c>
      <c r="CF90" t="s">
        <v>0</v>
      </c>
      <c r="CG90" s="138" t="str">
        <f t="shared" si="79"/>
        <v>M</v>
      </c>
      <c r="CH90" t="s">
        <v>0</v>
      </c>
      <c r="CI90" s="57" t="str">
        <f>IF(CD90="","",IF(M90&lt;&gt;"CRO","","INSERT INTO osoba (id,reg_broj,oib,spol_id,dat_rodjenja) VALUES ("&amp;CD90&amp;",(SELECT max(reg_broj)+1 FROM osoba),Null,'"&amp;CG90&amp;"',Null); INSERT INTO osoba_log (id,reg_broj,oib,spol_id,dat_rodjenja,dnevnik_id) SELECT id,reg_broj,oib,spol_id,dat_rodjenja,"&amp;dnevnik_id&amp;" FROM osoba WHERE id = "&amp;CD90&amp;";"))</f>
        <v/>
      </c>
      <c r="CJ90" s="71" t="str">
        <f>IF(CD90="","","INSERT INTO imeprezime (id,osoba_id,rbr,ime,prezime,klub_id,identitet_id,sintaksa_id,info,aktivno,dnevnik_id) VALUES ("&amp;CD90&amp;","&amp;IF(CI90="","Null",CD90)&amp;",1,'"&amp;BK90&amp;"','"&amp;BL90&amp;"',(SELECT id FROM klub WHERE naziv = '"&amp;BD90&amp;"'),Null,1,'',1,"&amp;dnevnik_id&amp;");")</f>
        <v/>
      </c>
      <c r="CK90" t="s">
        <v>0</v>
      </c>
      <c r="CL90" s="20" t="str">
        <f t="shared" si="120"/>
        <v/>
      </c>
      <c r="CM90" s="52" t="s">
        <v>0</v>
      </c>
      <c r="CN90" s="57" t="str">
        <f t="shared" si="80"/>
        <v>Dino</v>
      </c>
      <c r="CO90" s="71" t="str">
        <f t="shared" si="81"/>
        <v>Martinović</v>
      </c>
      <c r="CP90" s="52" t="s">
        <v>0</v>
      </c>
      <c r="CQ90" s="57" t="str">
        <f t="shared" si="121"/>
        <v>Dino – Martinović – OK Vihor – M21B</v>
      </c>
      <c r="CR90" s="58">
        <f t="shared" si="122"/>
        <v>784</v>
      </c>
      <c r="CS90" s="52" t="s">
        <v>0</v>
      </c>
      <c r="CT90" s="57" t="str">
        <f t="shared" si="123"/>
        <v>Dino – Martinović – OK Vihor</v>
      </c>
      <c r="CU90" s="58">
        <f t="shared" si="124"/>
        <v>784</v>
      </c>
      <c r="CV90" s="52" t="s">
        <v>0</v>
      </c>
      <c r="CW90" s="57" t="str">
        <f t="shared" si="125"/>
        <v>Dino – Martinović</v>
      </c>
      <c r="CX90" s="58">
        <f t="shared" si="126"/>
        <v>784</v>
      </c>
      <c r="CY90" s="52" t="s">
        <v>0</v>
      </c>
      <c r="CZ90" s="63">
        <f t="shared" si="127"/>
        <v>784</v>
      </c>
      <c r="DA90" s="58" cm="1">
        <f t="array" ref="DA90">IF(CZ90&lt;&gt;"",INDEX(imePrezime_id,CZ90,0),IF(CD90&lt;&gt;"",CD90,""))</f>
        <v>1942</v>
      </c>
      <c r="DB90" s="52" t="s">
        <v>0</v>
      </c>
      <c r="DC90" s="63" t="str">
        <f t="shared" si="128"/>
        <v>imepre</v>
      </c>
      <c r="DD90" s="78" t="str">
        <f t="shared" si="82"/>
        <v>klu</v>
      </c>
      <c r="DE90" s="78" t="str">
        <f t="shared" si="129"/>
        <v>kat</v>
      </c>
      <c r="DF90" s="78" t="str">
        <f t="shared" si="130"/>
        <v/>
      </c>
      <c r="DG90" s="71" t="str">
        <f t="shared" si="131"/>
        <v>imepre-klu-kat</v>
      </c>
      <c r="DH90" s="52" t="s">
        <v>0</v>
      </c>
      <c r="DI90" s="63">
        <f>IF(BL90="","",MAX(DI$10:DI89)+1)</f>
        <v>1071</v>
      </c>
      <c r="DJ90" s="78">
        <f t="shared" si="132"/>
        <v>1009</v>
      </c>
      <c r="DK90" s="78">
        <f t="shared" si="133"/>
        <v>1942</v>
      </c>
      <c r="DL90" s="78">
        <f t="shared" si="134"/>
        <v>6389</v>
      </c>
      <c r="DM90" s="78">
        <f t="shared" si="135"/>
        <v>1</v>
      </c>
      <c r="DN90" s="78">
        <f t="shared" si="83"/>
        <v>0</v>
      </c>
      <c r="DO90" s="78">
        <f t="shared" si="84"/>
        <v>1</v>
      </c>
      <c r="DP90" s="78" t="str">
        <f t="shared" si="136"/>
        <v>0</v>
      </c>
      <c r="DQ90" s="78" t="str">
        <f t="shared" si="137"/>
        <v/>
      </c>
      <c r="DR90" s="78" t="str">
        <f t="shared" si="138"/>
        <v/>
      </c>
      <c r="DS90" s="58" t="str">
        <f t="shared" si="85"/>
        <v/>
      </c>
      <c r="DT90" s="52" t="s">
        <v>0</v>
      </c>
      <c r="DU90" s="20"/>
      <c r="DV90" s="52"/>
      <c r="DW90" s="20"/>
      <c r="DX90" s="52"/>
      <c r="DY90" s="230"/>
      <c r="DZ90" s="52" t="s">
        <v>0</v>
      </c>
    </row>
    <row r="91" spans="1:130" x14ac:dyDescent="0.25">
      <c r="A91" t="s">
        <v>0</v>
      </c>
      <c r="B91" s="57" t="str">
        <f>IF(csv!F83="","",csv!T83)</f>
        <v>M21B</v>
      </c>
      <c r="C91" s="33" t="s">
        <v>0</v>
      </c>
      <c r="D91" s="33" t="str">
        <f>IF(csv!F83="","",csv!F83)</f>
        <v>Jurica</v>
      </c>
      <c r="E91" s="33" t="str">
        <f>IF(csv!E83="","",csv!E83)</f>
        <v>Cimperšak Žigrović</v>
      </c>
      <c r="F91" s="33" t="s">
        <v>0</v>
      </c>
      <c r="G91" s="78" t="str">
        <f>IF(csv!M83="","",csv!M83)</f>
        <v>107:35</v>
      </c>
      <c r="H91" s="78" t="str">
        <f>IF(csv!N83="","",csv!N83)</f>
        <v>0</v>
      </c>
      <c r="I91" s="33" t="s">
        <v>0</v>
      </c>
      <c r="J91" s="33" t="str">
        <f>IF(csv!P83="","",csv!P83)</f>
        <v>Vihor</v>
      </c>
      <c r="K91" s="33" t="str">
        <f>IF(csv!Q83="","",csv!Q83)</f>
        <v>OK Vihor</v>
      </c>
      <c r="L91" s="33" t="s">
        <v>0</v>
      </c>
      <c r="M91" s="71" t="str">
        <f>IF(csv!R83="","",csv!R83)</f>
        <v>CRO</v>
      </c>
      <c r="N91" s="52" t="s">
        <v>0</v>
      </c>
      <c r="O91" s="57" t="str">
        <f t="shared" si="86"/>
        <v>M21B</v>
      </c>
      <c r="P91" s="78">
        <f>IF(O91="","",IF(COUNTIF(O$10:O90,O91)=0,P90+1,P90))</f>
        <v>6</v>
      </c>
      <c r="Q91" s="93">
        <f t="shared" si="87"/>
        <v>108</v>
      </c>
      <c r="R91" s="94" t="str" cm="1">
        <f t="array" ref="R91">IF(S91="","",INDEX(natjecanjeStaze_naziv,MATCH(S91,natjecanjeStaze_stazaId,0)))</f>
        <v>M16 – M21B</v>
      </c>
      <c r="S91" s="58">
        <f t="shared" si="88"/>
        <v>1009</v>
      </c>
      <c r="T91" s="52" t="s">
        <v>0</v>
      </c>
      <c r="U91" s="165" t="str">
        <f t="shared" si="89"/>
        <v>M21B</v>
      </c>
      <c r="V91" s="52" t="s">
        <v>0</v>
      </c>
      <c r="W91" s="57" t="str">
        <f t="shared" si="90"/>
        <v>CRO</v>
      </c>
      <c r="X91" s="78">
        <f t="shared" si="3"/>
        <v>1</v>
      </c>
      <c r="Y91" s="33" t="str">
        <f t="shared" si="91"/>
        <v/>
      </c>
      <c r="Z91" s="71" t="str">
        <f>IF(Y91="","",MAX(Z$10:Z90)+1)</f>
        <v/>
      </c>
      <c r="AA91" s="52" t="s">
        <v>0</v>
      </c>
      <c r="AB91" s="135"/>
      <c r="AC91" s="52" t="s">
        <v>0</v>
      </c>
      <c r="AD91" s="20" t="str">
        <f t="shared" si="92"/>
        <v/>
      </c>
      <c r="AE91" s="52" t="s">
        <v>0</v>
      </c>
      <c r="AF91" s="165" t="str">
        <f t="shared" si="93"/>
        <v>CRO</v>
      </c>
      <c r="AG91" s="52" t="s">
        <v>0</v>
      </c>
      <c r="AH91" s="57" t="str">
        <f t="shared" si="94"/>
        <v>Vihor</v>
      </c>
      <c r="AI91" s="33" t="str">
        <f t="shared" si="95"/>
        <v>OK Vihor</v>
      </c>
      <c r="AJ91" s="78" t="str">
        <f t="shared" si="5"/>
        <v/>
      </c>
      <c r="AK91" s="33" t="str" cm="1">
        <f t="array" ref="AK91">IF(AJ91="",""&amp;AI91,IF(AJ91="NEMA",AI91,INDEX(klub_naziv,MATCH(INDEX(klubAlias_klubId,AJ91),klub_id,0))))</f>
        <v>OK Vihor</v>
      </c>
      <c r="AL91" s="33" t="str" cm="1">
        <f t="array" ref="AL91">IFERROR(""&amp;INDEX(registarNatjecatelji,CX91,4),"")</f>
        <v>OK Vihor</v>
      </c>
      <c r="AM91" s="78" t="str">
        <f t="shared" si="96"/>
        <v/>
      </c>
      <c r="AN91" s="71" t="str">
        <f t="shared" si="97"/>
        <v>OK Vihor</v>
      </c>
      <c r="AO91" s="52" t="s">
        <v>0</v>
      </c>
      <c r="AP91" s="87" t="str">
        <f>IF(AJ91&lt;&gt;"NEMA","",IF(IFERROR(MATCH(AI91,AI$10:AI90,0),0)&lt;&gt;0,"",AI91))</f>
        <v/>
      </c>
      <c r="AQ91" s="52" t="s">
        <v>0</v>
      </c>
      <c r="AR91" s="135"/>
      <c r="AS91" s="52" t="s">
        <v>0</v>
      </c>
      <c r="AT91" s="57" t="str">
        <f t="shared" si="98"/>
        <v/>
      </c>
      <c r="AU91" s="33" t="str">
        <f>IF(AT91="","",MAX(AU$10:AU90)+1)</f>
        <v/>
      </c>
      <c r="AV91" s="33" t="str">
        <f t="shared" si="99"/>
        <v/>
      </c>
      <c r="AW91" s="33" t="str">
        <f t="shared" si="100"/>
        <v/>
      </c>
      <c r="AX91" s="33" t="str">
        <f>IF(AR91="","",MAX(AX$10:AX90)+1)</f>
        <v/>
      </c>
      <c r="AY91" s="94" t="str">
        <f t="shared" si="101"/>
        <v/>
      </c>
      <c r="AZ91" s="71" t="str">
        <f t="shared" si="102"/>
        <v/>
      </c>
      <c r="BA91" s="52" t="s">
        <v>0</v>
      </c>
      <c r="BB91" s="20" t="str">
        <f t="shared" si="103"/>
        <v/>
      </c>
      <c r="BC91" s="52" t="s">
        <v>0</v>
      </c>
      <c r="BD91" s="165" t="str">
        <f t="shared" si="104"/>
        <v>OK Vihor</v>
      </c>
      <c r="BE91" s="52" t="s">
        <v>0</v>
      </c>
      <c r="BF91" s="63" t="str">
        <f t="shared" si="105"/>
        <v>107:35</v>
      </c>
      <c r="BG91" s="93" t="str">
        <f t="shared" si="106"/>
        <v>0</v>
      </c>
      <c r="BH91" s="211">
        <f t="shared" si="107"/>
        <v>6455</v>
      </c>
      <c r="BI91" s="212">
        <f t="shared" si="78"/>
        <v>1</v>
      </c>
      <c r="BJ91" s="52" t="s">
        <v>0</v>
      </c>
      <c r="BK91" s="57" t="str">
        <f t="shared" si="108"/>
        <v>Jurica</v>
      </c>
      <c r="BL91" s="33" t="str">
        <f t="shared" si="109"/>
        <v>Cimperšak Žigrović</v>
      </c>
      <c r="BM91" s="78">
        <f t="shared" si="110"/>
        <v>1915</v>
      </c>
      <c r="BN91" s="78" t="str">
        <f t="shared" si="111"/>
        <v/>
      </c>
      <c r="BO91" s="33" t="str">
        <f t="shared" si="112"/>
        <v>Jurica</v>
      </c>
      <c r="BP91" s="71" t="str">
        <f t="shared" si="113"/>
        <v>Cimperšak Žigrović</v>
      </c>
      <c r="BQ91" s="52" t="s">
        <v>0</v>
      </c>
      <c r="BR91" s="87" t="str">
        <f t="shared" si="114"/>
        <v/>
      </c>
      <c r="BS91" s="52" t="s">
        <v>0</v>
      </c>
      <c r="BT91" s="20" t="str">
        <f t="shared" si="115"/>
        <v/>
      </c>
      <c r="BU91" s="52" t="s">
        <v>0</v>
      </c>
      <c r="BV91" s="135"/>
      <c r="BW91" s="52" t="s">
        <v>0</v>
      </c>
      <c r="BX91" s="57" t="str">
        <f t="shared" si="116"/>
        <v/>
      </c>
      <c r="BY91" s="78" t="str">
        <f>IF(BV91="","",MAX(BY$10:BY90)+1)</f>
        <v/>
      </c>
      <c r="BZ91" s="58" t="str">
        <f t="shared" si="117"/>
        <v/>
      </c>
      <c r="CA91" s="52" t="s">
        <v>0</v>
      </c>
      <c r="CB91" s="20" t="str">
        <f t="shared" si="118"/>
        <v/>
      </c>
      <c r="CC91" s="52" t="s">
        <v>0</v>
      </c>
      <c r="CD91" s="63" t="str">
        <f>IF(AND(BM91="NEMA",BN91="NEMA"),MAX(CD$10:CD90)+1,"")</f>
        <v/>
      </c>
      <c r="CE91" s="58" t="str">
        <f t="shared" si="119"/>
        <v/>
      </c>
      <c r="CF91" t="s">
        <v>0</v>
      </c>
      <c r="CG91" s="138" t="str">
        <f t="shared" si="79"/>
        <v>M</v>
      </c>
      <c r="CH91" t="s">
        <v>0</v>
      </c>
      <c r="CI91" s="57" t="str">
        <f>IF(CD91="","",IF(M91&lt;&gt;"CRO","","INSERT INTO osoba (id,reg_broj,oib,spol_id,dat_rodjenja) VALUES ("&amp;CD91&amp;",(SELECT max(reg_broj)+1 FROM osoba),Null,'"&amp;CG91&amp;"',Null); INSERT INTO osoba_log (id,reg_broj,oib,spol_id,dat_rodjenja,dnevnik_id) SELECT id,reg_broj,oib,spol_id,dat_rodjenja,"&amp;dnevnik_id&amp;" FROM osoba WHERE id = "&amp;CD91&amp;";"))</f>
        <v/>
      </c>
      <c r="CJ91" s="71" t="str">
        <f>IF(CD91="","","INSERT INTO imeprezime (id,osoba_id,rbr,ime,prezime,klub_id,identitet_id,sintaksa_id,info,aktivno,dnevnik_id) VALUES ("&amp;CD91&amp;","&amp;IF(CI91="","Null",CD91)&amp;",1,'"&amp;BK91&amp;"','"&amp;BL91&amp;"',(SELECT id FROM klub WHERE naziv = '"&amp;BD91&amp;"'),Null,1,'',1,"&amp;dnevnik_id&amp;");")</f>
        <v/>
      </c>
      <c r="CK91" t="s">
        <v>0</v>
      </c>
      <c r="CL91" s="20" t="str">
        <f t="shared" si="120"/>
        <v/>
      </c>
      <c r="CM91" s="52" t="s">
        <v>0</v>
      </c>
      <c r="CN91" s="57" t="str">
        <f t="shared" si="80"/>
        <v>Jurica</v>
      </c>
      <c r="CO91" s="71" t="str">
        <f t="shared" si="81"/>
        <v>Cimperšak Žigrović</v>
      </c>
      <c r="CP91" s="52" t="s">
        <v>0</v>
      </c>
      <c r="CQ91" s="57" t="str">
        <f t="shared" si="121"/>
        <v>Jurica – Cimperšak Žigrović – OK Vihor – M21B</v>
      </c>
      <c r="CR91" s="58">
        <f t="shared" si="122"/>
        <v>638</v>
      </c>
      <c r="CS91" s="52" t="s">
        <v>0</v>
      </c>
      <c r="CT91" s="57" t="str">
        <f t="shared" si="123"/>
        <v>Jurica – Cimperšak Žigrović – OK Vihor</v>
      </c>
      <c r="CU91" s="58">
        <f t="shared" si="124"/>
        <v>638</v>
      </c>
      <c r="CV91" s="52" t="s">
        <v>0</v>
      </c>
      <c r="CW91" s="57" t="str">
        <f t="shared" si="125"/>
        <v>Jurica – Cimperšak Žigrović</v>
      </c>
      <c r="CX91" s="58">
        <f t="shared" si="126"/>
        <v>638</v>
      </c>
      <c r="CY91" s="52" t="s">
        <v>0</v>
      </c>
      <c r="CZ91" s="63">
        <f t="shared" si="127"/>
        <v>638</v>
      </c>
      <c r="DA91" s="58" cm="1">
        <f t="array" ref="DA91">IF(CZ91&lt;&gt;"",INDEX(imePrezime_id,CZ91,0),IF(CD91&lt;&gt;"",CD91,""))</f>
        <v>1915</v>
      </c>
      <c r="DB91" s="52" t="s">
        <v>0</v>
      </c>
      <c r="DC91" s="63" t="str">
        <f t="shared" si="128"/>
        <v>imepre</v>
      </c>
      <c r="DD91" s="78" t="str">
        <f t="shared" si="82"/>
        <v>klu</v>
      </c>
      <c r="DE91" s="78" t="str">
        <f t="shared" si="129"/>
        <v>kat</v>
      </c>
      <c r="DF91" s="78" t="str">
        <f t="shared" si="130"/>
        <v/>
      </c>
      <c r="DG91" s="71" t="str">
        <f t="shared" si="131"/>
        <v>imepre-klu-kat</v>
      </c>
      <c r="DH91" s="52" t="s">
        <v>0</v>
      </c>
      <c r="DI91" s="63">
        <f>IF(BL91="","",MAX(DI$10:DI90)+1)</f>
        <v>1072</v>
      </c>
      <c r="DJ91" s="78">
        <f t="shared" si="132"/>
        <v>1009</v>
      </c>
      <c r="DK91" s="78">
        <f t="shared" si="133"/>
        <v>1915</v>
      </c>
      <c r="DL91" s="78">
        <f t="shared" si="134"/>
        <v>6455</v>
      </c>
      <c r="DM91" s="78">
        <f t="shared" si="135"/>
        <v>1</v>
      </c>
      <c r="DN91" s="78">
        <f t="shared" si="83"/>
        <v>0</v>
      </c>
      <c r="DO91" s="78">
        <f t="shared" si="84"/>
        <v>1</v>
      </c>
      <c r="DP91" s="78" t="str">
        <f t="shared" si="136"/>
        <v>0</v>
      </c>
      <c r="DQ91" s="78" t="str">
        <f t="shared" si="137"/>
        <v/>
      </c>
      <c r="DR91" s="78" t="str">
        <f t="shared" si="138"/>
        <v/>
      </c>
      <c r="DS91" s="58" t="str">
        <f t="shared" si="85"/>
        <v/>
      </c>
      <c r="DT91" s="52" t="s">
        <v>0</v>
      </c>
      <c r="DU91" s="20"/>
      <c r="DV91" s="52"/>
      <c r="DW91" s="20"/>
      <c r="DX91" s="52"/>
      <c r="DY91" s="230"/>
      <c r="DZ91" s="52" t="s">
        <v>0</v>
      </c>
    </row>
    <row r="92" spans="1:130" x14ac:dyDescent="0.25">
      <c r="A92" t="s">
        <v>0</v>
      </c>
      <c r="B92" s="57" t="str">
        <f>IF(csv!F84="","",csv!T84)</f>
        <v>M21B</v>
      </c>
      <c r="C92" s="33" t="s">
        <v>0</v>
      </c>
      <c r="D92" s="33" t="str">
        <f>IF(csv!F84="","",csv!F84)</f>
        <v>Franjo</v>
      </c>
      <c r="E92" s="33" t="str">
        <f>IF(csv!E84="","",csv!E84)</f>
        <v>Lozančić</v>
      </c>
      <c r="F92" s="33" t="s">
        <v>0</v>
      </c>
      <c r="G92" s="78" t="str">
        <f>IF(csv!M84="","",csv!M84)</f>
        <v>107:41</v>
      </c>
      <c r="H92" s="78" t="str">
        <f>IF(csv!N84="","",csv!N84)</f>
        <v>0</v>
      </c>
      <c r="I92" s="33" t="s">
        <v>0</v>
      </c>
      <c r="J92" s="33" t="str">
        <f>IF(csv!P84="","",csv!P84)</f>
        <v>Vihor</v>
      </c>
      <c r="K92" s="33" t="str">
        <f>IF(csv!Q84="","",csv!Q84)</f>
        <v>OK Vihor</v>
      </c>
      <c r="L92" s="33" t="s">
        <v>0</v>
      </c>
      <c r="M92" s="71" t="str">
        <f>IF(csv!R84="","",csv!R84)</f>
        <v>CRO</v>
      </c>
      <c r="N92" s="52" t="s">
        <v>0</v>
      </c>
      <c r="O92" s="57" t="str">
        <f t="shared" si="86"/>
        <v>M21B</v>
      </c>
      <c r="P92" s="78">
        <f>IF(O92="","",IF(COUNTIF(O$10:O91,O92)=0,P91+1,P91))</f>
        <v>6</v>
      </c>
      <c r="Q92" s="93">
        <f t="shared" si="87"/>
        <v>108</v>
      </c>
      <c r="R92" s="94" t="str" cm="1">
        <f t="array" ref="R92">IF(S92="","",INDEX(natjecanjeStaze_naziv,MATCH(S92,natjecanjeStaze_stazaId,0)))</f>
        <v>M16 – M21B</v>
      </c>
      <c r="S92" s="58">
        <f t="shared" si="88"/>
        <v>1009</v>
      </c>
      <c r="T92" s="52" t="s">
        <v>0</v>
      </c>
      <c r="U92" s="165" t="str">
        <f t="shared" si="89"/>
        <v>M21B</v>
      </c>
      <c r="V92" s="52" t="s">
        <v>0</v>
      </c>
      <c r="W92" s="57" t="str">
        <f t="shared" si="90"/>
        <v>CRO</v>
      </c>
      <c r="X92" s="78">
        <f t="shared" si="3"/>
        <v>1</v>
      </c>
      <c r="Y92" s="33" t="str">
        <f t="shared" si="91"/>
        <v/>
      </c>
      <c r="Z92" s="71" t="str">
        <f>IF(Y92="","",MAX(Z$10:Z91)+1)</f>
        <v/>
      </c>
      <c r="AA92" s="52" t="s">
        <v>0</v>
      </c>
      <c r="AB92" s="135"/>
      <c r="AC92" s="52" t="s">
        <v>0</v>
      </c>
      <c r="AD92" s="20" t="str">
        <f t="shared" si="92"/>
        <v/>
      </c>
      <c r="AE92" s="52" t="s">
        <v>0</v>
      </c>
      <c r="AF92" s="165" t="str">
        <f t="shared" si="93"/>
        <v>CRO</v>
      </c>
      <c r="AG92" s="52" t="s">
        <v>0</v>
      </c>
      <c r="AH92" s="57" t="str">
        <f t="shared" si="94"/>
        <v>Vihor</v>
      </c>
      <c r="AI92" s="33" t="str">
        <f t="shared" si="95"/>
        <v>OK Vihor</v>
      </c>
      <c r="AJ92" s="78" t="str">
        <f t="shared" si="5"/>
        <v/>
      </c>
      <c r="AK92" s="33" t="str" cm="1">
        <f t="array" ref="AK92">IF(AJ92="",""&amp;AI92,IF(AJ92="NEMA",AI92,INDEX(klub_naziv,MATCH(INDEX(klubAlias_klubId,AJ92),klub_id,0))))</f>
        <v>OK Vihor</v>
      </c>
      <c r="AL92" s="33" t="str" cm="1">
        <f t="array" ref="AL92">IFERROR(""&amp;INDEX(registarNatjecatelji,CX92,4),"")</f>
        <v>OK Vihor</v>
      </c>
      <c r="AM92" s="78" t="str">
        <f t="shared" si="96"/>
        <v/>
      </c>
      <c r="AN92" s="71" t="str">
        <f t="shared" si="97"/>
        <v>OK Vihor</v>
      </c>
      <c r="AO92" s="52" t="s">
        <v>0</v>
      </c>
      <c r="AP92" s="87" t="str">
        <f>IF(AJ92&lt;&gt;"NEMA","",IF(IFERROR(MATCH(AI92,AI$10:AI91,0),0)&lt;&gt;0,"",AI92))</f>
        <v/>
      </c>
      <c r="AQ92" s="52" t="s">
        <v>0</v>
      </c>
      <c r="AR92" s="135"/>
      <c r="AS92" s="52" t="s">
        <v>0</v>
      </c>
      <c r="AT92" s="57" t="str">
        <f t="shared" si="98"/>
        <v/>
      </c>
      <c r="AU92" s="33" t="str">
        <f>IF(AT92="","",MAX(AU$10:AU91)+1)</f>
        <v/>
      </c>
      <c r="AV92" s="33" t="str">
        <f t="shared" si="99"/>
        <v/>
      </c>
      <c r="AW92" s="33" t="str">
        <f t="shared" si="100"/>
        <v/>
      </c>
      <c r="AX92" s="33" t="str">
        <f>IF(AR92="","",MAX(AX$10:AX91)+1)</f>
        <v/>
      </c>
      <c r="AY92" s="94" t="str">
        <f t="shared" si="101"/>
        <v/>
      </c>
      <c r="AZ92" s="71" t="str">
        <f t="shared" si="102"/>
        <v/>
      </c>
      <c r="BA92" s="52" t="s">
        <v>0</v>
      </c>
      <c r="BB92" s="20" t="str">
        <f t="shared" si="103"/>
        <v/>
      </c>
      <c r="BC92" s="52" t="s">
        <v>0</v>
      </c>
      <c r="BD92" s="165" t="str">
        <f t="shared" si="104"/>
        <v>OK Vihor</v>
      </c>
      <c r="BE92" s="52" t="s">
        <v>0</v>
      </c>
      <c r="BF92" s="63" t="str">
        <f t="shared" si="105"/>
        <v>107:41</v>
      </c>
      <c r="BG92" s="93" t="str">
        <f t="shared" si="106"/>
        <v>0</v>
      </c>
      <c r="BH92" s="211">
        <f t="shared" si="107"/>
        <v>6461</v>
      </c>
      <c r="BI92" s="212">
        <f t="shared" si="78"/>
        <v>1</v>
      </c>
      <c r="BJ92" s="52" t="s">
        <v>0</v>
      </c>
      <c r="BK92" s="57" t="str">
        <f t="shared" si="108"/>
        <v>Franjo</v>
      </c>
      <c r="BL92" s="33" t="str">
        <f t="shared" si="109"/>
        <v>Lozančić</v>
      </c>
      <c r="BM92" s="78">
        <f t="shared" si="110"/>
        <v>1897</v>
      </c>
      <c r="BN92" s="78" t="str">
        <f t="shared" si="111"/>
        <v/>
      </c>
      <c r="BO92" s="33" t="str">
        <f t="shared" si="112"/>
        <v>Franjo</v>
      </c>
      <c r="BP92" s="71" t="str">
        <f t="shared" si="113"/>
        <v>Lozančić</v>
      </c>
      <c r="BQ92" s="52" t="s">
        <v>0</v>
      </c>
      <c r="BR92" s="87" t="str">
        <f t="shared" si="114"/>
        <v/>
      </c>
      <c r="BS92" s="52" t="s">
        <v>0</v>
      </c>
      <c r="BT92" s="20" t="str">
        <f t="shared" si="115"/>
        <v/>
      </c>
      <c r="BU92" s="52" t="s">
        <v>0</v>
      </c>
      <c r="BV92" s="135"/>
      <c r="BW92" s="52" t="s">
        <v>0</v>
      </c>
      <c r="BX92" s="57" t="str">
        <f t="shared" si="116"/>
        <v/>
      </c>
      <c r="BY92" s="78" t="str">
        <f>IF(BV92="","",MAX(BY$10:BY91)+1)</f>
        <v/>
      </c>
      <c r="BZ92" s="58" t="str">
        <f t="shared" si="117"/>
        <v/>
      </c>
      <c r="CA92" s="52" t="s">
        <v>0</v>
      </c>
      <c r="CB92" s="20" t="str">
        <f t="shared" si="118"/>
        <v/>
      </c>
      <c r="CC92" s="52" t="s">
        <v>0</v>
      </c>
      <c r="CD92" s="63" t="str">
        <f>IF(AND(BM92="NEMA",BN92="NEMA"),MAX(CD$10:CD91)+1,"")</f>
        <v/>
      </c>
      <c r="CE92" s="58" t="str">
        <f t="shared" si="119"/>
        <v/>
      </c>
      <c r="CF92" t="s">
        <v>0</v>
      </c>
      <c r="CG92" s="138" t="str">
        <f t="shared" si="79"/>
        <v>M</v>
      </c>
      <c r="CH92" t="s">
        <v>0</v>
      </c>
      <c r="CI92" s="57" t="str">
        <f>IF(CD92="","",IF(M92&lt;&gt;"CRO","","INSERT INTO osoba (id,reg_broj,oib,spol_id,dat_rodjenja) VALUES ("&amp;CD92&amp;",(SELECT max(reg_broj)+1 FROM osoba),Null,'"&amp;CG92&amp;"',Null); INSERT INTO osoba_log (id,reg_broj,oib,spol_id,dat_rodjenja,dnevnik_id) SELECT id,reg_broj,oib,spol_id,dat_rodjenja,"&amp;dnevnik_id&amp;" FROM osoba WHERE id = "&amp;CD92&amp;";"))</f>
        <v/>
      </c>
      <c r="CJ92" s="71" t="str">
        <f>IF(CD92="","","INSERT INTO imeprezime (id,osoba_id,rbr,ime,prezime,klub_id,identitet_id,sintaksa_id,info,aktivno,dnevnik_id) VALUES ("&amp;CD92&amp;","&amp;IF(CI92="","Null",CD92)&amp;",1,'"&amp;BK92&amp;"','"&amp;BL92&amp;"',(SELECT id FROM klub WHERE naziv = '"&amp;BD92&amp;"'),Null,1,'',1,"&amp;dnevnik_id&amp;");")</f>
        <v/>
      </c>
      <c r="CK92" t="s">
        <v>0</v>
      </c>
      <c r="CL92" s="20" t="str">
        <f t="shared" si="120"/>
        <v/>
      </c>
      <c r="CM92" s="52" t="s">
        <v>0</v>
      </c>
      <c r="CN92" s="57" t="str">
        <f t="shared" si="80"/>
        <v>Franjo</v>
      </c>
      <c r="CO92" s="71" t="str">
        <f t="shared" si="81"/>
        <v>Lozančić</v>
      </c>
      <c r="CP92" s="52" t="s">
        <v>0</v>
      </c>
      <c r="CQ92" s="57" t="str">
        <f t="shared" si="121"/>
        <v>Franjo – Lozančić – OK Vihor – M21B</v>
      </c>
      <c r="CR92" s="58">
        <f t="shared" si="122"/>
        <v>767</v>
      </c>
      <c r="CS92" s="52" t="s">
        <v>0</v>
      </c>
      <c r="CT92" s="57" t="str">
        <f t="shared" si="123"/>
        <v>Franjo – Lozančić – OK Vihor</v>
      </c>
      <c r="CU92" s="58">
        <f t="shared" si="124"/>
        <v>767</v>
      </c>
      <c r="CV92" s="52" t="s">
        <v>0</v>
      </c>
      <c r="CW92" s="57" t="str">
        <f t="shared" si="125"/>
        <v>Franjo – Lozančić</v>
      </c>
      <c r="CX92" s="58">
        <f t="shared" si="126"/>
        <v>767</v>
      </c>
      <c r="CY92" s="52" t="s">
        <v>0</v>
      </c>
      <c r="CZ92" s="63">
        <f t="shared" si="127"/>
        <v>767</v>
      </c>
      <c r="DA92" s="58" cm="1">
        <f t="array" ref="DA92">IF(CZ92&lt;&gt;"",INDEX(imePrezime_id,CZ92,0),IF(CD92&lt;&gt;"",CD92,""))</f>
        <v>1897</v>
      </c>
      <c r="DB92" s="52" t="s">
        <v>0</v>
      </c>
      <c r="DC92" s="63" t="str">
        <f t="shared" si="128"/>
        <v>imepre</v>
      </c>
      <c r="DD92" s="78" t="str">
        <f t="shared" si="82"/>
        <v>klu</v>
      </c>
      <c r="DE92" s="78" t="str">
        <f t="shared" si="129"/>
        <v>kat</v>
      </c>
      <c r="DF92" s="78" t="str">
        <f t="shared" si="130"/>
        <v/>
      </c>
      <c r="DG92" s="71" t="str">
        <f t="shared" si="131"/>
        <v>imepre-klu-kat</v>
      </c>
      <c r="DH92" s="52" t="s">
        <v>0</v>
      </c>
      <c r="DI92" s="63">
        <f>IF(BL92="","",MAX(DI$10:DI91)+1)</f>
        <v>1073</v>
      </c>
      <c r="DJ92" s="78">
        <f t="shared" si="132"/>
        <v>1009</v>
      </c>
      <c r="DK92" s="78">
        <f t="shared" si="133"/>
        <v>1897</v>
      </c>
      <c r="DL92" s="78">
        <f t="shared" si="134"/>
        <v>6461</v>
      </c>
      <c r="DM92" s="78">
        <f t="shared" si="135"/>
        <v>1</v>
      </c>
      <c r="DN92" s="78">
        <f t="shared" si="83"/>
        <v>0</v>
      </c>
      <c r="DO92" s="78">
        <f t="shared" si="84"/>
        <v>1</v>
      </c>
      <c r="DP92" s="78" t="str">
        <f t="shared" si="136"/>
        <v>0</v>
      </c>
      <c r="DQ92" s="78" t="str">
        <f t="shared" si="137"/>
        <v/>
      </c>
      <c r="DR92" s="78" t="str">
        <f t="shared" si="138"/>
        <v/>
      </c>
      <c r="DS92" s="58" t="str">
        <f t="shared" si="85"/>
        <v/>
      </c>
      <c r="DT92" s="52" t="s">
        <v>0</v>
      </c>
      <c r="DU92" s="20"/>
      <c r="DV92" s="52"/>
      <c r="DW92" s="20"/>
      <c r="DX92" s="52"/>
      <c r="DY92" s="230"/>
      <c r="DZ92" s="52" t="s">
        <v>0</v>
      </c>
    </row>
    <row r="93" spans="1:130" x14ac:dyDescent="0.25">
      <c r="A93" t="s">
        <v>0</v>
      </c>
      <c r="B93" s="57" t="str">
        <f>IF(csv!F85="","",csv!T85)</f>
        <v>M21B</v>
      </c>
      <c r="C93" s="33" t="s">
        <v>0</v>
      </c>
      <c r="D93" s="33" t="str">
        <f>IF(csv!F85="","",csv!F85)</f>
        <v>Emil</v>
      </c>
      <c r="E93" s="33" t="str">
        <f>IF(csv!E85="","",csv!E85)</f>
        <v>Trčak</v>
      </c>
      <c r="F93" s="33" t="s">
        <v>0</v>
      </c>
      <c r="G93" s="78" t="str">
        <f>IF(csv!M85="","",csv!M85)</f>
        <v>111:44</v>
      </c>
      <c r="H93" s="78" t="str">
        <f>IF(csv!N85="","",csv!N85)</f>
        <v>0</v>
      </c>
      <c r="I93" s="33" t="s">
        <v>0</v>
      </c>
      <c r="J93" s="33" t="str">
        <f>IF(csv!P85="","",csv!P85)</f>
        <v>Vihor</v>
      </c>
      <c r="K93" s="33" t="str">
        <f>IF(csv!Q85="","",csv!Q85)</f>
        <v>OK Vihor</v>
      </c>
      <c r="L93" s="33" t="s">
        <v>0</v>
      </c>
      <c r="M93" s="71" t="str">
        <f>IF(csv!R85="","",csv!R85)</f>
        <v>CRO</v>
      </c>
      <c r="N93" s="52" t="s">
        <v>0</v>
      </c>
      <c r="O93" s="57" t="str">
        <f t="shared" si="86"/>
        <v>M21B</v>
      </c>
      <c r="P93" s="78">
        <f>IF(O93="","",IF(COUNTIF(O$10:O92,O93)=0,P92+1,P92))</f>
        <v>6</v>
      </c>
      <c r="Q93" s="93">
        <f t="shared" si="87"/>
        <v>108</v>
      </c>
      <c r="R93" s="94" t="str" cm="1">
        <f t="array" ref="R93">IF(S93="","",INDEX(natjecanjeStaze_naziv,MATCH(S93,natjecanjeStaze_stazaId,0)))</f>
        <v>M16 – M21B</v>
      </c>
      <c r="S93" s="58">
        <f t="shared" si="88"/>
        <v>1009</v>
      </c>
      <c r="T93" s="52" t="s">
        <v>0</v>
      </c>
      <c r="U93" s="165" t="str">
        <f t="shared" si="89"/>
        <v>M21B</v>
      </c>
      <c r="V93" s="52" t="s">
        <v>0</v>
      </c>
      <c r="W93" s="57" t="str">
        <f t="shared" si="90"/>
        <v>CRO</v>
      </c>
      <c r="X93" s="78">
        <f t="shared" si="3"/>
        <v>1</v>
      </c>
      <c r="Y93" s="33" t="str">
        <f t="shared" si="91"/>
        <v/>
      </c>
      <c r="Z93" s="71" t="str">
        <f>IF(Y93="","",MAX(Z$10:Z92)+1)</f>
        <v/>
      </c>
      <c r="AA93" s="52" t="s">
        <v>0</v>
      </c>
      <c r="AB93" s="135"/>
      <c r="AC93" s="52" t="s">
        <v>0</v>
      </c>
      <c r="AD93" s="20" t="str">
        <f t="shared" si="92"/>
        <v/>
      </c>
      <c r="AE93" s="52" t="s">
        <v>0</v>
      </c>
      <c r="AF93" s="165" t="str">
        <f t="shared" si="93"/>
        <v>CRO</v>
      </c>
      <c r="AG93" s="52" t="s">
        <v>0</v>
      </c>
      <c r="AH93" s="57" t="str">
        <f t="shared" si="94"/>
        <v>Vihor</v>
      </c>
      <c r="AI93" s="33" t="str">
        <f t="shared" si="95"/>
        <v>OK Vihor</v>
      </c>
      <c r="AJ93" s="78" t="str">
        <f t="shared" si="5"/>
        <v/>
      </c>
      <c r="AK93" s="33" t="str" cm="1">
        <f t="array" ref="AK93">IF(AJ93="",""&amp;AI93,IF(AJ93="NEMA",AI93,INDEX(klub_naziv,MATCH(INDEX(klubAlias_klubId,AJ93),klub_id,0))))</f>
        <v>OK Vihor</v>
      </c>
      <c r="AL93" s="33" t="str" cm="1">
        <f t="array" ref="AL93">IFERROR(""&amp;INDEX(registarNatjecatelji,CX93,4),"")</f>
        <v>OK Vihor</v>
      </c>
      <c r="AM93" s="78" t="str">
        <f t="shared" si="96"/>
        <v/>
      </c>
      <c r="AN93" s="71" t="str">
        <f t="shared" si="97"/>
        <v>OK Vihor</v>
      </c>
      <c r="AO93" s="52" t="s">
        <v>0</v>
      </c>
      <c r="AP93" s="87" t="str">
        <f>IF(AJ93&lt;&gt;"NEMA","",IF(IFERROR(MATCH(AI93,AI$10:AI92,0),0)&lt;&gt;0,"",AI93))</f>
        <v/>
      </c>
      <c r="AQ93" s="52" t="s">
        <v>0</v>
      </c>
      <c r="AR93" s="135"/>
      <c r="AS93" s="52" t="s">
        <v>0</v>
      </c>
      <c r="AT93" s="57" t="str">
        <f t="shared" si="98"/>
        <v/>
      </c>
      <c r="AU93" s="33" t="str">
        <f>IF(AT93="","",MAX(AU$10:AU92)+1)</f>
        <v/>
      </c>
      <c r="AV93" s="33" t="str">
        <f t="shared" si="99"/>
        <v/>
      </c>
      <c r="AW93" s="33" t="str">
        <f t="shared" si="100"/>
        <v/>
      </c>
      <c r="AX93" s="33" t="str">
        <f>IF(AR93="","",MAX(AX$10:AX92)+1)</f>
        <v/>
      </c>
      <c r="AY93" s="94" t="str">
        <f t="shared" si="101"/>
        <v/>
      </c>
      <c r="AZ93" s="71" t="str">
        <f t="shared" si="102"/>
        <v/>
      </c>
      <c r="BA93" s="52" t="s">
        <v>0</v>
      </c>
      <c r="BB93" s="20" t="str">
        <f t="shared" si="103"/>
        <v/>
      </c>
      <c r="BC93" s="52" t="s">
        <v>0</v>
      </c>
      <c r="BD93" s="165" t="str">
        <f t="shared" si="104"/>
        <v>OK Vihor</v>
      </c>
      <c r="BE93" s="52" t="s">
        <v>0</v>
      </c>
      <c r="BF93" s="63" t="str">
        <f t="shared" si="105"/>
        <v>111:44</v>
      </c>
      <c r="BG93" s="93" t="str">
        <f t="shared" si="106"/>
        <v>0</v>
      </c>
      <c r="BH93" s="211">
        <f t="shared" si="107"/>
        <v>6704</v>
      </c>
      <c r="BI93" s="212">
        <f t="shared" si="78"/>
        <v>1</v>
      </c>
      <c r="BJ93" s="52" t="s">
        <v>0</v>
      </c>
      <c r="BK93" s="57" t="str">
        <f t="shared" si="108"/>
        <v>Emil</v>
      </c>
      <c r="BL93" s="33" t="str">
        <f t="shared" si="109"/>
        <v>Trčak</v>
      </c>
      <c r="BM93" s="78">
        <f t="shared" si="110"/>
        <v>1929</v>
      </c>
      <c r="BN93" s="78" t="str">
        <f t="shared" si="111"/>
        <v/>
      </c>
      <c r="BO93" s="33" t="str">
        <f t="shared" si="112"/>
        <v>Emil</v>
      </c>
      <c r="BP93" s="71" t="str">
        <f t="shared" si="113"/>
        <v>Trčak</v>
      </c>
      <c r="BQ93" s="52" t="s">
        <v>0</v>
      </c>
      <c r="BR93" s="87" t="str">
        <f t="shared" si="114"/>
        <v/>
      </c>
      <c r="BS93" s="52" t="s">
        <v>0</v>
      </c>
      <c r="BT93" s="20" t="str">
        <f t="shared" si="115"/>
        <v/>
      </c>
      <c r="BU93" s="52" t="s">
        <v>0</v>
      </c>
      <c r="BV93" s="135"/>
      <c r="BW93" s="52" t="s">
        <v>0</v>
      </c>
      <c r="BX93" s="57" t="str">
        <f t="shared" si="116"/>
        <v/>
      </c>
      <c r="BY93" s="78" t="str">
        <f>IF(BV93="","",MAX(BY$10:BY92)+1)</f>
        <v/>
      </c>
      <c r="BZ93" s="58" t="str">
        <f t="shared" si="117"/>
        <v/>
      </c>
      <c r="CA93" s="52" t="s">
        <v>0</v>
      </c>
      <c r="CB93" s="20" t="str">
        <f t="shared" si="118"/>
        <v/>
      </c>
      <c r="CC93" s="52" t="s">
        <v>0</v>
      </c>
      <c r="CD93" s="63" t="str">
        <f>IF(AND(BM93="NEMA",BN93="NEMA"),MAX(CD$10:CD92)+1,"")</f>
        <v/>
      </c>
      <c r="CE93" s="58" t="str">
        <f t="shared" si="119"/>
        <v/>
      </c>
      <c r="CF93" t="s">
        <v>0</v>
      </c>
      <c r="CG93" s="138" t="str">
        <f t="shared" si="79"/>
        <v>M</v>
      </c>
      <c r="CH93" t="s">
        <v>0</v>
      </c>
      <c r="CI93" s="57" t="str">
        <f>IF(CD93="","",IF(M93&lt;&gt;"CRO","","INSERT INTO osoba (id,reg_broj,oib,spol_id,dat_rodjenja) VALUES ("&amp;CD93&amp;",(SELECT max(reg_broj)+1 FROM osoba),Null,'"&amp;CG93&amp;"',Null); INSERT INTO osoba_log (id,reg_broj,oib,spol_id,dat_rodjenja,dnevnik_id) SELECT id,reg_broj,oib,spol_id,dat_rodjenja,"&amp;dnevnik_id&amp;" FROM osoba WHERE id = "&amp;CD93&amp;";"))</f>
        <v/>
      </c>
      <c r="CJ93" s="71" t="str">
        <f>IF(CD93="","","INSERT INTO imeprezime (id,osoba_id,rbr,ime,prezime,klub_id,identitet_id,sintaksa_id,info,aktivno,dnevnik_id) VALUES ("&amp;CD93&amp;","&amp;IF(CI93="","Null",CD93)&amp;",1,'"&amp;BK93&amp;"','"&amp;BL93&amp;"',(SELECT id FROM klub WHERE naziv = '"&amp;BD93&amp;"'),Null,1,'',1,"&amp;dnevnik_id&amp;");")</f>
        <v/>
      </c>
      <c r="CK93" t="s">
        <v>0</v>
      </c>
      <c r="CL93" s="20" t="str">
        <f t="shared" si="120"/>
        <v/>
      </c>
      <c r="CM93" s="52" t="s">
        <v>0</v>
      </c>
      <c r="CN93" s="57" t="str">
        <f t="shared" si="80"/>
        <v>Emil</v>
      </c>
      <c r="CO93" s="71" t="str">
        <f t="shared" si="81"/>
        <v>Trčak</v>
      </c>
      <c r="CP93" s="52" t="s">
        <v>0</v>
      </c>
      <c r="CQ93" s="57" t="str">
        <f t="shared" si="121"/>
        <v>Emil – Trčak – OK Vihor – M21B</v>
      </c>
      <c r="CR93" s="58">
        <f t="shared" si="122"/>
        <v>915</v>
      </c>
      <c r="CS93" s="52" t="s">
        <v>0</v>
      </c>
      <c r="CT93" s="57" t="str">
        <f t="shared" si="123"/>
        <v>Emil – Trčak – OK Vihor</v>
      </c>
      <c r="CU93" s="58">
        <f t="shared" si="124"/>
        <v>915</v>
      </c>
      <c r="CV93" s="52" t="s">
        <v>0</v>
      </c>
      <c r="CW93" s="57" t="str">
        <f t="shared" si="125"/>
        <v>Emil – Trčak</v>
      </c>
      <c r="CX93" s="58">
        <f t="shared" si="126"/>
        <v>915</v>
      </c>
      <c r="CY93" s="52" t="s">
        <v>0</v>
      </c>
      <c r="CZ93" s="63">
        <f t="shared" si="127"/>
        <v>915</v>
      </c>
      <c r="DA93" s="58" cm="1">
        <f t="array" ref="DA93">IF(CZ93&lt;&gt;"",INDEX(imePrezime_id,CZ93,0),IF(CD93&lt;&gt;"",CD93,""))</f>
        <v>1929</v>
      </c>
      <c r="DB93" s="52" t="s">
        <v>0</v>
      </c>
      <c r="DC93" s="63" t="str">
        <f t="shared" si="128"/>
        <v>imepre</v>
      </c>
      <c r="DD93" s="78" t="str">
        <f t="shared" si="82"/>
        <v>klu</v>
      </c>
      <c r="DE93" s="78" t="str">
        <f t="shared" si="129"/>
        <v>kat</v>
      </c>
      <c r="DF93" s="78" t="str">
        <f t="shared" si="130"/>
        <v/>
      </c>
      <c r="DG93" s="71" t="str">
        <f t="shared" si="131"/>
        <v>imepre-klu-kat</v>
      </c>
      <c r="DH93" s="52" t="s">
        <v>0</v>
      </c>
      <c r="DI93" s="63">
        <f>IF(BL93="","",MAX(DI$10:DI92)+1)</f>
        <v>1074</v>
      </c>
      <c r="DJ93" s="78">
        <f t="shared" si="132"/>
        <v>1009</v>
      </c>
      <c r="DK93" s="78">
        <f t="shared" si="133"/>
        <v>1929</v>
      </c>
      <c r="DL93" s="78">
        <f t="shared" si="134"/>
        <v>6704</v>
      </c>
      <c r="DM93" s="78">
        <f t="shared" si="135"/>
        <v>1</v>
      </c>
      <c r="DN93" s="78">
        <f t="shared" si="83"/>
        <v>0</v>
      </c>
      <c r="DO93" s="78">
        <f t="shared" si="84"/>
        <v>1</v>
      </c>
      <c r="DP93" s="78" t="str">
        <f t="shared" si="136"/>
        <v>0</v>
      </c>
      <c r="DQ93" s="78" t="str">
        <f t="shared" si="137"/>
        <v/>
      </c>
      <c r="DR93" s="78" t="str">
        <f t="shared" si="138"/>
        <v/>
      </c>
      <c r="DS93" s="58" t="str">
        <f t="shared" si="85"/>
        <v/>
      </c>
      <c r="DT93" s="52" t="s">
        <v>0</v>
      </c>
      <c r="DU93" s="20"/>
      <c r="DV93" s="52"/>
      <c r="DW93" s="20"/>
      <c r="DX93" s="52"/>
      <c r="DY93" s="230"/>
      <c r="DZ93" s="52" t="s">
        <v>0</v>
      </c>
    </row>
    <row r="94" spans="1:130" x14ac:dyDescent="0.25">
      <c r="A94" t="s">
        <v>0</v>
      </c>
      <c r="B94" s="57" t="str">
        <f>IF(csv!F86="","",csv!T86)</f>
        <v>M21B</v>
      </c>
      <c r="C94" s="33" t="s">
        <v>0</v>
      </c>
      <c r="D94" s="33" t="str">
        <f>IF(csv!F86="","",csv!F86)</f>
        <v>Hrvoje</v>
      </c>
      <c r="E94" s="33" t="str">
        <f>IF(csv!E86="","",csv!E86)</f>
        <v>Jandras</v>
      </c>
      <c r="F94" s="33" t="s">
        <v>0</v>
      </c>
      <c r="G94" s="78" t="str">
        <f>IF(csv!M86="","",csv!M86)</f>
        <v>122:34</v>
      </c>
      <c r="H94" s="78" t="str">
        <f>IF(csv!N86="","",csv!N86)</f>
        <v>0</v>
      </c>
      <c r="I94" s="33" t="s">
        <v>0</v>
      </c>
      <c r="J94" s="33" t="str">
        <f>IF(csv!P86="","",csv!P86)</f>
        <v>Vihor</v>
      </c>
      <c r="K94" s="33" t="str">
        <f>IF(csv!Q86="","",csv!Q86)</f>
        <v>OK Vihor</v>
      </c>
      <c r="L94" s="33" t="s">
        <v>0</v>
      </c>
      <c r="M94" s="71" t="str">
        <f>IF(csv!R86="","",csv!R86)</f>
        <v>CRO</v>
      </c>
      <c r="N94" s="52" t="s">
        <v>0</v>
      </c>
      <c r="O94" s="57" t="str">
        <f t="shared" si="86"/>
        <v>M21B</v>
      </c>
      <c r="P94" s="78">
        <f>IF(O94="","",IF(COUNTIF(O$10:O93,O94)=0,P93+1,P93))</f>
        <v>6</v>
      </c>
      <c r="Q94" s="93">
        <f t="shared" si="87"/>
        <v>108</v>
      </c>
      <c r="R94" s="94" t="str" cm="1">
        <f t="array" ref="R94">IF(S94="","",INDEX(natjecanjeStaze_naziv,MATCH(S94,natjecanjeStaze_stazaId,0)))</f>
        <v>M16 – M21B</v>
      </c>
      <c r="S94" s="58">
        <f t="shared" si="88"/>
        <v>1009</v>
      </c>
      <c r="T94" s="52" t="s">
        <v>0</v>
      </c>
      <c r="U94" s="165" t="str">
        <f t="shared" si="89"/>
        <v>M21B</v>
      </c>
      <c r="V94" s="52" t="s">
        <v>0</v>
      </c>
      <c r="W94" s="57" t="str">
        <f t="shared" si="90"/>
        <v>CRO</v>
      </c>
      <c r="X94" s="78">
        <f t="shared" si="3"/>
        <v>1</v>
      </c>
      <c r="Y94" s="33" t="str">
        <f t="shared" si="91"/>
        <v/>
      </c>
      <c r="Z94" s="71" t="str">
        <f>IF(Y94="","",MAX(Z$10:Z93)+1)</f>
        <v/>
      </c>
      <c r="AA94" s="52" t="s">
        <v>0</v>
      </c>
      <c r="AB94" s="135"/>
      <c r="AC94" s="52" t="s">
        <v>0</v>
      </c>
      <c r="AD94" s="20" t="str">
        <f t="shared" si="92"/>
        <v/>
      </c>
      <c r="AE94" s="52" t="s">
        <v>0</v>
      </c>
      <c r="AF94" s="165" t="str">
        <f t="shared" si="93"/>
        <v>CRO</v>
      </c>
      <c r="AG94" s="52" t="s">
        <v>0</v>
      </c>
      <c r="AH94" s="57" t="str">
        <f t="shared" si="94"/>
        <v>Vihor</v>
      </c>
      <c r="AI94" s="33" t="str">
        <f t="shared" si="95"/>
        <v>OK Vihor</v>
      </c>
      <c r="AJ94" s="78" t="str">
        <f t="shared" si="5"/>
        <v/>
      </c>
      <c r="AK94" s="33" t="str" cm="1">
        <f t="array" ref="AK94">IF(AJ94="",""&amp;AI94,IF(AJ94="NEMA",AI94,INDEX(klub_naziv,MATCH(INDEX(klubAlias_klubId,AJ94),klub_id,0))))</f>
        <v>OK Vihor</v>
      </c>
      <c r="AL94" s="33" t="str" cm="1">
        <f t="array" ref="AL94">IFERROR(""&amp;INDEX(registarNatjecatelji,CX94,4),"")</f>
        <v>OK Vihor</v>
      </c>
      <c r="AM94" s="78" t="str">
        <f t="shared" si="96"/>
        <v/>
      </c>
      <c r="AN94" s="71" t="str">
        <f t="shared" si="97"/>
        <v>OK Vihor</v>
      </c>
      <c r="AO94" s="52" t="s">
        <v>0</v>
      </c>
      <c r="AP94" s="87" t="str">
        <f>IF(AJ94&lt;&gt;"NEMA","",IF(IFERROR(MATCH(AI94,AI$10:AI93,0),0)&lt;&gt;0,"",AI94))</f>
        <v/>
      </c>
      <c r="AQ94" s="52" t="s">
        <v>0</v>
      </c>
      <c r="AR94" s="135"/>
      <c r="AS94" s="52" t="s">
        <v>0</v>
      </c>
      <c r="AT94" s="57" t="str">
        <f t="shared" si="98"/>
        <v/>
      </c>
      <c r="AU94" s="33" t="str">
        <f>IF(AT94="","",MAX(AU$10:AU93)+1)</f>
        <v/>
      </c>
      <c r="AV94" s="33" t="str">
        <f t="shared" si="99"/>
        <v/>
      </c>
      <c r="AW94" s="33" t="str">
        <f t="shared" si="100"/>
        <v/>
      </c>
      <c r="AX94" s="33" t="str">
        <f>IF(AR94="","",MAX(AX$10:AX93)+1)</f>
        <v/>
      </c>
      <c r="AY94" s="94" t="str">
        <f t="shared" si="101"/>
        <v/>
      </c>
      <c r="AZ94" s="71" t="str">
        <f t="shared" si="102"/>
        <v/>
      </c>
      <c r="BA94" s="52" t="s">
        <v>0</v>
      </c>
      <c r="BB94" s="20" t="str">
        <f t="shared" si="103"/>
        <v/>
      </c>
      <c r="BC94" s="52" t="s">
        <v>0</v>
      </c>
      <c r="BD94" s="165" t="str">
        <f t="shared" si="104"/>
        <v>OK Vihor</v>
      </c>
      <c r="BE94" s="52" t="s">
        <v>0</v>
      </c>
      <c r="BF94" s="63" t="str">
        <f t="shared" si="105"/>
        <v>122:34</v>
      </c>
      <c r="BG94" s="93" t="str">
        <f t="shared" si="106"/>
        <v>0</v>
      </c>
      <c r="BH94" s="211">
        <f t="shared" si="107"/>
        <v>7354</v>
      </c>
      <c r="BI94" s="212">
        <f t="shared" si="78"/>
        <v>2</v>
      </c>
      <c r="BJ94" s="52" t="s">
        <v>0</v>
      </c>
      <c r="BK94" s="57" t="str">
        <f t="shared" si="108"/>
        <v>Hrvoje</v>
      </c>
      <c r="BL94" s="33" t="str">
        <f t="shared" si="109"/>
        <v>Jandras</v>
      </c>
      <c r="BM94" s="78">
        <f t="shared" si="110"/>
        <v>1890</v>
      </c>
      <c r="BN94" s="78" t="str">
        <f t="shared" si="111"/>
        <v/>
      </c>
      <c r="BO94" s="33" t="str">
        <f t="shared" si="112"/>
        <v>Hrvoje</v>
      </c>
      <c r="BP94" s="71" t="str">
        <f t="shared" si="113"/>
        <v>Jandras</v>
      </c>
      <c r="BQ94" s="52" t="s">
        <v>0</v>
      </c>
      <c r="BR94" s="87" t="str">
        <f t="shared" si="114"/>
        <v/>
      </c>
      <c r="BS94" s="52" t="s">
        <v>0</v>
      </c>
      <c r="BT94" s="20" t="str">
        <f t="shared" si="115"/>
        <v/>
      </c>
      <c r="BU94" s="52" t="s">
        <v>0</v>
      </c>
      <c r="BV94" s="135"/>
      <c r="BW94" s="52" t="s">
        <v>0</v>
      </c>
      <c r="BX94" s="57" t="str">
        <f t="shared" si="116"/>
        <v/>
      </c>
      <c r="BY94" s="78" t="str">
        <f>IF(BV94="","",MAX(BY$10:BY93)+1)</f>
        <v/>
      </c>
      <c r="BZ94" s="58" t="str">
        <f t="shared" si="117"/>
        <v/>
      </c>
      <c r="CA94" s="52" t="s">
        <v>0</v>
      </c>
      <c r="CB94" s="20" t="str">
        <f t="shared" si="118"/>
        <v/>
      </c>
      <c r="CC94" s="52" t="s">
        <v>0</v>
      </c>
      <c r="CD94" s="63" t="str">
        <f>IF(AND(BM94="NEMA",BN94="NEMA"),MAX(CD$10:CD93)+1,"")</f>
        <v/>
      </c>
      <c r="CE94" s="58" t="str">
        <f t="shared" si="119"/>
        <v/>
      </c>
      <c r="CF94" t="s">
        <v>0</v>
      </c>
      <c r="CG94" s="138" t="str">
        <f t="shared" si="79"/>
        <v>M</v>
      </c>
      <c r="CH94" t="s">
        <v>0</v>
      </c>
      <c r="CI94" s="57" t="str">
        <f>IF(CD94="","",IF(M94&lt;&gt;"CRO","","INSERT INTO osoba (id,reg_broj,oib,spol_id,dat_rodjenja) VALUES ("&amp;CD94&amp;",(SELECT max(reg_broj)+1 FROM osoba),Null,'"&amp;CG94&amp;"',Null); INSERT INTO osoba_log (id,reg_broj,oib,spol_id,dat_rodjenja,dnevnik_id) SELECT id,reg_broj,oib,spol_id,dat_rodjenja,"&amp;dnevnik_id&amp;" FROM osoba WHERE id = "&amp;CD94&amp;";"))</f>
        <v/>
      </c>
      <c r="CJ94" s="71" t="str">
        <f>IF(CD94="","","INSERT INTO imeprezime (id,osoba_id,rbr,ime,prezime,klub_id,identitet_id,sintaksa_id,info,aktivno,dnevnik_id) VALUES ("&amp;CD94&amp;","&amp;IF(CI94="","Null",CD94)&amp;",1,'"&amp;BK94&amp;"','"&amp;BL94&amp;"',(SELECT id FROM klub WHERE naziv = '"&amp;BD94&amp;"'),Null,1,'',1,"&amp;dnevnik_id&amp;");")</f>
        <v/>
      </c>
      <c r="CK94" t="s">
        <v>0</v>
      </c>
      <c r="CL94" s="20" t="str">
        <f t="shared" si="120"/>
        <v/>
      </c>
      <c r="CM94" s="52" t="s">
        <v>0</v>
      </c>
      <c r="CN94" s="57" t="str">
        <f t="shared" si="80"/>
        <v>Hrvoje</v>
      </c>
      <c r="CO94" s="71" t="str">
        <f t="shared" si="81"/>
        <v>Jandras</v>
      </c>
      <c r="CP94" s="52" t="s">
        <v>0</v>
      </c>
      <c r="CQ94" s="57" t="str">
        <f t="shared" si="121"/>
        <v>Hrvoje – Jandras – OK Vihor – M21B</v>
      </c>
      <c r="CR94" s="58">
        <f t="shared" si="122"/>
        <v>701</v>
      </c>
      <c r="CS94" s="52" t="s">
        <v>0</v>
      </c>
      <c r="CT94" s="57" t="str">
        <f t="shared" si="123"/>
        <v>Hrvoje – Jandras – OK Vihor</v>
      </c>
      <c r="CU94" s="58">
        <f t="shared" si="124"/>
        <v>701</v>
      </c>
      <c r="CV94" s="52" t="s">
        <v>0</v>
      </c>
      <c r="CW94" s="57" t="str">
        <f t="shared" si="125"/>
        <v>Hrvoje – Jandras</v>
      </c>
      <c r="CX94" s="58">
        <f t="shared" si="126"/>
        <v>701</v>
      </c>
      <c r="CY94" s="52" t="s">
        <v>0</v>
      </c>
      <c r="CZ94" s="63">
        <f t="shared" si="127"/>
        <v>701</v>
      </c>
      <c r="DA94" s="58" cm="1">
        <f t="array" ref="DA94">IF(CZ94&lt;&gt;"",INDEX(imePrezime_id,CZ94,0),IF(CD94&lt;&gt;"",CD94,""))</f>
        <v>1890</v>
      </c>
      <c r="DB94" s="52" t="s">
        <v>0</v>
      </c>
      <c r="DC94" s="63" t="str">
        <f t="shared" si="128"/>
        <v>imepre</v>
      </c>
      <c r="DD94" s="78" t="str">
        <f t="shared" si="82"/>
        <v>klu</v>
      </c>
      <c r="DE94" s="78" t="str">
        <f t="shared" si="129"/>
        <v>kat</v>
      </c>
      <c r="DF94" s="78" t="str">
        <f t="shared" si="130"/>
        <v>ot</v>
      </c>
      <c r="DG94" s="71" t="str">
        <f t="shared" si="131"/>
        <v>imepre-klu-kat-ot</v>
      </c>
      <c r="DH94" s="52" t="s">
        <v>0</v>
      </c>
      <c r="DI94" s="63">
        <f>IF(BL94="","",MAX(DI$10:DI93)+1)</f>
        <v>1075</v>
      </c>
      <c r="DJ94" s="78">
        <f t="shared" si="132"/>
        <v>1009</v>
      </c>
      <c r="DK94" s="78">
        <f t="shared" si="133"/>
        <v>1890</v>
      </c>
      <c r="DL94" s="78">
        <f t="shared" si="134"/>
        <v>7354</v>
      </c>
      <c r="DM94" s="78">
        <f t="shared" si="135"/>
        <v>2</v>
      </c>
      <c r="DN94" s="78">
        <f t="shared" si="83"/>
        <v>0</v>
      </c>
      <c r="DO94" s="78">
        <f t="shared" si="84"/>
        <v>2</v>
      </c>
      <c r="DP94" s="78" t="str">
        <f t="shared" si="136"/>
        <v>0</v>
      </c>
      <c r="DQ94" s="78" t="str">
        <f t="shared" si="137"/>
        <v/>
      </c>
      <c r="DR94" s="78" t="str">
        <f t="shared" si="138"/>
        <v/>
      </c>
      <c r="DS94" s="58" t="str">
        <f t="shared" si="85"/>
        <v/>
      </c>
      <c r="DT94" s="52" t="s">
        <v>0</v>
      </c>
      <c r="DU94" s="20"/>
      <c r="DV94" s="52"/>
      <c r="DW94" s="20"/>
      <c r="DX94" s="52"/>
      <c r="DY94" s="230"/>
      <c r="DZ94" s="52" t="s">
        <v>0</v>
      </c>
    </row>
    <row r="95" spans="1:130" x14ac:dyDescent="0.25">
      <c r="A95" t="s">
        <v>0</v>
      </c>
      <c r="B95" s="57" t="str">
        <f>IF(csv!F87="","",csv!T87)</f>
        <v>M21B</v>
      </c>
      <c r="C95" s="33" t="s">
        <v>0</v>
      </c>
      <c r="D95" s="33" t="str">
        <f>IF(csv!F87="","",csv!F87)</f>
        <v>Nikola</v>
      </c>
      <c r="E95" s="33" t="str">
        <f>IF(csv!E87="","",csv!E87)</f>
        <v>Lucić</v>
      </c>
      <c r="F95" s="33" t="s">
        <v>0</v>
      </c>
      <c r="G95" s="78" t="str">
        <f>IF(csv!M87="","",csv!M87)</f>
        <v>142:30</v>
      </c>
      <c r="H95" s="78" t="str">
        <f>IF(csv!N87="","",csv!N87)</f>
        <v>0</v>
      </c>
      <c r="I95" s="33" t="s">
        <v>0</v>
      </c>
      <c r="J95" s="33" t="str">
        <f>IF(csv!P87="","",csv!P87)</f>
        <v>Vihor</v>
      </c>
      <c r="K95" s="33" t="str">
        <f>IF(csv!Q87="","",csv!Q87)</f>
        <v>OK Vihor</v>
      </c>
      <c r="L95" s="33" t="s">
        <v>0</v>
      </c>
      <c r="M95" s="71" t="str">
        <f>IF(csv!R87="","",csv!R87)</f>
        <v>CRO</v>
      </c>
      <c r="N95" s="52" t="s">
        <v>0</v>
      </c>
      <c r="O95" s="57" t="str">
        <f t="shared" si="86"/>
        <v>M21B</v>
      </c>
      <c r="P95" s="78">
        <f>IF(O95="","",IF(COUNTIF(O$10:O94,O95)=0,P94+1,P94))</f>
        <v>6</v>
      </c>
      <c r="Q95" s="93">
        <f t="shared" si="87"/>
        <v>108</v>
      </c>
      <c r="R95" s="94" t="str" cm="1">
        <f t="array" ref="R95">IF(S95="","",INDEX(natjecanjeStaze_naziv,MATCH(S95,natjecanjeStaze_stazaId,0)))</f>
        <v>M16 – M21B</v>
      </c>
      <c r="S95" s="58">
        <f t="shared" si="88"/>
        <v>1009</v>
      </c>
      <c r="T95" s="52" t="s">
        <v>0</v>
      </c>
      <c r="U95" s="165" t="str">
        <f t="shared" si="89"/>
        <v>M21B</v>
      </c>
      <c r="V95" s="52" t="s">
        <v>0</v>
      </c>
      <c r="W95" s="57" t="str">
        <f t="shared" si="90"/>
        <v>CRO</v>
      </c>
      <c r="X95" s="78">
        <f t="shared" si="3"/>
        <v>1</v>
      </c>
      <c r="Y95" s="33" t="str">
        <f t="shared" si="91"/>
        <v/>
      </c>
      <c r="Z95" s="71" t="str">
        <f>IF(Y95="","",MAX(Z$10:Z94)+1)</f>
        <v/>
      </c>
      <c r="AA95" s="52" t="s">
        <v>0</v>
      </c>
      <c r="AB95" s="135"/>
      <c r="AC95" s="52" t="s">
        <v>0</v>
      </c>
      <c r="AD95" s="20" t="str">
        <f t="shared" si="92"/>
        <v/>
      </c>
      <c r="AE95" s="52" t="s">
        <v>0</v>
      </c>
      <c r="AF95" s="165" t="str">
        <f t="shared" si="93"/>
        <v>CRO</v>
      </c>
      <c r="AG95" s="52" t="s">
        <v>0</v>
      </c>
      <c r="AH95" s="57" t="str">
        <f t="shared" si="94"/>
        <v>Vihor</v>
      </c>
      <c r="AI95" s="33" t="str">
        <f t="shared" si="95"/>
        <v>OK Vihor</v>
      </c>
      <c r="AJ95" s="78" t="str">
        <f t="shared" si="5"/>
        <v/>
      </c>
      <c r="AK95" s="33" t="str" cm="1">
        <f t="array" ref="AK95">IF(AJ95="",""&amp;AI95,IF(AJ95="NEMA",AI95,INDEX(klub_naziv,MATCH(INDEX(klubAlias_klubId,AJ95),klub_id,0))))</f>
        <v>OK Vihor</v>
      </c>
      <c r="AL95" s="33" t="str" cm="1">
        <f t="array" ref="AL95">IFERROR(""&amp;INDEX(registarNatjecatelji,CX95,4),"")</f>
        <v>OK Vihor</v>
      </c>
      <c r="AM95" s="78" t="str">
        <f t="shared" si="96"/>
        <v/>
      </c>
      <c r="AN95" s="71" t="str">
        <f t="shared" si="97"/>
        <v>OK Vihor</v>
      </c>
      <c r="AO95" s="52" t="s">
        <v>0</v>
      </c>
      <c r="AP95" s="87" t="str">
        <f>IF(AJ95&lt;&gt;"NEMA","",IF(IFERROR(MATCH(AI95,AI$10:AI94,0),0)&lt;&gt;0,"",AI95))</f>
        <v/>
      </c>
      <c r="AQ95" s="52" t="s">
        <v>0</v>
      </c>
      <c r="AR95" s="135"/>
      <c r="AS95" s="52" t="s">
        <v>0</v>
      </c>
      <c r="AT95" s="57" t="str">
        <f t="shared" si="98"/>
        <v/>
      </c>
      <c r="AU95" s="33" t="str">
        <f>IF(AT95="","",MAX(AU$10:AU94)+1)</f>
        <v/>
      </c>
      <c r="AV95" s="33" t="str">
        <f t="shared" si="99"/>
        <v/>
      </c>
      <c r="AW95" s="33" t="str">
        <f t="shared" si="100"/>
        <v/>
      </c>
      <c r="AX95" s="33" t="str">
        <f>IF(AR95="","",MAX(AX$10:AX94)+1)</f>
        <v/>
      </c>
      <c r="AY95" s="94" t="str">
        <f t="shared" si="101"/>
        <v/>
      </c>
      <c r="AZ95" s="71" t="str">
        <f t="shared" si="102"/>
        <v/>
      </c>
      <c r="BA95" s="52" t="s">
        <v>0</v>
      </c>
      <c r="BB95" s="20" t="str">
        <f t="shared" si="103"/>
        <v/>
      </c>
      <c r="BC95" s="52" t="s">
        <v>0</v>
      </c>
      <c r="BD95" s="165" t="str">
        <f t="shared" si="104"/>
        <v>OK Vihor</v>
      </c>
      <c r="BE95" s="52" t="s">
        <v>0</v>
      </c>
      <c r="BF95" s="63" t="str">
        <f t="shared" si="105"/>
        <v>142:30</v>
      </c>
      <c r="BG95" s="93" t="str">
        <f t="shared" si="106"/>
        <v>0</v>
      </c>
      <c r="BH95" s="211">
        <f t="shared" si="107"/>
        <v>8550</v>
      </c>
      <c r="BI95" s="212">
        <f t="shared" si="78"/>
        <v>2</v>
      </c>
      <c r="BJ95" s="52" t="s">
        <v>0</v>
      </c>
      <c r="BK95" s="57" t="str">
        <f t="shared" si="108"/>
        <v>Nikola</v>
      </c>
      <c r="BL95" s="33" t="str">
        <f t="shared" si="109"/>
        <v>Lucić</v>
      </c>
      <c r="BM95" s="78">
        <f t="shared" si="110"/>
        <v>1898</v>
      </c>
      <c r="BN95" s="78" t="str">
        <f t="shared" si="111"/>
        <v/>
      </c>
      <c r="BO95" s="33" t="str">
        <f t="shared" si="112"/>
        <v>Nikola</v>
      </c>
      <c r="BP95" s="71" t="str">
        <f t="shared" si="113"/>
        <v>Lucić</v>
      </c>
      <c r="BQ95" s="52" t="s">
        <v>0</v>
      </c>
      <c r="BR95" s="87" t="str">
        <f t="shared" si="114"/>
        <v/>
      </c>
      <c r="BS95" s="52" t="s">
        <v>0</v>
      </c>
      <c r="BT95" s="20" t="str">
        <f t="shared" si="115"/>
        <v/>
      </c>
      <c r="BU95" s="52" t="s">
        <v>0</v>
      </c>
      <c r="BV95" s="135"/>
      <c r="BW95" s="52" t="s">
        <v>0</v>
      </c>
      <c r="BX95" s="57" t="str">
        <f t="shared" si="116"/>
        <v/>
      </c>
      <c r="BY95" s="78" t="str">
        <f>IF(BV95="","",MAX(BY$10:BY94)+1)</f>
        <v/>
      </c>
      <c r="BZ95" s="58" t="str">
        <f t="shared" si="117"/>
        <v/>
      </c>
      <c r="CA95" s="52" t="s">
        <v>0</v>
      </c>
      <c r="CB95" s="20" t="str">
        <f t="shared" si="118"/>
        <v/>
      </c>
      <c r="CC95" s="52" t="s">
        <v>0</v>
      </c>
      <c r="CD95" s="63" t="str">
        <f>IF(AND(BM95="NEMA",BN95="NEMA"),MAX(CD$10:CD94)+1,"")</f>
        <v/>
      </c>
      <c r="CE95" s="58" t="str">
        <f t="shared" si="119"/>
        <v/>
      </c>
      <c r="CF95" t="s">
        <v>0</v>
      </c>
      <c r="CG95" s="138" t="str">
        <f t="shared" si="79"/>
        <v>M</v>
      </c>
      <c r="CH95" t="s">
        <v>0</v>
      </c>
      <c r="CI95" s="57" t="str">
        <f>IF(CD95="","",IF(M95&lt;&gt;"CRO","","INSERT INTO osoba (id,reg_broj,oib,spol_id,dat_rodjenja) VALUES ("&amp;CD95&amp;",(SELECT max(reg_broj)+1 FROM osoba),Null,'"&amp;CG95&amp;"',Null); INSERT INTO osoba_log (id,reg_broj,oib,spol_id,dat_rodjenja,dnevnik_id) SELECT id,reg_broj,oib,spol_id,dat_rodjenja,"&amp;dnevnik_id&amp;" FROM osoba WHERE id = "&amp;CD95&amp;";"))</f>
        <v/>
      </c>
      <c r="CJ95" s="71" t="str">
        <f>IF(CD95="","","INSERT INTO imeprezime (id,osoba_id,rbr,ime,prezime,klub_id,identitet_id,sintaksa_id,info,aktivno,dnevnik_id) VALUES ("&amp;CD95&amp;","&amp;IF(CI95="","Null",CD95)&amp;",1,'"&amp;BK95&amp;"','"&amp;BL95&amp;"',(SELECT id FROM klub WHERE naziv = '"&amp;BD95&amp;"'),Null,1,'',1,"&amp;dnevnik_id&amp;");")</f>
        <v/>
      </c>
      <c r="CK95" t="s">
        <v>0</v>
      </c>
      <c r="CL95" s="20" t="str">
        <f t="shared" si="120"/>
        <v/>
      </c>
      <c r="CM95" s="52" t="s">
        <v>0</v>
      </c>
      <c r="CN95" s="57" t="str">
        <f t="shared" si="80"/>
        <v>Nikola</v>
      </c>
      <c r="CO95" s="71" t="str">
        <f t="shared" si="81"/>
        <v>Lucić</v>
      </c>
      <c r="CP95" s="52" t="s">
        <v>0</v>
      </c>
      <c r="CQ95" s="57" t="str">
        <f t="shared" si="121"/>
        <v>Nikola – Lucić – OK Vihor – M21B</v>
      </c>
      <c r="CR95" s="58">
        <f t="shared" si="122"/>
        <v>768</v>
      </c>
      <c r="CS95" s="52" t="s">
        <v>0</v>
      </c>
      <c r="CT95" s="57" t="str">
        <f t="shared" si="123"/>
        <v>Nikola – Lucić – OK Vihor</v>
      </c>
      <c r="CU95" s="58">
        <f t="shared" si="124"/>
        <v>768</v>
      </c>
      <c r="CV95" s="52" t="s">
        <v>0</v>
      </c>
      <c r="CW95" s="57" t="str">
        <f t="shared" si="125"/>
        <v>Nikola – Lucić</v>
      </c>
      <c r="CX95" s="58">
        <f t="shared" si="126"/>
        <v>768</v>
      </c>
      <c r="CY95" s="52" t="s">
        <v>0</v>
      </c>
      <c r="CZ95" s="63">
        <f t="shared" si="127"/>
        <v>768</v>
      </c>
      <c r="DA95" s="58" cm="1">
        <f t="array" ref="DA95">IF(CZ95&lt;&gt;"",INDEX(imePrezime_id,CZ95,0),IF(CD95&lt;&gt;"",CD95,""))</f>
        <v>1898</v>
      </c>
      <c r="DB95" s="52" t="s">
        <v>0</v>
      </c>
      <c r="DC95" s="63" t="str">
        <f t="shared" si="128"/>
        <v>imepre</v>
      </c>
      <c r="DD95" s="78" t="str">
        <f t="shared" si="82"/>
        <v>klu</v>
      </c>
      <c r="DE95" s="78" t="str">
        <f t="shared" si="129"/>
        <v>kat</v>
      </c>
      <c r="DF95" s="78" t="str">
        <f t="shared" si="130"/>
        <v>ot</v>
      </c>
      <c r="DG95" s="71" t="str">
        <f t="shared" si="131"/>
        <v>imepre-klu-kat-ot</v>
      </c>
      <c r="DH95" s="52" t="s">
        <v>0</v>
      </c>
      <c r="DI95" s="63">
        <f>IF(BL95="","",MAX(DI$10:DI94)+1)</f>
        <v>1076</v>
      </c>
      <c r="DJ95" s="78">
        <f t="shared" si="132"/>
        <v>1009</v>
      </c>
      <c r="DK95" s="78">
        <f t="shared" si="133"/>
        <v>1898</v>
      </c>
      <c r="DL95" s="78">
        <f t="shared" si="134"/>
        <v>8550</v>
      </c>
      <c r="DM95" s="78">
        <f t="shared" si="135"/>
        <v>2</v>
      </c>
      <c r="DN95" s="78">
        <f t="shared" si="83"/>
        <v>0</v>
      </c>
      <c r="DO95" s="78">
        <f t="shared" si="84"/>
        <v>2</v>
      </c>
      <c r="DP95" s="78" t="str">
        <f t="shared" si="136"/>
        <v>0</v>
      </c>
      <c r="DQ95" s="78" t="str">
        <f t="shared" si="137"/>
        <v/>
      </c>
      <c r="DR95" s="78" t="str">
        <f t="shared" si="138"/>
        <v/>
      </c>
      <c r="DS95" s="58" t="str">
        <f t="shared" si="85"/>
        <v/>
      </c>
      <c r="DT95" s="52" t="s">
        <v>0</v>
      </c>
      <c r="DU95" s="20"/>
      <c r="DV95" s="52"/>
      <c r="DW95" s="20"/>
      <c r="DX95" s="52"/>
      <c r="DY95" s="230"/>
      <c r="DZ95" s="52" t="s">
        <v>0</v>
      </c>
    </row>
    <row r="96" spans="1:130" x14ac:dyDescent="0.25">
      <c r="A96" t="s">
        <v>0</v>
      </c>
      <c r="B96" s="57" t="str">
        <f>IF(csv!F88="","",csv!T88)</f>
        <v>M21B</v>
      </c>
      <c r="C96" s="33" t="s">
        <v>0</v>
      </c>
      <c r="D96" s="33" t="str">
        <f>IF(csv!F88="","",csv!F88)</f>
        <v>Zoran</v>
      </c>
      <c r="E96" s="33" t="str">
        <f>IF(csv!E88="","",csv!E88)</f>
        <v>Ćorić</v>
      </c>
      <c r="F96" s="33" t="s">
        <v>0</v>
      </c>
      <c r="G96" s="78" t="str">
        <f>IF(csv!M88="","",csv!M88)</f>
        <v>146:33</v>
      </c>
      <c r="H96" s="78" t="str">
        <f>IF(csv!N88="","",csv!N88)</f>
        <v>0</v>
      </c>
      <c r="I96" s="33" t="s">
        <v>0</v>
      </c>
      <c r="J96" s="33" t="str">
        <f>IF(csv!P88="","",csv!P88)</f>
        <v>Vihor</v>
      </c>
      <c r="K96" s="33" t="str">
        <f>IF(csv!Q88="","",csv!Q88)</f>
        <v>OK Vihor</v>
      </c>
      <c r="L96" s="33" t="s">
        <v>0</v>
      </c>
      <c r="M96" s="71" t="str">
        <f>IF(csv!R88="","",csv!R88)</f>
        <v>CRO</v>
      </c>
      <c r="N96" s="52" t="s">
        <v>0</v>
      </c>
      <c r="O96" s="57" t="str">
        <f t="shared" si="86"/>
        <v>M21B</v>
      </c>
      <c r="P96" s="78">
        <f>IF(O96="","",IF(COUNTIF(O$10:O95,O96)=0,P95+1,P95))</f>
        <v>6</v>
      </c>
      <c r="Q96" s="93">
        <f t="shared" si="87"/>
        <v>108</v>
      </c>
      <c r="R96" s="94" t="str" cm="1">
        <f t="array" ref="R96">IF(S96="","",INDEX(natjecanjeStaze_naziv,MATCH(S96,natjecanjeStaze_stazaId,0)))</f>
        <v>M16 – M21B</v>
      </c>
      <c r="S96" s="58">
        <f t="shared" si="88"/>
        <v>1009</v>
      </c>
      <c r="T96" s="52" t="s">
        <v>0</v>
      </c>
      <c r="U96" s="165" t="str">
        <f t="shared" si="89"/>
        <v>M21B</v>
      </c>
      <c r="V96" s="52" t="s">
        <v>0</v>
      </c>
      <c r="W96" s="57" t="str">
        <f t="shared" si="90"/>
        <v>CRO</v>
      </c>
      <c r="X96" s="78">
        <f t="shared" si="3"/>
        <v>1</v>
      </c>
      <c r="Y96" s="33" t="str">
        <f t="shared" si="91"/>
        <v/>
      </c>
      <c r="Z96" s="71" t="str">
        <f>IF(Y96="","",MAX(Z$10:Z95)+1)</f>
        <v/>
      </c>
      <c r="AA96" s="52" t="s">
        <v>0</v>
      </c>
      <c r="AB96" s="135"/>
      <c r="AC96" s="52" t="s">
        <v>0</v>
      </c>
      <c r="AD96" s="20" t="str">
        <f t="shared" si="92"/>
        <v/>
      </c>
      <c r="AE96" s="52" t="s">
        <v>0</v>
      </c>
      <c r="AF96" s="165" t="str">
        <f t="shared" si="93"/>
        <v>CRO</v>
      </c>
      <c r="AG96" s="52" t="s">
        <v>0</v>
      </c>
      <c r="AH96" s="57" t="str">
        <f t="shared" si="94"/>
        <v>Vihor</v>
      </c>
      <c r="AI96" s="33" t="str">
        <f t="shared" si="95"/>
        <v>OK Vihor</v>
      </c>
      <c r="AJ96" s="78" t="str">
        <f t="shared" si="5"/>
        <v/>
      </c>
      <c r="AK96" s="33" t="str" cm="1">
        <f t="array" ref="AK96">IF(AJ96="",""&amp;AI96,IF(AJ96="NEMA",AI96,INDEX(klub_naziv,MATCH(INDEX(klubAlias_klubId,AJ96),klub_id,0))))</f>
        <v>OK Vihor</v>
      </c>
      <c r="AL96" s="33" t="str" cm="1">
        <f t="array" ref="AL96">IFERROR(""&amp;INDEX(registarNatjecatelji,CX96,4),"")</f>
        <v>OK Vihor</v>
      </c>
      <c r="AM96" s="78" t="str">
        <f t="shared" si="96"/>
        <v/>
      </c>
      <c r="AN96" s="71" t="str">
        <f t="shared" si="97"/>
        <v>OK Vihor</v>
      </c>
      <c r="AO96" s="52" t="s">
        <v>0</v>
      </c>
      <c r="AP96" s="87" t="str">
        <f>IF(AJ96&lt;&gt;"NEMA","",IF(IFERROR(MATCH(AI96,AI$10:AI95,0),0)&lt;&gt;0,"",AI96))</f>
        <v/>
      </c>
      <c r="AQ96" s="52" t="s">
        <v>0</v>
      </c>
      <c r="AR96" s="135"/>
      <c r="AS96" s="52" t="s">
        <v>0</v>
      </c>
      <c r="AT96" s="57" t="str">
        <f t="shared" si="98"/>
        <v/>
      </c>
      <c r="AU96" s="33" t="str">
        <f>IF(AT96="","",MAX(AU$10:AU95)+1)</f>
        <v/>
      </c>
      <c r="AV96" s="33" t="str">
        <f t="shared" si="99"/>
        <v/>
      </c>
      <c r="AW96" s="33" t="str">
        <f t="shared" si="100"/>
        <v/>
      </c>
      <c r="AX96" s="33" t="str">
        <f>IF(AR96="","",MAX(AX$10:AX95)+1)</f>
        <v/>
      </c>
      <c r="AY96" s="94" t="str">
        <f t="shared" si="101"/>
        <v/>
      </c>
      <c r="AZ96" s="71" t="str">
        <f t="shared" si="102"/>
        <v/>
      </c>
      <c r="BA96" s="52" t="s">
        <v>0</v>
      </c>
      <c r="BB96" s="20" t="str">
        <f t="shared" si="103"/>
        <v/>
      </c>
      <c r="BC96" s="52" t="s">
        <v>0</v>
      </c>
      <c r="BD96" s="165" t="str">
        <f t="shared" si="104"/>
        <v>OK Vihor</v>
      </c>
      <c r="BE96" s="52" t="s">
        <v>0</v>
      </c>
      <c r="BF96" s="63" t="str">
        <f t="shared" si="105"/>
        <v>146:33</v>
      </c>
      <c r="BG96" s="93" t="str">
        <f t="shared" si="106"/>
        <v>0</v>
      </c>
      <c r="BH96" s="211">
        <f t="shared" si="107"/>
        <v>8793</v>
      </c>
      <c r="BI96" s="212">
        <f t="shared" si="78"/>
        <v>2</v>
      </c>
      <c r="BJ96" s="52" t="s">
        <v>0</v>
      </c>
      <c r="BK96" s="57" t="str">
        <f t="shared" si="108"/>
        <v>Zoran</v>
      </c>
      <c r="BL96" s="33" t="str">
        <f t="shared" si="109"/>
        <v>Ćorić</v>
      </c>
      <c r="BM96" s="78">
        <f t="shared" si="110"/>
        <v>1885</v>
      </c>
      <c r="BN96" s="78" t="str">
        <f t="shared" si="111"/>
        <v/>
      </c>
      <c r="BO96" s="33" t="str">
        <f t="shared" si="112"/>
        <v>Zoran</v>
      </c>
      <c r="BP96" s="71" t="str">
        <f t="shared" si="113"/>
        <v>Ćorić</v>
      </c>
      <c r="BQ96" s="52" t="s">
        <v>0</v>
      </c>
      <c r="BR96" s="87" t="str">
        <f t="shared" si="114"/>
        <v/>
      </c>
      <c r="BS96" s="52" t="s">
        <v>0</v>
      </c>
      <c r="BT96" s="20" t="str">
        <f t="shared" si="115"/>
        <v/>
      </c>
      <c r="BU96" s="52" t="s">
        <v>0</v>
      </c>
      <c r="BV96" s="135"/>
      <c r="BW96" s="52" t="s">
        <v>0</v>
      </c>
      <c r="BX96" s="57" t="str">
        <f t="shared" si="116"/>
        <v/>
      </c>
      <c r="BY96" s="78" t="str">
        <f>IF(BV96="","",MAX(BY$10:BY95)+1)</f>
        <v/>
      </c>
      <c r="BZ96" s="58" t="str">
        <f t="shared" si="117"/>
        <v/>
      </c>
      <c r="CA96" s="52" t="s">
        <v>0</v>
      </c>
      <c r="CB96" s="20" t="str">
        <f t="shared" si="118"/>
        <v/>
      </c>
      <c r="CC96" s="52" t="s">
        <v>0</v>
      </c>
      <c r="CD96" s="63" t="str">
        <f>IF(AND(BM96="NEMA",BN96="NEMA"),MAX(CD$10:CD95)+1,"")</f>
        <v/>
      </c>
      <c r="CE96" s="58" t="str">
        <f t="shared" si="119"/>
        <v/>
      </c>
      <c r="CF96" t="s">
        <v>0</v>
      </c>
      <c r="CG96" s="138" t="str">
        <f t="shared" si="79"/>
        <v>M</v>
      </c>
      <c r="CH96" t="s">
        <v>0</v>
      </c>
      <c r="CI96" s="57" t="str">
        <f>IF(CD96="","",IF(M96&lt;&gt;"CRO","","INSERT INTO osoba (id,reg_broj,oib,spol_id,dat_rodjenja) VALUES ("&amp;CD96&amp;",(SELECT max(reg_broj)+1 FROM osoba),Null,'"&amp;CG96&amp;"',Null); INSERT INTO osoba_log (id,reg_broj,oib,spol_id,dat_rodjenja,dnevnik_id) SELECT id,reg_broj,oib,spol_id,dat_rodjenja,"&amp;dnevnik_id&amp;" FROM osoba WHERE id = "&amp;CD96&amp;";"))</f>
        <v/>
      </c>
      <c r="CJ96" s="71" t="str">
        <f>IF(CD96="","","INSERT INTO imeprezime (id,osoba_id,rbr,ime,prezime,klub_id,identitet_id,sintaksa_id,info,aktivno,dnevnik_id) VALUES ("&amp;CD96&amp;","&amp;IF(CI96="","Null",CD96)&amp;",1,'"&amp;BK96&amp;"','"&amp;BL96&amp;"',(SELECT id FROM klub WHERE naziv = '"&amp;BD96&amp;"'),Null,1,'',1,"&amp;dnevnik_id&amp;");")</f>
        <v/>
      </c>
      <c r="CK96" t="s">
        <v>0</v>
      </c>
      <c r="CL96" s="20" t="str">
        <f t="shared" si="120"/>
        <v/>
      </c>
      <c r="CM96" s="52" t="s">
        <v>0</v>
      </c>
      <c r="CN96" s="57" t="str">
        <f t="shared" si="80"/>
        <v>Zoran</v>
      </c>
      <c r="CO96" s="71" t="str">
        <f t="shared" si="81"/>
        <v>Ćorić</v>
      </c>
      <c r="CP96" s="52" t="s">
        <v>0</v>
      </c>
      <c r="CQ96" s="57" t="str">
        <f t="shared" si="121"/>
        <v>Zoran – Ćorić – OK Vihor – M21B</v>
      </c>
      <c r="CR96" s="58">
        <f t="shared" si="122"/>
        <v>639</v>
      </c>
      <c r="CS96" s="52" t="s">
        <v>0</v>
      </c>
      <c r="CT96" s="57" t="str">
        <f t="shared" si="123"/>
        <v>Zoran – Ćorić – OK Vihor</v>
      </c>
      <c r="CU96" s="58">
        <f t="shared" si="124"/>
        <v>639</v>
      </c>
      <c r="CV96" s="52" t="s">
        <v>0</v>
      </c>
      <c r="CW96" s="57" t="str">
        <f t="shared" si="125"/>
        <v>Zoran – Ćorić</v>
      </c>
      <c r="CX96" s="58">
        <f t="shared" si="126"/>
        <v>639</v>
      </c>
      <c r="CY96" s="52" t="s">
        <v>0</v>
      </c>
      <c r="CZ96" s="63">
        <f t="shared" si="127"/>
        <v>639</v>
      </c>
      <c r="DA96" s="58" cm="1">
        <f t="array" ref="DA96">IF(CZ96&lt;&gt;"",INDEX(imePrezime_id,CZ96,0),IF(CD96&lt;&gt;"",CD96,""))</f>
        <v>1885</v>
      </c>
      <c r="DB96" s="52" t="s">
        <v>0</v>
      </c>
      <c r="DC96" s="63" t="str">
        <f t="shared" si="128"/>
        <v>imepre</v>
      </c>
      <c r="DD96" s="78" t="str">
        <f t="shared" si="82"/>
        <v>klu</v>
      </c>
      <c r="DE96" s="78" t="str">
        <f t="shared" si="129"/>
        <v>kat</v>
      </c>
      <c r="DF96" s="78" t="str">
        <f t="shared" si="130"/>
        <v>ot</v>
      </c>
      <c r="DG96" s="71" t="str">
        <f t="shared" si="131"/>
        <v>imepre-klu-kat-ot</v>
      </c>
      <c r="DH96" s="52" t="s">
        <v>0</v>
      </c>
      <c r="DI96" s="63">
        <f>IF(BL96="","",MAX(DI$10:DI95)+1)</f>
        <v>1077</v>
      </c>
      <c r="DJ96" s="78">
        <f t="shared" si="132"/>
        <v>1009</v>
      </c>
      <c r="DK96" s="78">
        <f t="shared" si="133"/>
        <v>1885</v>
      </c>
      <c r="DL96" s="78">
        <f t="shared" si="134"/>
        <v>8793</v>
      </c>
      <c r="DM96" s="78">
        <f t="shared" si="135"/>
        <v>2</v>
      </c>
      <c r="DN96" s="78">
        <f t="shared" si="83"/>
        <v>0</v>
      </c>
      <c r="DO96" s="78">
        <f t="shared" si="84"/>
        <v>2</v>
      </c>
      <c r="DP96" s="78" t="str">
        <f t="shared" si="136"/>
        <v>0</v>
      </c>
      <c r="DQ96" s="78" t="str">
        <f t="shared" si="137"/>
        <v/>
      </c>
      <c r="DR96" s="78" t="str">
        <f t="shared" si="138"/>
        <v/>
      </c>
      <c r="DS96" s="58" t="str">
        <f t="shared" si="85"/>
        <v/>
      </c>
      <c r="DT96" s="52" t="s">
        <v>0</v>
      </c>
      <c r="DU96" s="20"/>
      <c r="DV96" s="52"/>
      <c r="DW96" s="20"/>
      <c r="DX96" s="52"/>
      <c r="DY96" s="230"/>
      <c r="DZ96" s="52" t="s">
        <v>0</v>
      </c>
    </row>
    <row r="97" spans="1:130" x14ac:dyDescent="0.25">
      <c r="A97" t="s">
        <v>0</v>
      </c>
      <c r="B97" s="57" t="str">
        <f>IF(csv!F89="","",csv!T89)</f>
        <v>M21B</v>
      </c>
      <c r="C97" s="33" t="s">
        <v>0</v>
      </c>
      <c r="D97" s="33" t="str">
        <f>IF(csv!F89="","",csv!F89)</f>
        <v>Mladen</v>
      </c>
      <c r="E97" s="33" t="str">
        <f>IF(csv!E89="","",csv!E89)</f>
        <v>Prekrat</v>
      </c>
      <c r="F97" s="33" t="s">
        <v>0</v>
      </c>
      <c r="G97" s="78" t="str">
        <f>IF(csv!M89="","",csv!M89)</f>
        <v>158:37</v>
      </c>
      <c r="H97" s="78" t="str">
        <f>IF(csv!N89="","",csv!N89)</f>
        <v>0</v>
      </c>
      <c r="I97" s="33" t="s">
        <v>0</v>
      </c>
      <c r="J97" s="33" t="str">
        <f>IF(csv!P89="","",csv!P89)</f>
        <v>Vihor</v>
      </c>
      <c r="K97" s="33" t="str">
        <f>IF(csv!Q89="","",csv!Q89)</f>
        <v>OK Vihor</v>
      </c>
      <c r="L97" s="33" t="s">
        <v>0</v>
      </c>
      <c r="M97" s="71" t="str">
        <f>IF(csv!R89="","",csv!R89)</f>
        <v>CRO</v>
      </c>
      <c r="N97" s="52" t="s">
        <v>0</v>
      </c>
      <c r="O97" s="57" t="str">
        <f t="shared" si="86"/>
        <v>M21B</v>
      </c>
      <c r="P97" s="78">
        <f>IF(O97="","",IF(COUNTIF(O$10:O96,O97)=0,P96+1,P96))</f>
        <v>6</v>
      </c>
      <c r="Q97" s="93">
        <f t="shared" si="87"/>
        <v>108</v>
      </c>
      <c r="R97" s="94" t="str" cm="1">
        <f t="array" ref="R97">IF(S97="","",INDEX(natjecanjeStaze_naziv,MATCH(S97,natjecanjeStaze_stazaId,0)))</f>
        <v>M16 – M21B</v>
      </c>
      <c r="S97" s="58">
        <f t="shared" si="88"/>
        <v>1009</v>
      </c>
      <c r="T97" s="52" t="s">
        <v>0</v>
      </c>
      <c r="U97" s="165" t="str">
        <f t="shared" si="89"/>
        <v>M21B</v>
      </c>
      <c r="V97" s="52" t="s">
        <v>0</v>
      </c>
      <c r="W97" s="57" t="str">
        <f t="shared" si="90"/>
        <v>CRO</v>
      </c>
      <c r="X97" s="78">
        <f t="shared" si="3"/>
        <v>1</v>
      </c>
      <c r="Y97" s="33" t="str">
        <f t="shared" si="91"/>
        <v/>
      </c>
      <c r="Z97" s="71" t="str">
        <f>IF(Y97="","",MAX(Z$10:Z96)+1)</f>
        <v/>
      </c>
      <c r="AA97" s="52" t="s">
        <v>0</v>
      </c>
      <c r="AB97" s="135"/>
      <c r="AC97" s="52" t="s">
        <v>0</v>
      </c>
      <c r="AD97" s="20" t="str">
        <f t="shared" si="92"/>
        <v/>
      </c>
      <c r="AE97" s="52" t="s">
        <v>0</v>
      </c>
      <c r="AF97" s="165" t="str">
        <f t="shared" si="93"/>
        <v>CRO</v>
      </c>
      <c r="AG97" s="52" t="s">
        <v>0</v>
      </c>
      <c r="AH97" s="57" t="str">
        <f t="shared" si="94"/>
        <v>Vihor</v>
      </c>
      <c r="AI97" s="33" t="str">
        <f t="shared" si="95"/>
        <v>OK Vihor</v>
      </c>
      <c r="AJ97" s="78" t="str">
        <f t="shared" si="5"/>
        <v/>
      </c>
      <c r="AK97" s="33" t="str" cm="1">
        <f t="array" ref="AK97">IF(AJ97="",""&amp;AI97,IF(AJ97="NEMA",AI97,INDEX(klub_naziv,MATCH(INDEX(klubAlias_klubId,AJ97),klub_id,0))))</f>
        <v>OK Vihor</v>
      </c>
      <c r="AL97" s="33" t="str" cm="1">
        <f t="array" ref="AL97">IFERROR(""&amp;INDEX(registarNatjecatelji,CX97,4),"")</f>
        <v>OK Vihor</v>
      </c>
      <c r="AM97" s="78" t="str">
        <f t="shared" si="96"/>
        <v/>
      </c>
      <c r="AN97" s="71" t="str">
        <f t="shared" si="97"/>
        <v>OK Vihor</v>
      </c>
      <c r="AO97" s="52" t="s">
        <v>0</v>
      </c>
      <c r="AP97" s="87" t="str">
        <f>IF(AJ97&lt;&gt;"NEMA","",IF(IFERROR(MATCH(AI97,AI$10:AI96,0),0)&lt;&gt;0,"",AI97))</f>
        <v/>
      </c>
      <c r="AQ97" s="52" t="s">
        <v>0</v>
      </c>
      <c r="AR97" s="135"/>
      <c r="AS97" s="52" t="s">
        <v>0</v>
      </c>
      <c r="AT97" s="57" t="str">
        <f t="shared" si="98"/>
        <v/>
      </c>
      <c r="AU97" s="33" t="str">
        <f>IF(AT97="","",MAX(AU$10:AU96)+1)</f>
        <v/>
      </c>
      <c r="AV97" s="33" t="str">
        <f t="shared" si="99"/>
        <v/>
      </c>
      <c r="AW97" s="33" t="str">
        <f t="shared" si="100"/>
        <v/>
      </c>
      <c r="AX97" s="33" t="str">
        <f>IF(AR97="","",MAX(AX$10:AX96)+1)</f>
        <v/>
      </c>
      <c r="AY97" s="94" t="str">
        <f t="shared" si="101"/>
        <v/>
      </c>
      <c r="AZ97" s="71" t="str">
        <f t="shared" si="102"/>
        <v/>
      </c>
      <c r="BA97" s="52" t="s">
        <v>0</v>
      </c>
      <c r="BB97" s="20" t="str">
        <f t="shared" si="103"/>
        <v/>
      </c>
      <c r="BC97" s="52" t="s">
        <v>0</v>
      </c>
      <c r="BD97" s="165" t="str">
        <f t="shared" si="104"/>
        <v>OK Vihor</v>
      </c>
      <c r="BE97" s="52" t="s">
        <v>0</v>
      </c>
      <c r="BF97" s="63" t="str">
        <f t="shared" si="105"/>
        <v>158:37</v>
      </c>
      <c r="BG97" s="93" t="str">
        <f t="shared" si="106"/>
        <v>0</v>
      </c>
      <c r="BH97" s="211">
        <f t="shared" si="107"/>
        <v>9517</v>
      </c>
      <c r="BI97" s="212">
        <f t="shared" si="78"/>
        <v>2</v>
      </c>
      <c r="BJ97" s="52" t="s">
        <v>0</v>
      </c>
      <c r="BK97" s="57" t="str">
        <f t="shared" si="108"/>
        <v>Mladen</v>
      </c>
      <c r="BL97" s="33" t="str">
        <f t="shared" si="109"/>
        <v>Prekrat</v>
      </c>
      <c r="BM97" s="78">
        <f t="shared" si="110"/>
        <v>1926</v>
      </c>
      <c r="BN97" s="78" t="str">
        <f t="shared" si="111"/>
        <v/>
      </c>
      <c r="BO97" s="33" t="str">
        <f t="shared" si="112"/>
        <v>Mladen</v>
      </c>
      <c r="BP97" s="71" t="str">
        <f t="shared" si="113"/>
        <v>Prekrat</v>
      </c>
      <c r="BQ97" s="52" t="s">
        <v>0</v>
      </c>
      <c r="BR97" s="87" t="str">
        <f t="shared" si="114"/>
        <v/>
      </c>
      <c r="BS97" s="52" t="s">
        <v>0</v>
      </c>
      <c r="BT97" s="20" t="str">
        <f t="shared" si="115"/>
        <v/>
      </c>
      <c r="BU97" s="52" t="s">
        <v>0</v>
      </c>
      <c r="BV97" s="135"/>
      <c r="BW97" s="52" t="s">
        <v>0</v>
      </c>
      <c r="BX97" s="57" t="str">
        <f t="shared" si="116"/>
        <v/>
      </c>
      <c r="BY97" s="78" t="str">
        <f>IF(BV97="","",MAX(BY$10:BY96)+1)</f>
        <v/>
      </c>
      <c r="BZ97" s="58" t="str">
        <f t="shared" si="117"/>
        <v/>
      </c>
      <c r="CA97" s="52" t="s">
        <v>0</v>
      </c>
      <c r="CB97" s="20" t="str">
        <f t="shared" si="118"/>
        <v/>
      </c>
      <c r="CC97" s="52" t="s">
        <v>0</v>
      </c>
      <c r="CD97" s="63" t="str">
        <f>IF(AND(BM97="NEMA",BN97="NEMA"),MAX(CD$10:CD96)+1,"")</f>
        <v/>
      </c>
      <c r="CE97" s="58" t="str">
        <f t="shared" si="119"/>
        <v/>
      </c>
      <c r="CF97" t="s">
        <v>0</v>
      </c>
      <c r="CG97" s="138" t="str">
        <f t="shared" si="79"/>
        <v>M</v>
      </c>
      <c r="CH97" t="s">
        <v>0</v>
      </c>
      <c r="CI97" s="57" t="str">
        <f>IF(CD97="","",IF(M97&lt;&gt;"CRO","","INSERT INTO osoba (id,reg_broj,oib,spol_id,dat_rodjenja) VALUES ("&amp;CD97&amp;",(SELECT max(reg_broj)+1 FROM osoba),Null,'"&amp;CG97&amp;"',Null); INSERT INTO osoba_log (id,reg_broj,oib,spol_id,dat_rodjenja,dnevnik_id) SELECT id,reg_broj,oib,spol_id,dat_rodjenja,"&amp;dnevnik_id&amp;" FROM osoba WHERE id = "&amp;CD97&amp;";"))</f>
        <v/>
      </c>
      <c r="CJ97" s="71" t="str">
        <f>IF(CD97="","","INSERT INTO imeprezime (id,osoba_id,rbr,ime,prezime,klub_id,identitet_id,sintaksa_id,info,aktivno,dnevnik_id) VALUES ("&amp;CD97&amp;","&amp;IF(CI97="","Null",CD97)&amp;",1,'"&amp;BK97&amp;"','"&amp;BL97&amp;"',(SELECT id FROM klub WHERE naziv = '"&amp;BD97&amp;"'),Null,1,'',1,"&amp;dnevnik_id&amp;");")</f>
        <v/>
      </c>
      <c r="CK97" t="s">
        <v>0</v>
      </c>
      <c r="CL97" s="20" t="str">
        <f t="shared" si="120"/>
        <v/>
      </c>
      <c r="CM97" s="52" t="s">
        <v>0</v>
      </c>
      <c r="CN97" s="57" t="str">
        <f t="shared" si="80"/>
        <v>Mladen</v>
      </c>
      <c r="CO97" s="71" t="str">
        <f t="shared" si="81"/>
        <v>Prekrat</v>
      </c>
      <c r="CP97" s="52" t="s">
        <v>0</v>
      </c>
      <c r="CQ97" s="57" t="str">
        <f t="shared" si="121"/>
        <v>Mladen – Prekrat – OK Vihor – M21B</v>
      </c>
      <c r="CR97" s="58">
        <f t="shared" si="122"/>
        <v>848</v>
      </c>
      <c r="CS97" s="52" t="s">
        <v>0</v>
      </c>
      <c r="CT97" s="57" t="str">
        <f t="shared" si="123"/>
        <v>Mladen – Prekrat – OK Vihor</v>
      </c>
      <c r="CU97" s="58">
        <f t="shared" si="124"/>
        <v>848</v>
      </c>
      <c r="CV97" s="52" t="s">
        <v>0</v>
      </c>
      <c r="CW97" s="57" t="str">
        <f t="shared" si="125"/>
        <v>Mladen – Prekrat</v>
      </c>
      <c r="CX97" s="58">
        <f t="shared" si="126"/>
        <v>848</v>
      </c>
      <c r="CY97" s="52" t="s">
        <v>0</v>
      </c>
      <c r="CZ97" s="63">
        <f t="shared" si="127"/>
        <v>848</v>
      </c>
      <c r="DA97" s="58" cm="1">
        <f t="array" ref="DA97">IF(CZ97&lt;&gt;"",INDEX(imePrezime_id,CZ97,0),IF(CD97&lt;&gt;"",CD97,""))</f>
        <v>1926</v>
      </c>
      <c r="DB97" s="52" t="s">
        <v>0</v>
      </c>
      <c r="DC97" s="63" t="str">
        <f t="shared" si="128"/>
        <v>imepre</v>
      </c>
      <c r="DD97" s="78" t="str">
        <f t="shared" si="82"/>
        <v>klu</v>
      </c>
      <c r="DE97" s="78" t="str">
        <f t="shared" si="129"/>
        <v>kat</v>
      </c>
      <c r="DF97" s="78" t="str">
        <f t="shared" si="130"/>
        <v>ot</v>
      </c>
      <c r="DG97" s="71" t="str">
        <f t="shared" si="131"/>
        <v>imepre-klu-kat-ot</v>
      </c>
      <c r="DH97" s="52" t="s">
        <v>0</v>
      </c>
      <c r="DI97" s="63">
        <f>IF(BL97="","",MAX(DI$10:DI96)+1)</f>
        <v>1078</v>
      </c>
      <c r="DJ97" s="78">
        <f t="shared" si="132"/>
        <v>1009</v>
      </c>
      <c r="DK97" s="78">
        <f t="shared" si="133"/>
        <v>1926</v>
      </c>
      <c r="DL97" s="78">
        <f t="shared" si="134"/>
        <v>9517</v>
      </c>
      <c r="DM97" s="78">
        <f t="shared" si="135"/>
        <v>2</v>
      </c>
      <c r="DN97" s="78">
        <f t="shared" si="83"/>
        <v>0</v>
      </c>
      <c r="DO97" s="78">
        <f t="shared" si="84"/>
        <v>2</v>
      </c>
      <c r="DP97" s="78" t="str">
        <f t="shared" si="136"/>
        <v>0</v>
      </c>
      <c r="DQ97" s="78" t="str">
        <f t="shared" si="137"/>
        <v/>
      </c>
      <c r="DR97" s="78" t="str">
        <f t="shared" si="138"/>
        <v/>
      </c>
      <c r="DS97" s="58" t="str">
        <f t="shared" si="85"/>
        <v/>
      </c>
      <c r="DT97" s="52" t="s">
        <v>0</v>
      </c>
      <c r="DU97" s="20"/>
      <c r="DV97" s="52"/>
      <c r="DW97" s="20"/>
      <c r="DX97" s="52"/>
      <c r="DY97" s="230"/>
      <c r="DZ97" s="52" t="s">
        <v>0</v>
      </c>
    </row>
    <row r="98" spans="1:130" x14ac:dyDescent="0.25">
      <c r="A98" t="s">
        <v>0</v>
      </c>
      <c r="B98" s="57" t="str">
        <f>IF(csv!F90="","",csv!T90)</f>
        <v>M21B</v>
      </c>
      <c r="C98" s="33" t="s">
        <v>0</v>
      </c>
      <c r="D98" s="33" t="str">
        <f>IF(csv!F90="","",csv!F90)</f>
        <v>Kristijan</v>
      </c>
      <c r="E98" s="33" t="str">
        <f>IF(csv!E90="","",csv!E90)</f>
        <v>Barišić</v>
      </c>
      <c r="F98" s="33" t="s">
        <v>0</v>
      </c>
      <c r="G98" s="78" t="str">
        <f>IF(csv!M90="","",csv!M90)</f>
        <v/>
      </c>
      <c r="H98" s="78" t="str">
        <f>IF(csv!N90="","",csv!N90)</f>
        <v>1</v>
      </c>
      <c r="I98" s="33" t="s">
        <v>0</v>
      </c>
      <c r="J98" s="33" t="str">
        <f>IF(csv!P90="","",csv!P90)</f>
        <v>Vihor</v>
      </c>
      <c r="K98" s="33" t="str">
        <f>IF(csv!Q90="","",csv!Q90)</f>
        <v>OK Vihor</v>
      </c>
      <c r="L98" s="33" t="s">
        <v>0</v>
      </c>
      <c r="M98" s="71" t="str">
        <f>IF(csv!R90="","",csv!R90)</f>
        <v>CRO</v>
      </c>
      <c r="N98" s="52" t="s">
        <v>0</v>
      </c>
      <c r="O98" s="57" t="str">
        <f t="shared" si="86"/>
        <v>M21B</v>
      </c>
      <c r="P98" s="78">
        <f>IF(O98="","",IF(COUNTIF(O$10:O97,O98)=0,P97+1,P97))</f>
        <v>6</v>
      </c>
      <c r="Q98" s="93">
        <f t="shared" si="87"/>
        <v>108</v>
      </c>
      <c r="R98" s="94" t="str" cm="1">
        <f t="array" ref="R98">IF(S98="","",INDEX(natjecanjeStaze_naziv,MATCH(S98,natjecanjeStaze_stazaId,0)))</f>
        <v>M16 – M21B</v>
      </c>
      <c r="S98" s="58">
        <f t="shared" si="88"/>
        <v>1009</v>
      </c>
      <c r="T98" s="52" t="s">
        <v>0</v>
      </c>
      <c r="U98" s="165" t="str">
        <f t="shared" si="89"/>
        <v>M21B</v>
      </c>
      <c r="V98" s="52" t="s">
        <v>0</v>
      </c>
      <c r="W98" s="57" t="str">
        <f t="shared" si="90"/>
        <v>CRO</v>
      </c>
      <c r="X98" s="78">
        <f t="shared" si="3"/>
        <v>1</v>
      </c>
      <c r="Y98" s="33" t="str">
        <f t="shared" si="91"/>
        <v/>
      </c>
      <c r="Z98" s="71" t="str">
        <f>IF(Y98="","",MAX(Z$10:Z97)+1)</f>
        <v/>
      </c>
      <c r="AA98" s="52" t="s">
        <v>0</v>
      </c>
      <c r="AB98" s="135"/>
      <c r="AC98" s="52" t="s">
        <v>0</v>
      </c>
      <c r="AD98" s="20" t="str">
        <f t="shared" si="92"/>
        <v/>
      </c>
      <c r="AE98" s="52" t="s">
        <v>0</v>
      </c>
      <c r="AF98" s="165" t="str">
        <f t="shared" si="93"/>
        <v>CRO</v>
      </c>
      <c r="AG98" s="52" t="s">
        <v>0</v>
      </c>
      <c r="AH98" s="57" t="str">
        <f t="shared" si="94"/>
        <v>Vihor</v>
      </c>
      <c r="AI98" s="33" t="str">
        <f t="shared" si="95"/>
        <v>OK Vihor</v>
      </c>
      <c r="AJ98" s="78" t="str">
        <f t="shared" si="5"/>
        <v/>
      </c>
      <c r="AK98" s="33" t="str" cm="1">
        <f t="array" ref="AK98">IF(AJ98="",""&amp;AI98,IF(AJ98="NEMA",AI98,INDEX(klub_naziv,MATCH(INDEX(klubAlias_klubId,AJ98),klub_id,0))))</f>
        <v>OK Vihor</v>
      </c>
      <c r="AL98" s="33" t="str" cm="1">
        <f t="array" ref="AL98">IFERROR(""&amp;INDEX(registarNatjecatelji,CX98,4),"")</f>
        <v>OK Vihor</v>
      </c>
      <c r="AM98" s="78" t="str">
        <f t="shared" si="96"/>
        <v/>
      </c>
      <c r="AN98" s="71" t="str">
        <f t="shared" si="97"/>
        <v>OK Vihor</v>
      </c>
      <c r="AO98" s="52" t="s">
        <v>0</v>
      </c>
      <c r="AP98" s="87" t="str">
        <f>IF(AJ98&lt;&gt;"NEMA","",IF(IFERROR(MATCH(AI98,AI$10:AI97,0),0)&lt;&gt;0,"",AI98))</f>
        <v/>
      </c>
      <c r="AQ98" s="52" t="s">
        <v>0</v>
      </c>
      <c r="AR98" s="135"/>
      <c r="AS98" s="52" t="s">
        <v>0</v>
      </c>
      <c r="AT98" s="57" t="str">
        <f t="shared" si="98"/>
        <v/>
      </c>
      <c r="AU98" s="33" t="str">
        <f>IF(AT98="","",MAX(AU$10:AU97)+1)</f>
        <v/>
      </c>
      <c r="AV98" s="33" t="str">
        <f t="shared" si="99"/>
        <v/>
      </c>
      <c r="AW98" s="33" t="str">
        <f t="shared" si="100"/>
        <v/>
      </c>
      <c r="AX98" s="33" t="str">
        <f>IF(AR98="","",MAX(AX$10:AX97)+1)</f>
        <v/>
      </c>
      <c r="AY98" s="94" t="str">
        <f t="shared" si="101"/>
        <v/>
      </c>
      <c r="AZ98" s="71" t="str">
        <f t="shared" si="102"/>
        <v/>
      </c>
      <c r="BA98" s="52" t="s">
        <v>0</v>
      </c>
      <c r="BB98" s="20" t="str">
        <f t="shared" si="103"/>
        <v/>
      </c>
      <c r="BC98" s="52" t="s">
        <v>0</v>
      </c>
      <c r="BD98" s="165" t="str">
        <f t="shared" si="104"/>
        <v>OK Vihor</v>
      </c>
      <c r="BE98" s="52" t="s">
        <v>0</v>
      </c>
      <c r="BF98" s="63" t="str">
        <f t="shared" si="105"/>
        <v/>
      </c>
      <c r="BG98" s="93" t="str">
        <f t="shared" si="106"/>
        <v>1</v>
      </c>
      <c r="BH98" s="211" t="str">
        <f t="shared" si="107"/>
        <v/>
      </c>
      <c r="BI98" s="212">
        <f t="shared" si="78"/>
        <v>6</v>
      </c>
      <c r="BJ98" s="52" t="s">
        <v>0</v>
      </c>
      <c r="BK98" s="57" t="str">
        <f t="shared" si="108"/>
        <v>Kristijan</v>
      </c>
      <c r="BL98" s="33" t="str">
        <f t="shared" si="109"/>
        <v>Barišić</v>
      </c>
      <c r="BM98" s="78">
        <f t="shared" si="110"/>
        <v>1882</v>
      </c>
      <c r="BN98" s="78" t="str">
        <f t="shared" si="111"/>
        <v/>
      </c>
      <c r="BO98" s="33" t="str">
        <f t="shared" si="112"/>
        <v>Kristijan</v>
      </c>
      <c r="BP98" s="71" t="str">
        <f t="shared" si="113"/>
        <v>Barišić</v>
      </c>
      <c r="BQ98" s="52" t="s">
        <v>0</v>
      </c>
      <c r="BR98" s="87" t="str">
        <f t="shared" si="114"/>
        <v/>
      </c>
      <c r="BS98" s="52" t="s">
        <v>0</v>
      </c>
      <c r="BT98" s="20" t="str">
        <f t="shared" si="115"/>
        <v/>
      </c>
      <c r="BU98" s="52" t="s">
        <v>0</v>
      </c>
      <c r="BV98" s="135"/>
      <c r="BW98" s="52" t="s">
        <v>0</v>
      </c>
      <c r="BX98" s="57" t="str">
        <f t="shared" si="116"/>
        <v/>
      </c>
      <c r="BY98" s="78" t="str">
        <f>IF(BV98="","",MAX(BY$10:BY97)+1)</f>
        <v/>
      </c>
      <c r="BZ98" s="58" t="str">
        <f t="shared" si="117"/>
        <v/>
      </c>
      <c r="CA98" s="52" t="s">
        <v>0</v>
      </c>
      <c r="CB98" s="20" t="str">
        <f t="shared" si="118"/>
        <v/>
      </c>
      <c r="CC98" s="52" t="s">
        <v>0</v>
      </c>
      <c r="CD98" s="63" t="str">
        <f>IF(AND(BM98="NEMA",BN98="NEMA"),MAX(CD$10:CD97)+1,"")</f>
        <v/>
      </c>
      <c r="CE98" s="58" t="str">
        <f t="shared" si="119"/>
        <v/>
      </c>
      <c r="CF98" t="s">
        <v>0</v>
      </c>
      <c r="CG98" s="138" t="str">
        <f t="shared" si="79"/>
        <v>M</v>
      </c>
      <c r="CH98" t="s">
        <v>0</v>
      </c>
      <c r="CI98" s="57" t="str">
        <f>IF(CD98="","",IF(M98&lt;&gt;"CRO","","INSERT INTO osoba (id,reg_broj,oib,spol_id,dat_rodjenja) VALUES ("&amp;CD98&amp;",(SELECT max(reg_broj)+1 FROM osoba),Null,'"&amp;CG98&amp;"',Null); INSERT INTO osoba_log (id,reg_broj,oib,spol_id,dat_rodjenja,dnevnik_id) SELECT id,reg_broj,oib,spol_id,dat_rodjenja,"&amp;dnevnik_id&amp;" FROM osoba WHERE id = "&amp;CD98&amp;";"))</f>
        <v/>
      </c>
      <c r="CJ98" s="71" t="str">
        <f>IF(CD98="","","INSERT INTO imeprezime (id,osoba_id,rbr,ime,prezime,klub_id,identitet_id,sintaksa_id,info,aktivno,dnevnik_id) VALUES ("&amp;CD98&amp;","&amp;IF(CI98="","Null",CD98)&amp;",1,'"&amp;BK98&amp;"','"&amp;BL98&amp;"',(SELECT id FROM klub WHERE naziv = '"&amp;BD98&amp;"'),Null,1,'',1,"&amp;dnevnik_id&amp;");")</f>
        <v/>
      </c>
      <c r="CK98" t="s">
        <v>0</v>
      </c>
      <c r="CL98" s="20" t="str">
        <f t="shared" si="120"/>
        <v/>
      </c>
      <c r="CM98" s="52" t="s">
        <v>0</v>
      </c>
      <c r="CN98" s="57" t="str">
        <f t="shared" si="80"/>
        <v>Kristijan</v>
      </c>
      <c r="CO98" s="71" t="str">
        <f t="shared" si="81"/>
        <v>Barišić</v>
      </c>
      <c r="CP98" s="52" t="s">
        <v>0</v>
      </c>
      <c r="CQ98" s="57" t="str">
        <f t="shared" si="121"/>
        <v>Kristijan – Barišić – OK Vihor – M21B</v>
      </c>
      <c r="CR98" s="58">
        <f t="shared" si="122"/>
        <v>613</v>
      </c>
      <c r="CS98" s="52" t="s">
        <v>0</v>
      </c>
      <c r="CT98" s="57" t="str">
        <f t="shared" si="123"/>
        <v>Kristijan – Barišić – OK Vihor</v>
      </c>
      <c r="CU98" s="58">
        <f t="shared" si="124"/>
        <v>613</v>
      </c>
      <c r="CV98" s="52" t="s">
        <v>0</v>
      </c>
      <c r="CW98" s="57" t="str">
        <f t="shared" si="125"/>
        <v>Kristijan – Barišić</v>
      </c>
      <c r="CX98" s="58">
        <f t="shared" si="126"/>
        <v>613</v>
      </c>
      <c r="CY98" s="52" t="s">
        <v>0</v>
      </c>
      <c r="CZ98" s="63">
        <f t="shared" si="127"/>
        <v>613</v>
      </c>
      <c r="DA98" s="58" cm="1">
        <f t="array" ref="DA98">IF(CZ98&lt;&gt;"",INDEX(imePrezime_id,CZ98,0),IF(CD98&lt;&gt;"",CD98,""))</f>
        <v>1882</v>
      </c>
      <c r="DB98" s="52" t="s">
        <v>0</v>
      </c>
      <c r="DC98" s="63" t="str">
        <f t="shared" si="128"/>
        <v>imepre</v>
      </c>
      <c r="DD98" s="78" t="str">
        <f t="shared" si="82"/>
        <v>klu</v>
      </c>
      <c r="DE98" s="78" t="str">
        <f t="shared" si="129"/>
        <v>kat</v>
      </c>
      <c r="DF98" s="78" t="str">
        <f t="shared" si="130"/>
        <v/>
      </c>
      <c r="DG98" s="71" t="str">
        <f t="shared" si="131"/>
        <v>imepre-klu-kat</v>
      </c>
      <c r="DH98" s="52" t="s">
        <v>0</v>
      </c>
      <c r="DI98" s="63">
        <f>IF(BL98="","",MAX(DI$10:DI97)+1)</f>
        <v>1079</v>
      </c>
      <c r="DJ98" s="78">
        <f t="shared" si="132"/>
        <v>1009</v>
      </c>
      <c r="DK98" s="78">
        <f t="shared" si="133"/>
        <v>1882</v>
      </c>
      <c r="DL98" s="78" t="str">
        <f t="shared" si="134"/>
        <v/>
      </c>
      <c r="DM98" s="78">
        <f t="shared" si="135"/>
        <v>6</v>
      </c>
      <c r="DN98" s="78">
        <f t="shared" si="83"/>
        <v>0</v>
      </c>
      <c r="DO98" s="78">
        <f t="shared" si="84"/>
        <v>1</v>
      </c>
      <c r="DP98" s="78" t="str">
        <f t="shared" si="136"/>
        <v>1</v>
      </c>
      <c r="DQ98" s="78" t="str">
        <f t="shared" si="137"/>
        <v/>
      </c>
      <c r="DR98" s="78" t="str">
        <f t="shared" si="138"/>
        <v/>
      </c>
      <c r="DS98" s="58" t="str">
        <f t="shared" si="85"/>
        <v/>
      </c>
      <c r="DT98" s="52" t="s">
        <v>0</v>
      </c>
      <c r="DU98" s="20"/>
      <c r="DV98" s="52"/>
      <c r="DW98" s="20"/>
      <c r="DX98" s="52"/>
      <c r="DY98" s="230"/>
      <c r="DZ98" s="52" t="s">
        <v>0</v>
      </c>
    </row>
    <row r="99" spans="1:130" x14ac:dyDescent="0.25">
      <c r="A99" t="s">
        <v>0</v>
      </c>
      <c r="B99" s="57" t="str">
        <f>IF(csv!F91="","",csv!T91)</f>
        <v>M21B</v>
      </c>
      <c r="C99" s="33" t="s">
        <v>0</v>
      </c>
      <c r="D99" s="33" t="str">
        <f>IF(csv!F91="","",csv!F91)</f>
        <v>Vacant</v>
      </c>
      <c r="E99" s="33" t="str">
        <f>IF(csv!E91="","",csv!E91)</f>
        <v/>
      </c>
      <c r="F99" s="33" t="s">
        <v>0</v>
      </c>
      <c r="G99" s="78" t="str">
        <f>IF(csv!M91="","",csv!M91)</f>
        <v/>
      </c>
      <c r="H99" s="78" t="str">
        <f>IF(csv!N91="","",csv!N91)</f>
        <v>0</v>
      </c>
      <c r="I99" s="33" t="s">
        <v>0</v>
      </c>
      <c r="J99" s="33" t="str">
        <f>IF(csv!P91="","",csv!P91)</f>
        <v/>
      </c>
      <c r="K99" s="33" t="str">
        <f>IF(csv!Q91="","",csv!Q91)</f>
        <v/>
      </c>
      <c r="L99" s="33" t="s">
        <v>0</v>
      </c>
      <c r="M99" s="71" t="str">
        <f>IF(csv!R91="","",csv!R91)</f>
        <v/>
      </c>
      <c r="N99" s="52" t="s">
        <v>0</v>
      </c>
      <c r="O99" s="57" t="str">
        <f t="shared" si="86"/>
        <v>M21B</v>
      </c>
      <c r="P99" s="78">
        <f>IF(O99="","",IF(COUNTIF(O$10:O98,O99)=0,P98+1,P98))</f>
        <v>6</v>
      </c>
      <c r="Q99" s="93">
        <f t="shared" si="87"/>
        <v>108</v>
      </c>
      <c r="R99" s="94" t="str" cm="1">
        <f t="array" ref="R99">IF(S99="","",INDEX(natjecanjeStaze_naziv,MATCH(S99,natjecanjeStaze_stazaId,0)))</f>
        <v/>
      </c>
      <c r="S99" s="58" t="str">
        <f t="shared" si="88"/>
        <v/>
      </c>
      <c r="T99" s="52" t="s">
        <v>0</v>
      </c>
      <c r="U99" s="165" t="str">
        <f t="shared" si="89"/>
        <v>M21B</v>
      </c>
      <c r="V99" s="52" t="s">
        <v>0</v>
      </c>
      <c r="W99" s="57" t="str">
        <f t="shared" si="90"/>
        <v/>
      </c>
      <c r="X99" s="78" t="str">
        <f t="shared" si="3"/>
        <v/>
      </c>
      <c r="Y99" s="33" t="str">
        <f t="shared" si="91"/>
        <v/>
      </c>
      <c r="Z99" s="71" t="str">
        <f>IF(Y99="","",MAX(Z$10:Z98)+1)</f>
        <v/>
      </c>
      <c r="AA99" s="52" t="s">
        <v>0</v>
      </c>
      <c r="AB99" s="135"/>
      <c r="AC99" s="52" t="s">
        <v>0</v>
      </c>
      <c r="AD99" s="20" t="str">
        <f t="shared" si="92"/>
        <v/>
      </c>
      <c r="AE99" s="52" t="s">
        <v>0</v>
      </c>
      <c r="AF99" s="165" t="str">
        <f t="shared" si="93"/>
        <v/>
      </c>
      <c r="AG99" s="52" t="s">
        <v>0</v>
      </c>
      <c r="AH99" s="57" t="str">
        <f t="shared" si="94"/>
        <v/>
      </c>
      <c r="AI99" s="33" t="str">
        <f t="shared" si="95"/>
        <v/>
      </c>
      <c r="AJ99" s="78" t="str">
        <f t="shared" si="5"/>
        <v/>
      </c>
      <c r="AK99" s="33" t="str" cm="1">
        <f t="array" ref="AK99">IF(AJ99="",""&amp;AI99,IF(AJ99="NEMA",AI99,INDEX(klub_naziv,MATCH(INDEX(klubAlias_klubId,AJ99),klub_id,0))))</f>
        <v/>
      </c>
      <c r="AL99" s="33" t="str" cm="1">
        <f t="array" ref="AL99">IFERROR(""&amp;INDEX(registarNatjecatelji,CX99,4),"")</f>
        <v/>
      </c>
      <c r="AM99" s="78" t="str">
        <f t="shared" si="96"/>
        <v/>
      </c>
      <c r="AN99" s="71" t="str">
        <f t="shared" si="97"/>
        <v/>
      </c>
      <c r="AO99" s="52" t="s">
        <v>0</v>
      </c>
      <c r="AP99" s="87" t="str">
        <f>IF(AJ99&lt;&gt;"NEMA","",IF(IFERROR(MATCH(AI99,AI$10:AI98,0),0)&lt;&gt;0,"",AI99))</f>
        <v/>
      </c>
      <c r="AQ99" s="52" t="s">
        <v>0</v>
      </c>
      <c r="AR99" s="135"/>
      <c r="AS99" s="52" t="s">
        <v>0</v>
      </c>
      <c r="AT99" s="57" t="str">
        <f t="shared" si="98"/>
        <v/>
      </c>
      <c r="AU99" s="33" t="str">
        <f>IF(AT99="","",MAX(AU$10:AU98)+1)</f>
        <v/>
      </c>
      <c r="AV99" s="33" t="str">
        <f t="shared" si="99"/>
        <v/>
      </c>
      <c r="AW99" s="33" t="str">
        <f t="shared" si="100"/>
        <v/>
      </c>
      <c r="AX99" s="33" t="str">
        <f>IF(AR99="","",MAX(AX$10:AX98)+1)</f>
        <v/>
      </c>
      <c r="AY99" s="94" t="str">
        <f t="shared" si="101"/>
        <v/>
      </c>
      <c r="AZ99" s="71" t="str">
        <f t="shared" si="102"/>
        <v/>
      </c>
      <c r="BA99" s="52" t="s">
        <v>0</v>
      </c>
      <c r="BB99" s="20" t="str">
        <f t="shared" si="103"/>
        <v/>
      </c>
      <c r="BC99" s="52" t="s">
        <v>0</v>
      </c>
      <c r="BD99" s="165" t="str">
        <f t="shared" si="104"/>
        <v/>
      </c>
      <c r="BE99" s="52" t="s">
        <v>0</v>
      </c>
      <c r="BF99" s="63" t="str">
        <f t="shared" si="105"/>
        <v/>
      </c>
      <c r="BG99" s="93" t="str">
        <f t="shared" si="106"/>
        <v>0</v>
      </c>
      <c r="BH99" s="211" t="str">
        <f t="shared" si="107"/>
        <v/>
      </c>
      <c r="BI99" s="212" t="str">
        <f t="shared" si="78"/>
        <v/>
      </c>
      <c r="BJ99" s="52" t="s">
        <v>0</v>
      </c>
      <c r="BK99" s="57" t="str">
        <f t="shared" si="108"/>
        <v>Vacant</v>
      </c>
      <c r="BL99" s="33" t="str">
        <f t="shared" si="109"/>
        <v/>
      </c>
      <c r="BM99" s="78" t="str">
        <f t="shared" si="110"/>
        <v/>
      </c>
      <c r="BN99" s="78" t="str">
        <f t="shared" si="111"/>
        <v/>
      </c>
      <c r="BO99" s="33" t="str">
        <f t="shared" si="112"/>
        <v/>
      </c>
      <c r="BP99" s="71" t="str">
        <f t="shared" si="113"/>
        <v/>
      </c>
      <c r="BQ99" s="52" t="s">
        <v>0</v>
      </c>
      <c r="BR99" s="87" t="str">
        <f t="shared" si="114"/>
        <v/>
      </c>
      <c r="BS99" s="52" t="s">
        <v>0</v>
      </c>
      <c r="BT99" s="20" t="str">
        <f t="shared" si="115"/>
        <v/>
      </c>
      <c r="BU99" s="52" t="s">
        <v>0</v>
      </c>
      <c r="BV99" s="135"/>
      <c r="BW99" s="52" t="s">
        <v>0</v>
      </c>
      <c r="BX99" s="57" t="str">
        <f t="shared" si="116"/>
        <v/>
      </c>
      <c r="BY99" s="78" t="str">
        <f>IF(BV99="","",MAX(BY$10:BY98)+1)</f>
        <v/>
      </c>
      <c r="BZ99" s="58" t="str">
        <f t="shared" si="117"/>
        <v/>
      </c>
      <c r="CA99" s="52" t="s">
        <v>0</v>
      </c>
      <c r="CB99" s="20" t="str">
        <f t="shared" si="118"/>
        <v/>
      </c>
      <c r="CC99" s="52" t="s">
        <v>0</v>
      </c>
      <c r="CD99" s="63" t="str">
        <f>IF(AND(BM99="NEMA",BN99="NEMA"),MAX(CD$10:CD98)+1,"")</f>
        <v/>
      </c>
      <c r="CE99" s="58" t="str">
        <f t="shared" si="119"/>
        <v/>
      </c>
      <c r="CF99" t="s">
        <v>0</v>
      </c>
      <c r="CG99" s="138" t="str">
        <f t="shared" si="79"/>
        <v>M</v>
      </c>
      <c r="CH99" t="s">
        <v>0</v>
      </c>
      <c r="CI99" s="57" t="str">
        <f>IF(CD99="","",IF(M99&lt;&gt;"CRO","","INSERT INTO osoba (id,reg_broj,oib,spol_id,dat_rodjenja) VALUES ("&amp;CD99&amp;",(SELECT max(reg_broj)+1 FROM osoba),Null,'"&amp;CG99&amp;"',Null); INSERT INTO osoba_log (id,reg_broj,oib,spol_id,dat_rodjenja,dnevnik_id) SELECT id,reg_broj,oib,spol_id,dat_rodjenja,"&amp;dnevnik_id&amp;" FROM osoba WHERE id = "&amp;CD99&amp;";"))</f>
        <v/>
      </c>
      <c r="CJ99" s="71" t="str">
        <f>IF(CD99="","","INSERT INTO imeprezime (id,osoba_id,rbr,ime,prezime,klub_id,identitet_id,sintaksa_id,info,aktivno,dnevnik_id) VALUES ("&amp;CD99&amp;","&amp;IF(CI99="","Null",CD99)&amp;",1,'"&amp;BK99&amp;"','"&amp;BL99&amp;"',(SELECT id FROM klub WHERE naziv = '"&amp;BD99&amp;"'),Null,1,'',1,"&amp;dnevnik_id&amp;");")</f>
        <v/>
      </c>
      <c r="CK99" t="s">
        <v>0</v>
      </c>
      <c r="CL99" s="20" t="str">
        <f t="shared" si="120"/>
        <v/>
      </c>
      <c r="CM99" s="52" t="s">
        <v>0</v>
      </c>
      <c r="CN99" s="57" t="str">
        <f t="shared" si="80"/>
        <v/>
      </c>
      <c r="CO99" s="71" t="str">
        <f t="shared" si="81"/>
        <v/>
      </c>
      <c r="CP99" s="52" t="s">
        <v>0</v>
      </c>
      <c r="CQ99" s="57" t="str">
        <f t="shared" si="121"/>
        <v/>
      </c>
      <c r="CR99" s="58" t="str">
        <f t="shared" si="122"/>
        <v/>
      </c>
      <c r="CS99" s="52" t="s">
        <v>0</v>
      </c>
      <c r="CT99" s="57" t="str">
        <f t="shared" si="123"/>
        <v/>
      </c>
      <c r="CU99" s="58" t="str">
        <f t="shared" si="124"/>
        <v/>
      </c>
      <c r="CV99" s="52" t="s">
        <v>0</v>
      </c>
      <c r="CW99" s="57" t="str">
        <f t="shared" si="125"/>
        <v/>
      </c>
      <c r="CX99" s="58" t="str">
        <f t="shared" si="126"/>
        <v/>
      </c>
      <c r="CY99" s="52" t="s">
        <v>0</v>
      </c>
      <c r="CZ99" s="63" t="str">
        <f t="shared" si="127"/>
        <v/>
      </c>
      <c r="DA99" s="58" t="str" cm="1">
        <f t="array" ref="DA99">IF(CZ99&lt;&gt;"",INDEX(imePrezime_id,CZ99,0),IF(CD99&lt;&gt;"",CD99,""))</f>
        <v/>
      </c>
      <c r="DB99" s="52" t="s">
        <v>0</v>
      </c>
      <c r="DC99" s="63" t="str">
        <f t="shared" si="128"/>
        <v/>
      </c>
      <c r="DD99" s="78" t="str">
        <f t="shared" si="82"/>
        <v/>
      </c>
      <c r="DE99" s="78" t="str">
        <f t="shared" si="129"/>
        <v/>
      </c>
      <c r="DF99" s="78" t="str">
        <f t="shared" si="130"/>
        <v/>
      </c>
      <c r="DG99" s="71" t="str">
        <f t="shared" si="131"/>
        <v/>
      </c>
      <c r="DH99" s="52" t="s">
        <v>0</v>
      </c>
      <c r="DI99" s="63" t="str">
        <f>IF(BL99="","",MAX(DI$10:DI98)+1)</f>
        <v/>
      </c>
      <c r="DJ99" s="78" t="str">
        <f t="shared" si="132"/>
        <v/>
      </c>
      <c r="DK99" s="78" t="str">
        <f t="shared" si="133"/>
        <v/>
      </c>
      <c r="DL99" s="78" t="str">
        <f t="shared" si="134"/>
        <v/>
      </c>
      <c r="DM99" s="78" t="str">
        <f t="shared" si="135"/>
        <v/>
      </c>
      <c r="DN99" s="78" t="str">
        <f t="shared" si="83"/>
        <v/>
      </c>
      <c r="DO99" s="78" t="str">
        <f t="shared" si="84"/>
        <v/>
      </c>
      <c r="DP99" s="78" t="str">
        <f t="shared" si="136"/>
        <v/>
      </c>
      <c r="DQ99" s="78" t="str">
        <f t="shared" si="137"/>
        <v/>
      </c>
      <c r="DR99" s="78" t="str">
        <f t="shared" si="138"/>
        <v/>
      </c>
      <c r="DS99" s="58" t="str">
        <f t="shared" si="85"/>
        <v/>
      </c>
      <c r="DT99" s="52" t="s">
        <v>0</v>
      </c>
      <c r="DU99" s="20"/>
      <c r="DV99" s="52"/>
      <c r="DW99" s="20"/>
      <c r="DX99" s="52"/>
      <c r="DY99" s="230"/>
      <c r="DZ99" s="52" t="s">
        <v>0</v>
      </c>
    </row>
    <row r="100" spans="1:130" x14ac:dyDescent="0.25">
      <c r="A100" t="s">
        <v>0</v>
      </c>
      <c r="B100" s="57" t="str">
        <f>IF(csv!F92="","",csv!T92)</f>
        <v>M21B</v>
      </c>
      <c r="C100" s="33" t="s">
        <v>0</v>
      </c>
      <c r="D100" s="33" t="str">
        <f>IF(csv!F92="","",csv!F92)</f>
        <v>Goran</v>
      </c>
      <c r="E100" s="33" t="str">
        <f>IF(csv!E92="","",csv!E92)</f>
        <v>Juratović</v>
      </c>
      <c r="F100" s="33" t="s">
        <v>0</v>
      </c>
      <c r="G100" s="78" t="str">
        <f>IF(csv!M92="","",csv!M92)</f>
        <v/>
      </c>
      <c r="H100" s="78" t="str">
        <f>IF(csv!N92="","",csv!N92)</f>
        <v>1</v>
      </c>
      <c r="I100" s="33" t="s">
        <v>0</v>
      </c>
      <c r="J100" s="33" t="str">
        <f>IF(csv!P92="","",csv!P92)</f>
        <v>Vihor</v>
      </c>
      <c r="K100" s="33" t="str">
        <f>IF(csv!Q92="","",csv!Q92)</f>
        <v>OK Vihor</v>
      </c>
      <c r="L100" s="33" t="s">
        <v>0</v>
      </c>
      <c r="M100" s="71" t="str">
        <f>IF(csv!R92="","",csv!R92)</f>
        <v>CRO</v>
      </c>
      <c r="N100" s="52" t="s">
        <v>0</v>
      </c>
      <c r="O100" s="57" t="str">
        <f t="shared" si="86"/>
        <v>M21B</v>
      </c>
      <c r="P100" s="78">
        <f>IF(O100="","",IF(COUNTIF(O$10:O99,O100)=0,P99+1,P99))</f>
        <v>6</v>
      </c>
      <c r="Q100" s="93">
        <f t="shared" si="87"/>
        <v>108</v>
      </c>
      <c r="R100" s="94" t="str" cm="1">
        <f t="array" ref="R100">IF(S100="","",INDEX(natjecanjeStaze_naziv,MATCH(S100,natjecanjeStaze_stazaId,0)))</f>
        <v>M16 – M21B</v>
      </c>
      <c r="S100" s="58">
        <f t="shared" si="88"/>
        <v>1009</v>
      </c>
      <c r="T100" s="52" t="s">
        <v>0</v>
      </c>
      <c r="U100" s="165" t="str">
        <f t="shared" si="89"/>
        <v>M21B</v>
      </c>
      <c r="V100" s="52" t="s">
        <v>0</v>
      </c>
      <c r="W100" s="57" t="str">
        <f t="shared" si="90"/>
        <v>CRO</v>
      </c>
      <c r="X100" s="78">
        <f t="shared" si="3"/>
        <v>1</v>
      </c>
      <c r="Y100" s="33" t="str">
        <f t="shared" si="91"/>
        <v/>
      </c>
      <c r="Z100" s="71" t="str">
        <f>IF(Y100="","",MAX(Z$10:Z99)+1)</f>
        <v/>
      </c>
      <c r="AA100" s="52" t="s">
        <v>0</v>
      </c>
      <c r="AB100" s="135"/>
      <c r="AC100" s="52" t="s">
        <v>0</v>
      </c>
      <c r="AD100" s="20" t="str">
        <f t="shared" si="92"/>
        <v/>
      </c>
      <c r="AE100" s="52" t="s">
        <v>0</v>
      </c>
      <c r="AF100" s="165" t="str">
        <f t="shared" si="93"/>
        <v>CRO</v>
      </c>
      <c r="AG100" s="52" t="s">
        <v>0</v>
      </c>
      <c r="AH100" s="57" t="str">
        <f t="shared" si="94"/>
        <v>Vihor</v>
      </c>
      <c r="AI100" s="33" t="str">
        <f t="shared" si="95"/>
        <v>OK Vihor</v>
      </c>
      <c r="AJ100" s="78" t="str">
        <f t="shared" si="5"/>
        <v/>
      </c>
      <c r="AK100" s="33" t="str" cm="1">
        <f t="array" ref="AK100">IF(AJ100="",""&amp;AI100,IF(AJ100="NEMA",AI100,INDEX(klub_naziv,MATCH(INDEX(klubAlias_klubId,AJ100),klub_id,0))))</f>
        <v>OK Vihor</v>
      </c>
      <c r="AL100" s="33" t="str" cm="1">
        <f t="array" ref="AL100">IFERROR(""&amp;INDEX(registarNatjecatelji,CX100,4),"")</f>
        <v>OK Vihor</v>
      </c>
      <c r="AM100" s="78" t="str">
        <f t="shared" si="96"/>
        <v/>
      </c>
      <c r="AN100" s="71" t="str">
        <f t="shared" si="97"/>
        <v>OK Vihor</v>
      </c>
      <c r="AO100" s="52" t="s">
        <v>0</v>
      </c>
      <c r="AP100" s="87" t="str">
        <f>IF(AJ100&lt;&gt;"NEMA","",IF(IFERROR(MATCH(AI100,AI$10:AI99,0),0)&lt;&gt;0,"",AI100))</f>
        <v/>
      </c>
      <c r="AQ100" s="52" t="s">
        <v>0</v>
      </c>
      <c r="AR100" s="135"/>
      <c r="AS100" s="52" t="s">
        <v>0</v>
      </c>
      <c r="AT100" s="57" t="str">
        <f t="shared" si="98"/>
        <v/>
      </c>
      <c r="AU100" s="33" t="str">
        <f>IF(AT100="","",MAX(AU$10:AU99)+1)</f>
        <v/>
      </c>
      <c r="AV100" s="33" t="str">
        <f t="shared" si="99"/>
        <v/>
      </c>
      <c r="AW100" s="33" t="str">
        <f t="shared" si="100"/>
        <v/>
      </c>
      <c r="AX100" s="33" t="str">
        <f>IF(AR100="","",MAX(AX$10:AX99)+1)</f>
        <v/>
      </c>
      <c r="AY100" s="94" t="str">
        <f t="shared" si="101"/>
        <v/>
      </c>
      <c r="AZ100" s="71" t="str">
        <f t="shared" si="102"/>
        <v/>
      </c>
      <c r="BA100" s="52" t="s">
        <v>0</v>
      </c>
      <c r="BB100" s="20" t="str">
        <f t="shared" si="103"/>
        <v/>
      </c>
      <c r="BC100" s="52" t="s">
        <v>0</v>
      </c>
      <c r="BD100" s="165" t="str">
        <f t="shared" si="104"/>
        <v>OK Vihor</v>
      </c>
      <c r="BE100" s="52" t="s">
        <v>0</v>
      </c>
      <c r="BF100" s="63" t="str">
        <f t="shared" si="105"/>
        <v/>
      </c>
      <c r="BG100" s="93" t="str">
        <f t="shared" si="106"/>
        <v>1</v>
      </c>
      <c r="BH100" s="211" t="str">
        <f t="shared" si="107"/>
        <v/>
      </c>
      <c r="BI100" s="212">
        <f t="shared" si="78"/>
        <v>6</v>
      </c>
      <c r="BJ100" s="52" t="s">
        <v>0</v>
      </c>
      <c r="BK100" s="57" t="str">
        <f t="shared" si="108"/>
        <v>Goran</v>
      </c>
      <c r="BL100" s="33" t="str">
        <f t="shared" si="109"/>
        <v>Juratović</v>
      </c>
      <c r="BM100" s="78">
        <f t="shared" si="110"/>
        <v>1919</v>
      </c>
      <c r="BN100" s="78" t="str">
        <f t="shared" si="111"/>
        <v/>
      </c>
      <c r="BO100" s="33" t="str">
        <f t="shared" si="112"/>
        <v>Goran</v>
      </c>
      <c r="BP100" s="71" t="str">
        <f t="shared" si="113"/>
        <v>Juratović</v>
      </c>
      <c r="BQ100" s="52" t="s">
        <v>0</v>
      </c>
      <c r="BR100" s="87" t="str">
        <f t="shared" si="114"/>
        <v/>
      </c>
      <c r="BS100" s="52" t="s">
        <v>0</v>
      </c>
      <c r="BT100" s="20" t="str">
        <f t="shared" si="115"/>
        <v/>
      </c>
      <c r="BU100" s="52" t="s">
        <v>0</v>
      </c>
      <c r="BV100" s="135"/>
      <c r="BW100" s="52" t="s">
        <v>0</v>
      </c>
      <c r="BX100" s="57" t="str">
        <f t="shared" si="116"/>
        <v/>
      </c>
      <c r="BY100" s="78" t="str">
        <f>IF(BV100="","",MAX(BY$10:BY99)+1)</f>
        <v/>
      </c>
      <c r="BZ100" s="58" t="str">
        <f t="shared" si="117"/>
        <v/>
      </c>
      <c r="CA100" s="52" t="s">
        <v>0</v>
      </c>
      <c r="CB100" s="20" t="str">
        <f t="shared" si="118"/>
        <v/>
      </c>
      <c r="CC100" s="52" t="s">
        <v>0</v>
      </c>
      <c r="CD100" s="63" t="str">
        <f>IF(AND(BM100="NEMA",BN100="NEMA"),MAX(CD$10:CD99)+1,"")</f>
        <v/>
      </c>
      <c r="CE100" s="58" t="str">
        <f t="shared" si="119"/>
        <v/>
      </c>
      <c r="CF100" t="s">
        <v>0</v>
      </c>
      <c r="CG100" s="138" t="str">
        <f t="shared" si="79"/>
        <v>M</v>
      </c>
      <c r="CH100" t="s">
        <v>0</v>
      </c>
      <c r="CI100" s="57" t="str">
        <f>IF(CD100="","",IF(M100&lt;&gt;"CRO","","INSERT INTO osoba (id,reg_broj,oib,spol_id,dat_rodjenja) VALUES ("&amp;CD100&amp;",(SELECT max(reg_broj)+1 FROM osoba),Null,'"&amp;CG100&amp;"',Null); INSERT INTO osoba_log (id,reg_broj,oib,spol_id,dat_rodjenja,dnevnik_id) SELECT id,reg_broj,oib,spol_id,dat_rodjenja,"&amp;dnevnik_id&amp;" FROM osoba WHERE id = "&amp;CD100&amp;";"))</f>
        <v/>
      </c>
      <c r="CJ100" s="71" t="str">
        <f>IF(CD100="","","INSERT INTO imeprezime (id,osoba_id,rbr,ime,prezime,klub_id,identitet_id,sintaksa_id,info,aktivno,dnevnik_id) VALUES ("&amp;CD100&amp;","&amp;IF(CI100="","Null",CD100)&amp;",1,'"&amp;BK100&amp;"','"&amp;BL100&amp;"',(SELECT id FROM klub WHERE naziv = '"&amp;BD100&amp;"'),Null,1,'',1,"&amp;dnevnik_id&amp;");")</f>
        <v/>
      </c>
      <c r="CK100" t="s">
        <v>0</v>
      </c>
      <c r="CL100" s="20" t="str">
        <f t="shared" si="120"/>
        <v/>
      </c>
      <c r="CM100" s="52" t="s">
        <v>0</v>
      </c>
      <c r="CN100" s="57" t="str">
        <f t="shared" si="80"/>
        <v>Goran</v>
      </c>
      <c r="CO100" s="71" t="str">
        <f t="shared" si="81"/>
        <v>Juratović</v>
      </c>
      <c r="CP100" s="52" t="s">
        <v>0</v>
      </c>
      <c r="CQ100" s="57" t="str">
        <f t="shared" si="121"/>
        <v>Goran – Juratović – OK Vihor – M21B</v>
      </c>
      <c r="CR100" s="58">
        <f t="shared" si="122"/>
        <v>712</v>
      </c>
      <c r="CS100" s="52" t="s">
        <v>0</v>
      </c>
      <c r="CT100" s="57" t="str">
        <f t="shared" si="123"/>
        <v>Goran – Juratović – OK Vihor</v>
      </c>
      <c r="CU100" s="58">
        <f t="shared" si="124"/>
        <v>712</v>
      </c>
      <c r="CV100" s="52" t="s">
        <v>0</v>
      </c>
      <c r="CW100" s="57" t="str">
        <f t="shared" si="125"/>
        <v>Goran – Juratović</v>
      </c>
      <c r="CX100" s="58">
        <f t="shared" si="126"/>
        <v>712</v>
      </c>
      <c r="CY100" s="52" t="s">
        <v>0</v>
      </c>
      <c r="CZ100" s="63">
        <f t="shared" si="127"/>
        <v>712</v>
      </c>
      <c r="DA100" s="58" cm="1">
        <f t="array" ref="DA100">IF(CZ100&lt;&gt;"",INDEX(imePrezime_id,CZ100,0),IF(CD100&lt;&gt;"",CD100,""))</f>
        <v>1919</v>
      </c>
      <c r="DB100" s="52" t="s">
        <v>0</v>
      </c>
      <c r="DC100" s="63" t="str">
        <f t="shared" si="128"/>
        <v>imepre</v>
      </c>
      <c r="DD100" s="78" t="str">
        <f t="shared" si="82"/>
        <v>klu</v>
      </c>
      <c r="DE100" s="78" t="str">
        <f t="shared" si="129"/>
        <v>kat</v>
      </c>
      <c r="DF100" s="78" t="str">
        <f t="shared" si="130"/>
        <v/>
      </c>
      <c r="DG100" s="71" t="str">
        <f t="shared" si="131"/>
        <v>imepre-klu-kat</v>
      </c>
      <c r="DH100" s="52" t="s">
        <v>0</v>
      </c>
      <c r="DI100" s="63">
        <f>IF(BL100="","",MAX(DI$10:DI99)+1)</f>
        <v>1080</v>
      </c>
      <c r="DJ100" s="78">
        <f t="shared" si="132"/>
        <v>1009</v>
      </c>
      <c r="DK100" s="78">
        <f t="shared" si="133"/>
        <v>1919</v>
      </c>
      <c r="DL100" s="78" t="str">
        <f t="shared" si="134"/>
        <v/>
      </c>
      <c r="DM100" s="78">
        <f t="shared" si="135"/>
        <v>6</v>
      </c>
      <c r="DN100" s="78">
        <f t="shared" si="83"/>
        <v>0</v>
      </c>
      <c r="DO100" s="78">
        <f t="shared" si="84"/>
        <v>1</v>
      </c>
      <c r="DP100" s="78" t="str">
        <f t="shared" si="136"/>
        <v>1</v>
      </c>
      <c r="DQ100" s="78" t="str">
        <f t="shared" si="137"/>
        <v/>
      </c>
      <c r="DR100" s="78" t="str">
        <f t="shared" si="138"/>
        <v/>
      </c>
      <c r="DS100" s="58" t="str">
        <f t="shared" si="85"/>
        <v/>
      </c>
      <c r="DT100" s="52" t="s">
        <v>0</v>
      </c>
      <c r="DU100" s="20"/>
      <c r="DV100" s="52"/>
      <c r="DW100" s="20"/>
      <c r="DX100" s="52"/>
      <c r="DY100" s="230"/>
      <c r="DZ100" s="52" t="s">
        <v>0</v>
      </c>
    </row>
    <row r="101" spans="1:130" x14ac:dyDescent="0.25">
      <c r="A101" t="s">
        <v>0</v>
      </c>
      <c r="B101" s="57" t="str">
        <f>IF(csv!F93="","",csv!T93)</f>
        <v>M21B</v>
      </c>
      <c r="C101" s="33" t="s">
        <v>0</v>
      </c>
      <c r="D101" s="33" t="str">
        <f>IF(csv!F93="","",csv!F93)</f>
        <v>Ante</v>
      </c>
      <c r="E101" s="33" t="str">
        <f>IF(csv!E93="","",csv!E93)</f>
        <v>Balić</v>
      </c>
      <c r="F101" s="33" t="s">
        <v>0</v>
      </c>
      <c r="G101" s="78" t="str">
        <f>IF(csv!M93="","",csv!M93)</f>
        <v/>
      </c>
      <c r="H101" s="78" t="str">
        <f>IF(csv!N93="","",csv!N93)</f>
        <v>2</v>
      </c>
      <c r="I101" s="33" t="s">
        <v>0</v>
      </c>
      <c r="J101" s="33" t="str">
        <f>IF(csv!P93="","",csv!P93)</f>
        <v>KAP</v>
      </c>
      <c r="K101" s="33" t="str">
        <f>IF(csv!Q93="","",csv!Q93)</f>
        <v>OK Kapela</v>
      </c>
      <c r="L101" s="33" t="s">
        <v>0</v>
      </c>
      <c r="M101" s="71" t="str">
        <f>IF(csv!R93="","",csv!R93)</f>
        <v>CRO</v>
      </c>
      <c r="N101" s="52" t="s">
        <v>0</v>
      </c>
      <c r="O101" s="57" t="str">
        <f t="shared" si="86"/>
        <v>M21B</v>
      </c>
      <c r="P101" s="78">
        <f>IF(O101="","",IF(COUNTIF(O$10:O100,O101)=0,P100+1,P100))</f>
        <v>6</v>
      </c>
      <c r="Q101" s="93">
        <f t="shared" si="87"/>
        <v>108</v>
      </c>
      <c r="R101" s="94" t="str" cm="1">
        <f t="array" ref="R101">IF(S101="","",INDEX(natjecanjeStaze_naziv,MATCH(S101,natjecanjeStaze_stazaId,0)))</f>
        <v>M16 – M21B</v>
      </c>
      <c r="S101" s="58">
        <f t="shared" si="88"/>
        <v>1009</v>
      </c>
      <c r="T101" s="52" t="s">
        <v>0</v>
      </c>
      <c r="U101" s="165" t="str">
        <f t="shared" si="89"/>
        <v>M21B</v>
      </c>
      <c r="V101" s="52" t="s">
        <v>0</v>
      </c>
      <c r="W101" s="57" t="str">
        <f t="shared" si="90"/>
        <v>CRO</v>
      </c>
      <c r="X101" s="78">
        <f t="shared" si="3"/>
        <v>1</v>
      </c>
      <c r="Y101" s="33" t="str">
        <f t="shared" si="91"/>
        <v/>
      </c>
      <c r="Z101" s="71" t="str">
        <f>IF(Y101="","",MAX(Z$10:Z100)+1)</f>
        <v/>
      </c>
      <c r="AA101" s="52" t="s">
        <v>0</v>
      </c>
      <c r="AB101" s="135"/>
      <c r="AC101" s="52" t="s">
        <v>0</v>
      </c>
      <c r="AD101" s="20" t="str">
        <f t="shared" si="92"/>
        <v/>
      </c>
      <c r="AE101" s="52" t="s">
        <v>0</v>
      </c>
      <c r="AF101" s="165" t="str">
        <f t="shared" si="93"/>
        <v>CRO</v>
      </c>
      <c r="AG101" s="52" t="s">
        <v>0</v>
      </c>
      <c r="AH101" s="57" t="str">
        <f t="shared" si="94"/>
        <v>KAP</v>
      </c>
      <c r="AI101" s="33" t="str">
        <f t="shared" si="95"/>
        <v>OK Kapela</v>
      </c>
      <c r="AJ101" s="78" t="str">
        <f t="shared" si="5"/>
        <v/>
      </c>
      <c r="AK101" s="33" t="str" cm="1">
        <f t="array" ref="AK101">IF(AJ101="",""&amp;AI101,IF(AJ101="NEMA",AI101,INDEX(klub_naziv,MATCH(INDEX(klubAlias_klubId,AJ101),klub_id,0))))</f>
        <v>OK Kapela</v>
      </c>
      <c r="AL101" s="33" t="str" cm="1">
        <f t="array" ref="AL101">IFERROR(""&amp;INDEX(registarNatjecatelji,CX101,4),"")</f>
        <v>OK Kapela</v>
      </c>
      <c r="AM101" s="78" t="str">
        <f t="shared" si="96"/>
        <v/>
      </c>
      <c r="AN101" s="71" t="str">
        <f t="shared" si="97"/>
        <v>OK Kapela</v>
      </c>
      <c r="AO101" s="52" t="s">
        <v>0</v>
      </c>
      <c r="AP101" s="87" t="str">
        <f>IF(AJ101&lt;&gt;"NEMA","",IF(IFERROR(MATCH(AI101,AI$10:AI100,0),0)&lt;&gt;0,"",AI101))</f>
        <v/>
      </c>
      <c r="AQ101" s="52" t="s">
        <v>0</v>
      </c>
      <c r="AR101" s="135"/>
      <c r="AS101" s="52" t="s">
        <v>0</v>
      </c>
      <c r="AT101" s="57" t="str">
        <f t="shared" si="98"/>
        <v/>
      </c>
      <c r="AU101" s="33" t="str">
        <f>IF(AT101="","",MAX(AU$10:AU100)+1)</f>
        <v/>
      </c>
      <c r="AV101" s="33" t="str">
        <f t="shared" si="99"/>
        <v/>
      </c>
      <c r="AW101" s="33" t="str">
        <f t="shared" si="100"/>
        <v/>
      </c>
      <c r="AX101" s="33" t="str">
        <f>IF(AR101="","",MAX(AX$10:AX100)+1)</f>
        <v/>
      </c>
      <c r="AY101" s="94" t="str">
        <f t="shared" si="101"/>
        <v/>
      </c>
      <c r="AZ101" s="71" t="str">
        <f t="shared" si="102"/>
        <v/>
      </c>
      <c r="BA101" s="52" t="s">
        <v>0</v>
      </c>
      <c r="BB101" s="20" t="str">
        <f t="shared" si="103"/>
        <v/>
      </c>
      <c r="BC101" s="52" t="s">
        <v>0</v>
      </c>
      <c r="BD101" s="165" t="str">
        <f t="shared" si="104"/>
        <v>OK Kapela</v>
      </c>
      <c r="BE101" s="52" t="s">
        <v>0</v>
      </c>
      <c r="BF101" s="63" t="str">
        <f t="shared" si="105"/>
        <v/>
      </c>
      <c r="BG101" s="93" t="str">
        <f t="shared" si="106"/>
        <v>2</v>
      </c>
      <c r="BH101" s="211" t="str">
        <f t="shared" si="107"/>
        <v/>
      </c>
      <c r="BI101" s="212">
        <f t="shared" si="78"/>
        <v>4</v>
      </c>
      <c r="BJ101" s="52" t="s">
        <v>0</v>
      </c>
      <c r="BK101" s="57" t="str">
        <f t="shared" si="108"/>
        <v>Ante</v>
      </c>
      <c r="BL101" s="33" t="str">
        <f t="shared" si="109"/>
        <v>Balić</v>
      </c>
      <c r="BM101" s="78">
        <f t="shared" si="110"/>
        <v>1941</v>
      </c>
      <c r="BN101" s="78" t="str">
        <f t="shared" si="111"/>
        <v/>
      </c>
      <c r="BO101" s="33" t="str">
        <f t="shared" si="112"/>
        <v>Ante</v>
      </c>
      <c r="BP101" s="71" t="str">
        <f t="shared" si="113"/>
        <v>Balić</v>
      </c>
      <c r="BQ101" s="52" t="s">
        <v>0</v>
      </c>
      <c r="BR101" s="87" t="str">
        <f t="shared" si="114"/>
        <v/>
      </c>
      <c r="BS101" s="52" t="s">
        <v>0</v>
      </c>
      <c r="BT101" s="20" t="str">
        <f t="shared" si="115"/>
        <v/>
      </c>
      <c r="BU101" s="52" t="s">
        <v>0</v>
      </c>
      <c r="BV101" s="135"/>
      <c r="BW101" s="52" t="s">
        <v>0</v>
      </c>
      <c r="BX101" s="57" t="str">
        <f t="shared" si="116"/>
        <v/>
      </c>
      <c r="BY101" s="78" t="str">
        <f>IF(BV101="","",MAX(BY$10:BY100)+1)</f>
        <v/>
      </c>
      <c r="BZ101" s="58" t="str">
        <f t="shared" si="117"/>
        <v/>
      </c>
      <c r="CA101" s="52" t="s">
        <v>0</v>
      </c>
      <c r="CB101" s="20" t="str">
        <f t="shared" si="118"/>
        <v/>
      </c>
      <c r="CC101" s="52" t="s">
        <v>0</v>
      </c>
      <c r="CD101" s="63" t="str">
        <f>IF(AND(BM101="NEMA",BN101="NEMA"),MAX(CD$10:CD100)+1,"")</f>
        <v/>
      </c>
      <c r="CE101" s="58" t="str">
        <f t="shared" si="119"/>
        <v/>
      </c>
      <c r="CF101" t="s">
        <v>0</v>
      </c>
      <c r="CG101" s="138" t="str">
        <f t="shared" si="79"/>
        <v>M</v>
      </c>
      <c r="CH101" t="s">
        <v>0</v>
      </c>
      <c r="CI101" s="57" t="str">
        <f>IF(CD101="","",IF(M101&lt;&gt;"CRO","","INSERT INTO osoba (id,reg_broj,oib,spol_id,dat_rodjenja) VALUES ("&amp;CD101&amp;",(SELECT max(reg_broj)+1 FROM osoba),Null,'"&amp;CG101&amp;"',Null); INSERT INTO osoba_log (id,reg_broj,oib,spol_id,dat_rodjenja,dnevnik_id) SELECT id,reg_broj,oib,spol_id,dat_rodjenja,"&amp;dnevnik_id&amp;" FROM osoba WHERE id = "&amp;CD101&amp;";"))</f>
        <v/>
      </c>
      <c r="CJ101" s="71" t="str">
        <f>IF(CD101="","","INSERT INTO imeprezime (id,osoba_id,rbr,ime,prezime,klub_id,identitet_id,sintaksa_id,info,aktivno,dnevnik_id) VALUES ("&amp;CD101&amp;","&amp;IF(CI101="","Null",CD101)&amp;",1,'"&amp;BK101&amp;"','"&amp;BL101&amp;"',(SELECT id FROM klub WHERE naziv = '"&amp;BD101&amp;"'),Null,1,'',1,"&amp;dnevnik_id&amp;");")</f>
        <v/>
      </c>
      <c r="CK101" t="s">
        <v>0</v>
      </c>
      <c r="CL101" s="20" t="str">
        <f t="shared" si="120"/>
        <v/>
      </c>
      <c r="CM101" s="52" t="s">
        <v>0</v>
      </c>
      <c r="CN101" s="57" t="str">
        <f t="shared" si="80"/>
        <v>Ante</v>
      </c>
      <c r="CO101" s="71" t="str">
        <f t="shared" si="81"/>
        <v>Balić</v>
      </c>
      <c r="CP101" s="52" t="s">
        <v>0</v>
      </c>
      <c r="CQ101" s="57" t="str">
        <f t="shared" si="121"/>
        <v>Ante – Balić – OK Kapela – M21B</v>
      </c>
      <c r="CR101" s="58">
        <f t="shared" si="122"/>
        <v>205</v>
      </c>
      <c r="CS101" s="52" t="s">
        <v>0</v>
      </c>
      <c r="CT101" s="57" t="str">
        <f t="shared" si="123"/>
        <v>Ante – Balić – OK Kapela</v>
      </c>
      <c r="CU101" s="58">
        <f t="shared" si="124"/>
        <v>205</v>
      </c>
      <c r="CV101" s="52" t="s">
        <v>0</v>
      </c>
      <c r="CW101" s="57" t="str">
        <f t="shared" si="125"/>
        <v>Ante – Balić</v>
      </c>
      <c r="CX101" s="58">
        <f t="shared" si="126"/>
        <v>205</v>
      </c>
      <c r="CY101" s="52" t="s">
        <v>0</v>
      </c>
      <c r="CZ101" s="63">
        <f t="shared" si="127"/>
        <v>205</v>
      </c>
      <c r="DA101" s="58" cm="1">
        <f t="array" ref="DA101">IF(CZ101&lt;&gt;"",INDEX(imePrezime_id,CZ101,0),IF(CD101&lt;&gt;"",CD101,""))</f>
        <v>1941</v>
      </c>
      <c r="DB101" s="52" t="s">
        <v>0</v>
      </c>
      <c r="DC101" s="63" t="str">
        <f t="shared" si="128"/>
        <v>imepre</v>
      </c>
      <c r="DD101" s="78" t="str">
        <f t="shared" si="82"/>
        <v>klu</v>
      </c>
      <c r="DE101" s="78" t="str">
        <f t="shared" si="129"/>
        <v>kat</v>
      </c>
      <c r="DF101" s="78" t="str">
        <f t="shared" si="130"/>
        <v/>
      </c>
      <c r="DG101" s="71" t="str">
        <f t="shared" si="131"/>
        <v>imepre-klu-kat</v>
      </c>
      <c r="DH101" s="52" t="s">
        <v>0</v>
      </c>
      <c r="DI101" s="63">
        <f>IF(BL101="","",MAX(DI$10:DI100)+1)</f>
        <v>1081</v>
      </c>
      <c r="DJ101" s="78">
        <f t="shared" si="132"/>
        <v>1009</v>
      </c>
      <c r="DK101" s="78">
        <f t="shared" si="133"/>
        <v>1941</v>
      </c>
      <c r="DL101" s="78" t="str">
        <f t="shared" si="134"/>
        <v/>
      </c>
      <c r="DM101" s="78">
        <f t="shared" si="135"/>
        <v>4</v>
      </c>
      <c r="DN101" s="78">
        <f t="shared" si="83"/>
        <v>0</v>
      </c>
      <c r="DO101" s="78">
        <f t="shared" si="84"/>
        <v>1</v>
      </c>
      <c r="DP101" s="78" t="str">
        <f t="shared" si="136"/>
        <v>2</v>
      </c>
      <c r="DQ101" s="78" t="str">
        <f t="shared" si="137"/>
        <v/>
      </c>
      <c r="DR101" s="78" t="str">
        <f t="shared" si="138"/>
        <v/>
      </c>
      <c r="DS101" s="58" t="str">
        <f t="shared" si="85"/>
        <v/>
      </c>
      <c r="DT101" s="52" t="s">
        <v>0</v>
      </c>
      <c r="DU101" s="20"/>
      <c r="DV101" s="52"/>
      <c r="DW101" s="20"/>
      <c r="DX101" s="52"/>
      <c r="DY101" s="230"/>
      <c r="DZ101" s="52" t="s">
        <v>0</v>
      </c>
    </row>
    <row r="102" spans="1:130" x14ac:dyDescent="0.25">
      <c r="A102" t="s">
        <v>0</v>
      </c>
      <c r="B102" s="57" t="str">
        <f>IF(csv!F94="","",csv!T94)</f>
        <v>M21B</v>
      </c>
      <c r="C102" s="33" t="s">
        <v>0</v>
      </c>
      <c r="D102" s="33" t="str">
        <f>IF(csv!F94="","",csv!F94)</f>
        <v>Valter</v>
      </c>
      <c r="E102" s="33" t="str">
        <f>IF(csv!E94="","",csv!E94)</f>
        <v>Sučić</v>
      </c>
      <c r="F102" s="33" t="s">
        <v>0</v>
      </c>
      <c r="G102" s="78" t="str">
        <f>IF(csv!M94="","",csv!M94)</f>
        <v/>
      </c>
      <c r="H102" s="78" t="str">
        <f>IF(csv!N94="","",csv!N94)</f>
        <v>4</v>
      </c>
      <c r="I102" s="33" t="s">
        <v>0</v>
      </c>
      <c r="J102" s="33" t="str">
        <f>IF(csv!P94="","",csv!P94)</f>
        <v>Vihor</v>
      </c>
      <c r="K102" s="33" t="str">
        <f>IF(csv!Q94="","",csv!Q94)</f>
        <v>OK Vihor</v>
      </c>
      <c r="L102" s="33" t="s">
        <v>0</v>
      </c>
      <c r="M102" s="71" t="str">
        <f>IF(csv!R94="","",csv!R94)</f>
        <v>CRO</v>
      </c>
      <c r="N102" s="52" t="s">
        <v>0</v>
      </c>
      <c r="O102" s="57" t="str">
        <f t="shared" si="86"/>
        <v>M21B</v>
      </c>
      <c r="P102" s="78">
        <f>IF(O102="","",IF(COUNTIF(O$10:O101,O102)=0,P101+1,P101))</f>
        <v>6</v>
      </c>
      <c r="Q102" s="93">
        <f t="shared" si="87"/>
        <v>108</v>
      </c>
      <c r="R102" s="94" t="str" cm="1">
        <f t="array" ref="R102">IF(S102="","",INDEX(natjecanjeStaze_naziv,MATCH(S102,natjecanjeStaze_stazaId,0)))</f>
        <v>M16 – M21B</v>
      </c>
      <c r="S102" s="58">
        <f t="shared" si="88"/>
        <v>1009</v>
      </c>
      <c r="T102" s="52" t="s">
        <v>0</v>
      </c>
      <c r="U102" s="165" t="str">
        <f t="shared" si="89"/>
        <v>M21B</v>
      </c>
      <c r="V102" s="52" t="s">
        <v>0</v>
      </c>
      <c r="W102" s="57" t="str">
        <f t="shared" si="90"/>
        <v>CRO</v>
      </c>
      <c r="X102" s="78">
        <f t="shared" si="3"/>
        <v>1</v>
      </c>
      <c r="Y102" s="33" t="str">
        <f t="shared" si="91"/>
        <v/>
      </c>
      <c r="Z102" s="71" t="str">
        <f>IF(Y102="","",MAX(Z$10:Z101)+1)</f>
        <v/>
      </c>
      <c r="AA102" s="52" t="s">
        <v>0</v>
      </c>
      <c r="AB102" s="135"/>
      <c r="AC102" s="52" t="s">
        <v>0</v>
      </c>
      <c r="AD102" s="20" t="str">
        <f t="shared" si="92"/>
        <v/>
      </c>
      <c r="AE102" s="52" t="s">
        <v>0</v>
      </c>
      <c r="AF102" s="165" t="str">
        <f t="shared" si="93"/>
        <v>CRO</v>
      </c>
      <c r="AG102" s="52" t="s">
        <v>0</v>
      </c>
      <c r="AH102" s="57" t="str">
        <f t="shared" si="94"/>
        <v>Vihor</v>
      </c>
      <c r="AI102" s="33" t="str">
        <f t="shared" si="95"/>
        <v>OK Vihor</v>
      </c>
      <c r="AJ102" s="78" t="str">
        <f t="shared" si="5"/>
        <v/>
      </c>
      <c r="AK102" s="33" t="str" cm="1">
        <f t="array" ref="AK102">IF(AJ102="",""&amp;AI102,IF(AJ102="NEMA",AI102,INDEX(klub_naziv,MATCH(INDEX(klubAlias_klubId,AJ102),klub_id,0))))</f>
        <v>OK Vihor</v>
      </c>
      <c r="AL102" s="33" t="str" cm="1">
        <f t="array" ref="AL102">IFERROR(""&amp;INDEX(registarNatjecatelji,CX102,4),"")</f>
        <v>OK Vihor</v>
      </c>
      <c r="AM102" s="78" t="str">
        <f t="shared" si="96"/>
        <v/>
      </c>
      <c r="AN102" s="71" t="str">
        <f t="shared" si="97"/>
        <v>OK Vihor</v>
      </c>
      <c r="AO102" s="52" t="s">
        <v>0</v>
      </c>
      <c r="AP102" s="87" t="str">
        <f>IF(AJ102&lt;&gt;"NEMA","",IF(IFERROR(MATCH(AI102,AI$10:AI101,0),0)&lt;&gt;0,"",AI102))</f>
        <v/>
      </c>
      <c r="AQ102" s="52" t="s">
        <v>0</v>
      </c>
      <c r="AR102" s="135"/>
      <c r="AS102" s="52" t="s">
        <v>0</v>
      </c>
      <c r="AT102" s="57" t="str">
        <f t="shared" si="98"/>
        <v/>
      </c>
      <c r="AU102" s="33" t="str">
        <f>IF(AT102="","",MAX(AU$10:AU101)+1)</f>
        <v/>
      </c>
      <c r="AV102" s="33" t="str">
        <f t="shared" si="99"/>
        <v/>
      </c>
      <c r="AW102" s="33" t="str">
        <f t="shared" si="100"/>
        <v/>
      </c>
      <c r="AX102" s="33" t="str">
        <f>IF(AR102="","",MAX(AX$10:AX101)+1)</f>
        <v/>
      </c>
      <c r="AY102" s="94" t="str">
        <f t="shared" si="101"/>
        <v/>
      </c>
      <c r="AZ102" s="71" t="str">
        <f t="shared" si="102"/>
        <v/>
      </c>
      <c r="BA102" s="52" t="s">
        <v>0</v>
      </c>
      <c r="BB102" s="20" t="str">
        <f t="shared" si="103"/>
        <v/>
      </c>
      <c r="BC102" s="52" t="s">
        <v>0</v>
      </c>
      <c r="BD102" s="165" t="str">
        <f t="shared" si="104"/>
        <v>OK Vihor</v>
      </c>
      <c r="BE102" s="52" t="s">
        <v>0</v>
      </c>
      <c r="BF102" s="63" t="str">
        <f t="shared" si="105"/>
        <v/>
      </c>
      <c r="BG102" s="93" t="str">
        <f t="shared" si="106"/>
        <v>4</v>
      </c>
      <c r="BH102" s="211" t="str">
        <f t="shared" si="107"/>
        <v/>
      </c>
      <c r="BI102" s="212">
        <f t="shared" si="78"/>
        <v>5</v>
      </c>
      <c r="BJ102" s="52" t="s">
        <v>0</v>
      </c>
      <c r="BK102" s="57" t="str">
        <f t="shared" si="108"/>
        <v>Valter</v>
      </c>
      <c r="BL102" s="33" t="str">
        <f t="shared" si="109"/>
        <v>Sučić</v>
      </c>
      <c r="BM102" s="78">
        <f t="shared" si="110"/>
        <v>1366</v>
      </c>
      <c r="BN102" s="78" t="str">
        <f t="shared" si="111"/>
        <v/>
      </c>
      <c r="BO102" s="33" t="str">
        <f t="shared" si="112"/>
        <v>Valter</v>
      </c>
      <c r="BP102" s="71" t="str">
        <f t="shared" si="113"/>
        <v>Sučić</v>
      </c>
      <c r="BQ102" s="52" t="s">
        <v>0</v>
      </c>
      <c r="BR102" s="87" t="str">
        <f t="shared" si="114"/>
        <v/>
      </c>
      <c r="BS102" s="52" t="s">
        <v>0</v>
      </c>
      <c r="BT102" s="20" t="str">
        <f t="shared" si="115"/>
        <v/>
      </c>
      <c r="BU102" s="52" t="s">
        <v>0</v>
      </c>
      <c r="BV102" s="135"/>
      <c r="BW102" s="52" t="s">
        <v>0</v>
      </c>
      <c r="BX102" s="57" t="str">
        <f t="shared" si="116"/>
        <v/>
      </c>
      <c r="BY102" s="78" t="str">
        <f>IF(BV102="","",MAX(BY$10:BY101)+1)</f>
        <v/>
      </c>
      <c r="BZ102" s="58" t="str">
        <f t="shared" si="117"/>
        <v/>
      </c>
      <c r="CA102" s="52" t="s">
        <v>0</v>
      </c>
      <c r="CB102" s="20" t="str">
        <f t="shared" si="118"/>
        <v/>
      </c>
      <c r="CC102" s="52" t="s">
        <v>0</v>
      </c>
      <c r="CD102" s="63" t="str">
        <f>IF(AND(BM102="NEMA",BN102="NEMA"),MAX(CD$10:CD101)+1,"")</f>
        <v/>
      </c>
      <c r="CE102" s="58" t="str">
        <f t="shared" si="119"/>
        <v/>
      </c>
      <c r="CF102" t="s">
        <v>0</v>
      </c>
      <c r="CG102" s="138" t="str">
        <f t="shared" si="79"/>
        <v>M</v>
      </c>
      <c r="CH102" t="s">
        <v>0</v>
      </c>
      <c r="CI102" s="57" t="str">
        <f>IF(CD102="","",IF(M102&lt;&gt;"CRO","","INSERT INTO osoba (id,reg_broj,oib,spol_id,dat_rodjenja) VALUES ("&amp;CD102&amp;",(SELECT max(reg_broj)+1 FROM osoba),Null,'"&amp;CG102&amp;"',Null); INSERT INTO osoba_log (id,reg_broj,oib,spol_id,dat_rodjenja,dnevnik_id) SELECT id,reg_broj,oib,spol_id,dat_rodjenja,"&amp;dnevnik_id&amp;" FROM osoba WHERE id = "&amp;CD102&amp;";"))</f>
        <v/>
      </c>
      <c r="CJ102" s="71" t="str">
        <f>IF(CD102="","","INSERT INTO imeprezime (id,osoba_id,rbr,ime,prezime,klub_id,identitet_id,sintaksa_id,info,aktivno,dnevnik_id) VALUES ("&amp;CD102&amp;","&amp;IF(CI102="","Null",CD102)&amp;",1,'"&amp;BK102&amp;"','"&amp;BL102&amp;"',(SELECT id FROM klub WHERE naziv = '"&amp;BD102&amp;"'),Null,1,'',1,"&amp;dnevnik_id&amp;");")</f>
        <v/>
      </c>
      <c r="CK102" t="s">
        <v>0</v>
      </c>
      <c r="CL102" s="20" t="str">
        <f t="shared" si="120"/>
        <v/>
      </c>
      <c r="CM102" s="52" t="s">
        <v>0</v>
      </c>
      <c r="CN102" s="57" t="str">
        <f t="shared" si="80"/>
        <v>Valter</v>
      </c>
      <c r="CO102" s="71" t="str">
        <f t="shared" si="81"/>
        <v>Sučić</v>
      </c>
      <c r="CP102" s="52" t="s">
        <v>0</v>
      </c>
      <c r="CQ102" s="57" t="str">
        <f t="shared" si="121"/>
        <v>Valter – Sučić – OK Vihor – M21B</v>
      </c>
      <c r="CR102" s="58">
        <f t="shared" si="122"/>
        <v>907</v>
      </c>
      <c r="CS102" s="52" t="s">
        <v>0</v>
      </c>
      <c r="CT102" s="57" t="str">
        <f t="shared" si="123"/>
        <v>Valter – Sučić – OK Vihor</v>
      </c>
      <c r="CU102" s="58">
        <f t="shared" si="124"/>
        <v>907</v>
      </c>
      <c r="CV102" s="52" t="s">
        <v>0</v>
      </c>
      <c r="CW102" s="57" t="str">
        <f t="shared" si="125"/>
        <v>Valter – Sučić</v>
      </c>
      <c r="CX102" s="58">
        <f t="shared" si="126"/>
        <v>907</v>
      </c>
      <c r="CY102" s="52" t="s">
        <v>0</v>
      </c>
      <c r="CZ102" s="63">
        <f t="shared" si="127"/>
        <v>907</v>
      </c>
      <c r="DA102" s="58" cm="1">
        <f t="array" ref="DA102">IF(CZ102&lt;&gt;"",INDEX(imePrezime_id,CZ102,0),IF(CD102&lt;&gt;"",CD102,""))</f>
        <v>1366</v>
      </c>
      <c r="DB102" s="52" t="s">
        <v>0</v>
      </c>
      <c r="DC102" s="63" t="str">
        <f t="shared" si="128"/>
        <v>imepre</v>
      </c>
      <c r="DD102" s="78" t="str">
        <f t="shared" si="82"/>
        <v>klu</v>
      </c>
      <c r="DE102" s="78" t="str">
        <f t="shared" si="129"/>
        <v>kat</v>
      </c>
      <c r="DF102" s="78" t="str">
        <f t="shared" si="130"/>
        <v/>
      </c>
      <c r="DG102" s="71" t="str">
        <f t="shared" si="131"/>
        <v>imepre-klu-kat</v>
      </c>
      <c r="DH102" s="52" t="s">
        <v>0</v>
      </c>
      <c r="DI102" s="63">
        <f>IF(BL102="","",MAX(DI$10:DI101)+1)</f>
        <v>1082</v>
      </c>
      <c r="DJ102" s="78">
        <f t="shared" si="132"/>
        <v>1009</v>
      </c>
      <c r="DK102" s="78">
        <f t="shared" si="133"/>
        <v>1366</v>
      </c>
      <c r="DL102" s="78" t="str">
        <f t="shared" si="134"/>
        <v/>
      </c>
      <c r="DM102" s="78">
        <f t="shared" si="135"/>
        <v>5</v>
      </c>
      <c r="DN102" s="78">
        <f t="shared" si="83"/>
        <v>0</v>
      </c>
      <c r="DO102" s="78">
        <f t="shared" si="84"/>
        <v>1</v>
      </c>
      <c r="DP102" s="78" t="str">
        <f t="shared" si="136"/>
        <v>4</v>
      </c>
      <c r="DQ102" s="78" t="str">
        <f t="shared" si="137"/>
        <v/>
      </c>
      <c r="DR102" s="78" t="str">
        <f t="shared" si="138"/>
        <v/>
      </c>
      <c r="DS102" s="58" t="str">
        <f t="shared" si="85"/>
        <v/>
      </c>
      <c r="DT102" s="52" t="s">
        <v>0</v>
      </c>
      <c r="DU102" s="20"/>
      <c r="DV102" s="52"/>
      <c r="DW102" s="20"/>
      <c r="DX102" s="52"/>
      <c r="DY102" s="230"/>
      <c r="DZ102" s="52" t="s">
        <v>0</v>
      </c>
    </row>
    <row r="103" spans="1:130" x14ac:dyDescent="0.25">
      <c r="A103" t="s">
        <v>0</v>
      </c>
      <c r="B103" s="57" t="str">
        <f>IF(csv!F95="","",csv!T95)</f>
        <v>M21B</v>
      </c>
      <c r="C103" s="33" t="s">
        <v>0</v>
      </c>
      <c r="D103" s="33" t="str">
        <f>IF(csv!F95="","",csv!F95)</f>
        <v>Andrija</v>
      </c>
      <c r="E103" s="33" t="str">
        <f>IF(csv!E95="","",csv!E95)</f>
        <v>Golubić</v>
      </c>
      <c r="F103" s="33" t="s">
        <v>0</v>
      </c>
      <c r="G103" s="78" t="str">
        <f>IF(csv!M95="","",csv!M95)</f>
        <v/>
      </c>
      <c r="H103" s="78" t="str">
        <f>IF(csv!N95="","",csv!N95)</f>
        <v>4</v>
      </c>
      <c r="I103" s="33" t="s">
        <v>0</v>
      </c>
      <c r="J103" s="33" t="str">
        <f>IF(csv!P95="","",csv!P95)</f>
        <v>OKM</v>
      </c>
      <c r="K103" s="33" t="str">
        <f>IF(csv!Q95="","",csv!Q95)</f>
        <v>OK Medjimurje</v>
      </c>
      <c r="L103" s="33" t="s">
        <v>0</v>
      </c>
      <c r="M103" s="71" t="str">
        <f>IF(csv!R95="","",csv!R95)</f>
        <v>CRO</v>
      </c>
      <c r="N103" s="52" t="s">
        <v>0</v>
      </c>
      <c r="O103" s="57" t="str">
        <f t="shared" si="86"/>
        <v>M21B</v>
      </c>
      <c r="P103" s="78">
        <f>IF(O103="","",IF(COUNTIF(O$10:O102,O103)=0,P102+1,P102))</f>
        <v>6</v>
      </c>
      <c r="Q103" s="93">
        <f t="shared" si="87"/>
        <v>108</v>
      </c>
      <c r="R103" s="94" t="str" cm="1">
        <f t="array" ref="R103">IF(S103="","",INDEX(natjecanjeStaze_naziv,MATCH(S103,natjecanjeStaze_stazaId,0)))</f>
        <v>M16 – M21B</v>
      </c>
      <c r="S103" s="58">
        <f t="shared" si="88"/>
        <v>1009</v>
      </c>
      <c r="T103" s="52" t="s">
        <v>0</v>
      </c>
      <c r="U103" s="165" t="str">
        <f t="shared" si="89"/>
        <v>M21B</v>
      </c>
      <c r="V103" s="52" t="s">
        <v>0</v>
      </c>
      <c r="W103" s="57" t="str">
        <f t="shared" si="90"/>
        <v>CRO</v>
      </c>
      <c r="X103" s="78">
        <f t="shared" si="3"/>
        <v>1</v>
      </c>
      <c r="Y103" s="33" t="str">
        <f t="shared" si="91"/>
        <v/>
      </c>
      <c r="Z103" s="71" t="str">
        <f>IF(Y103="","",MAX(Z$10:Z102)+1)</f>
        <v/>
      </c>
      <c r="AA103" s="52" t="s">
        <v>0</v>
      </c>
      <c r="AB103" s="135"/>
      <c r="AC103" s="52" t="s">
        <v>0</v>
      </c>
      <c r="AD103" s="20" t="str">
        <f t="shared" si="92"/>
        <v/>
      </c>
      <c r="AE103" s="52" t="s">
        <v>0</v>
      </c>
      <c r="AF103" s="165" t="str">
        <f t="shared" si="93"/>
        <v>CRO</v>
      </c>
      <c r="AG103" s="52" t="s">
        <v>0</v>
      </c>
      <c r="AH103" s="57" t="str">
        <f t="shared" si="94"/>
        <v>OKM</v>
      </c>
      <c r="AI103" s="33" t="str">
        <f t="shared" si="95"/>
        <v>OK Medjimurje</v>
      </c>
      <c r="AJ103" s="78" t="str">
        <f t="shared" si="5"/>
        <v>NEMA</v>
      </c>
      <c r="AK103" s="33" t="str" cm="1">
        <f t="array" ref="AK103">IF(AJ103="",""&amp;AI103,IF(AJ103="NEMA",AI103,INDEX(klub_naziv,MATCH(INDEX(klubAlias_klubId,AJ103),klub_id,0))))</f>
        <v>OK Medjimurje</v>
      </c>
      <c r="AL103" s="33" t="str" cm="1">
        <f t="array" ref="AL103">IFERROR(""&amp;INDEX(registarNatjecatelji,CX103,4),"")</f>
        <v/>
      </c>
      <c r="AM103" s="78">
        <f t="shared" si="96"/>
        <v>1</v>
      </c>
      <c r="AN103" s="71" t="str">
        <f t="shared" si="97"/>
        <v>OK Medjimurje</v>
      </c>
      <c r="AO103" s="52" t="s">
        <v>0</v>
      </c>
      <c r="AP103" s="87" t="str">
        <f>IF(AJ103&lt;&gt;"NEMA","",IF(IFERROR(MATCH(AI103,AI$10:AI102,0),0)&lt;&gt;0,"",AI103))</f>
        <v>OK Medjimurje</v>
      </c>
      <c r="AQ103" s="52" t="s">
        <v>0</v>
      </c>
      <c r="AR103" s="135"/>
      <c r="AS103" s="52" t="s">
        <v>0</v>
      </c>
      <c r="AT103" s="57" t="str">
        <f t="shared" si="98"/>
        <v>OK Medjimurje</v>
      </c>
      <c r="AU103" s="33">
        <f>IF(AT103="","",MAX(AU$10:AU102)+1)</f>
        <v>19</v>
      </c>
      <c r="AV103" s="33">
        <f t="shared" si="99"/>
        <v>1</v>
      </c>
      <c r="AW103" s="33" t="str">
        <f t="shared" si="100"/>
        <v>INSERT INTO klub(id,naziv,drzava_id,aktivan) VALUES (19,'OK Medjimurje',1,1);</v>
      </c>
      <c r="AX103" s="33" t="str">
        <f>IF(AR103="","",MAX(AX$10:AX102)+1)</f>
        <v/>
      </c>
      <c r="AY103" s="94" t="str">
        <f t="shared" si="101"/>
        <v/>
      </c>
      <c r="AZ103" s="71" t="str">
        <f t="shared" si="102"/>
        <v/>
      </c>
      <c r="BA103" s="52" t="s">
        <v>0</v>
      </c>
      <c r="BB103" s="20" t="str">
        <f t="shared" si="103"/>
        <v>INSERT INTO klub(id,naziv,drzava_id,aktivan) VALUES (19,'OK Medjimurje',1,1);</v>
      </c>
      <c r="BC103" s="52" t="s">
        <v>0</v>
      </c>
      <c r="BD103" s="165" t="str">
        <f t="shared" si="104"/>
        <v>OK Medjimurje</v>
      </c>
      <c r="BE103" s="52" t="s">
        <v>0</v>
      </c>
      <c r="BF103" s="63" t="str">
        <f t="shared" si="105"/>
        <v/>
      </c>
      <c r="BG103" s="93" t="str">
        <f t="shared" si="106"/>
        <v>4</v>
      </c>
      <c r="BH103" s="211" t="str">
        <f t="shared" si="107"/>
        <v/>
      </c>
      <c r="BI103" s="212">
        <f t="shared" si="78"/>
        <v>5</v>
      </c>
      <c r="BJ103" s="52" t="s">
        <v>0</v>
      </c>
      <c r="BK103" s="57" t="str">
        <f t="shared" si="108"/>
        <v>Andrija</v>
      </c>
      <c r="BL103" s="33" t="str">
        <f t="shared" si="109"/>
        <v>Golubić</v>
      </c>
      <c r="BM103" s="78" t="str">
        <f t="shared" si="110"/>
        <v>NEMA</v>
      </c>
      <c r="BN103" s="78" t="str">
        <f t="shared" si="111"/>
        <v>NEMA</v>
      </c>
      <c r="BO103" s="33" t="str">
        <f t="shared" si="112"/>
        <v>Andrija</v>
      </c>
      <c r="BP103" s="71" t="str">
        <f t="shared" si="113"/>
        <v>Golubić</v>
      </c>
      <c r="BQ103" s="52" t="s">
        <v>0</v>
      </c>
      <c r="BR103" s="87" t="str">
        <f t="shared" si="114"/>
        <v>Andrija Golubić</v>
      </c>
      <c r="BS103" s="52" t="s">
        <v>0</v>
      </c>
      <c r="BT103" s="20" t="str">
        <f t="shared" si="115"/>
        <v>SELECT 'Andrija – Golubić', ime, prezime FROM imeprezime WHERE ime LIKE '%ndrij%' Or prezime LIKE '%olubi%' Or ime LIKE '%olubi%' Or prezime LIKE '%ndrij%' ORDER BY ime, prezime;</v>
      </c>
      <c r="BU103" s="52" t="s">
        <v>0</v>
      </c>
      <c r="BV103" s="135"/>
      <c r="BW103" s="52" t="s">
        <v>0</v>
      </c>
      <c r="BX103" s="57" t="str">
        <f t="shared" si="116"/>
        <v/>
      </c>
      <c r="BY103" s="78" t="str">
        <f>IF(BV103="","",MAX(BY$10:BY102)+1)</f>
        <v/>
      </c>
      <c r="BZ103" s="58" t="str">
        <f t="shared" si="117"/>
        <v/>
      </c>
      <c r="CA103" s="52" t="s">
        <v>0</v>
      </c>
      <c r="CB103" s="20" t="str">
        <f t="shared" si="118"/>
        <v/>
      </c>
      <c r="CC103" s="52" t="s">
        <v>0</v>
      </c>
      <c r="CD103" s="63">
        <f>IF(AND(BM103="NEMA",BN103="NEMA"),MAX(CD$10:CD102)+1,"")</f>
        <v>2001</v>
      </c>
      <c r="CE103" s="58" t="str">
        <f t="shared" si="119"/>
        <v/>
      </c>
      <c r="CF103" t="s">
        <v>0</v>
      </c>
      <c r="CG103" s="138" t="str">
        <f t="shared" si="79"/>
        <v>M</v>
      </c>
      <c r="CH103" t="s">
        <v>0</v>
      </c>
      <c r="CI103" s="57" t="str">
        <f>IF(CD103="","",IF(M103&lt;&gt;"CRO","","INSERT INTO osoba (id,reg_broj,oib,spol_id,dat_rodjenja) VALUES ("&amp;CD103&amp;",(SELECT max(reg_broj)+1 FROM osoba),Null,'"&amp;CG103&amp;"',Null); INSERT INTO osoba_log (id,reg_broj,oib,spol_id,dat_rodjenja,dnevnik_id) SELECT id,reg_broj,oib,spol_id,dat_rodjenja,"&amp;dnevnik_id&amp;" FROM osoba WHERE id = "&amp;CD103&amp;";"))</f>
        <v>INSERT INTO osoba (id,reg_broj,oib,spol_id,dat_rodjenja) VALUES (2001,(SELECT max(reg_broj)+1 FROM osoba),Null,'M',Null); INSERT INTO osoba_log (id,reg_broj,oib,spol_id,dat_rodjenja,dnevnik_id) SELECT id,reg_broj,oib,spol_id,dat_rodjenja,881 FROM osoba WHERE id = 2001;</v>
      </c>
      <c r="CJ103" s="71" t="str">
        <f>IF(CD103="","","INSERT INTO imeprezime (id,osoba_id,rbr,ime,prezime,klub_id,identitet_id,sintaksa_id,info,aktivno,dnevnik_id) VALUES ("&amp;CD103&amp;","&amp;IF(CI103="","Null",CD103)&amp;",1,'"&amp;BK103&amp;"','"&amp;BL103&amp;"',(SELECT id FROM klub WHERE naziv = '"&amp;BD103&amp;"'),Null,1,'',1,"&amp;dnevnik_id&amp;");")</f>
        <v>INSERT INTO imeprezime (id,osoba_id,rbr,ime,prezime,klub_id,identitet_id,sintaksa_id,info,aktivno,dnevnik_id) VALUES (2001,2001,1,'Andrija','Golubić',(SELECT id FROM klub WHERE naziv = 'OK Medjimurje'),Null,1,'',1,881);</v>
      </c>
      <c r="CK103" t="s">
        <v>0</v>
      </c>
      <c r="CL103" s="20" t="str">
        <f t="shared" si="120"/>
        <v>INSERT INTO osoba (id,reg_broj,oib,spol_id,dat_rodjenja) VALUES (2001,(SELECT max(reg_broj)+1 FROM osoba),Null,'M',Null); INSERT INTO osoba_log (id,reg_broj,oib,spol_id,dat_rodjenja,dnevnik_id) SELECT id,reg_broj,oib,spol_id,dat_rodjenja,881 FROM osoba WHERE id = 2001; INSERT INTO imeprezime (id,osoba_id,rbr,ime,prezime,klub_id,identitet_id,sintaksa_id,info,aktivno,dnevnik_id) VALUES (2001,2001,1,'Andrija','Golubić',(SELECT id FROM klub WHERE naziv = 'OK Medjimurje'),Null,1,'',1,881);</v>
      </c>
      <c r="CM103" s="52" t="s">
        <v>0</v>
      </c>
      <c r="CN103" s="57" t="str">
        <f t="shared" si="80"/>
        <v>Andrija</v>
      </c>
      <c r="CO103" s="71" t="str">
        <f t="shared" si="81"/>
        <v>Golubić</v>
      </c>
      <c r="CP103" s="52" t="s">
        <v>0</v>
      </c>
      <c r="CQ103" s="57" t="str">
        <f t="shared" si="121"/>
        <v>Andrija – Golubić – OK Medjimurje – M21B</v>
      </c>
      <c r="CR103" s="58" t="str">
        <f t="shared" si="122"/>
        <v>NEMA</v>
      </c>
      <c r="CS103" s="52" t="s">
        <v>0</v>
      </c>
      <c r="CT103" s="57" t="str">
        <f t="shared" si="123"/>
        <v>Andrija – Golubić – OK Medjimurje</v>
      </c>
      <c r="CU103" s="58" t="str">
        <f t="shared" si="124"/>
        <v>NEMA</v>
      </c>
      <c r="CV103" s="52" t="s">
        <v>0</v>
      </c>
      <c r="CW103" s="57" t="str">
        <f t="shared" si="125"/>
        <v>Andrija – Golubić</v>
      </c>
      <c r="CX103" s="58" t="str">
        <f t="shared" si="126"/>
        <v>NEMA</v>
      </c>
      <c r="CY103" s="52" t="s">
        <v>0</v>
      </c>
      <c r="CZ103" s="63" t="str">
        <f t="shared" si="127"/>
        <v/>
      </c>
      <c r="DA103" s="58" cm="1">
        <f t="array" ref="DA103">IF(CZ103&lt;&gt;"",INDEX(imePrezime_id,CZ103,0),IF(CD103&lt;&gt;"",CD103,""))</f>
        <v>2001</v>
      </c>
      <c r="DB103" s="52" t="s">
        <v>0</v>
      </c>
      <c r="DC103" s="63" t="str">
        <f t="shared" si="128"/>
        <v>novo</v>
      </c>
      <c r="DD103" s="78" t="str">
        <f t="shared" si="82"/>
        <v>klu</v>
      </c>
      <c r="DE103" s="78" t="str">
        <f t="shared" si="129"/>
        <v>kat</v>
      </c>
      <c r="DF103" s="78" t="str">
        <f t="shared" si="130"/>
        <v/>
      </c>
      <c r="DG103" s="71" t="str">
        <f t="shared" si="131"/>
        <v>novo</v>
      </c>
      <c r="DH103" s="52" t="s">
        <v>0</v>
      </c>
      <c r="DI103" s="63">
        <f>IF(BL103="","",MAX(DI$10:DI102)+1)</f>
        <v>1083</v>
      </c>
      <c r="DJ103" s="78">
        <f t="shared" si="132"/>
        <v>1009</v>
      </c>
      <c r="DK103" s="78">
        <f t="shared" si="133"/>
        <v>2001</v>
      </c>
      <c r="DL103" s="78" t="str">
        <f t="shared" si="134"/>
        <v/>
      </c>
      <c r="DM103" s="78">
        <f t="shared" si="135"/>
        <v>5</v>
      </c>
      <c r="DN103" s="78">
        <f t="shared" si="83"/>
        <v>0</v>
      </c>
      <c r="DO103" s="78">
        <f t="shared" si="84"/>
        <v>33</v>
      </c>
      <c r="DP103" s="78" t="str">
        <f t="shared" si="136"/>
        <v>4</v>
      </c>
      <c r="DQ103" s="78" t="str">
        <f t="shared" si="137"/>
        <v/>
      </c>
      <c r="DR103" s="78" t="str">
        <f t="shared" si="138"/>
        <v/>
      </c>
      <c r="DS103" s="58" t="str">
        <f t="shared" si="85"/>
        <v/>
      </c>
      <c r="DT103" s="52" t="s">
        <v>0</v>
      </c>
      <c r="DU103" s="20"/>
      <c r="DV103" s="52"/>
      <c r="DW103" s="20"/>
      <c r="DX103" s="52"/>
      <c r="DY103" s="230"/>
      <c r="DZ103" s="52" t="s">
        <v>0</v>
      </c>
    </row>
    <row r="104" spans="1:130" x14ac:dyDescent="0.25">
      <c r="A104" t="s">
        <v>0</v>
      </c>
      <c r="B104" s="57" t="str">
        <f>IF(csv!F96="","",csv!T96)</f>
        <v>M21B</v>
      </c>
      <c r="C104" s="33" t="s">
        <v>0</v>
      </c>
      <c r="D104" s="33" t="str">
        <f>IF(csv!F96="","",csv!F96)</f>
        <v>Vacant</v>
      </c>
      <c r="E104" s="33" t="str">
        <f>IF(csv!E96="","",csv!E96)</f>
        <v/>
      </c>
      <c r="F104" s="33" t="s">
        <v>0</v>
      </c>
      <c r="G104" s="78" t="str">
        <f>IF(csv!M96="","",csv!M96)</f>
        <v/>
      </c>
      <c r="H104" s="78" t="str">
        <f>IF(csv!N96="","",csv!N96)</f>
        <v>0</v>
      </c>
      <c r="I104" s="33" t="s">
        <v>0</v>
      </c>
      <c r="J104" s="33" t="str">
        <f>IF(csv!P96="","",csv!P96)</f>
        <v/>
      </c>
      <c r="K104" s="33" t="str">
        <f>IF(csv!Q96="","",csv!Q96)</f>
        <v/>
      </c>
      <c r="L104" s="33" t="s">
        <v>0</v>
      </c>
      <c r="M104" s="71" t="str">
        <f>IF(csv!R96="","",csv!R96)</f>
        <v/>
      </c>
      <c r="N104" s="52" t="s">
        <v>0</v>
      </c>
      <c r="O104" s="57" t="str">
        <f t="shared" si="86"/>
        <v>M21B</v>
      </c>
      <c r="P104" s="78">
        <f>IF(O104="","",IF(COUNTIF(O$10:O103,O104)=0,P103+1,P103))</f>
        <v>6</v>
      </c>
      <c r="Q104" s="93">
        <f t="shared" si="87"/>
        <v>108</v>
      </c>
      <c r="R104" s="94" t="str" cm="1">
        <f t="array" ref="R104">IF(S104="","",INDEX(natjecanjeStaze_naziv,MATCH(S104,natjecanjeStaze_stazaId,0)))</f>
        <v/>
      </c>
      <c r="S104" s="58" t="str">
        <f t="shared" si="88"/>
        <v/>
      </c>
      <c r="T104" s="52" t="s">
        <v>0</v>
      </c>
      <c r="U104" s="165" t="str">
        <f t="shared" si="89"/>
        <v>M21B</v>
      </c>
      <c r="V104" s="52" t="s">
        <v>0</v>
      </c>
      <c r="W104" s="57" t="str">
        <f t="shared" si="90"/>
        <v/>
      </c>
      <c r="X104" s="78" t="str">
        <f t="shared" si="3"/>
        <v/>
      </c>
      <c r="Y104" s="33" t="str">
        <f t="shared" si="91"/>
        <v/>
      </c>
      <c r="Z104" s="71" t="str">
        <f>IF(Y104="","",MAX(Z$10:Z103)+1)</f>
        <v/>
      </c>
      <c r="AA104" s="52" t="s">
        <v>0</v>
      </c>
      <c r="AB104" s="135"/>
      <c r="AC104" s="52" t="s">
        <v>0</v>
      </c>
      <c r="AD104" s="20" t="str">
        <f t="shared" si="92"/>
        <v/>
      </c>
      <c r="AE104" s="52" t="s">
        <v>0</v>
      </c>
      <c r="AF104" s="165" t="str">
        <f t="shared" si="93"/>
        <v/>
      </c>
      <c r="AG104" s="52" t="s">
        <v>0</v>
      </c>
      <c r="AH104" s="57" t="str">
        <f t="shared" si="94"/>
        <v/>
      </c>
      <c r="AI104" s="33" t="str">
        <f t="shared" si="95"/>
        <v/>
      </c>
      <c r="AJ104" s="78" t="str">
        <f t="shared" si="5"/>
        <v/>
      </c>
      <c r="AK104" s="33" t="str" cm="1">
        <f t="array" ref="AK104">IF(AJ104="",""&amp;AI104,IF(AJ104="NEMA",AI104,INDEX(klub_naziv,MATCH(INDEX(klubAlias_klubId,AJ104),klub_id,0))))</f>
        <v/>
      </c>
      <c r="AL104" s="33" t="str" cm="1">
        <f t="array" ref="AL104">IFERROR(""&amp;INDEX(registarNatjecatelji,CX104,4),"")</f>
        <v/>
      </c>
      <c r="AM104" s="78" t="str">
        <f t="shared" si="96"/>
        <v/>
      </c>
      <c r="AN104" s="71" t="str">
        <f t="shared" si="97"/>
        <v/>
      </c>
      <c r="AO104" s="52" t="s">
        <v>0</v>
      </c>
      <c r="AP104" s="87" t="str">
        <f>IF(AJ104&lt;&gt;"NEMA","",IF(IFERROR(MATCH(AI104,AI$10:AI103,0),0)&lt;&gt;0,"",AI104))</f>
        <v/>
      </c>
      <c r="AQ104" s="52" t="s">
        <v>0</v>
      </c>
      <c r="AR104" s="135"/>
      <c r="AS104" s="52" t="s">
        <v>0</v>
      </c>
      <c r="AT104" s="57" t="str">
        <f t="shared" si="98"/>
        <v/>
      </c>
      <c r="AU104" s="33" t="str">
        <f>IF(AT104="","",MAX(AU$10:AU103)+1)</f>
        <v/>
      </c>
      <c r="AV104" s="33" t="str">
        <f t="shared" si="99"/>
        <v/>
      </c>
      <c r="AW104" s="33" t="str">
        <f t="shared" si="100"/>
        <v/>
      </c>
      <c r="AX104" s="33" t="str">
        <f>IF(AR104="","",MAX(AX$10:AX103)+1)</f>
        <v/>
      </c>
      <c r="AY104" s="94" t="str">
        <f t="shared" si="101"/>
        <v/>
      </c>
      <c r="AZ104" s="71" t="str">
        <f t="shared" si="102"/>
        <v/>
      </c>
      <c r="BA104" s="52" t="s">
        <v>0</v>
      </c>
      <c r="BB104" s="20" t="str">
        <f t="shared" si="103"/>
        <v/>
      </c>
      <c r="BC104" s="52" t="s">
        <v>0</v>
      </c>
      <c r="BD104" s="165" t="str">
        <f t="shared" si="104"/>
        <v/>
      </c>
      <c r="BE104" s="52" t="s">
        <v>0</v>
      </c>
      <c r="BF104" s="63" t="str">
        <f t="shared" si="105"/>
        <v/>
      </c>
      <c r="BG104" s="93" t="str">
        <f t="shared" si="106"/>
        <v>0</v>
      </c>
      <c r="BH104" s="211" t="str">
        <f t="shared" si="107"/>
        <v/>
      </c>
      <c r="BI104" s="212" t="str">
        <f t="shared" si="78"/>
        <v/>
      </c>
      <c r="BJ104" s="52" t="s">
        <v>0</v>
      </c>
      <c r="BK104" s="57" t="str">
        <f t="shared" si="108"/>
        <v>Vacant</v>
      </c>
      <c r="BL104" s="33" t="str">
        <f t="shared" si="109"/>
        <v/>
      </c>
      <c r="BM104" s="78" t="str">
        <f t="shared" si="110"/>
        <v/>
      </c>
      <c r="BN104" s="78" t="str">
        <f t="shared" si="111"/>
        <v/>
      </c>
      <c r="BO104" s="33" t="str">
        <f t="shared" si="112"/>
        <v/>
      </c>
      <c r="BP104" s="71" t="str">
        <f t="shared" si="113"/>
        <v/>
      </c>
      <c r="BQ104" s="52" t="s">
        <v>0</v>
      </c>
      <c r="BR104" s="87" t="str">
        <f t="shared" si="114"/>
        <v/>
      </c>
      <c r="BS104" s="52" t="s">
        <v>0</v>
      </c>
      <c r="BT104" s="20" t="str">
        <f t="shared" si="115"/>
        <v/>
      </c>
      <c r="BU104" s="52" t="s">
        <v>0</v>
      </c>
      <c r="BV104" s="135"/>
      <c r="BW104" s="52" t="s">
        <v>0</v>
      </c>
      <c r="BX104" s="57" t="str">
        <f t="shared" si="116"/>
        <v/>
      </c>
      <c r="BY104" s="78" t="str">
        <f>IF(BV104="","",MAX(BY$10:BY103)+1)</f>
        <v/>
      </c>
      <c r="BZ104" s="58" t="str">
        <f t="shared" si="117"/>
        <v/>
      </c>
      <c r="CA104" s="52" t="s">
        <v>0</v>
      </c>
      <c r="CB104" s="20" t="str">
        <f t="shared" si="118"/>
        <v/>
      </c>
      <c r="CC104" s="52" t="s">
        <v>0</v>
      </c>
      <c r="CD104" s="63" t="str">
        <f>IF(AND(BM104="NEMA",BN104="NEMA"),MAX(CD$10:CD103)+1,"")</f>
        <v/>
      </c>
      <c r="CE104" s="58" t="str">
        <f t="shared" si="119"/>
        <v/>
      </c>
      <c r="CF104" t="s">
        <v>0</v>
      </c>
      <c r="CG104" s="138" t="str">
        <f t="shared" si="79"/>
        <v>M</v>
      </c>
      <c r="CH104" t="s">
        <v>0</v>
      </c>
      <c r="CI104" s="57" t="str">
        <f>IF(CD104="","",IF(M104&lt;&gt;"CRO","","INSERT INTO osoba (id,reg_broj,oib,spol_id,dat_rodjenja) VALUES ("&amp;CD104&amp;",(SELECT max(reg_broj)+1 FROM osoba),Null,'"&amp;CG104&amp;"',Null); INSERT INTO osoba_log (id,reg_broj,oib,spol_id,dat_rodjenja,dnevnik_id) SELECT id,reg_broj,oib,spol_id,dat_rodjenja,"&amp;dnevnik_id&amp;" FROM osoba WHERE id = "&amp;CD104&amp;";"))</f>
        <v/>
      </c>
      <c r="CJ104" s="71" t="str">
        <f>IF(CD104="","","INSERT INTO imeprezime (id,osoba_id,rbr,ime,prezime,klub_id,identitet_id,sintaksa_id,info,aktivno,dnevnik_id) VALUES ("&amp;CD104&amp;","&amp;IF(CI104="","Null",CD104)&amp;",1,'"&amp;BK104&amp;"','"&amp;BL104&amp;"',(SELECT id FROM klub WHERE naziv = '"&amp;BD104&amp;"'),Null,1,'',1,"&amp;dnevnik_id&amp;");")</f>
        <v/>
      </c>
      <c r="CK104" t="s">
        <v>0</v>
      </c>
      <c r="CL104" s="20" t="str">
        <f t="shared" si="120"/>
        <v/>
      </c>
      <c r="CM104" s="52" t="s">
        <v>0</v>
      </c>
      <c r="CN104" s="57" t="str">
        <f t="shared" si="80"/>
        <v/>
      </c>
      <c r="CO104" s="71" t="str">
        <f t="shared" si="81"/>
        <v/>
      </c>
      <c r="CP104" s="52" t="s">
        <v>0</v>
      </c>
      <c r="CQ104" s="57" t="str">
        <f t="shared" si="121"/>
        <v/>
      </c>
      <c r="CR104" s="58" t="str">
        <f t="shared" si="122"/>
        <v/>
      </c>
      <c r="CS104" s="52" t="s">
        <v>0</v>
      </c>
      <c r="CT104" s="57" t="str">
        <f t="shared" si="123"/>
        <v/>
      </c>
      <c r="CU104" s="58" t="str">
        <f t="shared" si="124"/>
        <v/>
      </c>
      <c r="CV104" s="52" t="s">
        <v>0</v>
      </c>
      <c r="CW104" s="57" t="str">
        <f t="shared" si="125"/>
        <v/>
      </c>
      <c r="CX104" s="58" t="str">
        <f t="shared" si="126"/>
        <v/>
      </c>
      <c r="CY104" s="52" t="s">
        <v>0</v>
      </c>
      <c r="CZ104" s="63" t="str">
        <f t="shared" si="127"/>
        <v/>
      </c>
      <c r="DA104" s="58" t="str" cm="1">
        <f t="array" ref="DA104">IF(CZ104&lt;&gt;"",INDEX(imePrezime_id,CZ104,0),IF(CD104&lt;&gt;"",CD104,""))</f>
        <v/>
      </c>
      <c r="DB104" s="52" t="s">
        <v>0</v>
      </c>
      <c r="DC104" s="63" t="str">
        <f t="shared" si="128"/>
        <v/>
      </c>
      <c r="DD104" s="78" t="str">
        <f t="shared" si="82"/>
        <v/>
      </c>
      <c r="DE104" s="78" t="str">
        <f t="shared" si="129"/>
        <v/>
      </c>
      <c r="DF104" s="78" t="str">
        <f t="shared" si="130"/>
        <v/>
      </c>
      <c r="DG104" s="71" t="str">
        <f t="shared" si="131"/>
        <v/>
      </c>
      <c r="DH104" s="52" t="s">
        <v>0</v>
      </c>
      <c r="DI104" s="63" t="str">
        <f>IF(BL104="","",MAX(DI$10:DI103)+1)</f>
        <v/>
      </c>
      <c r="DJ104" s="78" t="str">
        <f t="shared" si="132"/>
        <v/>
      </c>
      <c r="DK104" s="78" t="str">
        <f t="shared" si="133"/>
        <v/>
      </c>
      <c r="DL104" s="78" t="str">
        <f t="shared" si="134"/>
        <v/>
      </c>
      <c r="DM104" s="78" t="str">
        <f t="shared" si="135"/>
        <v/>
      </c>
      <c r="DN104" s="78" t="str">
        <f t="shared" si="83"/>
        <v/>
      </c>
      <c r="DO104" s="78" t="str">
        <f t="shared" si="84"/>
        <v/>
      </c>
      <c r="DP104" s="78" t="str">
        <f t="shared" si="136"/>
        <v/>
      </c>
      <c r="DQ104" s="78" t="str">
        <f t="shared" si="137"/>
        <v/>
      </c>
      <c r="DR104" s="78" t="str">
        <f t="shared" si="138"/>
        <v/>
      </c>
      <c r="DS104" s="58" t="str">
        <f t="shared" si="85"/>
        <v/>
      </c>
      <c r="DT104" s="52" t="s">
        <v>0</v>
      </c>
      <c r="DU104" s="20"/>
      <c r="DV104" s="52"/>
      <c r="DW104" s="20"/>
      <c r="DX104" s="52"/>
      <c r="DY104" s="230"/>
      <c r="DZ104" s="52" t="s">
        <v>0</v>
      </c>
    </row>
    <row r="105" spans="1:130" x14ac:dyDescent="0.25">
      <c r="A105" t="s">
        <v>0</v>
      </c>
      <c r="B105" s="57" t="str">
        <f>IF(csv!F97="","",csv!T97)</f>
        <v>M21B</v>
      </c>
      <c r="C105" s="33" t="s">
        <v>0</v>
      </c>
      <c r="D105" s="33" t="str">
        <f>IF(csv!F97="","",csv!F97)</f>
        <v>Tomislav</v>
      </c>
      <c r="E105" s="33" t="str">
        <f>IF(csv!E97="","",csv!E97)</f>
        <v>Jurač</v>
      </c>
      <c r="F105" s="33" t="s">
        <v>0</v>
      </c>
      <c r="G105" s="78" t="str">
        <f>IF(csv!M97="","",csv!M97)</f>
        <v/>
      </c>
      <c r="H105" s="78" t="str">
        <f>IF(csv!N97="","",csv!N97)</f>
        <v>1</v>
      </c>
      <c r="I105" s="33" t="s">
        <v>0</v>
      </c>
      <c r="J105" s="33" t="str">
        <f>IF(csv!P97="","",csv!P97)</f>
        <v>Vihor</v>
      </c>
      <c r="K105" s="33" t="str">
        <f>IF(csv!Q97="","",csv!Q97)</f>
        <v>OK Vihor</v>
      </c>
      <c r="L105" s="33" t="s">
        <v>0</v>
      </c>
      <c r="M105" s="71" t="str">
        <f>IF(csv!R97="","",csv!R97)</f>
        <v>CRO</v>
      </c>
      <c r="N105" s="52" t="s">
        <v>0</v>
      </c>
      <c r="O105" s="57" t="str">
        <f t="shared" si="86"/>
        <v>M21B</v>
      </c>
      <c r="P105" s="78">
        <f>IF(O105="","",IF(COUNTIF(O$10:O104,O105)=0,P104+1,P104))</f>
        <v>6</v>
      </c>
      <c r="Q105" s="93">
        <f t="shared" si="87"/>
        <v>108</v>
      </c>
      <c r="R105" s="94" t="str" cm="1">
        <f t="array" ref="R105">IF(S105="","",INDEX(natjecanjeStaze_naziv,MATCH(S105,natjecanjeStaze_stazaId,0)))</f>
        <v>M16 – M21B</v>
      </c>
      <c r="S105" s="58">
        <f t="shared" si="88"/>
        <v>1009</v>
      </c>
      <c r="T105" s="52" t="s">
        <v>0</v>
      </c>
      <c r="U105" s="165" t="str">
        <f t="shared" si="89"/>
        <v>M21B</v>
      </c>
      <c r="V105" s="52" t="s">
        <v>0</v>
      </c>
      <c r="W105" s="57" t="str">
        <f t="shared" si="90"/>
        <v>CRO</v>
      </c>
      <c r="X105" s="78">
        <f t="shared" si="3"/>
        <v>1</v>
      </c>
      <c r="Y105" s="33" t="str">
        <f t="shared" si="91"/>
        <v/>
      </c>
      <c r="Z105" s="71" t="str">
        <f>IF(Y105="","",MAX(Z$10:Z104)+1)</f>
        <v/>
      </c>
      <c r="AA105" s="52" t="s">
        <v>0</v>
      </c>
      <c r="AB105" s="135"/>
      <c r="AC105" s="52" t="s">
        <v>0</v>
      </c>
      <c r="AD105" s="20" t="str">
        <f t="shared" si="92"/>
        <v/>
      </c>
      <c r="AE105" s="52" t="s">
        <v>0</v>
      </c>
      <c r="AF105" s="165" t="str">
        <f t="shared" si="93"/>
        <v>CRO</v>
      </c>
      <c r="AG105" s="52" t="s">
        <v>0</v>
      </c>
      <c r="AH105" s="57" t="str">
        <f t="shared" si="94"/>
        <v>Vihor</v>
      </c>
      <c r="AI105" s="33" t="str">
        <f t="shared" si="95"/>
        <v>OK Vihor</v>
      </c>
      <c r="AJ105" s="78" t="str">
        <f t="shared" si="5"/>
        <v/>
      </c>
      <c r="AK105" s="33" t="str" cm="1">
        <f t="array" ref="AK105">IF(AJ105="",""&amp;AI105,IF(AJ105="NEMA",AI105,INDEX(klub_naziv,MATCH(INDEX(klubAlias_klubId,AJ105),klub_id,0))))</f>
        <v>OK Vihor</v>
      </c>
      <c r="AL105" s="33" t="str" cm="1">
        <f t="array" ref="AL105">IFERROR(""&amp;INDEX(registarNatjecatelji,CX105,4),"")</f>
        <v>OK Vihor</v>
      </c>
      <c r="AM105" s="78" t="str">
        <f t="shared" si="96"/>
        <v/>
      </c>
      <c r="AN105" s="71" t="str">
        <f t="shared" si="97"/>
        <v>OK Vihor</v>
      </c>
      <c r="AO105" s="52" t="s">
        <v>0</v>
      </c>
      <c r="AP105" s="87" t="str">
        <f>IF(AJ105&lt;&gt;"NEMA","",IF(IFERROR(MATCH(AI105,AI$10:AI104,0),0)&lt;&gt;0,"",AI105))</f>
        <v/>
      </c>
      <c r="AQ105" s="52" t="s">
        <v>0</v>
      </c>
      <c r="AR105" s="135"/>
      <c r="AS105" s="52" t="s">
        <v>0</v>
      </c>
      <c r="AT105" s="57" t="str">
        <f t="shared" si="98"/>
        <v/>
      </c>
      <c r="AU105" s="33" t="str">
        <f>IF(AT105="","",MAX(AU$10:AU104)+1)</f>
        <v/>
      </c>
      <c r="AV105" s="33" t="str">
        <f t="shared" si="99"/>
        <v/>
      </c>
      <c r="AW105" s="33" t="str">
        <f t="shared" si="100"/>
        <v/>
      </c>
      <c r="AX105" s="33" t="str">
        <f>IF(AR105="","",MAX(AX$10:AX104)+1)</f>
        <v/>
      </c>
      <c r="AY105" s="94" t="str">
        <f t="shared" si="101"/>
        <v/>
      </c>
      <c r="AZ105" s="71" t="str">
        <f t="shared" si="102"/>
        <v/>
      </c>
      <c r="BA105" s="52" t="s">
        <v>0</v>
      </c>
      <c r="BB105" s="20" t="str">
        <f t="shared" si="103"/>
        <v/>
      </c>
      <c r="BC105" s="52" t="s">
        <v>0</v>
      </c>
      <c r="BD105" s="165" t="str">
        <f t="shared" si="104"/>
        <v>OK Vihor</v>
      </c>
      <c r="BE105" s="52" t="s">
        <v>0</v>
      </c>
      <c r="BF105" s="63" t="str">
        <f t="shared" si="105"/>
        <v/>
      </c>
      <c r="BG105" s="93" t="str">
        <f t="shared" si="106"/>
        <v>1</v>
      </c>
      <c r="BH105" s="211" t="str">
        <f t="shared" si="107"/>
        <v/>
      </c>
      <c r="BI105" s="212">
        <f t="shared" si="78"/>
        <v>6</v>
      </c>
      <c r="BJ105" s="52" t="s">
        <v>0</v>
      </c>
      <c r="BK105" s="57" t="str">
        <f t="shared" si="108"/>
        <v>Tomislav</v>
      </c>
      <c r="BL105" s="33" t="str">
        <f t="shared" si="109"/>
        <v>Jurač</v>
      </c>
      <c r="BM105" s="78">
        <f t="shared" si="110"/>
        <v>1567</v>
      </c>
      <c r="BN105" s="78" t="str">
        <f t="shared" si="111"/>
        <v/>
      </c>
      <c r="BO105" s="33" t="str">
        <f t="shared" si="112"/>
        <v>Tomislav</v>
      </c>
      <c r="BP105" s="71" t="str">
        <f t="shared" si="113"/>
        <v>Jurač</v>
      </c>
      <c r="BQ105" s="52" t="s">
        <v>0</v>
      </c>
      <c r="BR105" s="87" t="str">
        <f t="shared" si="114"/>
        <v/>
      </c>
      <c r="BS105" s="52" t="s">
        <v>0</v>
      </c>
      <c r="BT105" s="20" t="str">
        <f t="shared" si="115"/>
        <v/>
      </c>
      <c r="BU105" s="52" t="s">
        <v>0</v>
      </c>
      <c r="BV105" s="135"/>
      <c r="BW105" s="52" t="s">
        <v>0</v>
      </c>
      <c r="BX105" s="57" t="str">
        <f t="shared" si="116"/>
        <v/>
      </c>
      <c r="BY105" s="78" t="str">
        <f>IF(BV105="","",MAX(BY$10:BY104)+1)</f>
        <v/>
      </c>
      <c r="BZ105" s="58" t="str">
        <f t="shared" si="117"/>
        <v/>
      </c>
      <c r="CA105" s="52" t="s">
        <v>0</v>
      </c>
      <c r="CB105" s="20" t="str">
        <f t="shared" si="118"/>
        <v/>
      </c>
      <c r="CC105" s="52" t="s">
        <v>0</v>
      </c>
      <c r="CD105" s="63" t="str">
        <f>IF(AND(BM105="NEMA",BN105="NEMA"),MAX(CD$10:CD104)+1,"")</f>
        <v/>
      </c>
      <c r="CE105" s="58" t="str">
        <f t="shared" si="119"/>
        <v/>
      </c>
      <c r="CF105" t="s">
        <v>0</v>
      </c>
      <c r="CG105" s="138" t="str">
        <f t="shared" si="79"/>
        <v>M</v>
      </c>
      <c r="CH105" t="s">
        <v>0</v>
      </c>
      <c r="CI105" s="57" t="str">
        <f>IF(CD105="","",IF(M105&lt;&gt;"CRO","","INSERT INTO osoba (id,reg_broj,oib,spol_id,dat_rodjenja) VALUES ("&amp;CD105&amp;",(SELECT max(reg_broj)+1 FROM osoba),Null,'"&amp;CG105&amp;"',Null); INSERT INTO osoba_log (id,reg_broj,oib,spol_id,dat_rodjenja,dnevnik_id) SELECT id,reg_broj,oib,spol_id,dat_rodjenja,"&amp;dnevnik_id&amp;" FROM osoba WHERE id = "&amp;CD105&amp;";"))</f>
        <v/>
      </c>
      <c r="CJ105" s="71" t="str">
        <f>IF(CD105="","","INSERT INTO imeprezime (id,osoba_id,rbr,ime,prezime,klub_id,identitet_id,sintaksa_id,info,aktivno,dnevnik_id) VALUES ("&amp;CD105&amp;","&amp;IF(CI105="","Null",CD105)&amp;",1,'"&amp;BK105&amp;"','"&amp;BL105&amp;"',(SELECT id FROM klub WHERE naziv = '"&amp;BD105&amp;"'),Null,1,'',1,"&amp;dnevnik_id&amp;");")</f>
        <v/>
      </c>
      <c r="CK105" t="s">
        <v>0</v>
      </c>
      <c r="CL105" s="20" t="str">
        <f t="shared" si="120"/>
        <v/>
      </c>
      <c r="CM105" s="52" t="s">
        <v>0</v>
      </c>
      <c r="CN105" s="57" t="str">
        <f t="shared" si="80"/>
        <v>Tomislav</v>
      </c>
      <c r="CO105" s="71" t="str">
        <f t="shared" si="81"/>
        <v>Jurač</v>
      </c>
      <c r="CP105" s="52" t="s">
        <v>0</v>
      </c>
      <c r="CQ105" s="57" t="str">
        <f t="shared" si="121"/>
        <v>Tomislav – Jurač – OK Vihor – M21B</v>
      </c>
      <c r="CR105" s="58">
        <f t="shared" si="122"/>
        <v>711</v>
      </c>
      <c r="CS105" s="52" t="s">
        <v>0</v>
      </c>
      <c r="CT105" s="57" t="str">
        <f t="shared" si="123"/>
        <v>Tomislav – Jurač – OK Vihor</v>
      </c>
      <c r="CU105" s="58">
        <f t="shared" si="124"/>
        <v>711</v>
      </c>
      <c r="CV105" s="52" t="s">
        <v>0</v>
      </c>
      <c r="CW105" s="57" t="str">
        <f t="shared" si="125"/>
        <v>Tomislav – Jurač</v>
      </c>
      <c r="CX105" s="58">
        <f t="shared" si="126"/>
        <v>711</v>
      </c>
      <c r="CY105" s="52" t="s">
        <v>0</v>
      </c>
      <c r="CZ105" s="63">
        <f t="shared" si="127"/>
        <v>711</v>
      </c>
      <c r="DA105" s="58" cm="1">
        <f t="array" ref="DA105">IF(CZ105&lt;&gt;"",INDEX(imePrezime_id,CZ105,0),IF(CD105&lt;&gt;"",CD105,""))</f>
        <v>1567</v>
      </c>
      <c r="DB105" s="52" t="s">
        <v>0</v>
      </c>
      <c r="DC105" s="63" t="str">
        <f t="shared" si="128"/>
        <v>imepre</v>
      </c>
      <c r="DD105" s="78" t="str">
        <f t="shared" si="82"/>
        <v>klu</v>
      </c>
      <c r="DE105" s="78" t="str">
        <f t="shared" si="129"/>
        <v>kat</v>
      </c>
      <c r="DF105" s="78" t="str">
        <f t="shared" si="130"/>
        <v/>
      </c>
      <c r="DG105" s="71" t="str">
        <f t="shared" si="131"/>
        <v>imepre-klu-kat</v>
      </c>
      <c r="DH105" s="52" t="s">
        <v>0</v>
      </c>
      <c r="DI105" s="63">
        <f>IF(BL105="","",MAX(DI$10:DI104)+1)</f>
        <v>1084</v>
      </c>
      <c r="DJ105" s="78">
        <f t="shared" si="132"/>
        <v>1009</v>
      </c>
      <c r="DK105" s="78">
        <f t="shared" si="133"/>
        <v>1567</v>
      </c>
      <c r="DL105" s="78" t="str">
        <f t="shared" si="134"/>
        <v/>
      </c>
      <c r="DM105" s="78">
        <f t="shared" si="135"/>
        <v>6</v>
      </c>
      <c r="DN105" s="78">
        <f t="shared" si="83"/>
        <v>0</v>
      </c>
      <c r="DO105" s="78">
        <f t="shared" si="84"/>
        <v>1</v>
      </c>
      <c r="DP105" s="78" t="str">
        <f t="shared" si="136"/>
        <v>1</v>
      </c>
      <c r="DQ105" s="78" t="str">
        <f t="shared" si="137"/>
        <v/>
      </c>
      <c r="DR105" s="78" t="str">
        <f t="shared" si="138"/>
        <v/>
      </c>
      <c r="DS105" s="58" t="str">
        <f t="shared" si="85"/>
        <v/>
      </c>
      <c r="DT105" s="52" t="s">
        <v>0</v>
      </c>
      <c r="DU105" s="20"/>
      <c r="DV105" s="52"/>
      <c r="DW105" s="20"/>
      <c r="DX105" s="52"/>
      <c r="DY105" s="230"/>
      <c r="DZ105" s="52" t="s">
        <v>0</v>
      </c>
    </row>
    <row r="106" spans="1:130" x14ac:dyDescent="0.25">
      <c r="A106" t="s">
        <v>0</v>
      </c>
      <c r="B106" s="57" t="str">
        <f>IF(csv!F98="","",csv!T98)</f>
        <v>M21B</v>
      </c>
      <c r="C106" s="33" t="s">
        <v>0</v>
      </c>
      <c r="D106" s="33" t="str">
        <f>IF(csv!F98="","",csv!F98)</f>
        <v>Josip</v>
      </c>
      <c r="E106" s="33" t="str">
        <f>IF(csv!E98="","",csv!E98)</f>
        <v>Stipeljković</v>
      </c>
      <c r="F106" s="33" t="s">
        <v>0</v>
      </c>
      <c r="G106" s="78" t="str">
        <f>IF(csv!M98="","",csv!M98)</f>
        <v/>
      </c>
      <c r="H106" s="78" t="str">
        <f>IF(csv!N98="","",csv!N98)</f>
        <v>2</v>
      </c>
      <c r="I106" s="33" t="s">
        <v>0</v>
      </c>
      <c r="J106" s="33" t="str">
        <f>IF(csv!P98="","",csv!P98)</f>
        <v>Vihor</v>
      </c>
      <c r="K106" s="33" t="str">
        <f>IF(csv!Q98="","",csv!Q98)</f>
        <v>OK Vihor</v>
      </c>
      <c r="L106" s="33" t="s">
        <v>0</v>
      </c>
      <c r="M106" s="71" t="str">
        <f>IF(csv!R98="","",csv!R98)</f>
        <v>CRO</v>
      </c>
      <c r="N106" s="52" t="s">
        <v>0</v>
      </c>
      <c r="O106" s="57" t="str">
        <f t="shared" si="86"/>
        <v>M21B</v>
      </c>
      <c r="P106" s="78">
        <f>IF(O106="","",IF(COUNTIF(O$10:O105,O106)=0,P105+1,P105))</f>
        <v>6</v>
      </c>
      <c r="Q106" s="93">
        <f t="shared" si="87"/>
        <v>108</v>
      </c>
      <c r="R106" s="94" t="str" cm="1">
        <f t="array" ref="R106">IF(S106="","",INDEX(natjecanjeStaze_naziv,MATCH(S106,natjecanjeStaze_stazaId,0)))</f>
        <v>M16 – M21B</v>
      </c>
      <c r="S106" s="58">
        <f t="shared" si="88"/>
        <v>1009</v>
      </c>
      <c r="T106" s="52" t="s">
        <v>0</v>
      </c>
      <c r="U106" s="165" t="str">
        <f t="shared" si="89"/>
        <v>M21B</v>
      </c>
      <c r="V106" s="52" t="s">
        <v>0</v>
      </c>
      <c r="W106" s="57" t="str">
        <f t="shared" si="90"/>
        <v>CRO</v>
      </c>
      <c r="X106" s="78">
        <f t="shared" si="3"/>
        <v>1</v>
      </c>
      <c r="Y106" s="33" t="str">
        <f t="shared" si="91"/>
        <v/>
      </c>
      <c r="Z106" s="71" t="str">
        <f>IF(Y106="","",MAX(Z$10:Z105)+1)</f>
        <v/>
      </c>
      <c r="AA106" s="52" t="s">
        <v>0</v>
      </c>
      <c r="AB106" s="135"/>
      <c r="AC106" s="52" t="s">
        <v>0</v>
      </c>
      <c r="AD106" s="20" t="str">
        <f t="shared" si="92"/>
        <v/>
      </c>
      <c r="AE106" s="52" t="s">
        <v>0</v>
      </c>
      <c r="AF106" s="165" t="str">
        <f t="shared" si="93"/>
        <v>CRO</v>
      </c>
      <c r="AG106" s="52" t="s">
        <v>0</v>
      </c>
      <c r="AH106" s="57" t="str">
        <f t="shared" si="94"/>
        <v>Vihor</v>
      </c>
      <c r="AI106" s="33" t="str">
        <f t="shared" si="95"/>
        <v>OK Vihor</v>
      </c>
      <c r="AJ106" s="78" t="str">
        <f t="shared" si="5"/>
        <v/>
      </c>
      <c r="AK106" s="33" t="str" cm="1">
        <f t="array" ref="AK106">IF(AJ106="",""&amp;AI106,IF(AJ106="NEMA",AI106,INDEX(klub_naziv,MATCH(INDEX(klubAlias_klubId,AJ106),klub_id,0))))</f>
        <v>OK Vihor</v>
      </c>
      <c r="AL106" s="33" t="str" cm="1">
        <f t="array" ref="AL106">IFERROR(""&amp;INDEX(registarNatjecatelji,CX106,4),"")</f>
        <v>OK Vihor</v>
      </c>
      <c r="AM106" s="78" t="str">
        <f t="shared" si="96"/>
        <v/>
      </c>
      <c r="AN106" s="71" t="str">
        <f t="shared" si="97"/>
        <v>OK Vihor</v>
      </c>
      <c r="AO106" s="52" t="s">
        <v>0</v>
      </c>
      <c r="AP106" s="87" t="str">
        <f>IF(AJ106&lt;&gt;"NEMA","",IF(IFERROR(MATCH(AI106,AI$10:AI105,0),0)&lt;&gt;0,"",AI106))</f>
        <v/>
      </c>
      <c r="AQ106" s="52" t="s">
        <v>0</v>
      </c>
      <c r="AR106" s="135"/>
      <c r="AS106" s="52" t="s">
        <v>0</v>
      </c>
      <c r="AT106" s="57" t="str">
        <f t="shared" si="98"/>
        <v/>
      </c>
      <c r="AU106" s="33" t="str">
        <f>IF(AT106="","",MAX(AU$10:AU105)+1)</f>
        <v/>
      </c>
      <c r="AV106" s="33" t="str">
        <f t="shared" si="99"/>
        <v/>
      </c>
      <c r="AW106" s="33" t="str">
        <f t="shared" si="100"/>
        <v/>
      </c>
      <c r="AX106" s="33" t="str">
        <f>IF(AR106="","",MAX(AX$10:AX105)+1)</f>
        <v/>
      </c>
      <c r="AY106" s="94" t="str">
        <f t="shared" si="101"/>
        <v/>
      </c>
      <c r="AZ106" s="71" t="str">
        <f t="shared" si="102"/>
        <v/>
      </c>
      <c r="BA106" s="52" t="s">
        <v>0</v>
      </c>
      <c r="BB106" s="20" t="str">
        <f t="shared" si="103"/>
        <v/>
      </c>
      <c r="BC106" s="52" t="s">
        <v>0</v>
      </c>
      <c r="BD106" s="165" t="str">
        <f t="shared" si="104"/>
        <v>OK Vihor</v>
      </c>
      <c r="BE106" s="52" t="s">
        <v>0</v>
      </c>
      <c r="BF106" s="63" t="str">
        <f t="shared" si="105"/>
        <v/>
      </c>
      <c r="BG106" s="93" t="str">
        <f t="shared" si="106"/>
        <v>2</v>
      </c>
      <c r="BH106" s="211" t="str">
        <f t="shared" si="107"/>
        <v/>
      </c>
      <c r="BI106" s="212">
        <f t="shared" si="78"/>
        <v>4</v>
      </c>
      <c r="BJ106" s="52" t="s">
        <v>0</v>
      </c>
      <c r="BK106" s="57" t="str">
        <f t="shared" si="108"/>
        <v>Josip</v>
      </c>
      <c r="BL106" s="33" t="str">
        <f t="shared" si="109"/>
        <v>Stipeljković</v>
      </c>
      <c r="BM106" s="78">
        <f t="shared" si="110"/>
        <v>1906</v>
      </c>
      <c r="BN106" s="78" t="str">
        <f t="shared" si="111"/>
        <v/>
      </c>
      <c r="BO106" s="33" t="str">
        <f t="shared" si="112"/>
        <v>Josip</v>
      </c>
      <c r="BP106" s="71" t="str">
        <f t="shared" si="113"/>
        <v>Stipeljković</v>
      </c>
      <c r="BQ106" s="52" t="s">
        <v>0</v>
      </c>
      <c r="BR106" s="87" t="str">
        <f t="shared" si="114"/>
        <v/>
      </c>
      <c r="BS106" s="52" t="s">
        <v>0</v>
      </c>
      <c r="BT106" s="20" t="str">
        <f t="shared" si="115"/>
        <v/>
      </c>
      <c r="BU106" s="52" t="s">
        <v>0</v>
      </c>
      <c r="BV106" s="135"/>
      <c r="BW106" s="52" t="s">
        <v>0</v>
      </c>
      <c r="BX106" s="57" t="str">
        <f t="shared" si="116"/>
        <v/>
      </c>
      <c r="BY106" s="78" t="str">
        <f>IF(BV106="","",MAX(BY$10:BY105)+1)</f>
        <v/>
      </c>
      <c r="BZ106" s="58" t="str">
        <f t="shared" si="117"/>
        <v/>
      </c>
      <c r="CA106" s="52" t="s">
        <v>0</v>
      </c>
      <c r="CB106" s="20" t="str">
        <f t="shared" si="118"/>
        <v/>
      </c>
      <c r="CC106" s="52" t="s">
        <v>0</v>
      </c>
      <c r="CD106" s="63" t="str">
        <f>IF(AND(BM106="NEMA",BN106="NEMA"),MAX(CD$10:CD105)+1,"")</f>
        <v/>
      </c>
      <c r="CE106" s="58" t="str">
        <f t="shared" si="119"/>
        <v/>
      </c>
      <c r="CF106" t="s">
        <v>0</v>
      </c>
      <c r="CG106" s="138" t="str">
        <f t="shared" si="79"/>
        <v>M</v>
      </c>
      <c r="CH106" t="s">
        <v>0</v>
      </c>
      <c r="CI106" s="57" t="str">
        <f>IF(CD106="","",IF(M106&lt;&gt;"CRO","","INSERT INTO osoba (id,reg_broj,oib,spol_id,dat_rodjenja) VALUES ("&amp;CD106&amp;",(SELECT max(reg_broj)+1 FROM osoba),Null,'"&amp;CG106&amp;"',Null); INSERT INTO osoba_log (id,reg_broj,oib,spol_id,dat_rodjenja,dnevnik_id) SELECT id,reg_broj,oib,spol_id,dat_rodjenja,"&amp;dnevnik_id&amp;" FROM osoba WHERE id = "&amp;CD106&amp;";"))</f>
        <v/>
      </c>
      <c r="CJ106" s="71" t="str">
        <f>IF(CD106="","","INSERT INTO imeprezime (id,osoba_id,rbr,ime,prezime,klub_id,identitet_id,sintaksa_id,info,aktivno,dnevnik_id) VALUES ("&amp;CD106&amp;","&amp;IF(CI106="","Null",CD106)&amp;",1,'"&amp;BK106&amp;"','"&amp;BL106&amp;"',(SELECT id FROM klub WHERE naziv = '"&amp;BD106&amp;"'),Null,1,'',1,"&amp;dnevnik_id&amp;");")</f>
        <v/>
      </c>
      <c r="CK106" t="s">
        <v>0</v>
      </c>
      <c r="CL106" s="20" t="str">
        <f t="shared" si="120"/>
        <v/>
      </c>
      <c r="CM106" s="52" t="s">
        <v>0</v>
      </c>
      <c r="CN106" s="57" t="str">
        <f t="shared" si="80"/>
        <v>Josip</v>
      </c>
      <c r="CO106" s="71" t="str">
        <f t="shared" si="81"/>
        <v>Stipeljković</v>
      </c>
      <c r="CP106" s="52" t="s">
        <v>0</v>
      </c>
      <c r="CQ106" s="57" t="str">
        <f t="shared" si="121"/>
        <v>Josip – Stipeljković – OK Vihor – M21B</v>
      </c>
      <c r="CR106" s="58">
        <f t="shared" si="122"/>
        <v>901</v>
      </c>
      <c r="CS106" s="52" t="s">
        <v>0</v>
      </c>
      <c r="CT106" s="57" t="str">
        <f t="shared" si="123"/>
        <v>Josip – Stipeljković – OK Vihor</v>
      </c>
      <c r="CU106" s="58">
        <f t="shared" si="124"/>
        <v>901</v>
      </c>
      <c r="CV106" s="52" t="s">
        <v>0</v>
      </c>
      <c r="CW106" s="57" t="str">
        <f t="shared" si="125"/>
        <v>Josip – Stipeljković</v>
      </c>
      <c r="CX106" s="58">
        <f t="shared" si="126"/>
        <v>901</v>
      </c>
      <c r="CY106" s="52" t="s">
        <v>0</v>
      </c>
      <c r="CZ106" s="63">
        <f t="shared" si="127"/>
        <v>901</v>
      </c>
      <c r="DA106" s="58" cm="1">
        <f t="array" ref="DA106">IF(CZ106&lt;&gt;"",INDEX(imePrezime_id,CZ106,0),IF(CD106&lt;&gt;"",CD106,""))</f>
        <v>1906</v>
      </c>
      <c r="DB106" s="52" t="s">
        <v>0</v>
      </c>
      <c r="DC106" s="63" t="str">
        <f t="shared" si="128"/>
        <v>imepre</v>
      </c>
      <c r="DD106" s="78" t="str">
        <f t="shared" si="82"/>
        <v>klu</v>
      </c>
      <c r="DE106" s="78" t="str">
        <f t="shared" si="129"/>
        <v>kat</v>
      </c>
      <c r="DF106" s="78" t="str">
        <f t="shared" si="130"/>
        <v/>
      </c>
      <c r="DG106" s="71" t="str">
        <f t="shared" si="131"/>
        <v>imepre-klu-kat</v>
      </c>
      <c r="DH106" s="52" t="s">
        <v>0</v>
      </c>
      <c r="DI106" s="63">
        <f>IF(BL106="","",MAX(DI$10:DI105)+1)</f>
        <v>1085</v>
      </c>
      <c r="DJ106" s="78">
        <f t="shared" si="132"/>
        <v>1009</v>
      </c>
      <c r="DK106" s="78">
        <f t="shared" si="133"/>
        <v>1906</v>
      </c>
      <c r="DL106" s="78" t="str">
        <f t="shared" si="134"/>
        <v/>
      </c>
      <c r="DM106" s="78">
        <f t="shared" si="135"/>
        <v>4</v>
      </c>
      <c r="DN106" s="78">
        <f t="shared" si="83"/>
        <v>0</v>
      </c>
      <c r="DO106" s="78">
        <f t="shared" si="84"/>
        <v>1</v>
      </c>
      <c r="DP106" s="78" t="str">
        <f t="shared" si="136"/>
        <v>2</v>
      </c>
      <c r="DQ106" s="78" t="str">
        <f t="shared" si="137"/>
        <v/>
      </c>
      <c r="DR106" s="78" t="str">
        <f t="shared" si="138"/>
        <v/>
      </c>
      <c r="DS106" s="58" t="str">
        <f t="shared" si="85"/>
        <v/>
      </c>
      <c r="DT106" s="52" t="s">
        <v>0</v>
      </c>
      <c r="DU106" s="20"/>
      <c r="DV106" s="52"/>
      <c r="DW106" s="20"/>
      <c r="DX106" s="52"/>
      <c r="DY106" s="230"/>
      <c r="DZ106" s="52" t="s">
        <v>0</v>
      </c>
    </row>
    <row r="107" spans="1:130" x14ac:dyDescent="0.25">
      <c r="A107" t="s">
        <v>0</v>
      </c>
      <c r="B107" s="57" t="str">
        <f>IF(csv!F99="","",csv!T99)</f>
        <v>M35</v>
      </c>
      <c r="C107" s="33" t="s">
        <v>0</v>
      </c>
      <c r="D107" s="33" t="str">
        <f>IF(csv!F99="","",csv!F99)</f>
        <v>Lino</v>
      </c>
      <c r="E107" s="33" t="str">
        <f>IF(csv!E99="","",csv!E99)</f>
        <v>Legac</v>
      </c>
      <c r="F107" s="33" t="s">
        <v>0</v>
      </c>
      <c r="G107" s="78" t="str">
        <f>IF(csv!M99="","",csv!M99)</f>
        <v>50:53</v>
      </c>
      <c r="H107" s="78" t="str">
        <f>IF(csv!N99="","",csv!N99)</f>
        <v>0</v>
      </c>
      <c r="I107" s="33" t="s">
        <v>0</v>
      </c>
      <c r="J107" s="33" t="str">
        <f>IF(csv!P99="","",csv!P99)</f>
        <v>JAP</v>
      </c>
      <c r="K107" s="33" t="str">
        <f>IF(csv!Q99="","",csv!Q99)</f>
        <v>OK Japetic</v>
      </c>
      <c r="L107" s="33" t="s">
        <v>0</v>
      </c>
      <c r="M107" s="71" t="str">
        <f>IF(csv!R99="","",csv!R99)</f>
        <v>CRO</v>
      </c>
      <c r="N107" s="52" t="s">
        <v>0</v>
      </c>
      <c r="O107" s="57" t="str">
        <f t="shared" si="86"/>
        <v>M35</v>
      </c>
      <c r="P107" s="78">
        <f>IF(O107="","",IF(COUNTIF(O$10:O106,O107)=0,P106+1,P106))</f>
        <v>7</v>
      </c>
      <c r="Q107" s="93">
        <f t="shared" si="87"/>
        <v>107</v>
      </c>
      <c r="R107" s="94" t="str" cm="1">
        <f t="array" ref="R107">IF(S107="","",INDEX(natjecanjeStaze_naziv,MATCH(S107,natjecanjeStaze_stazaId,0)))</f>
        <v>M35</v>
      </c>
      <c r="S107" s="58">
        <f t="shared" si="88"/>
        <v>1002</v>
      </c>
      <c r="T107" s="52" t="s">
        <v>0</v>
      </c>
      <c r="U107" s="165" t="str">
        <f t="shared" si="89"/>
        <v>M35</v>
      </c>
      <c r="V107" s="52" t="s">
        <v>0</v>
      </c>
      <c r="W107" s="57" t="str">
        <f t="shared" si="90"/>
        <v>CRO</v>
      </c>
      <c r="X107" s="78">
        <f t="shared" si="3"/>
        <v>1</v>
      </c>
      <c r="Y107" s="33" t="str">
        <f t="shared" si="91"/>
        <v/>
      </c>
      <c r="Z107" s="71" t="str">
        <f>IF(Y107="","",MAX(Z$10:Z106)+1)</f>
        <v/>
      </c>
      <c r="AA107" s="52" t="s">
        <v>0</v>
      </c>
      <c r="AB107" s="135"/>
      <c r="AC107" s="52" t="s">
        <v>0</v>
      </c>
      <c r="AD107" s="20" t="str">
        <f t="shared" si="92"/>
        <v/>
      </c>
      <c r="AE107" s="52" t="s">
        <v>0</v>
      </c>
      <c r="AF107" s="165" t="str">
        <f t="shared" si="93"/>
        <v>CRO</v>
      </c>
      <c r="AG107" s="52" t="s">
        <v>0</v>
      </c>
      <c r="AH107" s="57" t="str">
        <f t="shared" si="94"/>
        <v>JAP</v>
      </c>
      <c r="AI107" s="33" t="str">
        <f t="shared" si="95"/>
        <v>OK Japetic</v>
      </c>
      <c r="AJ107" s="78">
        <f t="shared" si="5"/>
        <v>1</v>
      </c>
      <c r="AK107" s="33" t="str" cm="1">
        <f t="array" ref="AK107">IF(AJ107="",""&amp;AI107,IF(AJ107="NEMA",AI107,INDEX(klub_naziv,MATCH(INDEX(klubAlias_klubId,AJ107),klub_id,0))))</f>
        <v>OK Japetić</v>
      </c>
      <c r="AL107" s="33" t="str" cm="1">
        <f t="array" ref="AL107">IFERROR(""&amp;INDEX(registarNatjecatelji,CX107,4),"")</f>
        <v>OK Japetić</v>
      </c>
      <c r="AM107" s="78" t="str">
        <f t="shared" si="96"/>
        <v/>
      </c>
      <c r="AN107" s="71" t="str">
        <f t="shared" si="97"/>
        <v>OK Japetić</v>
      </c>
      <c r="AO107" s="52" t="s">
        <v>0</v>
      </c>
      <c r="AP107" s="87" t="str">
        <f>IF(AJ107&lt;&gt;"NEMA","",IF(IFERROR(MATCH(AI107,AI$10:AI106,0),0)&lt;&gt;0,"",AI107))</f>
        <v/>
      </c>
      <c r="AQ107" s="52" t="s">
        <v>0</v>
      </c>
      <c r="AR107" s="135"/>
      <c r="AS107" s="52" t="s">
        <v>0</v>
      </c>
      <c r="AT107" s="57" t="str">
        <f t="shared" si="98"/>
        <v/>
      </c>
      <c r="AU107" s="33" t="str">
        <f>IF(AT107="","",MAX(AU$10:AU106)+1)</f>
        <v/>
      </c>
      <c r="AV107" s="33" t="str">
        <f t="shared" si="99"/>
        <v/>
      </c>
      <c r="AW107" s="33" t="str">
        <f t="shared" si="100"/>
        <v/>
      </c>
      <c r="AX107" s="33" t="str">
        <f>IF(AR107="","",MAX(AX$10:AX106)+1)</f>
        <v/>
      </c>
      <c r="AY107" s="94" t="str">
        <f t="shared" si="101"/>
        <v/>
      </c>
      <c r="AZ107" s="71" t="str">
        <f t="shared" si="102"/>
        <v/>
      </c>
      <c r="BA107" s="52" t="s">
        <v>0</v>
      </c>
      <c r="BB107" s="20" t="str">
        <f t="shared" si="103"/>
        <v/>
      </c>
      <c r="BC107" s="52" t="s">
        <v>0</v>
      </c>
      <c r="BD107" s="165" t="str">
        <f t="shared" si="104"/>
        <v>OK Japetić</v>
      </c>
      <c r="BE107" s="52" t="s">
        <v>0</v>
      </c>
      <c r="BF107" s="63" t="str">
        <f t="shared" si="105"/>
        <v>50:53</v>
      </c>
      <c r="BG107" s="93" t="str">
        <f t="shared" si="106"/>
        <v>0</v>
      </c>
      <c r="BH107" s="211">
        <f t="shared" si="107"/>
        <v>3053</v>
      </c>
      <c r="BI107" s="212">
        <f t="shared" si="78"/>
        <v>1</v>
      </c>
      <c r="BJ107" s="52" t="s">
        <v>0</v>
      </c>
      <c r="BK107" s="57" t="str">
        <f t="shared" si="108"/>
        <v>Lino</v>
      </c>
      <c r="BL107" s="33" t="str">
        <f t="shared" si="109"/>
        <v>Legac</v>
      </c>
      <c r="BM107" s="78">
        <f t="shared" si="110"/>
        <v>1370</v>
      </c>
      <c r="BN107" s="78" t="str">
        <f t="shared" si="111"/>
        <v/>
      </c>
      <c r="BO107" s="33" t="str">
        <f t="shared" si="112"/>
        <v>Lino</v>
      </c>
      <c r="BP107" s="71" t="str">
        <f t="shared" si="113"/>
        <v>Legac</v>
      </c>
      <c r="BQ107" s="52" t="s">
        <v>0</v>
      </c>
      <c r="BR107" s="87" t="str">
        <f t="shared" si="114"/>
        <v/>
      </c>
      <c r="BS107" s="52" t="s">
        <v>0</v>
      </c>
      <c r="BT107" s="20" t="str">
        <f t="shared" si="115"/>
        <v/>
      </c>
      <c r="BU107" s="52" t="s">
        <v>0</v>
      </c>
      <c r="BV107" s="135"/>
      <c r="BW107" s="52" t="s">
        <v>0</v>
      </c>
      <c r="BX107" s="57" t="str">
        <f t="shared" si="116"/>
        <v/>
      </c>
      <c r="BY107" s="78" t="str">
        <f>IF(BV107="","",MAX(BY$10:BY106)+1)</f>
        <v/>
      </c>
      <c r="BZ107" s="58" t="str">
        <f t="shared" si="117"/>
        <v/>
      </c>
      <c r="CA107" s="52" t="s">
        <v>0</v>
      </c>
      <c r="CB107" s="20" t="str">
        <f t="shared" si="118"/>
        <v/>
      </c>
      <c r="CC107" s="52" t="s">
        <v>0</v>
      </c>
      <c r="CD107" s="63" t="str">
        <f>IF(AND(BM107="NEMA",BN107="NEMA"),MAX(CD$10:CD106)+1,"")</f>
        <v/>
      </c>
      <c r="CE107" s="58" t="str">
        <f t="shared" si="119"/>
        <v/>
      </c>
      <c r="CF107" t="s">
        <v>0</v>
      </c>
      <c r="CG107" s="138" t="str">
        <f t="shared" si="79"/>
        <v>M</v>
      </c>
      <c r="CH107" t="s">
        <v>0</v>
      </c>
      <c r="CI107" s="57" t="str">
        <f>IF(CD107="","",IF(M107&lt;&gt;"CRO","","INSERT INTO osoba (id,reg_broj,oib,spol_id,dat_rodjenja) VALUES ("&amp;CD107&amp;",(SELECT max(reg_broj)+1 FROM osoba),Null,'"&amp;CG107&amp;"',Null); INSERT INTO osoba_log (id,reg_broj,oib,spol_id,dat_rodjenja,dnevnik_id) SELECT id,reg_broj,oib,spol_id,dat_rodjenja,"&amp;dnevnik_id&amp;" FROM osoba WHERE id = "&amp;CD107&amp;";"))</f>
        <v/>
      </c>
      <c r="CJ107" s="71" t="str">
        <f>IF(CD107="","","INSERT INTO imeprezime (id,osoba_id,rbr,ime,prezime,klub_id,identitet_id,sintaksa_id,info,aktivno,dnevnik_id) VALUES ("&amp;CD107&amp;","&amp;IF(CI107="","Null",CD107)&amp;",1,'"&amp;BK107&amp;"','"&amp;BL107&amp;"',(SELECT id FROM klub WHERE naziv = '"&amp;BD107&amp;"'),Null,1,'',1,"&amp;dnevnik_id&amp;");")</f>
        <v/>
      </c>
      <c r="CK107" t="s">
        <v>0</v>
      </c>
      <c r="CL107" s="20" t="str">
        <f t="shared" si="120"/>
        <v/>
      </c>
      <c r="CM107" s="52" t="s">
        <v>0</v>
      </c>
      <c r="CN107" s="57" t="str">
        <f t="shared" si="80"/>
        <v>Lino</v>
      </c>
      <c r="CO107" s="71" t="str">
        <f t="shared" si="81"/>
        <v>Legac</v>
      </c>
      <c r="CP107" s="52" t="s">
        <v>0</v>
      </c>
      <c r="CQ107" s="57" t="str">
        <f t="shared" si="121"/>
        <v>Lino – Legac – OK Japetić – M35</v>
      </c>
      <c r="CR107" s="58">
        <f t="shared" si="122"/>
        <v>101</v>
      </c>
      <c r="CS107" s="52" t="s">
        <v>0</v>
      </c>
      <c r="CT107" s="57" t="str">
        <f t="shared" si="123"/>
        <v>Lino – Legac – OK Japetić</v>
      </c>
      <c r="CU107" s="58">
        <f t="shared" si="124"/>
        <v>101</v>
      </c>
      <c r="CV107" s="52" t="s">
        <v>0</v>
      </c>
      <c r="CW107" s="57" t="str">
        <f t="shared" si="125"/>
        <v>Lino – Legac</v>
      </c>
      <c r="CX107" s="58">
        <f t="shared" si="126"/>
        <v>101</v>
      </c>
      <c r="CY107" s="52" t="s">
        <v>0</v>
      </c>
      <c r="CZ107" s="63">
        <f t="shared" si="127"/>
        <v>101</v>
      </c>
      <c r="DA107" s="58" cm="1">
        <f t="array" ref="DA107">IF(CZ107&lt;&gt;"",INDEX(imePrezime_id,CZ107,0),IF(CD107&lt;&gt;"",CD107,""))</f>
        <v>1370</v>
      </c>
      <c r="DB107" s="52" t="s">
        <v>0</v>
      </c>
      <c r="DC107" s="63" t="str">
        <f t="shared" si="128"/>
        <v>imepre</v>
      </c>
      <c r="DD107" s="78" t="str">
        <f t="shared" si="82"/>
        <v>klu(ali)</v>
      </c>
      <c r="DE107" s="78" t="str">
        <f t="shared" si="129"/>
        <v>kat</v>
      </c>
      <c r="DF107" s="78" t="str">
        <f t="shared" si="130"/>
        <v/>
      </c>
      <c r="DG107" s="71" t="str">
        <f t="shared" si="131"/>
        <v>imepre-klu(ali)-kat</v>
      </c>
      <c r="DH107" s="52" t="s">
        <v>0</v>
      </c>
      <c r="DI107" s="63">
        <f>IF(BL107="","",MAX(DI$10:DI106)+1)</f>
        <v>1086</v>
      </c>
      <c r="DJ107" s="78">
        <f t="shared" si="132"/>
        <v>1002</v>
      </c>
      <c r="DK107" s="78">
        <f t="shared" si="133"/>
        <v>1370</v>
      </c>
      <c r="DL107" s="78">
        <f t="shared" si="134"/>
        <v>3053</v>
      </c>
      <c r="DM107" s="78">
        <f t="shared" si="135"/>
        <v>1</v>
      </c>
      <c r="DN107" s="78">
        <f t="shared" si="83"/>
        <v>0</v>
      </c>
      <c r="DO107" s="78">
        <f t="shared" si="84"/>
        <v>3</v>
      </c>
      <c r="DP107" s="78" t="str">
        <f t="shared" si="136"/>
        <v>0</v>
      </c>
      <c r="DQ107" s="78" t="str">
        <f t="shared" si="137"/>
        <v/>
      </c>
      <c r="DR107" s="78">
        <f t="shared" si="138"/>
        <v>1</v>
      </c>
      <c r="DS107" s="58" t="str">
        <f t="shared" si="85"/>
        <v/>
      </c>
      <c r="DT107" s="52" t="s">
        <v>0</v>
      </c>
      <c r="DU107" s="20"/>
      <c r="DV107" s="52"/>
      <c r="DW107" s="20"/>
      <c r="DX107" s="52"/>
      <c r="DY107" s="230"/>
      <c r="DZ107" s="52" t="s">
        <v>0</v>
      </c>
    </row>
    <row r="108" spans="1:130" x14ac:dyDescent="0.25">
      <c r="A108" t="s">
        <v>0</v>
      </c>
      <c r="B108" s="57" t="str">
        <f>IF(csv!F100="","",csv!T100)</f>
        <v>M35</v>
      </c>
      <c r="C108" s="33" t="s">
        <v>0</v>
      </c>
      <c r="D108" s="33" t="str">
        <f>IF(csv!F100="","",csv!F100)</f>
        <v>Petar</v>
      </c>
      <c r="E108" s="33" t="str">
        <f>IF(csv!E100="","",csv!E100)</f>
        <v>Delić</v>
      </c>
      <c r="F108" s="33" t="s">
        <v>0</v>
      </c>
      <c r="G108" s="78" t="str">
        <f>IF(csv!M100="","",csv!M100)</f>
        <v>57:59</v>
      </c>
      <c r="H108" s="78" t="str">
        <f>IF(csv!N100="","",csv!N100)</f>
        <v>0</v>
      </c>
      <c r="I108" s="33" t="s">
        <v>0</v>
      </c>
      <c r="J108" s="33" t="str">
        <f>IF(csv!P100="","",csv!P100)</f>
        <v>Maksimir</v>
      </c>
      <c r="K108" s="33" t="str">
        <f>IF(csv!Q100="","",csv!Q100)</f>
        <v>OK Maksimir</v>
      </c>
      <c r="L108" s="33" t="s">
        <v>0</v>
      </c>
      <c r="M108" s="71" t="str">
        <f>IF(csv!R100="","",csv!R100)</f>
        <v>CRO</v>
      </c>
      <c r="N108" s="52" t="s">
        <v>0</v>
      </c>
      <c r="O108" s="57" t="str">
        <f t="shared" si="86"/>
        <v>M35</v>
      </c>
      <c r="P108" s="78">
        <f>IF(O108="","",IF(COUNTIF(O$10:O107,O108)=0,P107+1,P107))</f>
        <v>7</v>
      </c>
      <c r="Q108" s="93">
        <f t="shared" si="87"/>
        <v>107</v>
      </c>
      <c r="R108" s="94" t="str" cm="1">
        <f t="array" ref="R108">IF(S108="","",INDEX(natjecanjeStaze_naziv,MATCH(S108,natjecanjeStaze_stazaId,0)))</f>
        <v>M35</v>
      </c>
      <c r="S108" s="58">
        <f t="shared" si="88"/>
        <v>1002</v>
      </c>
      <c r="T108" s="52" t="s">
        <v>0</v>
      </c>
      <c r="U108" s="165" t="str">
        <f t="shared" si="89"/>
        <v>M35</v>
      </c>
      <c r="V108" s="52" t="s">
        <v>0</v>
      </c>
      <c r="W108" s="57" t="str">
        <f t="shared" si="90"/>
        <v>CRO</v>
      </c>
      <c r="X108" s="78">
        <f t="shared" si="3"/>
        <v>1</v>
      </c>
      <c r="Y108" s="33" t="str">
        <f t="shared" si="91"/>
        <v/>
      </c>
      <c r="Z108" s="71" t="str">
        <f>IF(Y108="","",MAX(Z$10:Z107)+1)</f>
        <v/>
      </c>
      <c r="AA108" s="52" t="s">
        <v>0</v>
      </c>
      <c r="AB108" s="135"/>
      <c r="AC108" s="52" t="s">
        <v>0</v>
      </c>
      <c r="AD108" s="20" t="str">
        <f t="shared" si="92"/>
        <v/>
      </c>
      <c r="AE108" s="52" t="s">
        <v>0</v>
      </c>
      <c r="AF108" s="165" t="str">
        <f t="shared" si="93"/>
        <v>CRO</v>
      </c>
      <c r="AG108" s="52" t="s">
        <v>0</v>
      </c>
      <c r="AH108" s="57" t="str">
        <f t="shared" si="94"/>
        <v>Maksimir</v>
      </c>
      <c r="AI108" s="33" t="str">
        <f t="shared" si="95"/>
        <v>OK Maksimir</v>
      </c>
      <c r="AJ108" s="78" t="str">
        <f t="shared" si="5"/>
        <v/>
      </c>
      <c r="AK108" s="33" t="str" cm="1">
        <f t="array" ref="AK108">IF(AJ108="",""&amp;AI108,IF(AJ108="NEMA",AI108,INDEX(klub_naziv,MATCH(INDEX(klubAlias_klubId,AJ108),klub_id,0))))</f>
        <v>OK Maksimir</v>
      </c>
      <c r="AL108" s="33" t="str" cm="1">
        <f t="array" ref="AL108">IFERROR(""&amp;INDEX(registarNatjecatelji,CX108,4),"")</f>
        <v>OK Maksimir</v>
      </c>
      <c r="AM108" s="78" t="str">
        <f t="shared" si="96"/>
        <v/>
      </c>
      <c r="AN108" s="71" t="str">
        <f t="shared" si="97"/>
        <v>OK Maksimir</v>
      </c>
      <c r="AO108" s="52" t="s">
        <v>0</v>
      </c>
      <c r="AP108" s="87" t="str">
        <f>IF(AJ108&lt;&gt;"NEMA","",IF(IFERROR(MATCH(AI108,AI$10:AI107,0),0)&lt;&gt;0,"",AI108))</f>
        <v/>
      </c>
      <c r="AQ108" s="52" t="s">
        <v>0</v>
      </c>
      <c r="AR108" s="135"/>
      <c r="AS108" s="52" t="s">
        <v>0</v>
      </c>
      <c r="AT108" s="57" t="str">
        <f t="shared" si="98"/>
        <v/>
      </c>
      <c r="AU108" s="33" t="str">
        <f>IF(AT108="","",MAX(AU$10:AU107)+1)</f>
        <v/>
      </c>
      <c r="AV108" s="33" t="str">
        <f t="shared" si="99"/>
        <v/>
      </c>
      <c r="AW108" s="33" t="str">
        <f t="shared" si="100"/>
        <v/>
      </c>
      <c r="AX108" s="33" t="str">
        <f>IF(AR108="","",MAX(AX$10:AX107)+1)</f>
        <v/>
      </c>
      <c r="AY108" s="94" t="str">
        <f t="shared" si="101"/>
        <v/>
      </c>
      <c r="AZ108" s="71" t="str">
        <f t="shared" si="102"/>
        <v/>
      </c>
      <c r="BA108" s="52" t="s">
        <v>0</v>
      </c>
      <c r="BB108" s="20" t="str">
        <f t="shared" si="103"/>
        <v/>
      </c>
      <c r="BC108" s="52" t="s">
        <v>0</v>
      </c>
      <c r="BD108" s="165" t="str">
        <f t="shared" si="104"/>
        <v>OK Maksimir</v>
      </c>
      <c r="BE108" s="52" t="s">
        <v>0</v>
      </c>
      <c r="BF108" s="63" t="str">
        <f t="shared" si="105"/>
        <v>57:59</v>
      </c>
      <c r="BG108" s="93" t="str">
        <f t="shared" si="106"/>
        <v>0</v>
      </c>
      <c r="BH108" s="211">
        <f t="shared" si="107"/>
        <v>3479</v>
      </c>
      <c r="BI108" s="212">
        <f t="shared" si="78"/>
        <v>1</v>
      </c>
      <c r="BJ108" s="52" t="s">
        <v>0</v>
      </c>
      <c r="BK108" s="57" t="str">
        <f t="shared" si="108"/>
        <v>Petar</v>
      </c>
      <c r="BL108" s="33" t="str">
        <f t="shared" si="109"/>
        <v>Delić</v>
      </c>
      <c r="BM108" s="78">
        <f t="shared" si="110"/>
        <v>1418</v>
      </c>
      <c r="BN108" s="78" t="str">
        <f t="shared" si="111"/>
        <v/>
      </c>
      <c r="BO108" s="33" t="str">
        <f t="shared" si="112"/>
        <v>Petar</v>
      </c>
      <c r="BP108" s="71" t="str">
        <f t="shared" si="113"/>
        <v>Delić</v>
      </c>
      <c r="BQ108" s="52" t="s">
        <v>0</v>
      </c>
      <c r="BR108" s="87" t="str">
        <f t="shared" si="114"/>
        <v/>
      </c>
      <c r="BS108" s="52" t="s">
        <v>0</v>
      </c>
      <c r="BT108" s="20" t="str">
        <f t="shared" si="115"/>
        <v/>
      </c>
      <c r="BU108" s="52" t="s">
        <v>0</v>
      </c>
      <c r="BV108" s="135"/>
      <c r="BW108" s="52" t="s">
        <v>0</v>
      </c>
      <c r="BX108" s="57" t="str">
        <f t="shared" si="116"/>
        <v/>
      </c>
      <c r="BY108" s="78" t="str">
        <f>IF(BV108="","",MAX(BY$10:BY107)+1)</f>
        <v/>
      </c>
      <c r="BZ108" s="58" t="str">
        <f t="shared" si="117"/>
        <v/>
      </c>
      <c r="CA108" s="52" t="s">
        <v>0</v>
      </c>
      <c r="CB108" s="20" t="str">
        <f t="shared" si="118"/>
        <v/>
      </c>
      <c r="CC108" s="52" t="s">
        <v>0</v>
      </c>
      <c r="CD108" s="63" t="str">
        <f>IF(AND(BM108="NEMA",BN108="NEMA"),MAX(CD$10:CD107)+1,"")</f>
        <v/>
      </c>
      <c r="CE108" s="58" t="str">
        <f t="shared" si="119"/>
        <v/>
      </c>
      <c r="CF108" t="s">
        <v>0</v>
      </c>
      <c r="CG108" s="138" t="str">
        <f t="shared" si="79"/>
        <v>M</v>
      </c>
      <c r="CH108" t="s">
        <v>0</v>
      </c>
      <c r="CI108" s="57" t="str">
        <f>IF(CD108="","",IF(M108&lt;&gt;"CRO","","INSERT INTO osoba (id,reg_broj,oib,spol_id,dat_rodjenja) VALUES ("&amp;CD108&amp;",(SELECT max(reg_broj)+1 FROM osoba),Null,'"&amp;CG108&amp;"',Null); INSERT INTO osoba_log (id,reg_broj,oib,spol_id,dat_rodjenja,dnevnik_id) SELECT id,reg_broj,oib,spol_id,dat_rodjenja,"&amp;dnevnik_id&amp;" FROM osoba WHERE id = "&amp;CD108&amp;";"))</f>
        <v/>
      </c>
      <c r="CJ108" s="71" t="str">
        <f>IF(CD108="","","INSERT INTO imeprezime (id,osoba_id,rbr,ime,prezime,klub_id,identitet_id,sintaksa_id,info,aktivno,dnevnik_id) VALUES ("&amp;CD108&amp;","&amp;IF(CI108="","Null",CD108)&amp;",1,'"&amp;BK108&amp;"','"&amp;BL108&amp;"',(SELECT id FROM klub WHERE naziv = '"&amp;BD108&amp;"'),Null,1,'',1,"&amp;dnevnik_id&amp;");")</f>
        <v/>
      </c>
      <c r="CK108" t="s">
        <v>0</v>
      </c>
      <c r="CL108" s="20" t="str">
        <f t="shared" si="120"/>
        <v/>
      </c>
      <c r="CM108" s="52" t="s">
        <v>0</v>
      </c>
      <c r="CN108" s="57" t="str">
        <f t="shared" si="80"/>
        <v>Petar</v>
      </c>
      <c r="CO108" s="71" t="str">
        <f t="shared" si="81"/>
        <v>Delić</v>
      </c>
      <c r="CP108" s="52" t="s">
        <v>0</v>
      </c>
      <c r="CQ108" s="57" t="str">
        <f t="shared" si="121"/>
        <v>Petar – Delić – OK Maksimir – M35</v>
      </c>
      <c r="CR108" s="58">
        <f t="shared" si="122"/>
        <v>336</v>
      </c>
      <c r="CS108" s="52" t="s">
        <v>0</v>
      </c>
      <c r="CT108" s="57" t="str">
        <f t="shared" si="123"/>
        <v>Petar – Delić – OK Maksimir</v>
      </c>
      <c r="CU108" s="58">
        <f t="shared" si="124"/>
        <v>336</v>
      </c>
      <c r="CV108" s="52" t="s">
        <v>0</v>
      </c>
      <c r="CW108" s="57" t="str">
        <f t="shared" si="125"/>
        <v>Petar – Delić</v>
      </c>
      <c r="CX108" s="58">
        <f t="shared" si="126"/>
        <v>336</v>
      </c>
      <c r="CY108" s="52" t="s">
        <v>0</v>
      </c>
      <c r="CZ108" s="63">
        <f t="shared" si="127"/>
        <v>336</v>
      </c>
      <c r="DA108" s="58" cm="1">
        <f t="array" ref="DA108">IF(CZ108&lt;&gt;"",INDEX(imePrezime_id,CZ108,0),IF(CD108&lt;&gt;"",CD108,""))</f>
        <v>1418</v>
      </c>
      <c r="DB108" s="52" t="s">
        <v>0</v>
      </c>
      <c r="DC108" s="63" t="str">
        <f t="shared" si="128"/>
        <v>imepre</v>
      </c>
      <c r="DD108" s="78" t="str">
        <f t="shared" si="82"/>
        <v>klu</v>
      </c>
      <c r="DE108" s="78" t="str">
        <f t="shared" si="129"/>
        <v>kat</v>
      </c>
      <c r="DF108" s="78" t="str">
        <f t="shared" si="130"/>
        <v/>
      </c>
      <c r="DG108" s="71" t="str">
        <f t="shared" si="131"/>
        <v>imepre-klu-kat</v>
      </c>
      <c r="DH108" s="52" t="s">
        <v>0</v>
      </c>
      <c r="DI108" s="63">
        <f>IF(BL108="","",MAX(DI$10:DI107)+1)</f>
        <v>1087</v>
      </c>
      <c r="DJ108" s="78">
        <f t="shared" si="132"/>
        <v>1002</v>
      </c>
      <c r="DK108" s="78">
        <f t="shared" si="133"/>
        <v>1418</v>
      </c>
      <c r="DL108" s="78">
        <f t="shared" si="134"/>
        <v>3479</v>
      </c>
      <c r="DM108" s="78">
        <f t="shared" si="135"/>
        <v>1</v>
      </c>
      <c r="DN108" s="78">
        <f t="shared" si="83"/>
        <v>0</v>
      </c>
      <c r="DO108" s="78">
        <f t="shared" si="84"/>
        <v>1</v>
      </c>
      <c r="DP108" s="78" t="str">
        <f t="shared" si="136"/>
        <v>0</v>
      </c>
      <c r="DQ108" s="78" t="str">
        <f t="shared" si="137"/>
        <v/>
      </c>
      <c r="DR108" s="78" t="str">
        <f t="shared" si="138"/>
        <v/>
      </c>
      <c r="DS108" s="58" t="str">
        <f t="shared" si="85"/>
        <v/>
      </c>
      <c r="DT108" s="52" t="s">
        <v>0</v>
      </c>
      <c r="DU108" s="20"/>
      <c r="DV108" s="52"/>
      <c r="DW108" s="20"/>
      <c r="DX108" s="52"/>
      <c r="DY108" s="230"/>
      <c r="DZ108" s="52" t="s">
        <v>0</v>
      </c>
    </row>
    <row r="109" spans="1:130" x14ac:dyDescent="0.25">
      <c r="A109" t="s">
        <v>0</v>
      </c>
      <c r="B109" s="57" t="str">
        <f>IF(csv!F101="","",csv!T101)</f>
        <v>M35</v>
      </c>
      <c r="C109" s="33" t="s">
        <v>0</v>
      </c>
      <c r="D109" s="33" t="str">
        <f>IF(csv!F101="","",csv!F101)</f>
        <v>Branimir</v>
      </c>
      <c r="E109" s="33" t="str">
        <f>IF(csv!E101="","",csv!E101)</f>
        <v>Pongrac</v>
      </c>
      <c r="F109" s="33" t="s">
        <v>0</v>
      </c>
      <c r="G109" s="78" t="str">
        <f>IF(csv!M101="","",csv!M101)</f>
        <v>59:57</v>
      </c>
      <c r="H109" s="78" t="str">
        <f>IF(csv!N101="","",csv!N101)</f>
        <v>0</v>
      </c>
      <c r="I109" s="33" t="s">
        <v>0</v>
      </c>
      <c r="J109" s="33" t="str">
        <f>IF(csv!P101="","",csv!P101)</f>
        <v>JAP</v>
      </c>
      <c r="K109" s="33" t="str">
        <f>IF(csv!Q101="","",csv!Q101)</f>
        <v>OK Japetic</v>
      </c>
      <c r="L109" s="33" t="s">
        <v>0</v>
      </c>
      <c r="M109" s="71" t="str">
        <f>IF(csv!R101="","",csv!R101)</f>
        <v>CRO</v>
      </c>
      <c r="N109" s="52" t="s">
        <v>0</v>
      </c>
      <c r="O109" s="57" t="str">
        <f t="shared" si="86"/>
        <v>M35</v>
      </c>
      <c r="P109" s="78">
        <f>IF(O109="","",IF(COUNTIF(O$10:O108,O109)=0,P108+1,P108))</f>
        <v>7</v>
      </c>
      <c r="Q109" s="93">
        <f t="shared" si="87"/>
        <v>107</v>
      </c>
      <c r="R109" s="94" t="str" cm="1">
        <f t="array" ref="R109">IF(S109="","",INDEX(natjecanjeStaze_naziv,MATCH(S109,natjecanjeStaze_stazaId,0)))</f>
        <v>M35</v>
      </c>
      <c r="S109" s="58">
        <f t="shared" si="88"/>
        <v>1002</v>
      </c>
      <c r="T109" s="52" t="s">
        <v>0</v>
      </c>
      <c r="U109" s="165" t="str">
        <f t="shared" si="89"/>
        <v>M35</v>
      </c>
      <c r="V109" s="52" t="s">
        <v>0</v>
      </c>
      <c r="W109" s="57" t="str">
        <f t="shared" si="90"/>
        <v>CRO</v>
      </c>
      <c r="X109" s="78">
        <f t="shared" si="3"/>
        <v>1</v>
      </c>
      <c r="Y109" s="33" t="str">
        <f t="shared" si="91"/>
        <v/>
      </c>
      <c r="Z109" s="71" t="str">
        <f>IF(Y109="","",MAX(Z$10:Z108)+1)</f>
        <v/>
      </c>
      <c r="AA109" s="52" t="s">
        <v>0</v>
      </c>
      <c r="AB109" s="135"/>
      <c r="AC109" s="52" t="s">
        <v>0</v>
      </c>
      <c r="AD109" s="20" t="str">
        <f t="shared" si="92"/>
        <v/>
      </c>
      <c r="AE109" s="52" t="s">
        <v>0</v>
      </c>
      <c r="AF109" s="165" t="str">
        <f t="shared" si="93"/>
        <v>CRO</v>
      </c>
      <c r="AG109" s="52" t="s">
        <v>0</v>
      </c>
      <c r="AH109" s="57" t="str">
        <f t="shared" si="94"/>
        <v>JAP</v>
      </c>
      <c r="AI109" s="33" t="str">
        <f t="shared" si="95"/>
        <v>OK Japetic</v>
      </c>
      <c r="AJ109" s="78">
        <f t="shared" si="5"/>
        <v>1</v>
      </c>
      <c r="AK109" s="33" t="str" cm="1">
        <f t="array" ref="AK109">IF(AJ109="",""&amp;AI109,IF(AJ109="NEMA",AI109,INDEX(klub_naziv,MATCH(INDEX(klubAlias_klubId,AJ109),klub_id,0))))</f>
        <v>OK Japetić</v>
      </c>
      <c r="AL109" s="33" t="str" cm="1">
        <f t="array" ref="AL109">IFERROR(""&amp;INDEX(registarNatjecatelji,CX109,4),"")</f>
        <v>OK Japetić</v>
      </c>
      <c r="AM109" s="78" t="str">
        <f t="shared" si="96"/>
        <v/>
      </c>
      <c r="AN109" s="71" t="str">
        <f t="shared" si="97"/>
        <v>OK Japetić</v>
      </c>
      <c r="AO109" s="52" t="s">
        <v>0</v>
      </c>
      <c r="AP109" s="87" t="str">
        <f>IF(AJ109&lt;&gt;"NEMA","",IF(IFERROR(MATCH(AI109,AI$10:AI108,0),0)&lt;&gt;0,"",AI109))</f>
        <v/>
      </c>
      <c r="AQ109" s="52" t="s">
        <v>0</v>
      </c>
      <c r="AR109" s="135"/>
      <c r="AS109" s="52" t="s">
        <v>0</v>
      </c>
      <c r="AT109" s="57" t="str">
        <f t="shared" si="98"/>
        <v/>
      </c>
      <c r="AU109" s="33" t="str">
        <f>IF(AT109="","",MAX(AU$10:AU108)+1)</f>
        <v/>
      </c>
      <c r="AV109" s="33" t="str">
        <f t="shared" si="99"/>
        <v/>
      </c>
      <c r="AW109" s="33" t="str">
        <f t="shared" si="100"/>
        <v/>
      </c>
      <c r="AX109" s="33" t="str">
        <f>IF(AR109="","",MAX(AX$10:AX108)+1)</f>
        <v/>
      </c>
      <c r="AY109" s="94" t="str">
        <f t="shared" si="101"/>
        <v/>
      </c>
      <c r="AZ109" s="71" t="str">
        <f t="shared" si="102"/>
        <v/>
      </c>
      <c r="BA109" s="52" t="s">
        <v>0</v>
      </c>
      <c r="BB109" s="20" t="str">
        <f t="shared" si="103"/>
        <v/>
      </c>
      <c r="BC109" s="52" t="s">
        <v>0</v>
      </c>
      <c r="BD109" s="165" t="str">
        <f t="shared" si="104"/>
        <v>OK Japetić</v>
      </c>
      <c r="BE109" s="52" t="s">
        <v>0</v>
      </c>
      <c r="BF109" s="63" t="str">
        <f t="shared" si="105"/>
        <v>59:57</v>
      </c>
      <c r="BG109" s="93" t="str">
        <f t="shared" si="106"/>
        <v>0</v>
      </c>
      <c r="BH109" s="211">
        <f t="shared" si="107"/>
        <v>3597</v>
      </c>
      <c r="BI109" s="212">
        <f t="shared" si="78"/>
        <v>1</v>
      </c>
      <c r="BJ109" s="52" t="s">
        <v>0</v>
      </c>
      <c r="BK109" s="57" t="str">
        <f t="shared" si="108"/>
        <v>Branimir</v>
      </c>
      <c r="BL109" s="33" t="str">
        <f t="shared" si="109"/>
        <v>Pongrac</v>
      </c>
      <c r="BM109" s="78">
        <f t="shared" si="110"/>
        <v>1206</v>
      </c>
      <c r="BN109" s="78" t="str">
        <f t="shared" si="111"/>
        <v/>
      </c>
      <c r="BO109" s="33" t="str">
        <f t="shared" si="112"/>
        <v>Branimir</v>
      </c>
      <c r="BP109" s="71" t="str">
        <f t="shared" si="113"/>
        <v>Pongrac</v>
      </c>
      <c r="BQ109" s="52" t="s">
        <v>0</v>
      </c>
      <c r="BR109" s="87" t="str">
        <f t="shared" si="114"/>
        <v/>
      </c>
      <c r="BS109" s="52" t="s">
        <v>0</v>
      </c>
      <c r="BT109" s="20" t="str">
        <f t="shared" si="115"/>
        <v/>
      </c>
      <c r="BU109" s="52" t="s">
        <v>0</v>
      </c>
      <c r="BV109" s="135"/>
      <c r="BW109" s="52" t="s">
        <v>0</v>
      </c>
      <c r="BX109" s="57" t="str">
        <f t="shared" si="116"/>
        <v/>
      </c>
      <c r="BY109" s="78" t="str">
        <f>IF(BV109="","",MAX(BY$10:BY108)+1)</f>
        <v/>
      </c>
      <c r="BZ109" s="58" t="str">
        <f t="shared" si="117"/>
        <v/>
      </c>
      <c r="CA109" s="52" t="s">
        <v>0</v>
      </c>
      <c r="CB109" s="20" t="str">
        <f t="shared" si="118"/>
        <v/>
      </c>
      <c r="CC109" s="52" t="s">
        <v>0</v>
      </c>
      <c r="CD109" s="63" t="str">
        <f>IF(AND(BM109="NEMA",BN109="NEMA"),MAX(CD$10:CD108)+1,"")</f>
        <v/>
      </c>
      <c r="CE109" s="58" t="str">
        <f t="shared" si="119"/>
        <v/>
      </c>
      <c r="CF109" t="s">
        <v>0</v>
      </c>
      <c r="CG109" s="138" t="str">
        <f t="shared" si="79"/>
        <v>M</v>
      </c>
      <c r="CH109" t="s">
        <v>0</v>
      </c>
      <c r="CI109" s="57" t="str">
        <f>IF(CD109="","",IF(M109&lt;&gt;"CRO","","INSERT INTO osoba (id,reg_broj,oib,spol_id,dat_rodjenja) VALUES ("&amp;CD109&amp;",(SELECT max(reg_broj)+1 FROM osoba),Null,'"&amp;CG109&amp;"',Null); INSERT INTO osoba_log (id,reg_broj,oib,spol_id,dat_rodjenja,dnevnik_id) SELECT id,reg_broj,oib,spol_id,dat_rodjenja,"&amp;dnevnik_id&amp;" FROM osoba WHERE id = "&amp;CD109&amp;";"))</f>
        <v/>
      </c>
      <c r="CJ109" s="71" t="str">
        <f>IF(CD109="","","INSERT INTO imeprezime (id,osoba_id,rbr,ime,prezime,klub_id,identitet_id,sintaksa_id,info,aktivno,dnevnik_id) VALUES ("&amp;CD109&amp;","&amp;IF(CI109="","Null",CD109)&amp;",1,'"&amp;BK109&amp;"','"&amp;BL109&amp;"',(SELECT id FROM klub WHERE naziv = '"&amp;BD109&amp;"'),Null,1,'',1,"&amp;dnevnik_id&amp;");")</f>
        <v/>
      </c>
      <c r="CK109" t="s">
        <v>0</v>
      </c>
      <c r="CL109" s="20" t="str">
        <f t="shared" si="120"/>
        <v/>
      </c>
      <c r="CM109" s="52" t="s">
        <v>0</v>
      </c>
      <c r="CN109" s="57" t="str">
        <f t="shared" si="80"/>
        <v>Branimir</v>
      </c>
      <c r="CO109" s="71" t="str">
        <f t="shared" si="81"/>
        <v>Pongrac</v>
      </c>
      <c r="CP109" s="52" t="s">
        <v>0</v>
      </c>
      <c r="CQ109" s="57" t="str">
        <f t="shared" si="121"/>
        <v>Branimir – Pongrac – OK Japetić – M35</v>
      </c>
      <c r="CR109" s="58">
        <f t="shared" si="122"/>
        <v>128</v>
      </c>
      <c r="CS109" s="52" t="s">
        <v>0</v>
      </c>
      <c r="CT109" s="57" t="str">
        <f t="shared" si="123"/>
        <v>Branimir – Pongrac – OK Japetić</v>
      </c>
      <c r="CU109" s="58">
        <f t="shared" si="124"/>
        <v>128</v>
      </c>
      <c r="CV109" s="52" t="s">
        <v>0</v>
      </c>
      <c r="CW109" s="57" t="str">
        <f t="shared" si="125"/>
        <v>Branimir – Pongrac</v>
      </c>
      <c r="CX109" s="58">
        <f t="shared" si="126"/>
        <v>128</v>
      </c>
      <c r="CY109" s="52" t="s">
        <v>0</v>
      </c>
      <c r="CZ109" s="63">
        <f t="shared" si="127"/>
        <v>128</v>
      </c>
      <c r="DA109" s="58" cm="1">
        <f t="array" ref="DA109">IF(CZ109&lt;&gt;"",INDEX(imePrezime_id,CZ109,0),IF(CD109&lt;&gt;"",CD109,""))</f>
        <v>1206</v>
      </c>
      <c r="DB109" s="52" t="s">
        <v>0</v>
      </c>
      <c r="DC109" s="63" t="str">
        <f t="shared" si="128"/>
        <v>imepre</v>
      </c>
      <c r="DD109" s="78" t="str">
        <f t="shared" si="82"/>
        <v>klu(ali)</v>
      </c>
      <c r="DE109" s="78" t="str">
        <f t="shared" si="129"/>
        <v>kat</v>
      </c>
      <c r="DF109" s="78" t="str">
        <f t="shared" si="130"/>
        <v/>
      </c>
      <c r="DG109" s="71" t="str">
        <f t="shared" si="131"/>
        <v>imepre-klu(ali)-kat</v>
      </c>
      <c r="DH109" s="52" t="s">
        <v>0</v>
      </c>
      <c r="DI109" s="63">
        <f>IF(BL109="","",MAX(DI$10:DI108)+1)</f>
        <v>1088</v>
      </c>
      <c r="DJ109" s="78">
        <f t="shared" si="132"/>
        <v>1002</v>
      </c>
      <c r="DK109" s="78">
        <f t="shared" si="133"/>
        <v>1206</v>
      </c>
      <c r="DL109" s="78">
        <f t="shared" si="134"/>
        <v>3597</v>
      </c>
      <c r="DM109" s="78">
        <f t="shared" si="135"/>
        <v>1</v>
      </c>
      <c r="DN109" s="78">
        <f t="shared" si="83"/>
        <v>0</v>
      </c>
      <c r="DO109" s="78">
        <f t="shared" si="84"/>
        <v>3</v>
      </c>
      <c r="DP109" s="78" t="str">
        <f t="shared" si="136"/>
        <v>0</v>
      </c>
      <c r="DQ109" s="78" t="str">
        <f t="shared" si="137"/>
        <v/>
      </c>
      <c r="DR109" s="78">
        <f t="shared" si="138"/>
        <v>1</v>
      </c>
      <c r="DS109" s="58" t="str">
        <f t="shared" si="85"/>
        <v/>
      </c>
      <c r="DT109" s="52" t="s">
        <v>0</v>
      </c>
      <c r="DU109" s="20"/>
      <c r="DV109" s="52"/>
      <c r="DW109" s="20"/>
      <c r="DX109" s="52"/>
      <c r="DY109" s="230"/>
      <c r="DZ109" s="52" t="s">
        <v>0</v>
      </c>
    </row>
    <row r="110" spans="1:130" x14ac:dyDescent="0.25">
      <c r="A110" t="s">
        <v>0</v>
      </c>
      <c r="B110" s="57" t="str">
        <f>IF(csv!F102="","",csv!T102)</f>
        <v>M35</v>
      </c>
      <c r="C110" s="33" t="s">
        <v>0</v>
      </c>
      <c r="D110" s="33" t="str">
        <f>IF(csv!F102="","",csv!F102)</f>
        <v>Vedran</v>
      </c>
      <c r="E110" s="33" t="str">
        <f>IF(csv!E102="","",csv!E102)</f>
        <v>Bijelić</v>
      </c>
      <c r="F110" s="33" t="s">
        <v>0</v>
      </c>
      <c r="G110" s="78" t="str">
        <f>IF(csv!M102="","",csv!M102)</f>
        <v>60:35</v>
      </c>
      <c r="H110" s="78" t="str">
        <f>IF(csv!N102="","",csv!N102)</f>
        <v>0</v>
      </c>
      <c r="I110" s="33" t="s">
        <v>0</v>
      </c>
      <c r="J110" s="33" t="str">
        <f>IF(csv!P102="","",csv!P102)</f>
        <v>BJE</v>
      </c>
      <c r="K110" s="33" t="str">
        <f>IF(csv!Q102="","",csv!Q102)</f>
        <v>OK Bjelovar</v>
      </c>
      <c r="L110" s="33" t="s">
        <v>0</v>
      </c>
      <c r="M110" s="71" t="str">
        <f>IF(csv!R102="","",csv!R102)</f>
        <v>CRO</v>
      </c>
      <c r="N110" s="52" t="s">
        <v>0</v>
      </c>
      <c r="O110" s="57" t="str">
        <f t="shared" si="86"/>
        <v>M35</v>
      </c>
      <c r="P110" s="78">
        <f>IF(O110="","",IF(COUNTIF(O$10:O109,O110)=0,P109+1,P109))</f>
        <v>7</v>
      </c>
      <c r="Q110" s="93">
        <f t="shared" si="87"/>
        <v>107</v>
      </c>
      <c r="R110" s="94" t="str" cm="1">
        <f t="array" ref="R110">IF(S110="","",INDEX(natjecanjeStaze_naziv,MATCH(S110,natjecanjeStaze_stazaId,0)))</f>
        <v>M35</v>
      </c>
      <c r="S110" s="58">
        <f t="shared" si="88"/>
        <v>1002</v>
      </c>
      <c r="T110" s="52" t="s">
        <v>0</v>
      </c>
      <c r="U110" s="165" t="str">
        <f t="shared" si="89"/>
        <v>M35</v>
      </c>
      <c r="V110" s="52" t="s">
        <v>0</v>
      </c>
      <c r="W110" s="57" t="str">
        <f t="shared" si="90"/>
        <v>CRO</v>
      </c>
      <c r="X110" s="78">
        <f t="shared" si="3"/>
        <v>1</v>
      </c>
      <c r="Y110" s="33" t="str">
        <f t="shared" si="91"/>
        <v/>
      </c>
      <c r="Z110" s="71" t="str">
        <f>IF(Y110="","",MAX(Z$10:Z109)+1)</f>
        <v/>
      </c>
      <c r="AA110" s="52" t="s">
        <v>0</v>
      </c>
      <c r="AB110" s="135"/>
      <c r="AC110" s="52" t="s">
        <v>0</v>
      </c>
      <c r="AD110" s="20" t="str">
        <f t="shared" si="92"/>
        <v/>
      </c>
      <c r="AE110" s="52" t="s">
        <v>0</v>
      </c>
      <c r="AF110" s="165" t="str">
        <f t="shared" si="93"/>
        <v>CRO</v>
      </c>
      <c r="AG110" s="52" t="s">
        <v>0</v>
      </c>
      <c r="AH110" s="57" t="str">
        <f t="shared" si="94"/>
        <v>BJE</v>
      </c>
      <c r="AI110" s="33" t="str">
        <f t="shared" si="95"/>
        <v>OK Bjelovar</v>
      </c>
      <c r="AJ110" s="78" t="str">
        <f t="shared" si="5"/>
        <v/>
      </c>
      <c r="AK110" s="33" t="str" cm="1">
        <f t="array" ref="AK110">IF(AJ110="",""&amp;AI110,IF(AJ110="NEMA",AI110,INDEX(klub_naziv,MATCH(INDEX(klubAlias_klubId,AJ110),klub_id,0))))</f>
        <v>OK Bjelovar</v>
      </c>
      <c r="AL110" s="33" t="str" cm="1">
        <f t="array" ref="AL110">IFERROR(""&amp;INDEX(registarNatjecatelji,CX110,4),"")</f>
        <v>OK Bjelovar</v>
      </c>
      <c r="AM110" s="78" t="str">
        <f t="shared" si="96"/>
        <v/>
      </c>
      <c r="AN110" s="71" t="str">
        <f t="shared" si="97"/>
        <v>OK Bjelovar</v>
      </c>
      <c r="AO110" s="52" t="s">
        <v>0</v>
      </c>
      <c r="AP110" s="87" t="str">
        <f>IF(AJ110&lt;&gt;"NEMA","",IF(IFERROR(MATCH(AI110,AI$10:AI109,0),0)&lt;&gt;0,"",AI110))</f>
        <v/>
      </c>
      <c r="AQ110" s="52" t="s">
        <v>0</v>
      </c>
      <c r="AR110" s="135"/>
      <c r="AS110" s="52" t="s">
        <v>0</v>
      </c>
      <c r="AT110" s="57" t="str">
        <f t="shared" si="98"/>
        <v/>
      </c>
      <c r="AU110" s="33" t="str">
        <f>IF(AT110="","",MAX(AU$10:AU109)+1)</f>
        <v/>
      </c>
      <c r="AV110" s="33" t="str">
        <f t="shared" si="99"/>
        <v/>
      </c>
      <c r="AW110" s="33" t="str">
        <f t="shared" si="100"/>
        <v/>
      </c>
      <c r="AX110" s="33" t="str">
        <f>IF(AR110="","",MAX(AX$10:AX109)+1)</f>
        <v/>
      </c>
      <c r="AY110" s="94" t="str">
        <f t="shared" si="101"/>
        <v/>
      </c>
      <c r="AZ110" s="71" t="str">
        <f t="shared" si="102"/>
        <v/>
      </c>
      <c r="BA110" s="52" t="s">
        <v>0</v>
      </c>
      <c r="BB110" s="20" t="str">
        <f t="shared" si="103"/>
        <v/>
      </c>
      <c r="BC110" s="52" t="s">
        <v>0</v>
      </c>
      <c r="BD110" s="165" t="str">
        <f t="shared" si="104"/>
        <v>OK Bjelovar</v>
      </c>
      <c r="BE110" s="52" t="s">
        <v>0</v>
      </c>
      <c r="BF110" s="63" t="str">
        <f t="shared" si="105"/>
        <v>60:35</v>
      </c>
      <c r="BG110" s="93" t="str">
        <f t="shared" si="106"/>
        <v>0</v>
      </c>
      <c r="BH110" s="211">
        <f t="shared" si="107"/>
        <v>3635</v>
      </c>
      <c r="BI110" s="212">
        <f t="shared" si="78"/>
        <v>1</v>
      </c>
      <c r="BJ110" s="52" t="s">
        <v>0</v>
      </c>
      <c r="BK110" s="57" t="str">
        <f t="shared" si="108"/>
        <v>Vedran</v>
      </c>
      <c r="BL110" s="33" t="str">
        <f t="shared" si="109"/>
        <v>Bijelić</v>
      </c>
      <c r="BM110" s="78">
        <f t="shared" si="110"/>
        <v>1537</v>
      </c>
      <c r="BN110" s="78" t="str">
        <f t="shared" si="111"/>
        <v/>
      </c>
      <c r="BO110" s="33" t="str">
        <f t="shared" si="112"/>
        <v>Vedran</v>
      </c>
      <c r="BP110" s="71" t="str">
        <f t="shared" si="113"/>
        <v>Bijelić</v>
      </c>
      <c r="BQ110" s="52" t="s">
        <v>0</v>
      </c>
      <c r="BR110" s="87" t="str">
        <f t="shared" si="114"/>
        <v/>
      </c>
      <c r="BS110" s="52" t="s">
        <v>0</v>
      </c>
      <c r="BT110" s="20" t="str">
        <f t="shared" si="115"/>
        <v/>
      </c>
      <c r="BU110" s="52" t="s">
        <v>0</v>
      </c>
      <c r="BV110" s="135"/>
      <c r="BW110" s="52" t="s">
        <v>0</v>
      </c>
      <c r="BX110" s="57" t="str">
        <f t="shared" si="116"/>
        <v/>
      </c>
      <c r="BY110" s="78" t="str">
        <f>IF(BV110="","",MAX(BY$10:BY109)+1)</f>
        <v/>
      </c>
      <c r="BZ110" s="58" t="str">
        <f t="shared" si="117"/>
        <v/>
      </c>
      <c r="CA110" s="52" t="s">
        <v>0</v>
      </c>
      <c r="CB110" s="20" t="str">
        <f t="shared" si="118"/>
        <v/>
      </c>
      <c r="CC110" s="52" t="s">
        <v>0</v>
      </c>
      <c r="CD110" s="63" t="str">
        <f>IF(AND(BM110="NEMA",BN110="NEMA"),MAX(CD$10:CD109)+1,"")</f>
        <v/>
      </c>
      <c r="CE110" s="58" t="str">
        <f t="shared" si="119"/>
        <v/>
      </c>
      <c r="CF110" t="s">
        <v>0</v>
      </c>
      <c r="CG110" s="138" t="str">
        <f t="shared" si="79"/>
        <v>M</v>
      </c>
      <c r="CH110" t="s">
        <v>0</v>
      </c>
      <c r="CI110" s="57" t="str">
        <f>IF(CD110="","",IF(M110&lt;&gt;"CRO","","INSERT INTO osoba (id,reg_broj,oib,spol_id,dat_rodjenja) VALUES ("&amp;CD110&amp;",(SELECT max(reg_broj)+1 FROM osoba),Null,'"&amp;CG110&amp;"',Null); INSERT INTO osoba_log (id,reg_broj,oib,spol_id,dat_rodjenja,dnevnik_id) SELECT id,reg_broj,oib,spol_id,dat_rodjenja,"&amp;dnevnik_id&amp;" FROM osoba WHERE id = "&amp;CD110&amp;";"))</f>
        <v/>
      </c>
      <c r="CJ110" s="71" t="str">
        <f>IF(CD110="","","INSERT INTO imeprezime (id,osoba_id,rbr,ime,prezime,klub_id,identitet_id,sintaksa_id,info,aktivno,dnevnik_id) VALUES ("&amp;CD110&amp;","&amp;IF(CI110="","Null",CD110)&amp;",1,'"&amp;BK110&amp;"','"&amp;BL110&amp;"',(SELECT id FROM klub WHERE naziv = '"&amp;BD110&amp;"'),Null,1,'',1,"&amp;dnevnik_id&amp;");")</f>
        <v/>
      </c>
      <c r="CK110" t="s">
        <v>0</v>
      </c>
      <c r="CL110" s="20" t="str">
        <f t="shared" si="120"/>
        <v/>
      </c>
      <c r="CM110" s="52" t="s">
        <v>0</v>
      </c>
      <c r="CN110" s="57" t="str">
        <f t="shared" si="80"/>
        <v>Vedran</v>
      </c>
      <c r="CO110" s="71" t="str">
        <f t="shared" si="81"/>
        <v>Bijelić</v>
      </c>
      <c r="CP110" s="52" t="s">
        <v>0</v>
      </c>
      <c r="CQ110" s="57" t="str">
        <f t="shared" si="121"/>
        <v>Vedran – Bijelić – OK Bjelovar – M35</v>
      </c>
      <c r="CR110" s="58">
        <f t="shared" si="122"/>
        <v>3</v>
      </c>
      <c r="CS110" s="52" t="s">
        <v>0</v>
      </c>
      <c r="CT110" s="57" t="str">
        <f t="shared" si="123"/>
        <v>Vedran – Bijelić – OK Bjelovar</v>
      </c>
      <c r="CU110" s="58">
        <f t="shared" si="124"/>
        <v>3</v>
      </c>
      <c r="CV110" s="52" t="s">
        <v>0</v>
      </c>
      <c r="CW110" s="57" t="str">
        <f t="shared" si="125"/>
        <v>Vedran – Bijelić</v>
      </c>
      <c r="CX110" s="58">
        <f t="shared" si="126"/>
        <v>3</v>
      </c>
      <c r="CY110" s="52" t="s">
        <v>0</v>
      </c>
      <c r="CZ110" s="63">
        <f t="shared" si="127"/>
        <v>3</v>
      </c>
      <c r="DA110" s="58" cm="1">
        <f t="array" ref="DA110">IF(CZ110&lt;&gt;"",INDEX(imePrezime_id,CZ110,0),IF(CD110&lt;&gt;"",CD110,""))</f>
        <v>1537</v>
      </c>
      <c r="DB110" s="52" t="s">
        <v>0</v>
      </c>
      <c r="DC110" s="63" t="str">
        <f t="shared" si="128"/>
        <v>imepre</v>
      </c>
      <c r="DD110" s="78" t="str">
        <f t="shared" si="82"/>
        <v>klu</v>
      </c>
      <c r="DE110" s="78" t="str">
        <f t="shared" si="129"/>
        <v>kat</v>
      </c>
      <c r="DF110" s="78" t="str">
        <f t="shared" si="130"/>
        <v/>
      </c>
      <c r="DG110" s="71" t="str">
        <f t="shared" si="131"/>
        <v>imepre-klu-kat</v>
      </c>
      <c r="DH110" s="52" t="s">
        <v>0</v>
      </c>
      <c r="DI110" s="63">
        <f>IF(BL110="","",MAX(DI$10:DI109)+1)</f>
        <v>1089</v>
      </c>
      <c r="DJ110" s="78">
        <f t="shared" si="132"/>
        <v>1002</v>
      </c>
      <c r="DK110" s="78">
        <f t="shared" si="133"/>
        <v>1537</v>
      </c>
      <c r="DL110" s="78">
        <f t="shared" si="134"/>
        <v>3635</v>
      </c>
      <c r="DM110" s="78">
        <f t="shared" si="135"/>
        <v>1</v>
      </c>
      <c r="DN110" s="78">
        <f t="shared" si="83"/>
        <v>0</v>
      </c>
      <c r="DO110" s="78">
        <f t="shared" si="84"/>
        <v>1</v>
      </c>
      <c r="DP110" s="78" t="str">
        <f t="shared" si="136"/>
        <v>0</v>
      </c>
      <c r="DQ110" s="78" t="str">
        <f t="shared" si="137"/>
        <v/>
      </c>
      <c r="DR110" s="78" t="str">
        <f t="shared" si="138"/>
        <v/>
      </c>
      <c r="DS110" s="58" t="str">
        <f t="shared" si="85"/>
        <v/>
      </c>
      <c r="DT110" s="52" t="s">
        <v>0</v>
      </c>
      <c r="DU110" s="20"/>
      <c r="DV110" s="52"/>
      <c r="DW110" s="20"/>
      <c r="DX110" s="52"/>
      <c r="DY110" s="230"/>
      <c r="DZ110" s="52" t="s">
        <v>0</v>
      </c>
    </row>
    <row r="111" spans="1:130" x14ac:dyDescent="0.25">
      <c r="A111" t="s">
        <v>0</v>
      </c>
      <c r="B111" s="57" t="str">
        <f>IF(csv!F103="","",csv!T103)</f>
        <v>M35</v>
      </c>
      <c r="C111" s="33" t="s">
        <v>0</v>
      </c>
      <c r="D111" s="33" t="str">
        <f>IF(csv!F103="","",csv!F103)</f>
        <v>Franjo</v>
      </c>
      <c r="E111" s="33" t="str">
        <f>IF(csv!E103="","",csv!E103)</f>
        <v>Budi</v>
      </c>
      <c r="F111" s="33" t="s">
        <v>0</v>
      </c>
      <c r="G111" s="78" t="str">
        <f>IF(csv!M103="","",csv!M103)</f>
        <v>61:54</v>
      </c>
      <c r="H111" s="78" t="str">
        <f>IF(csv!N103="","",csv!N103)</f>
        <v>0</v>
      </c>
      <c r="I111" s="33" t="s">
        <v>0</v>
      </c>
      <c r="J111" s="33" t="str">
        <f>IF(csv!P103="","",csv!P103)</f>
        <v>JAP</v>
      </c>
      <c r="K111" s="33" t="str">
        <f>IF(csv!Q103="","",csv!Q103)</f>
        <v>OK Japetic</v>
      </c>
      <c r="L111" s="33" t="s">
        <v>0</v>
      </c>
      <c r="M111" s="71" t="str">
        <f>IF(csv!R103="","",csv!R103)</f>
        <v>CRO</v>
      </c>
      <c r="N111" s="52" t="s">
        <v>0</v>
      </c>
      <c r="O111" s="57" t="str">
        <f t="shared" si="86"/>
        <v>M35</v>
      </c>
      <c r="P111" s="78">
        <f>IF(O111="","",IF(COUNTIF(O$10:O110,O111)=0,P110+1,P110))</f>
        <v>7</v>
      </c>
      <c r="Q111" s="93">
        <f t="shared" si="87"/>
        <v>107</v>
      </c>
      <c r="R111" s="94" t="str" cm="1">
        <f t="array" ref="R111">IF(S111="","",INDEX(natjecanjeStaze_naziv,MATCH(S111,natjecanjeStaze_stazaId,0)))</f>
        <v>M35</v>
      </c>
      <c r="S111" s="58">
        <f t="shared" si="88"/>
        <v>1002</v>
      </c>
      <c r="T111" s="52" t="s">
        <v>0</v>
      </c>
      <c r="U111" s="165" t="str">
        <f t="shared" si="89"/>
        <v>M35</v>
      </c>
      <c r="V111" s="52" t="s">
        <v>0</v>
      </c>
      <c r="W111" s="57" t="str">
        <f t="shared" si="90"/>
        <v>CRO</v>
      </c>
      <c r="X111" s="78">
        <f t="shared" si="3"/>
        <v>1</v>
      </c>
      <c r="Y111" s="33" t="str">
        <f t="shared" si="91"/>
        <v/>
      </c>
      <c r="Z111" s="71" t="str">
        <f>IF(Y111="","",MAX(Z$10:Z110)+1)</f>
        <v/>
      </c>
      <c r="AA111" s="52" t="s">
        <v>0</v>
      </c>
      <c r="AB111" s="135"/>
      <c r="AC111" s="52" t="s">
        <v>0</v>
      </c>
      <c r="AD111" s="20" t="str">
        <f t="shared" si="92"/>
        <v/>
      </c>
      <c r="AE111" s="52" t="s">
        <v>0</v>
      </c>
      <c r="AF111" s="165" t="str">
        <f t="shared" si="93"/>
        <v>CRO</v>
      </c>
      <c r="AG111" s="52" t="s">
        <v>0</v>
      </c>
      <c r="AH111" s="57" t="str">
        <f t="shared" si="94"/>
        <v>JAP</v>
      </c>
      <c r="AI111" s="33" t="str">
        <f t="shared" si="95"/>
        <v>OK Japetic</v>
      </c>
      <c r="AJ111" s="78">
        <f t="shared" si="5"/>
        <v>1</v>
      </c>
      <c r="AK111" s="33" t="str" cm="1">
        <f t="array" ref="AK111">IF(AJ111="",""&amp;AI111,IF(AJ111="NEMA",AI111,INDEX(klub_naziv,MATCH(INDEX(klubAlias_klubId,AJ111),klub_id,0))))</f>
        <v>OK Japetić</v>
      </c>
      <c r="AL111" s="33" t="str" cm="1">
        <f t="array" ref="AL111">IFERROR(""&amp;INDEX(registarNatjecatelji,CX111,4),"")</f>
        <v>OK Japetić</v>
      </c>
      <c r="AM111" s="78" t="str">
        <f t="shared" si="96"/>
        <v/>
      </c>
      <c r="AN111" s="71" t="str">
        <f t="shared" si="97"/>
        <v>OK Japetić</v>
      </c>
      <c r="AO111" s="52" t="s">
        <v>0</v>
      </c>
      <c r="AP111" s="87" t="str">
        <f>IF(AJ111&lt;&gt;"NEMA","",IF(IFERROR(MATCH(AI111,AI$10:AI110,0),0)&lt;&gt;0,"",AI111))</f>
        <v/>
      </c>
      <c r="AQ111" s="52" t="s">
        <v>0</v>
      </c>
      <c r="AR111" s="135"/>
      <c r="AS111" s="52" t="s">
        <v>0</v>
      </c>
      <c r="AT111" s="57" t="str">
        <f t="shared" si="98"/>
        <v/>
      </c>
      <c r="AU111" s="33" t="str">
        <f>IF(AT111="","",MAX(AU$10:AU110)+1)</f>
        <v/>
      </c>
      <c r="AV111" s="33" t="str">
        <f t="shared" si="99"/>
        <v/>
      </c>
      <c r="AW111" s="33" t="str">
        <f t="shared" si="100"/>
        <v/>
      </c>
      <c r="AX111" s="33" t="str">
        <f>IF(AR111="","",MAX(AX$10:AX110)+1)</f>
        <v/>
      </c>
      <c r="AY111" s="94" t="str">
        <f t="shared" si="101"/>
        <v/>
      </c>
      <c r="AZ111" s="71" t="str">
        <f t="shared" si="102"/>
        <v/>
      </c>
      <c r="BA111" s="52" t="s">
        <v>0</v>
      </c>
      <c r="BB111" s="20" t="str">
        <f t="shared" si="103"/>
        <v/>
      </c>
      <c r="BC111" s="52" t="s">
        <v>0</v>
      </c>
      <c r="BD111" s="165" t="str">
        <f t="shared" si="104"/>
        <v>OK Japetić</v>
      </c>
      <c r="BE111" s="52" t="s">
        <v>0</v>
      </c>
      <c r="BF111" s="63" t="str">
        <f t="shared" si="105"/>
        <v>61:54</v>
      </c>
      <c r="BG111" s="93" t="str">
        <f t="shared" si="106"/>
        <v>0</v>
      </c>
      <c r="BH111" s="211">
        <f t="shared" si="107"/>
        <v>3714</v>
      </c>
      <c r="BI111" s="212">
        <f t="shared" si="78"/>
        <v>1</v>
      </c>
      <c r="BJ111" s="52" t="s">
        <v>0</v>
      </c>
      <c r="BK111" s="57" t="str">
        <f t="shared" si="108"/>
        <v>Franjo</v>
      </c>
      <c r="BL111" s="33" t="str">
        <f t="shared" si="109"/>
        <v>Budi</v>
      </c>
      <c r="BM111" s="78">
        <f t="shared" si="110"/>
        <v>1385</v>
      </c>
      <c r="BN111" s="78" t="str">
        <f t="shared" si="111"/>
        <v/>
      </c>
      <c r="BO111" s="33" t="str">
        <f t="shared" si="112"/>
        <v>Franjo</v>
      </c>
      <c r="BP111" s="71" t="str">
        <f t="shared" si="113"/>
        <v>Budi</v>
      </c>
      <c r="BQ111" s="52" t="s">
        <v>0</v>
      </c>
      <c r="BR111" s="87" t="str">
        <f t="shared" si="114"/>
        <v/>
      </c>
      <c r="BS111" s="52" t="s">
        <v>0</v>
      </c>
      <c r="BT111" s="20" t="str">
        <f t="shared" si="115"/>
        <v/>
      </c>
      <c r="BU111" s="52" t="s">
        <v>0</v>
      </c>
      <c r="BV111" s="135"/>
      <c r="BW111" s="52" t="s">
        <v>0</v>
      </c>
      <c r="BX111" s="57" t="str">
        <f t="shared" si="116"/>
        <v/>
      </c>
      <c r="BY111" s="78" t="str">
        <f>IF(BV111="","",MAX(BY$10:BY110)+1)</f>
        <v/>
      </c>
      <c r="BZ111" s="58" t="str">
        <f t="shared" si="117"/>
        <v/>
      </c>
      <c r="CA111" s="52" t="s">
        <v>0</v>
      </c>
      <c r="CB111" s="20" t="str">
        <f t="shared" si="118"/>
        <v/>
      </c>
      <c r="CC111" s="52" t="s">
        <v>0</v>
      </c>
      <c r="CD111" s="63" t="str">
        <f>IF(AND(BM111="NEMA",BN111="NEMA"),MAX(CD$10:CD110)+1,"")</f>
        <v/>
      </c>
      <c r="CE111" s="58" t="str">
        <f t="shared" si="119"/>
        <v/>
      </c>
      <c r="CF111" t="s">
        <v>0</v>
      </c>
      <c r="CG111" s="138" t="str">
        <f t="shared" si="79"/>
        <v>M</v>
      </c>
      <c r="CH111" t="s">
        <v>0</v>
      </c>
      <c r="CI111" s="57" t="str">
        <f>IF(CD111="","",IF(M111&lt;&gt;"CRO","","INSERT INTO osoba (id,reg_broj,oib,spol_id,dat_rodjenja) VALUES ("&amp;CD111&amp;",(SELECT max(reg_broj)+1 FROM osoba),Null,'"&amp;CG111&amp;"',Null); INSERT INTO osoba_log (id,reg_broj,oib,spol_id,dat_rodjenja,dnevnik_id) SELECT id,reg_broj,oib,spol_id,dat_rodjenja,"&amp;dnevnik_id&amp;" FROM osoba WHERE id = "&amp;CD111&amp;";"))</f>
        <v/>
      </c>
      <c r="CJ111" s="71" t="str">
        <f>IF(CD111="","","INSERT INTO imeprezime (id,osoba_id,rbr,ime,prezime,klub_id,identitet_id,sintaksa_id,info,aktivno,dnevnik_id) VALUES ("&amp;CD111&amp;","&amp;IF(CI111="","Null",CD111)&amp;",1,'"&amp;BK111&amp;"','"&amp;BL111&amp;"',(SELECT id FROM klub WHERE naziv = '"&amp;BD111&amp;"'),Null,1,'',1,"&amp;dnevnik_id&amp;");")</f>
        <v/>
      </c>
      <c r="CK111" t="s">
        <v>0</v>
      </c>
      <c r="CL111" s="20" t="str">
        <f t="shared" si="120"/>
        <v/>
      </c>
      <c r="CM111" s="52" t="s">
        <v>0</v>
      </c>
      <c r="CN111" s="57" t="str">
        <f t="shared" si="80"/>
        <v>Franjo</v>
      </c>
      <c r="CO111" s="71" t="str">
        <f t="shared" si="81"/>
        <v>Budi</v>
      </c>
      <c r="CP111" s="52" t="s">
        <v>0</v>
      </c>
      <c r="CQ111" s="57" t="str">
        <f t="shared" si="121"/>
        <v>Franjo – Budi – OK Japetić – M35</v>
      </c>
      <c r="CR111" s="58">
        <f t="shared" si="122"/>
        <v>76</v>
      </c>
      <c r="CS111" s="52" t="s">
        <v>0</v>
      </c>
      <c r="CT111" s="57" t="str">
        <f t="shared" si="123"/>
        <v>Franjo – Budi – OK Japetić</v>
      </c>
      <c r="CU111" s="58">
        <f t="shared" si="124"/>
        <v>76</v>
      </c>
      <c r="CV111" s="52" t="s">
        <v>0</v>
      </c>
      <c r="CW111" s="57" t="str">
        <f t="shared" si="125"/>
        <v>Franjo – Budi</v>
      </c>
      <c r="CX111" s="58">
        <f t="shared" si="126"/>
        <v>76</v>
      </c>
      <c r="CY111" s="52" t="s">
        <v>0</v>
      </c>
      <c r="CZ111" s="63">
        <f t="shared" si="127"/>
        <v>76</v>
      </c>
      <c r="DA111" s="58" cm="1">
        <f t="array" ref="DA111">IF(CZ111&lt;&gt;"",INDEX(imePrezime_id,CZ111,0),IF(CD111&lt;&gt;"",CD111,""))</f>
        <v>1385</v>
      </c>
      <c r="DB111" s="52" t="s">
        <v>0</v>
      </c>
      <c r="DC111" s="63" t="str">
        <f t="shared" si="128"/>
        <v>imepre</v>
      </c>
      <c r="DD111" s="78" t="str">
        <f t="shared" si="82"/>
        <v>klu(ali)</v>
      </c>
      <c r="DE111" s="78" t="str">
        <f t="shared" si="129"/>
        <v>kat</v>
      </c>
      <c r="DF111" s="78" t="str">
        <f t="shared" si="130"/>
        <v/>
      </c>
      <c r="DG111" s="71" t="str">
        <f t="shared" si="131"/>
        <v>imepre-klu(ali)-kat</v>
      </c>
      <c r="DH111" s="52" t="s">
        <v>0</v>
      </c>
      <c r="DI111" s="63">
        <f>IF(BL111="","",MAX(DI$10:DI110)+1)</f>
        <v>1090</v>
      </c>
      <c r="DJ111" s="78">
        <f t="shared" si="132"/>
        <v>1002</v>
      </c>
      <c r="DK111" s="78">
        <f t="shared" si="133"/>
        <v>1385</v>
      </c>
      <c r="DL111" s="78">
        <f t="shared" si="134"/>
        <v>3714</v>
      </c>
      <c r="DM111" s="78">
        <f t="shared" si="135"/>
        <v>1</v>
      </c>
      <c r="DN111" s="78">
        <f t="shared" si="83"/>
        <v>0</v>
      </c>
      <c r="DO111" s="78">
        <f t="shared" si="84"/>
        <v>3</v>
      </c>
      <c r="DP111" s="78" t="str">
        <f t="shared" si="136"/>
        <v>0</v>
      </c>
      <c r="DQ111" s="78" t="str">
        <f t="shared" si="137"/>
        <v/>
      </c>
      <c r="DR111" s="78">
        <f t="shared" si="138"/>
        <v>1</v>
      </c>
      <c r="DS111" s="58" t="str">
        <f t="shared" si="85"/>
        <v/>
      </c>
      <c r="DT111" s="52" t="s">
        <v>0</v>
      </c>
      <c r="DU111" s="20"/>
      <c r="DV111" s="52"/>
      <c r="DW111" s="20"/>
      <c r="DX111" s="52"/>
      <c r="DY111" s="230"/>
      <c r="DZ111" s="52" t="s">
        <v>0</v>
      </c>
    </row>
    <row r="112" spans="1:130" x14ac:dyDescent="0.25">
      <c r="A112" t="s">
        <v>0</v>
      </c>
      <c r="B112" s="57" t="str">
        <f>IF(csv!F104="","",csv!T104)</f>
        <v>M35</v>
      </c>
      <c r="C112" s="33" t="s">
        <v>0</v>
      </c>
      <c r="D112" s="33" t="str">
        <f>IF(csv!F104="","",csv!F104)</f>
        <v>Krunoslav</v>
      </c>
      <c r="E112" s="33" t="str">
        <f>IF(csv!E104="","",csv!E104)</f>
        <v>Canjuga</v>
      </c>
      <c r="F112" s="33" t="s">
        <v>0</v>
      </c>
      <c r="G112" s="78" t="str">
        <f>IF(csv!M104="","",csv!M104)</f>
        <v>66:09</v>
      </c>
      <c r="H112" s="78" t="str">
        <f>IF(csv!N104="","",csv!N104)</f>
        <v>0</v>
      </c>
      <c r="I112" s="33" t="s">
        <v>0</v>
      </c>
      <c r="J112" s="33" t="str">
        <f>IF(csv!P104="","",csv!P104)</f>
        <v>OK Varaždin</v>
      </c>
      <c r="K112" s="33" t="str">
        <f>IF(csv!Q104="","",csv!Q104)</f>
        <v>OK Varaždin</v>
      </c>
      <c r="L112" s="33" t="s">
        <v>0</v>
      </c>
      <c r="M112" s="71" t="str">
        <f>IF(csv!R104="","",csv!R104)</f>
        <v>CRO</v>
      </c>
      <c r="N112" s="52" t="s">
        <v>0</v>
      </c>
      <c r="O112" s="57" t="str">
        <f t="shared" si="86"/>
        <v>M35</v>
      </c>
      <c r="P112" s="78">
        <f>IF(O112="","",IF(COUNTIF(O$10:O111,O112)=0,P111+1,P111))</f>
        <v>7</v>
      </c>
      <c r="Q112" s="93">
        <f t="shared" si="87"/>
        <v>107</v>
      </c>
      <c r="R112" s="94" t="str" cm="1">
        <f t="array" ref="R112">IF(S112="","",INDEX(natjecanjeStaze_naziv,MATCH(S112,natjecanjeStaze_stazaId,0)))</f>
        <v>M35</v>
      </c>
      <c r="S112" s="58">
        <f t="shared" si="88"/>
        <v>1002</v>
      </c>
      <c r="T112" s="52" t="s">
        <v>0</v>
      </c>
      <c r="U112" s="165" t="str">
        <f t="shared" si="89"/>
        <v>M35</v>
      </c>
      <c r="V112" s="52" t="s">
        <v>0</v>
      </c>
      <c r="W112" s="57" t="str">
        <f t="shared" si="90"/>
        <v>CRO</v>
      </c>
      <c r="X112" s="78">
        <f t="shared" si="3"/>
        <v>1</v>
      </c>
      <c r="Y112" s="33" t="str">
        <f t="shared" si="91"/>
        <v/>
      </c>
      <c r="Z112" s="71" t="str">
        <f>IF(Y112="","",MAX(Z$10:Z111)+1)</f>
        <v/>
      </c>
      <c r="AA112" s="52" t="s">
        <v>0</v>
      </c>
      <c r="AB112" s="135"/>
      <c r="AC112" s="52" t="s">
        <v>0</v>
      </c>
      <c r="AD112" s="20" t="str">
        <f t="shared" si="92"/>
        <v/>
      </c>
      <c r="AE112" s="52" t="s">
        <v>0</v>
      </c>
      <c r="AF112" s="165" t="str">
        <f t="shared" si="93"/>
        <v>CRO</v>
      </c>
      <c r="AG112" s="52" t="s">
        <v>0</v>
      </c>
      <c r="AH112" s="57" t="str">
        <f t="shared" si="94"/>
        <v>OK Varaždin</v>
      </c>
      <c r="AI112" s="33" t="str">
        <f t="shared" si="95"/>
        <v>OK Varaždin</v>
      </c>
      <c r="AJ112" s="78" t="str">
        <f t="shared" si="5"/>
        <v/>
      </c>
      <c r="AK112" s="33" t="str" cm="1">
        <f t="array" ref="AK112">IF(AJ112="",""&amp;AI112,IF(AJ112="NEMA",AI112,INDEX(klub_naziv,MATCH(INDEX(klubAlias_klubId,AJ112),klub_id,0))))</f>
        <v>OK Varaždin</v>
      </c>
      <c r="AL112" s="33" t="str" cm="1">
        <f t="array" ref="AL112">IFERROR(""&amp;INDEX(registarNatjecatelji,CX112,4),"")</f>
        <v>OK Varaždin</v>
      </c>
      <c r="AM112" s="78" t="str">
        <f t="shared" si="96"/>
        <v/>
      </c>
      <c r="AN112" s="71" t="str">
        <f t="shared" si="97"/>
        <v>OK Varaždin</v>
      </c>
      <c r="AO112" s="52" t="s">
        <v>0</v>
      </c>
      <c r="AP112" s="87" t="str">
        <f>IF(AJ112&lt;&gt;"NEMA","",IF(IFERROR(MATCH(AI112,AI$10:AI111,0),0)&lt;&gt;0,"",AI112))</f>
        <v/>
      </c>
      <c r="AQ112" s="52" t="s">
        <v>0</v>
      </c>
      <c r="AR112" s="135"/>
      <c r="AS112" s="52" t="s">
        <v>0</v>
      </c>
      <c r="AT112" s="57" t="str">
        <f t="shared" si="98"/>
        <v/>
      </c>
      <c r="AU112" s="33" t="str">
        <f>IF(AT112="","",MAX(AU$10:AU111)+1)</f>
        <v/>
      </c>
      <c r="AV112" s="33" t="str">
        <f t="shared" si="99"/>
        <v/>
      </c>
      <c r="AW112" s="33" t="str">
        <f t="shared" si="100"/>
        <v/>
      </c>
      <c r="AX112" s="33" t="str">
        <f>IF(AR112="","",MAX(AX$10:AX111)+1)</f>
        <v/>
      </c>
      <c r="AY112" s="94" t="str">
        <f t="shared" si="101"/>
        <v/>
      </c>
      <c r="AZ112" s="71" t="str">
        <f t="shared" si="102"/>
        <v/>
      </c>
      <c r="BA112" s="52" t="s">
        <v>0</v>
      </c>
      <c r="BB112" s="20" t="str">
        <f t="shared" si="103"/>
        <v/>
      </c>
      <c r="BC112" s="52" t="s">
        <v>0</v>
      </c>
      <c r="BD112" s="165" t="str">
        <f t="shared" si="104"/>
        <v>OK Varaždin</v>
      </c>
      <c r="BE112" s="52" t="s">
        <v>0</v>
      </c>
      <c r="BF112" s="63" t="str">
        <f t="shared" si="105"/>
        <v>66:09</v>
      </c>
      <c r="BG112" s="93" t="str">
        <f t="shared" si="106"/>
        <v>0</v>
      </c>
      <c r="BH112" s="211">
        <f t="shared" si="107"/>
        <v>3969</v>
      </c>
      <c r="BI112" s="212">
        <f t="shared" si="78"/>
        <v>1</v>
      </c>
      <c r="BJ112" s="52" t="s">
        <v>0</v>
      </c>
      <c r="BK112" s="57" t="str">
        <f t="shared" si="108"/>
        <v>Krunoslav</v>
      </c>
      <c r="BL112" s="33" t="str">
        <f t="shared" si="109"/>
        <v>Canjuga</v>
      </c>
      <c r="BM112" s="78">
        <f t="shared" si="110"/>
        <v>1099</v>
      </c>
      <c r="BN112" s="78" t="str">
        <f t="shared" si="111"/>
        <v/>
      </c>
      <c r="BO112" s="33" t="str">
        <f t="shared" si="112"/>
        <v>Krunoslav</v>
      </c>
      <c r="BP112" s="71" t="str">
        <f t="shared" si="113"/>
        <v>Canjuga</v>
      </c>
      <c r="BQ112" s="52" t="s">
        <v>0</v>
      </c>
      <c r="BR112" s="87" t="str">
        <f t="shared" si="114"/>
        <v/>
      </c>
      <c r="BS112" s="52" t="s">
        <v>0</v>
      </c>
      <c r="BT112" s="20" t="str">
        <f t="shared" si="115"/>
        <v/>
      </c>
      <c r="BU112" s="52" t="s">
        <v>0</v>
      </c>
      <c r="BV112" s="135"/>
      <c r="BW112" s="52" t="s">
        <v>0</v>
      </c>
      <c r="BX112" s="57" t="str">
        <f t="shared" si="116"/>
        <v/>
      </c>
      <c r="BY112" s="78" t="str">
        <f>IF(BV112="","",MAX(BY$10:BY111)+1)</f>
        <v/>
      </c>
      <c r="BZ112" s="58" t="str">
        <f t="shared" si="117"/>
        <v/>
      </c>
      <c r="CA112" s="52" t="s">
        <v>0</v>
      </c>
      <c r="CB112" s="20" t="str">
        <f t="shared" si="118"/>
        <v/>
      </c>
      <c r="CC112" s="52" t="s">
        <v>0</v>
      </c>
      <c r="CD112" s="63" t="str">
        <f>IF(AND(BM112="NEMA",BN112="NEMA"),MAX(CD$10:CD111)+1,"")</f>
        <v/>
      </c>
      <c r="CE112" s="58" t="str">
        <f t="shared" si="119"/>
        <v/>
      </c>
      <c r="CF112" t="s">
        <v>0</v>
      </c>
      <c r="CG112" s="138" t="str">
        <f t="shared" si="79"/>
        <v>M</v>
      </c>
      <c r="CH112" t="s">
        <v>0</v>
      </c>
      <c r="CI112" s="57" t="str">
        <f>IF(CD112="","",IF(M112&lt;&gt;"CRO","","INSERT INTO osoba (id,reg_broj,oib,spol_id,dat_rodjenja) VALUES ("&amp;CD112&amp;",(SELECT max(reg_broj)+1 FROM osoba),Null,'"&amp;CG112&amp;"',Null); INSERT INTO osoba_log (id,reg_broj,oib,spol_id,dat_rodjenja,dnevnik_id) SELECT id,reg_broj,oib,spol_id,dat_rodjenja,"&amp;dnevnik_id&amp;" FROM osoba WHERE id = "&amp;CD112&amp;";"))</f>
        <v/>
      </c>
      <c r="CJ112" s="71" t="str">
        <f>IF(CD112="","","INSERT INTO imeprezime (id,osoba_id,rbr,ime,prezime,klub_id,identitet_id,sintaksa_id,info,aktivno,dnevnik_id) VALUES ("&amp;CD112&amp;","&amp;IF(CI112="","Null",CD112)&amp;",1,'"&amp;BK112&amp;"','"&amp;BL112&amp;"',(SELECT id FROM klub WHERE naziv = '"&amp;BD112&amp;"'),Null,1,'',1,"&amp;dnevnik_id&amp;");")</f>
        <v/>
      </c>
      <c r="CK112" t="s">
        <v>0</v>
      </c>
      <c r="CL112" s="20" t="str">
        <f t="shared" si="120"/>
        <v/>
      </c>
      <c r="CM112" s="52" t="s">
        <v>0</v>
      </c>
      <c r="CN112" s="57" t="str">
        <f t="shared" si="80"/>
        <v>Krunoslav</v>
      </c>
      <c r="CO112" s="71" t="str">
        <f t="shared" si="81"/>
        <v>Canjuga</v>
      </c>
      <c r="CP112" s="52" t="s">
        <v>0</v>
      </c>
      <c r="CQ112" s="57" t="str">
        <f t="shared" si="121"/>
        <v>Krunoslav – Canjuga – OK Varaždin – M35</v>
      </c>
      <c r="CR112" s="58">
        <f t="shared" si="122"/>
        <v>513</v>
      </c>
      <c r="CS112" s="52" t="s">
        <v>0</v>
      </c>
      <c r="CT112" s="57" t="str">
        <f t="shared" si="123"/>
        <v>Krunoslav – Canjuga – OK Varaždin</v>
      </c>
      <c r="CU112" s="58">
        <f t="shared" si="124"/>
        <v>513</v>
      </c>
      <c r="CV112" s="52" t="s">
        <v>0</v>
      </c>
      <c r="CW112" s="57" t="str">
        <f t="shared" si="125"/>
        <v>Krunoslav – Canjuga</v>
      </c>
      <c r="CX112" s="58">
        <f t="shared" si="126"/>
        <v>513</v>
      </c>
      <c r="CY112" s="52" t="s">
        <v>0</v>
      </c>
      <c r="CZ112" s="63">
        <f t="shared" si="127"/>
        <v>513</v>
      </c>
      <c r="DA112" s="58" cm="1">
        <f t="array" ref="DA112">IF(CZ112&lt;&gt;"",INDEX(imePrezime_id,CZ112,0),IF(CD112&lt;&gt;"",CD112,""))</f>
        <v>1099</v>
      </c>
      <c r="DB112" s="52" t="s">
        <v>0</v>
      </c>
      <c r="DC112" s="63" t="str">
        <f t="shared" si="128"/>
        <v>imepre</v>
      </c>
      <c r="DD112" s="78" t="str">
        <f t="shared" si="82"/>
        <v>klu</v>
      </c>
      <c r="DE112" s="78" t="str">
        <f t="shared" si="129"/>
        <v>kat</v>
      </c>
      <c r="DF112" s="78" t="str">
        <f t="shared" si="130"/>
        <v/>
      </c>
      <c r="DG112" s="71" t="str">
        <f t="shared" si="131"/>
        <v>imepre-klu-kat</v>
      </c>
      <c r="DH112" s="52" t="s">
        <v>0</v>
      </c>
      <c r="DI112" s="63">
        <f>IF(BL112="","",MAX(DI$10:DI111)+1)</f>
        <v>1091</v>
      </c>
      <c r="DJ112" s="78">
        <f t="shared" si="132"/>
        <v>1002</v>
      </c>
      <c r="DK112" s="78">
        <f t="shared" si="133"/>
        <v>1099</v>
      </c>
      <c r="DL112" s="78">
        <f t="shared" si="134"/>
        <v>3969</v>
      </c>
      <c r="DM112" s="78">
        <f t="shared" si="135"/>
        <v>1</v>
      </c>
      <c r="DN112" s="78">
        <f t="shared" si="83"/>
        <v>0</v>
      </c>
      <c r="DO112" s="78">
        <f t="shared" si="84"/>
        <v>1</v>
      </c>
      <c r="DP112" s="78" t="str">
        <f t="shared" si="136"/>
        <v>0</v>
      </c>
      <c r="DQ112" s="78" t="str">
        <f t="shared" si="137"/>
        <v/>
      </c>
      <c r="DR112" s="78" t="str">
        <f t="shared" si="138"/>
        <v/>
      </c>
      <c r="DS112" s="58" t="str">
        <f t="shared" si="85"/>
        <v/>
      </c>
      <c r="DT112" s="52" t="s">
        <v>0</v>
      </c>
      <c r="DU112" s="20"/>
      <c r="DV112" s="52"/>
      <c r="DW112" s="20"/>
      <c r="DX112" s="52"/>
      <c r="DY112" s="230"/>
      <c r="DZ112" s="52" t="s">
        <v>0</v>
      </c>
    </row>
    <row r="113" spans="1:130" x14ac:dyDescent="0.25">
      <c r="A113" t="s">
        <v>0</v>
      </c>
      <c r="B113" s="57" t="str">
        <f>IF(csv!F105="","",csv!T105)</f>
        <v>M35</v>
      </c>
      <c r="C113" s="33" t="s">
        <v>0</v>
      </c>
      <c r="D113" s="33" t="str">
        <f>IF(csv!F105="","",csv!F105)</f>
        <v>Ivan</v>
      </c>
      <c r="E113" s="33" t="str">
        <f>IF(csv!E105="","",csv!E105)</f>
        <v>Bublić</v>
      </c>
      <c r="F113" s="33" t="s">
        <v>0</v>
      </c>
      <c r="G113" s="78" t="str">
        <f>IF(csv!M105="","",csv!M105)</f>
        <v>69:07</v>
      </c>
      <c r="H113" s="78" t="str">
        <f>IF(csv!N105="","",csv!N105)</f>
        <v>0</v>
      </c>
      <c r="I113" s="33" t="s">
        <v>0</v>
      </c>
      <c r="J113" s="33" t="str">
        <f>IF(csv!P105="","",csv!P105)</f>
        <v>KAP</v>
      </c>
      <c r="K113" s="33" t="str">
        <f>IF(csv!Q105="","",csv!Q105)</f>
        <v>OK Kapela</v>
      </c>
      <c r="L113" s="33" t="s">
        <v>0</v>
      </c>
      <c r="M113" s="71" t="str">
        <f>IF(csv!R105="","",csv!R105)</f>
        <v>CRO</v>
      </c>
      <c r="N113" s="52" t="s">
        <v>0</v>
      </c>
      <c r="O113" s="57" t="str">
        <f t="shared" si="86"/>
        <v>M35</v>
      </c>
      <c r="P113" s="78">
        <f>IF(O113="","",IF(COUNTIF(O$10:O112,O113)=0,P112+1,P112))</f>
        <v>7</v>
      </c>
      <c r="Q113" s="93">
        <f t="shared" si="87"/>
        <v>107</v>
      </c>
      <c r="R113" s="94" t="str" cm="1">
        <f t="array" ref="R113">IF(S113="","",INDEX(natjecanjeStaze_naziv,MATCH(S113,natjecanjeStaze_stazaId,0)))</f>
        <v>M35</v>
      </c>
      <c r="S113" s="58">
        <f t="shared" si="88"/>
        <v>1002</v>
      </c>
      <c r="T113" s="52" t="s">
        <v>0</v>
      </c>
      <c r="U113" s="165" t="str">
        <f t="shared" si="89"/>
        <v>M35</v>
      </c>
      <c r="V113" s="52" t="s">
        <v>0</v>
      </c>
      <c r="W113" s="57" t="str">
        <f t="shared" si="90"/>
        <v>CRO</v>
      </c>
      <c r="X113" s="78">
        <f t="shared" si="3"/>
        <v>1</v>
      </c>
      <c r="Y113" s="33" t="str">
        <f t="shared" si="91"/>
        <v/>
      </c>
      <c r="Z113" s="71" t="str">
        <f>IF(Y113="","",MAX(Z$10:Z112)+1)</f>
        <v/>
      </c>
      <c r="AA113" s="52" t="s">
        <v>0</v>
      </c>
      <c r="AB113" s="135"/>
      <c r="AC113" s="52" t="s">
        <v>0</v>
      </c>
      <c r="AD113" s="20" t="str">
        <f t="shared" si="92"/>
        <v/>
      </c>
      <c r="AE113" s="52" t="s">
        <v>0</v>
      </c>
      <c r="AF113" s="165" t="str">
        <f t="shared" si="93"/>
        <v>CRO</v>
      </c>
      <c r="AG113" s="52" t="s">
        <v>0</v>
      </c>
      <c r="AH113" s="57" t="str">
        <f t="shared" si="94"/>
        <v>KAP</v>
      </c>
      <c r="AI113" s="33" t="str">
        <f t="shared" si="95"/>
        <v>OK Kapela</v>
      </c>
      <c r="AJ113" s="78" t="str">
        <f t="shared" si="5"/>
        <v/>
      </c>
      <c r="AK113" s="33" t="str" cm="1">
        <f t="array" ref="AK113">IF(AJ113="",""&amp;AI113,IF(AJ113="NEMA",AI113,INDEX(klub_naziv,MATCH(INDEX(klubAlias_klubId,AJ113),klub_id,0))))</f>
        <v>OK Kapela</v>
      </c>
      <c r="AL113" s="33" t="str" cm="1">
        <f t="array" ref="AL113">IFERROR(""&amp;INDEX(registarNatjecatelji,CX113,4),"")</f>
        <v>OK Kapela</v>
      </c>
      <c r="AM113" s="78" t="str">
        <f t="shared" si="96"/>
        <v/>
      </c>
      <c r="AN113" s="71" t="str">
        <f t="shared" si="97"/>
        <v>OK Kapela</v>
      </c>
      <c r="AO113" s="52" t="s">
        <v>0</v>
      </c>
      <c r="AP113" s="87" t="str">
        <f>IF(AJ113&lt;&gt;"NEMA","",IF(IFERROR(MATCH(AI113,AI$10:AI112,0),0)&lt;&gt;0,"",AI113))</f>
        <v/>
      </c>
      <c r="AQ113" s="52" t="s">
        <v>0</v>
      </c>
      <c r="AR113" s="135"/>
      <c r="AS113" s="52" t="s">
        <v>0</v>
      </c>
      <c r="AT113" s="57" t="str">
        <f t="shared" si="98"/>
        <v/>
      </c>
      <c r="AU113" s="33" t="str">
        <f>IF(AT113="","",MAX(AU$10:AU112)+1)</f>
        <v/>
      </c>
      <c r="AV113" s="33" t="str">
        <f t="shared" si="99"/>
        <v/>
      </c>
      <c r="AW113" s="33" t="str">
        <f t="shared" si="100"/>
        <v/>
      </c>
      <c r="AX113" s="33" t="str">
        <f>IF(AR113="","",MAX(AX$10:AX112)+1)</f>
        <v/>
      </c>
      <c r="AY113" s="94" t="str">
        <f t="shared" si="101"/>
        <v/>
      </c>
      <c r="AZ113" s="71" t="str">
        <f t="shared" si="102"/>
        <v/>
      </c>
      <c r="BA113" s="52" t="s">
        <v>0</v>
      </c>
      <c r="BB113" s="20" t="str">
        <f t="shared" si="103"/>
        <v/>
      </c>
      <c r="BC113" s="52" t="s">
        <v>0</v>
      </c>
      <c r="BD113" s="165" t="str">
        <f t="shared" si="104"/>
        <v>OK Kapela</v>
      </c>
      <c r="BE113" s="52" t="s">
        <v>0</v>
      </c>
      <c r="BF113" s="63" t="str">
        <f t="shared" si="105"/>
        <v>69:07</v>
      </c>
      <c r="BG113" s="93" t="str">
        <f t="shared" si="106"/>
        <v>0</v>
      </c>
      <c r="BH113" s="211">
        <f t="shared" si="107"/>
        <v>4147</v>
      </c>
      <c r="BI113" s="212">
        <f t="shared" si="78"/>
        <v>1</v>
      </c>
      <c r="BJ113" s="52" t="s">
        <v>0</v>
      </c>
      <c r="BK113" s="57" t="str">
        <f t="shared" si="108"/>
        <v>Ivan</v>
      </c>
      <c r="BL113" s="33" t="str">
        <f t="shared" si="109"/>
        <v>Bublić</v>
      </c>
      <c r="BM113" s="78">
        <f t="shared" si="110"/>
        <v>1125</v>
      </c>
      <c r="BN113" s="78" t="str">
        <f t="shared" si="111"/>
        <v/>
      </c>
      <c r="BO113" s="33" t="str">
        <f t="shared" si="112"/>
        <v>Ivan</v>
      </c>
      <c r="BP113" s="71" t="str">
        <f t="shared" si="113"/>
        <v>Bublić</v>
      </c>
      <c r="BQ113" s="52" t="s">
        <v>0</v>
      </c>
      <c r="BR113" s="87" t="str">
        <f t="shared" si="114"/>
        <v/>
      </c>
      <c r="BS113" s="52" t="s">
        <v>0</v>
      </c>
      <c r="BT113" s="20" t="str">
        <f t="shared" si="115"/>
        <v/>
      </c>
      <c r="BU113" s="52" t="s">
        <v>0</v>
      </c>
      <c r="BV113" s="135"/>
      <c r="BW113" s="52" t="s">
        <v>0</v>
      </c>
      <c r="BX113" s="57" t="str">
        <f t="shared" si="116"/>
        <v/>
      </c>
      <c r="BY113" s="78" t="str">
        <f>IF(BV113="","",MAX(BY$10:BY112)+1)</f>
        <v/>
      </c>
      <c r="BZ113" s="58" t="str">
        <f t="shared" si="117"/>
        <v/>
      </c>
      <c r="CA113" s="52" t="s">
        <v>0</v>
      </c>
      <c r="CB113" s="20" t="str">
        <f t="shared" si="118"/>
        <v/>
      </c>
      <c r="CC113" s="52" t="s">
        <v>0</v>
      </c>
      <c r="CD113" s="63" t="str">
        <f>IF(AND(BM113="NEMA",BN113="NEMA"),MAX(CD$10:CD112)+1,"")</f>
        <v/>
      </c>
      <c r="CE113" s="58" t="str">
        <f t="shared" si="119"/>
        <v/>
      </c>
      <c r="CF113" t="s">
        <v>0</v>
      </c>
      <c r="CG113" s="138" t="str">
        <f t="shared" si="79"/>
        <v>M</v>
      </c>
      <c r="CH113" t="s">
        <v>0</v>
      </c>
      <c r="CI113" s="57" t="str">
        <f>IF(CD113="","",IF(M113&lt;&gt;"CRO","","INSERT INTO osoba (id,reg_broj,oib,spol_id,dat_rodjenja) VALUES ("&amp;CD113&amp;",(SELECT max(reg_broj)+1 FROM osoba),Null,'"&amp;CG113&amp;"',Null); INSERT INTO osoba_log (id,reg_broj,oib,spol_id,dat_rodjenja,dnevnik_id) SELECT id,reg_broj,oib,spol_id,dat_rodjenja,"&amp;dnevnik_id&amp;" FROM osoba WHERE id = "&amp;CD113&amp;";"))</f>
        <v/>
      </c>
      <c r="CJ113" s="71" t="str">
        <f>IF(CD113="","","INSERT INTO imeprezime (id,osoba_id,rbr,ime,prezime,klub_id,identitet_id,sintaksa_id,info,aktivno,dnevnik_id) VALUES ("&amp;CD113&amp;","&amp;IF(CI113="","Null",CD113)&amp;",1,'"&amp;BK113&amp;"','"&amp;BL113&amp;"',(SELECT id FROM klub WHERE naziv = '"&amp;BD113&amp;"'),Null,1,'',1,"&amp;dnevnik_id&amp;");")</f>
        <v/>
      </c>
      <c r="CK113" t="s">
        <v>0</v>
      </c>
      <c r="CL113" s="20" t="str">
        <f t="shared" si="120"/>
        <v/>
      </c>
      <c r="CM113" s="52" t="s">
        <v>0</v>
      </c>
      <c r="CN113" s="57" t="str">
        <f t="shared" si="80"/>
        <v>Ivan</v>
      </c>
      <c r="CO113" s="71" t="str">
        <f t="shared" si="81"/>
        <v>Bublić</v>
      </c>
      <c r="CP113" s="52" t="s">
        <v>0</v>
      </c>
      <c r="CQ113" s="57" t="str">
        <f t="shared" si="121"/>
        <v>Ivan – Bublić – OK Kapela – M35</v>
      </c>
      <c r="CR113" s="58">
        <f t="shared" si="122"/>
        <v>215</v>
      </c>
      <c r="CS113" s="52" t="s">
        <v>0</v>
      </c>
      <c r="CT113" s="57" t="str">
        <f t="shared" si="123"/>
        <v>Ivan – Bublić – OK Kapela</v>
      </c>
      <c r="CU113" s="58">
        <f t="shared" si="124"/>
        <v>215</v>
      </c>
      <c r="CV113" s="52" t="s">
        <v>0</v>
      </c>
      <c r="CW113" s="57" t="str">
        <f t="shared" si="125"/>
        <v>Ivan – Bublić</v>
      </c>
      <c r="CX113" s="58">
        <f t="shared" si="126"/>
        <v>215</v>
      </c>
      <c r="CY113" s="52" t="s">
        <v>0</v>
      </c>
      <c r="CZ113" s="63">
        <f t="shared" si="127"/>
        <v>215</v>
      </c>
      <c r="DA113" s="58" cm="1">
        <f t="array" ref="DA113">IF(CZ113&lt;&gt;"",INDEX(imePrezime_id,CZ113,0),IF(CD113&lt;&gt;"",CD113,""))</f>
        <v>1125</v>
      </c>
      <c r="DB113" s="52" t="s">
        <v>0</v>
      </c>
      <c r="DC113" s="63" t="str">
        <f t="shared" si="128"/>
        <v>imepre</v>
      </c>
      <c r="DD113" s="78" t="str">
        <f t="shared" si="82"/>
        <v>klu</v>
      </c>
      <c r="DE113" s="78" t="str">
        <f t="shared" si="129"/>
        <v>kat</v>
      </c>
      <c r="DF113" s="78" t="str">
        <f t="shared" si="130"/>
        <v/>
      </c>
      <c r="DG113" s="71" t="str">
        <f t="shared" si="131"/>
        <v>imepre-klu-kat</v>
      </c>
      <c r="DH113" s="52" t="s">
        <v>0</v>
      </c>
      <c r="DI113" s="63">
        <f>IF(BL113="","",MAX(DI$10:DI112)+1)</f>
        <v>1092</v>
      </c>
      <c r="DJ113" s="78">
        <f t="shared" si="132"/>
        <v>1002</v>
      </c>
      <c r="DK113" s="78">
        <f t="shared" si="133"/>
        <v>1125</v>
      </c>
      <c r="DL113" s="78">
        <f t="shared" si="134"/>
        <v>4147</v>
      </c>
      <c r="DM113" s="78">
        <f t="shared" si="135"/>
        <v>1</v>
      </c>
      <c r="DN113" s="78">
        <f t="shared" si="83"/>
        <v>0</v>
      </c>
      <c r="DO113" s="78">
        <f t="shared" si="84"/>
        <v>1</v>
      </c>
      <c r="DP113" s="78" t="str">
        <f t="shared" si="136"/>
        <v>0</v>
      </c>
      <c r="DQ113" s="78" t="str">
        <f t="shared" si="137"/>
        <v/>
      </c>
      <c r="DR113" s="78" t="str">
        <f t="shared" si="138"/>
        <v/>
      </c>
      <c r="DS113" s="58" t="str">
        <f t="shared" si="85"/>
        <v/>
      </c>
      <c r="DT113" s="52" t="s">
        <v>0</v>
      </c>
      <c r="DU113" s="20"/>
      <c r="DV113" s="52"/>
      <c r="DW113" s="20"/>
      <c r="DX113" s="52"/>
      <c r="DY113" s="230"/>
      <c r="DZ113" s="52" t="s">
        <v>0</v>
      </c>
    </row>
    <row r="114" spans="1:130" x14ac:dyDescent="0.25">
      <c r="A114" t="s">
        <v>0</v>
      </c>
      <c r="B114" s="57" t="str">
        <f>IF(csv!F106="","",csv!T106)</f>
        <v>M35</v>
      </c>
      <c r="C114" s="33" t="s">
        <v>0</v>
      </c>
      <c r="D114" s="33" t="str">
        <f>IF(csv!F106="","",csv!F106)</f>
        <v>Ivan</v>
      </c>
      <c r="E114" s="33" t="str">
        <f>IF(csv!E106="","",csv!E106)</f>
        <v>Gverić</v>
      </c>
      <c r="F114" s="33" t="s">
        <v>0</v>
      </c>
      <c r="G114" s="78" t="str">
        <f>IF(csv!M106="","",csv!M106)</f>
        <v>69:22</v>
      </c>
      <c r="H114" s="78" t="str">
        <f>IF(csv!N106="","",csv!N106)</f>
        <v>0</v>
      </c>
      <c r="I114" s="33" t="s">
        <v>0</v>
      </c>
      <c r="J114" s="33" t="str">
        <f>IF(csv!P106="","",csv!P106)</f>
        <v>KAP</v>
      </c>
      <c r="K114" s="33" t="str">
        <f>IF(csv!Q106="","",csv!Q106)</f>
        <v>OK Kapela</v>
      </c>
      <c r="L114" s="33" t="s">
        <v>0</v>
      </c>
      <c r="M114" s="71" t="str">
        <f>IF(csv!R106="","",csv!R106)</f>
        <v>CRO</v>
      </c>
      <c r="N114" s="52" t="s">
        <v>0</v>
      </c>
      <c r="O114" s="57" t="str">
        <f t="shared" si="86"/>
        <v>M35</v>
      </c>
      <c r="P114" s="78">
        <f>IF(O114="","",IF(COUNTIF(O$10:O113,O114)=0,P113+1,P113))</f>
        <v>7</v>
      </c>
      <c r="Q114" s="93">
        <f t="shared" si="87"/>
        <v>107</v>
      </c>
      <c r="R114" s="94" t="str" cm="1">
        <f t="array" ref="R114">IF(S114="","",INDEX(natjecanjeStaze_naziv,MATCH(S114,natjecanjeStaze_stazaId,0)))</f>
        <v>M35</v>
      </c>
      <c r="S114" s="58">
        <f t="shared" si="88"/>
        <v>1002</v>
      </c>
      <c r="T114" s="52" t="s">
        <v>0</v>
      </c>
      <c r="U114" s="165" t="str">
        <f t="shared" si="89"/>
        <v>M35</v>
      </c>
      <c r="V114" s="52" t="s">
        <v>0</v>
      </c>
      <c r="W114" s="57" t="str">
        <f t="shared" si="90"/>
        <v>CRO</v>
      </c>
      <c r="X114" s="78">
        <f t="shared" si="3"/>
        <v>1</v>
      </c>
      <c r="Y114" s="33" t="str">
        <f t="shared" si="91"/>
        <v/>
      </c>
      <c r="Z114" s="71" t="str">
        <f>IF(Y114="","",MAX(Z$10:Z113)+1)</f>
        <v/>
      </c>
      <c r="AA114" s="52" t="s">
        <v>0</v>
      </c>
      <c r="AB114" s="135"/>
      <c r="AC114" s="52" t="s">
        <v>0</v>
      </c>
      <c r="AD114" s="20" t="str">
        <f t="shared" si="92"/>
        <v/>
      </c>
      <c r="AE114" s="52" t="s">
        <v>0</v>
      </c>
      <c r="AF114" s="165" t="str">
        <f t="shared" si="93"/>
        <v>CRO</v>
      </c>
      <c r="AG114" s="52" t="s">
        <v>0</v>
      </c>
      <c r="AH114" s="57" t="str">
        <f t="shared" si="94"/>
        <v>KAP</v>
      </c>
      <c r="AI114" s="33" t="str">
        <f t="shared" si="95"/>
        <v>OK Kapela</v>
      </c>
      <c r="AJ114" s="78" t="str">
        <f t="shared" si="5"/>
        <v/>
      </c>
      <c r="AK114" s="33" t="str" cm="1">
        <f t="array" ref="AK114">IF(AJ114="",""&amp;AI114,IF(AJ114="NEMA",AI114,INDEX(klub_naziv,MATCH(INDEX(klubAlias_klubId,AJ114),klub_id,0))))</f>
        <v>OK Kapela</v>
      </c>
      <c r="AL114" s="33" t="str" cm="1">
        <f t="array" ref="AL114">IFERROR(""&amp;INDEX(registarNatjecatelji,CX114,4),"")</f>
        <v>OK Kapela</v>
      </c>
      <c r="AM114" s="78" t="str">
        <f t="shared" si="96"/>
        <v/>
      </c>
      <c r="AN114" s="71" t="str">
        <f t="shared" si="97"/>
        <v>OK Kapela</v>
      </c>
      <c r="AO114" s="52" t="s">
        <v>0</v>
      </c>
      <c r="AP114" s="87" t="str">
        <f>IF(AJ114&lt;&gt;"NEMA","",IF(IFERROR(MATCH(AI114,AI$10:AI113,0),0)&lt;&gt;0,"",AI114))</f>
        <v/>
      </c>
      <c r="AQ114" s="52" t="s">
        <v>0</v>
      </c>
      <c r="AR114" s="135"/>
      <c r="AS114" s="52" t="s">
        <v>0</v>
      </c>
      <c r="AT114" s="57" t="str">
        <f t="shared" si="98"/>
        <v/>
      </c>
      <c r="AU114" s="33" t="str">
        <f>IF(AT114="","",MAX(AU$10:AU113)+1)</f>
        <v/>
      </c>
      <c r="AV114" s="33" t="str">
        <f t="shared" si="99"/>
        <v/>
      </c>
      <c r="AW114" s="33" t="str">
        <f t="shared" si="100"/>
        <v/>
      </c>
      <c r="AX114" s="33" t="str">
        <f>IF(AR114="","",MAX(AX$10:AX113)+1)</f>
        <v/>
      </c>
      <c r="AY114" s="94" t="str">
        <f t="shared" si="101"/>
        <v/>
      </c>
      <c r="AZ114" s="71" t="str">
        <f t="shared" si="102"/>
        <v/>
      </c>
      <c r="BA114" s="52" t="s">
        <v>0</v>
      </c>
      <c r="BB114" s="20" t="str">
        <f t="shared" si="103"/>
        <v/>
      </c>
      <c r="BC114" s="52" t="s">
        <v>0</v>
      </c>
      <c r="BD114" s="165" t="str">
        <f t="shared" si="104"/>
        <v>OK Kapela</v>
      </c>
      <c r="BE114" s="52" t="s">
        <v>0</v>
      </c>
      <c r="BF114" s="63" t="str">
        <f t="shared" si="105"/>
        <v>69:22</v>
      </c>
      <c r="BG114" s="93" t="str">
        <f t="shared" si="106"/>
        <v>0</v>
      </c>
      <c r="BH114" s="211">
        <f t="shared" si="107"/>
        <v>4162</v>
      </c>
      <c r="BI114" s="212">
        <f t="shared" si="78"/>
        <v>1</v>
      </c>
      <c r="BJ114" s="52" t="s">
        <v>0</v>
      </c>
      <c r="BK114" s="57" t="str">
        <f t="shared" si="108"/>
        <v>Ivan</v>
      </c>
      <c r="BL114" s="33" t="str">
        <f t="shared" si="109"/>
        <v>Gverić</v>
      </c>
      <c r="BM114" s="78">
        <f t="shared" si="110"/>
        <v>1205</v>
      </c>
      <c r="BN114" s="78" t="str">
        <f t="shared" si="111"/>
        <v/>
      </c>
      <c r="BO114" s="33" t="str">
        <f t="shared" si="112"/>
        <v>Ivan</v>
      </c>
      <c r="BP114" s="71" t="str">
        <f t="shared" si="113"/>
        <v>Gverić</v>
      </c>
      <c r="BQ114" s="52" t="s">
        <v>0</v>
      </c>
      <c r="BR114" s="87" t="str">
        <f t="shared" si="114"/>
        <v/>
      </c>
      <c r="BS114" s="52" t="s">
        <v>0</v>
      </c>
      <c r="BT114" s="20" t="str">
        <f t="shared" si="115"/>
        <v/>
      </c>
      <c r="BU114" s="52" t="s">
        <v>0</v>
      </c>
      <c r="BV114" s="135"/>
      <c r="BW114" s="52" t="s">
        <v>0</v>
      </c>
      <c r="BX114" s="57" t="str">
        <f t="shared" si="116"/>
        <v/>
      </c>
      <c r="BY114" s="78" t="str">
        <f>IF(BV114="","",MAX(BY$10:BY113)+1)</f>
        <v/>
      </c>
      <c r="BZ114" s="58" t="str">
        <f t="shared" si="117"/>
        <v/>
      </c>
      <c r="CA114" s="52" t="s">
        <v>0</v>
      </c>
      <c r="CB114" s="20" t="str">
        <f t="shared" si="118"/>
        <v/>
      </c>
      <c r="CC114" s="52" t="s">
        <v>0</v>
      </c>
      <c r="CD114" s="63" t="str">
        <f>IF(AND(BM114="NEMA",BN114="NEMA"),MAX(CD$10:CD113)+1,"")</f>
        <v/>
      </c>
      <c r="CE114" s="58" t="str">
        <f t="shared" si="119"/>
        <v/>
      </c>
      <c r="CF114" t="s">
        <v>0</v>
      </c>
      <c r="CG114" s="138" t="str">
        <f t="shared" si="79"/>
        <v>M</v>
      </c>
      <c r="CH114" t="s">
        <v>0</v>
      </c>
      <c r="CI114" s="57" t="str">
        <f>IF(CD114="","",IF(M114&lt;&gt;"CRO","","INSERT INTO osoba (id,reg_broj,oib,spol_id,dat_rodjenja) VALUES ("&amp;CD114&amp;",(SELECT max(reg_broj)+1 FROM osoba),Null,'"&amp;CG114&amp;"',Null); INSERT INTO osoba_log (id,reg_broj,oib,spol_id,dat_rodjenja,dnevnik_id) SELECT id,reg_broj,oib,spol_id,dat_rodjenja,"&amp;dnevnik_id&amp;" FROM osoba WHERE id = "&amp;CD114&amp;";"))</f>
        <v/>
      </c>
      <c r="CJ114" s="71" t="str">
        <f>IF(CD114="","","INSERT INTO imeprezime (id,osoba_id,rbr,ime,prezime,klub_id,identitet_id,sintaksa_id,info,aktivno,dnevnik_id) VALUES ("&amp;CD114&amp;","&amp;IF(CI114="","Null",CD114)&amp;",1,'"&amp;BK114&amp;"','"&amp;BL114&amp;"',(SELECT id FROM klub WHERE naziv = '"&amp;BD114&amp;"'),Null,1,'',1,"&amp;dnevnik_id&amp;");")</f>
        <v/>
      </c>
      <c r="CK114" t="s">
        <v>0</v>
      </c>
      <c r="CL114" s="20" t="str">
        <f t="shared" si="120"/>
        <v/>
      </c>
      <c r="CM114" s="52" t="s">
        <v>0</v>
      </c>
      <c r="CN114" s="57" t="str">
        <f t="shared" si="80"/>
        <v>Ivan</v>
      </c>
      <c r="CO114" s="71" t="str">
        <f t="shared" si="81"/>
        <v>Gverić</v>
      </c>
      <c r="CP114" s="52" t="s">
        <v>0</v>
      </c>
      <c r="CQ114" s="57" t="str">
        <f t="shared" si="121"/>
        <v>Ivan – Gverić – OK Kapela – M35</v>
      </c>
      <c r="CR114" s="58">
        <f t="shared" si="122"/>
        <v>247</v>
      </c>
      <c r="CS114" s="52" t="s">
        <v>0</v>
      </c>
      <c r="CT114" s="57" t="str">
        <f t="shared" si="123"/>
        <v>Ivan – Gverić – OK Kapela</v>
      </c>
      <c r="CU114" s="58">
        <f t="shared" si="124"/>
        <v>247</v>
      </c>
      <c r="CV114" s="52" t="s">
        <v>0</v>
      </c>
      <c r="CW114" s="57" t="str">
        <f t="shared" si="125"/>
        <v>Ivan – Gverić</v>
      </c>
      <c r="CX114" s="58">
        <f t="shared" si="126"/>
        <v>247</v>
      </c>
      <c r="CY114" s="52" t="s">
        <v>0</v>
      </c>
      <c r="CZ114" s="63">
        <f t="shared" si="127"/>
        <v>247</v>
      </c>
      <c r="DA114" s="58" cm="1">
        <f t="array" ref="DA114">IF(CZ114&lt;&gt;"",INDEX(imePrezime_id,CZ114,0),IF(CD114&lt;&gt;"",CD114,""))</f>
        <v>1205</v>
      </c>
      <c r="DB114" s="52" t="s">
        <v>0</v>
      </c>
      <c r="DC114" s="63" t="str">
        <f t="shared" si="128"/>
        <v>imepre</v>
      </c>
      <c r="DD114" s="78" t="str">
        <f t="shared" si="82"/>
        <v>klu</v>
      </c>
      <c r="DE114" s="78" t="str">
        <f t="shared" si="129"/>
        <v>kat</v>
      </c>
      <c r="DF114" s="78" t="str">
        <f t="shared" si="130"/>
        <v/>
      </c>
      <c r="DG114" s="71" t="str">
        <f t="shared" si="131"/>
        <v>imepre-klu-kat</v>
      </c>
      <c r="DH114" s="52" t="s">
        <v>0</v>
      </c>
      <c r="DI114" s="63">
        <f>IF(BL114="","",MAX(DI$10:DI113)+1)</f>
        <v>1093</v>
      </c>
      <c r="DJ114" s="78">
        <f t="shared" si="132"/>
        <v>1002</v>
      </c>
      <c r="DK114" s="78">
        <f t="shared" si="133"/>
        <v>1205</v>
      </c>
      <c r="DL114" s="78">
        <f t="shared" si="134"/>
        <v>4162</v>
      </c>
      <c r="DM114" s="78">
        <f t="shared" si="135"/>
        <v>1</v>
      </c>
      <c r="DN114" s="78">
        <f t="shared" si="83"/>
        <v>0</v>
      </c>
      <c r="DO114" s="78">
        <f t="shared" si="84"/>
        <v>1</v>
      </c>
      <c r="DP114" s="78" t="str">
        <f t="shared" si="136"/>
        <v>0</v>
      </c>
      <c r="DQ114" s="78" t="str">
        <f t="shared" si="137"/>
        <v/>
      </c>
      <c r="DR114" s="78" t="str">
        <f t="shared" si="138"/>
        <v/>
      </c>
      <c r="DS114" s="58" t="str">
        <f t="shared" si="85"/>
        <v/>
      </c>
      <c r="DT114" s="52" t="s">
        <v>0</v>
      </c>
      <c r="DU114" s="20"/>
      <c r="DV114" s="52"/>
      <c r="DW114" s="20"/>
      <c r="DX114" s="52"/>
      <c r="DY114" s="230"/>
      <c r="DZ114" s="52" t="s">
        <v>0</v>
      </c>
    </row>
    <row r="115" spans="1:130" x14ac:dyDescent="0.25">
      <c r="A115" t="s">
        <v>0</v>
      </c>
      <c r="B115" s="57" t="str">
        <f>IF(csv!F107="","",csv!T107)</f>
        <v>M35</v>
      </c>
      <c r="C115" s="33" t="s">
        <v>0</v>
      </c>
      <c r="D115" s="33" t="str">
        <f>IF(csv!F107="","",csv!F107)</f>
        <v>Vanja</v>
      </c>
      <c r="E115" s="33" t="str">
        <f>IF(csv!E107="","",csv!E107)</f>
        <v>Suhina</v>
      </c>
      <c r="F115" s="33" t="s">
        <v>0</v>
      </c>
      <c r="G115" s="78" t="str">
        <f>IF(csv!M107="","",csv!M107)</f>
        <v>69:24</v>
      </c>
      <c r="H115" s="78" t="str">
        <f>IF(csv!N107="","",csv!N107)</f>
        <v>0</v>
      </c>
      <c r="I115" s="33" t="s">
        <v>0</v>
      </c>
      <c r="J115" s="33" t="str">
        <f>IF(csv!P107="","",csv!P107)</f>
        <v>KAP</v>
      </c>
      <c r="K115" s="33" t="str">
        <f>IF(csv!Q107="","",csv!Q107)</f>
        <v>OK Kapela</v>
      </c>
      <c r="L115" s="33" t="s">
        <v>0</v>
      </c>
      <c r="M115" s="71" t="str">
        <f>IF(csv!R107="","",csv!R107)</f>
        <v>CRO</v>
      </c>
      <c r="N115" s="52" t="s">
        <v>0</v>
      </c>
      <c r="O115" s="57" t="str">
        <f t="shared" si="86"/>
        <v>M35</v>
      </c>
      <c r="P115" s="78">
        <f>IF(O115="","",IF(COUNTIF(O$10:O114,O115)=0,P114+1,P114))</f>
        <v>7</v>
      </c>
      <c r="Q115" s="93">
        <f t="shared" si="87"/>
        <v>107</v>
      </c>
      <c r="R115" s="94" t="str" cm="1">
        <f t="array" ref="R115">IF(S115="","",INDEX(natjecanjeStaze_naziv,MATCH(S115,natjecanjeStaze_stazaId,0)))</f>
        <v>M35</v>
      </c>
      <c r="S115" s="58">
        <f t="shared" si="88"/>
        <v>1002</v>
      </c>
      <c r="T115" s="52" t="s">
        <v>0</v>
      </c>
      <c r="U115" s="165" t="str">
        <f t="shared" si="89"/>
        <v>M35</v>
      </c>
      <c r="V115" s="52" t="s">
        <v>0</v>
      </c>
      <c r="W115" s="57" t="str">
        <f t="shared" si="90"/>
        <v>CRO</v>
      </c>
      <c r="X115" s="78">
        <f t="shared" si="3"/>
        <v>1</v>
      </c>
      <c r="Y115" s="33" t="str">
        <f t="shared" si="91"/>
        <v/>
      </c>
      <c r="Z115" s="71" t="str">
        <f>IF(Y115="","",MAX(Z$10:Z114)+1)</f>
        <v/>
      </c>
      <c r="AA115" s="52" t="s">
        <v>0</v>
      </c>
      <c r="AB115" s="135"/>
      <c r="AC115" s="52" t="s">
        <v>0</v>
      </c>
      <c r="AD115" s="20" t="str">
        <f t="shared" si="92"/>
        <v/>
      </c>
      <c r="AE115" s="52" t="s">
        <v>0</v>
      </c>
      <c r="AF115" s="165" t="str">
        <f t="shared" si="93"/>
        <v>CRO</v>
      </c>
      <c r="AG115" s="52" t="s">
        <v>0</v>
      </c>
      <c r="AH115" s="57" t="str">
        <f t="shared" si="94"/>
        <v>KAP</v>
      </c>
      <c r="AI115" s="33" t="str">
        <f t="shared" si="95"/>
        <v>OK Kapela</v>
      </c>
      <c r="AJ115" s="78" t="str">
        <f t="shared" si="5"/>
        <v/>
      </c>
      <c r="AK115" s="33" t="str" cm="1">
        <f t="array" ref="AK115">IF(AJ115="",""&amp;AI115,IF(AJ115="NEMA",AI115,INDEX(klub_naziv,MATCH(INDEX(klubAlias_klubId,AJ115),klub_id,0))))</f>
        <v>OK Kapela</v>
      </c>
      <c r="AL115" s="33" t="str" cm="1">
        <f t="array" ref="AL115">IFERROR(""&amp;INDEX(registarNatjecatelji,CX115,4),"")</f>
        <v>OK Kapela</v>
      </c>
      <c r="AM115" s="78" t="str">
        <f t="shared" si="96"/>
        <v/>
      </c>
      <c r="AN115" s="71" t="str">
        <f t="shared" si="97"/>
        <v>OK Kapela</v>
      </c>
      <c r="AO115" s="52" t="s">
        <v>0</v>
      </c>
      <c r="AP115" s="87" t="str">
        <f>IF(AJ115&lt;&gt;"NEMA","",IF(IFERROR(MATCH(AI115,AI$10:AI114,0),0)&lt;&gt;0,"",AI115))</f>
        <v/>
      </c>
      <c r="AQ115" s="52" t="s">
        <v>0</v>
      </c>
      <c r="AR115" s="135"/>
      <c r="AS115" s="52" t="s">
        <v>0</v>
      </c>
      <c r="AT115" s="57" t="str">
        <f t="shared" si="98"/>
        <v/>
      </c>
      <c r="AU115" s="33" t="str">
        <f>IF(AT115="","",MAX(AU$10:AU114)+1)</f>
        <v/>
      </c>
      <c r="AV115" s="33" t="str">
        <f t="shared" si="99"/>
        <v/>
      </c>
      <c r="AW115" s="33" t="str">
        <f t="shared" si="100"/>
        <v/>
      </c>
      <c r="AX115" s="33" t="str">
        <f>IF(AR115="","",MAX(AX$10:AX114)+1)</f>
        <v/>
      </c>
      <c r="AY115" s="94" t="str">
        <f t="shared" si="101"/>
        <v/>
      </c>
      <c r="AZ115" s="71" t="str">
        <f t="shared" si="102"/>
        <v/>
      </c>
      <c r="BA115" s="52" t="s">
        <v>0</v>
      </c>
      <c r="BB115" s="20" t="str">
        <f t="shared" si="103"/>
        <v/>
      </c>
      <c r="BC115" s="52" t="s">
        <v>0</v>
      </c>
      <c r="BD115" s="165" t="str">
        <f t="shared" si="104"/>
        <v>OK Kapela</v>
      </c>
      <c r="BE115" s="52" t="s">
        <v>0</v>
      </c>
      <c r="BF115" s="63" t="str">
        <f t="shared" si="105"/>
        <v>69:24</v>
      </c>
      <c r="BG115" s="93" t="str">
        <f t="shared" si="106"/>
        <v>0</v>
      </c>
      <c r="BH115" s="211">
        <f t="shared" si="107"/>
        <v>4164</v>
      </c>
      <c r="BI115" s="212">
        <f t="shared" si="78"/>
        <v>1</v>
      </c>
      <c r="BJ115" s="52" t="s">
        <v>0</v>
      </c>
      <c r="BK115" s="57" t="str">
        <f t="shared" si="108"/>
        <v>Vanja</v>
      </c>
      <c r="BL115" s="33" t="str">
        <f t="shared" si="109"/>
        <v>Suhina</v>
      </c>
      <c r="BM115" s="78">
        <f t="shared" si="110"/>
        <v>1499</v>
      </c>
      <c r="BN115" s="78" t="str">
        <f t="shared" si="111"/>
        <v/>
      </c>
      <c r="BO115" s="33" t="str">
        <f t="shared" si="112"/>
        <v>Vanja</v>
      </c>
      <c r="BP115" s="71" t="str">
        <f t="shared" si="113"/>
        <v>Suhina</v>
      </c>
      <c r="BQ115" s="52" t="s">
        <v>0</v>
      </c>
      <c r="BR115" s="87" t="str">
        <f t="shared" si="114"/>
        <v/>
      </c>
      <c r="BS115" s="52" t="s">
        <v>0</v>
      </c>
      <c r="BT115" s="20" t="str">
        <f t="shared" si="115"/>
        <v/>
      </c>
      <c r="BU115" s="52" t="s">
        <v>0</v>
      </c>
      <c r="BV115" s="135"/>
      <c r="BW115" s="52" t="s">
        <v>0</v>
      </c>
      <c r="BX115" s="57" t="str">
        <f t="shared" si="116"/>
        <v/>
      </c>
      <c r="BY115" s="78" t="str">
        <f>IF(BV115="","",MAX(BY$10:BY114)+1)</f>
        <v/>
      </c>
      <c r="BZ115" s="58" t="str">
        <f t="shared" si="117"/>
        <v/>
      </c>
      <c r="CA115" s="52" t="s">
        <v>0</v>
      </c>
      <c r="CB115" s="20" t="str">
        <f t="shared" si="118"/>
        <v/>
      </c>
      <c r="CC115" s="52" t="s">
        <v>0</v>
      </c>
      <c r="CD115" s="63" t="str">
        <f>IF(AND(BM115="NEMA",BN115="NEMA"),MAX(CD$10:CD114)+1,"")</f>
        <v/>
      </c>
      <c r="CE115" s="58" t="str">
        <f t="shared" si="119"/>
        <v/>
      </c>
      <c r="CF115" t="s">
        <v>0</v>
      </c>
      <c r="CG115" s="138" t="str">
        <f t="shared" si="79"/>
        <v>M</v>
      </c>
      <c r="CH115" t="s">
        <v>0</v>
      </c>
      <c r="CI115" s="57" t="str">
        <f>IF(CD115="","",IF(M115&lt;&gt;"CRO","","INSERT INTO osoba (id,reg_broj,oib,spol_id,dat_rodjenja) VALUES ("&amp;CD115&amp;",(SELECT max(reg_broj)+1 FROM osoba),Null,'"&amp;CG115&amp;"',Null); INSERT INTO osoba_log (id,reg_broj,oib,spol_id,dat_rodjenja,dnevnik_id) SELECT id,reg_broj,oib,spol_id,dat_rodjenja,"&amp;dnevnik_id&amp;" FROM osoba WHERE id = "&amp;CD115&amp;";"))</f>
        <v/>
      </c>
      <c r="CJ115" s="71" t="str">
        <f>IF(CD115="","","INSERT INTO imeprezime (id,osoba_id,rbr,ime,prezime,klub_id,identitet_id,sintaksa_id,info,aktivno,dnevnik_id) VALUES ("&amp;CD115&amp;","&amp;IF(CI115="","Null",CD115)&amp;",1,'"&amp;BK115&amp;"','"&amp;BL115&amp;"',(SELECT id FROM klub WHERE naziv = '"&amp;BD115&amp;"'),Null,1,'',1,"&amp;dnevnik_id&amp;");")</f>
        <v/>
      </c>
      <c r="CK115" t="s">
        <v>0</v>
      </c>
      <c r="CL115" s="20" t="str">
        <f t="shared" si="120"/>
        <v/>
      </c>
      <c r="CM115" s="52" t="s">
        <v>0</v>
      </c>
      <c r="CN115" s="57" t="str">
        <f t="shared" si="80"/>
        <v>Vanja</v>
      </c>
      <c r="CO115" s="71" t="str">
        <f t="shared" si="81"/>
        <v>Suhina</v>
      </c>
      <c r="CP115" s="52" t="s">
        <v>0</v>
      </c>
      <c r="CQ115" s="57" t="str">
        <f t="shared" si="121"/>
        <v>Vanja – Suhina – OK Kapela – M35</v>
      </c>
      <c r="CR115" s="58">
        <f t="shared" si="122"/>
        <v>311</v>
      </c>
      <c r="CS115" s="52" t="s">
        <v>0</v>
      </c>
      <c r="CT115" s="57" t="str">
        <f t="shared" si="123"/>
        <v>Vanja – Suhina – OK Kapela</v>
      </c>
      <c r="CU115" s="58">
        <f t="shared" si="124"/>
        <v>311</v>
      </c>
      <c r="CV115" s="52" t="s">
        <v>0</v>
      </c>
      <c r="CW115" s="57" t="str">
        <f t="shared" si="125"/>
        <v>Vanja – Suhina</v>
      </c>
      <c r="CX115" s="58">
        <f t="shared" si="126"/>
        <v>311</v>
      </c>
      <c r="CY115" s="52" t="s">
        <v>0</v>
      </c>
      <c r="CZ115" s="63">
        <f t="shared" si="127"/>
        <v>311</v>
      </c>
      <c r="DA115" s="58" cm="1">
        <f t="array" ref="DA115">IF(CZ115&lt;&gt;"",INDEX(imePrezime_id,CZ115,0),IF(CD115&lt;&gt;"",CD115,""))</f>
        <v>1499</v>
      </c>
      <c r="DB115" s="52" t="s">
        <v>0</v>
      </c>
      <c r="DC115" s="63" t="str">
        <f t="shared" si="128"/>
        <v>imepre</v>
      </c>
      <c r="DD115" s="78" t="str">
        <f t="shared" si="82"/>
        <v>klu</v>
      </c>
      <c r="DE115" s="78" t="str">
        <f t="shared" si="129"/>
        <v>kat</v>
      </c>
      <c r="DF115" s="78" t="str">
        <f t="shared" si="130"/>
        <v/>
      </c>
      <c r="DG115" s="71" t="str">
        <f t="shared" si="131"/>
        <v>imepre-klu-kat</v>
      </c>
      <c r="DH115" s="52" t="s">
        <v>0</v>
      </c>
      <c r="DI115" s="63">
        <f>IF(BL115="","",MAX(DI$10:DI114)+1)</f>
        <v>1094</v>
      </c>
      <c r="DJ115" s="78">
        <f t="shared" si="132"/>
        <v>1002</v>
      </c>
      <c r="DK115" s="78">
        <f t="shared" si="133"/>
        <v>1499</v>
      </c>
      <c r="DL115" s="78">
        <f t="shared" si="134"/>
        <v>4164</v>
      </c>
      <c r="DM115" s="78">
        <f t="shared" si="135"/>
        <v>1</v>
      </c>
      <c r="DN115" s="78">
        <f t="shared" si="83"/>
        <v>0</v>
      </c>
      <c r="DO115" s="78">
        <f t="shared" si="84"/>
        <v>1</v>
      </c>
      <c r="DP115" s="78" t="str">
        <f t="shared" si="136"/>
        <v>0</v>
      </c>
      <c r="DQ115" s="78" t="str">
        <f t="shared" si="137"/>
        <v/>
      </c>
      <c r="DR115" s="78" t="str">
        <f t="shared" si="138"/>
        <v/>
      </c>
      <c r="DS115" s="58" t="str">
        <f t="shared" si="85"/>
        <v/>
      </c>
      <c r="DT115" s="52" t="s">
        <v>0</v>
      </c>
      <c r="DU115" s="20"/>
      <c r="DV115" s="52"/>
      <c r="DW115" s="20"/>
      <c r="DX115" s="52"/>
      <c r="DY115" s="230"/>
      <c r="DZ115" s="52" t="s">
        <v>0</v>
      </c>
    </row>
    <row r="116" spans="1:130" x14ac:dyDescent="0.25">
      <c r="A116" t="s">
        <v>0</v>
      </c>
      <c r="B116" s="57" t="str">
        <f>IF(csv!F108="","",csv!T108)</f>
        <v>M35</v>
      </c>
      <c r="C116" s="33" t="s">
        <v>0</v>
      </c>
      <c r="D116" s="33" t="str">
        <f>IF(csv!F108="","",csv!F108)</f>
        <v>Duje</v>
      </c>
      <c r="E116" s="33" t="str">
        <f>IF(csv!E108="","",csv!E108)</f>
        <v>Rako</v>
      </c>
      <c r="F116" s="33" t="s">
        <v>0</v>
      </c>
      <c r="G116" s="78" t="str">
        <f>IF(csv!M108="","",csv!M108)</f>
        <v>69:30</v>
      </c>
      <c r="H116" s="78" t="str">
        <f>IF(csv!N108="","",csv!N108)</f>
        <v>0</v>
      </c>
      <c r="I116" s="33" t="s">
        <v>0</v>
      </c>
      <c r="J116" s="33" t="str">
        <f>IF(csv!P108="","",csv!P108)</f>
        <v>Vihor</v>
      </c>
      <c r="K116" s="33" t="str">
        <f>IF(csv!Q108="","",csv!Q108)</f>
        <v>OK Vihor</v>
      </c>
      <c r="L116" s="33" t="s">
        <v>0</v>
      </c>
      <c r="M116" s="71" t="str">
        <f>IF(csv!R108="","",csv!R108)</f>
        <v>CRO</v>
      </c>
      <c r="N116" s="52" t="s">
        <v>0</v>
      </c>
      <c r="O116" s="57" t="str">
        <f t="shared" si="86"/>
        <v>M35</v>
      </c>
      <c r="P116" s="78">
        <f>IF(O116="","",IF(COUNTIF(O$10:O115,O116)=0,P115+1,P115))</f>
        <v>7</v>
      </c>
      <c r="Q116" s="93">
        <f t="shared" si="87"/>
        <v>107</v>
      </c>
      <c r="R116" s="94" t="str" cm="1">
        <f t="array" ref="R116">IF(S116="","",INDEX(natjecanjeStaze_naziv,MATCH(S116,natjecanjeStaze_stazaId,0)))</f>
        <v>M35</v>
      </c>
      <c r="S116" s="58">
        <f t="shared" si="88"/>
        <v>1002</v>
      </c>
      <c r="T116" s="52" t="s">
        <v>0</v>
      </c>
      <c r="U116" s="165" t="str">
        <f t="shared" si="89"/>
        <v>M35</v>
      </c>
      <c r="V116" s="52" t="s">
        <v>0</v>
      </c>
      <c r="W116" s="57" t="str">
        <f t="shared" si="90"/>
        <v>CRO</v>
      </c>
      <c r="X116" s="78">
        <f t="shared" si="3"/>
        <v>1</v>
      </c>
      <c r="Y116" s="33" t="str">
        <f t="shared" si="91"/>
        <v/>
      </c>
      <c r="Z116" s="71" t="str">
        <f>IF(Y116="","",MAX(Z$10:Z115)+1)</f>
        <v/>
      </c>
      <c r="AA116" s="52" t="s">
        <v>0</v>
      </c>
      <c r="AB116" s="135"/>
      <c r="AC116" s="52" t="s">
        <v>0</v>
      </c>
      <c r="AD116" s="20" t="str">
        <f t="shared" si="92"/>
        <v/>
      </c>
      <c r="AE116" s="52" t="s">
        <v>0</v>
      </c>
      <c r="AF116" s="165" t="str">
        <f t="shared" si="93"/>
        <v>CRO</v>
      </c>
      <c r="AG116" s="52" t="s">
        <v>0</v>
      </c>
      <c r="AH116" s="57" t="str">
        <f t="shared" si="94"/>
        <v>Vihor</v>
      </c>
      <c r="AI116" s="33" t="str">
        <f t="shared" si="95"/>
        <v>OK Vihor</v>
      </c>
      <c r="AJ116" s="78" t="str">
        <f t="shared" si="5"/>
        <v/>
      </c>
      <c r="AK116" s="33" t="str" cm="1">
        <f t="array" ref="AK116">IF(AJ116="",""&amp;AI116,IF(AJ116="NEMA",AI116,INDEX(klub_naziv,MATCH(INDEX(klubAlias_klubId,AJ116),klub_id,0))))</f>
        <v>OK Vihor</v>
      </c>
      <c r="AL116" s="33" t="str" cm="1">
        <f t="array" ref="AL116">IFERROR(""&amp;INDEX(registarNatjecatelji,CX116,4),"")</f>
        <v>OK Vihor</v>
      </c>
      <c r="AM116" s="78" t="str">
        <f t="shared" si="96"/>
        <v/>
      </c>
      <c r="AN116" s="71" t="str">
        <f t="shared" si="97"/>
        <v>OK Vihor</v>
      </c>
      <c r="AO116" s="52" t="s">
        <v>0</v>
      </c>
      <c r="AP116" s="87" t="str">
        <f>IF(AJ116&lt;&gt;"NEMA","",IF(IFERROR(MATCH(AI116,AI$10:AI115,0),0)&lt;&gt;0,"",AI116))</f>
        <v/>
      </c>
      <c r="AQ116" s="52" t="s">
        <v>0</v>
      </c>
      <c r="AR116" s="135"/>
      <c r="AS116" s="52" t="s">
        <v>0</v>
      </c>
      <c r="AT116" s="57" t="str">
        <f t="shared" si="98"/>
        <v/>
      </c>
      <c r="AU116" s="33" t="str">
        <f>IF(AT116="","",MAX(AU$10:AU115)+1)</f>
        <v/>
      </c>
      <c r="AV116" s="33" t="str">
        <f t="shared" si="99"/>
        <v/>
      </c>
      <c r="AW116" s="33" t="str">
        <f t="shared" si="100"/>
        <v/>
      </c>
      <c r="AX116" s="33" t="str">
        <f>IF(AR116="","",MAX(AX$10:AX115)+1)</f>
        <v/>
      </c>
      <c r="AY116" s="94" t="str">
        <f t="shared" si="101"/>
        <v/>
      </c>
      <c r="AZ116" s="71" t="str">
        <f t="shared" si="102"/>
        <v/>
      </c>
      <c r="BA116" s="52" t="s">
        <v>0</v>
      </c>
      <c r="BB116" s="20" t="str">
        <f t="shared" si="103"/>
        <v/>
      </c>
      <c r="BC116" s="52" t="s">
        <v>0</v>
      </c>
      <c r="BD116" s="165" t="str">
        <f t="shared" si="104"/>
        <v>OK Vihor</v>
      </c>
      <c r="BE116" s="52" t="s">
        <v>0</v>
      </c>
      <c r="BF116" s="63" t="str">
        <f t="shared" si="105"/>
        <v>69:30</v>
      </c>
      <c r="BG116" s="93" t="str">
        <f t="shared" si="106"/>
        <v>0</v>
      </c>
      <c r="BH116" s="211">
        <f t="shared" si="107"/>
        <v>4170</v>
      </c>
      <c r="BI116" s="212">
        <f t="shared" si="78"/>
        <v>1</v>
      </c>
      <c r="BJ116" s="52" t="s">
        <v>0</v>
      </c>
      <c r="BK116" s="57" t="str">
        <f t="shared" si="108"/>
        <v>Duje</v>
      </c>
      <c r="BL116" s="33" t="str">
        <f t="shared" si="109"/>
        <v>Rako</v>
      </c>
      <c r="BM116" s="78">
        <f t="shared" si="110"/>
        <v>1374</v>
      </c>
      <c r="BN116" s="78" t="str">
        <f t="shared" si="111"/>
        <v/>
      </c>
      <c r="BO116" s="33" t="str">
        <f t="shared" si="112"/>
        <v>Duje</v>
      </c>
      <c r="BP116" s="71" t="str">
        <f t="shared" si="113"/>
        <v>Rako</v>
      </c>
      <c r="BQ116" s="52" t="s">
        <v>0</v>
      </c>
      <c r="BR116" s="87" t="str">
        <f t="shared" si="114"/>
        <v/>
      </c>
      <c r="BS116" s="52" t="s">
        <v>0</v>
      </c>
      <c r="BT116" s="20" t="str">
        <f t="shared" si="115"/>
        <v/>
      </c>
      <c r="BU116" s="52" t="s">
        <v>0</v>
      </c>
      <c r="BV116" s="135"/>
      <c r="BW116" s="52" t="s">
        <v>0</v>
      </c>
      <c r="BX116" s="57" t="str">
        <f t="shared" si="116"/>
        <v/>
      </c>
      <c r="BY116" s="78" t="str">
        <f>IF(BV116="","",MAX(BY$10:BY115)+1)</f>
        <v/>
      </c>
      <c r="BZ116" s="58" t="str">
        <f t="shared" si="117"/>
        <v/>
      </c>
      <c r="CA116" s="52" t="s">
        <v>0</v>
      </c>
      <c r="CB116" s="20" t="str">
        <f t="shared" si="118"/>
        <v/>
      </c>
      <c r="CC116" s="52" t="s">
        <v>0</v>
      </c>
      <c r="CD116" s="63" t="str">
        <f>IF(AND(BM116="NEMA",BN116="NEMA"),MAX(CD$10:CD115)+1,"")</f>
        <v/>
      </c>
      <c r="CE116" s="58" t="str">
        <f t="shared" si="119"/>
        <v/>
      </c>
      <c r="CF116" t="s">
        <v>0</v>
      </c>
      <c r="CG116" s="138" t="str">
        <f t="shared" si="79"/>
        <v>M</v>
      </c>
      <c r="CH116" t="s">
        <v>0</v>
      </c>
      <c r="CI116" s="57" t="str">
        <f>IF(CD116="","",IF(M116&lt;&gt;"CRO","","INSERT INTO osoba (id,reg_broj,oib,spol_id,dat_rodjenja) VALUES ("&amp;CD116&amp;",(SELECT max(reg_broj)+1 FROM osoba),Null,'"&amp;CG116&amp;"',Null); INSERT INTO osoba_log (id,reg_broj,oib,spol_id,dat_rodjenja,dnevnik_id) SELECT id,reg_broj,oib,spol_id,dat_rodjenja,"&amp;dnevnik_id&amp;" FROM osoba WHERE id = "&amp;CD116&amp;";"))</f>
        <v/>
      </c>
      <c r="CJ116" s="71" t="str">
        <f>IF(CD116="","","INSERT INTO imeprezime (id,osoba_id,rbr,ime,prezime,klub_id,identitet_id,sintaksa_id,info,aktivno,dnevnik_id) VALUES ("&amp;CD116&amp;","&amp;IF(CI116="","Null",CD116)&amp;",1,'"&amp;BK116&amp;"','"&amp;BL116&amp;"',(SELECT id FROM klub WHERE naziv = '"&amp;BD116&amp;"'),Null,1,'',1,"&amp;dnevnik_id&amp;");")</f>
        <v/>
      </c>
      <c r="CK116" t="s">
        <v>0</v>
      </c>
      <c r="CL116" s="20" t="str">
        <f t="shared" si="120"/>
        <v/>
      </c>
      <c r="CM116" s="52" t="s">
        <v>0</v>
      </c>
      <c r="CN116" s="57" t="str">
        <f t="shared" si="80"/>
        <v>Duje</v>
      </c>
      <c r="CO116" s="71" t="str">
        <f t="shared" si="81"/>
        <v>Rako</v>
      </c>
      <c r="CP116" s="52" t="s">
        <v>0</v>
      </c>
      <c r="CQ116" s="57" t="str">
        <f t="shared" si="121"/>
        <v>Duje – Rako – OK Vihor – M35</v>
      </c>
      <c r="CR116" s="58">
        <f t="shared" si="122"/>
        <v>858</v>
      </c>
      <c r="CS116" s="52" t="s">
        <v>0</v>
      </c>
      <c r="CT116" s="57" t="str">
        <f t="shared" si="123"/>
        <v>Duje – Rako – OK Vihor</v>
      </c>
      <c r="CU116" s="58">
        <f t="shared" si="124"/>
        <v>858</v>
      </c>
      <c r="CV116" s="52" t="s">
        <v>0</v>
      </c>
      <c r="CW116" s="57" t="str">
        <f t="shared" si="125"/>
        <v>Duje – Rako</v>
      </c>
      <c r="CX116" s="58">
        <f t="shared" si="126"/>
        <v>858</v>
      </c>
      <c r="CY116" s="52" t="s">
        <v>0</v>
      </c>
      <c r="CZ116" s="63">
        <f t="shared" si="127"/>
        <v>858</v>
      </c>
      <c r="DA116" s="58" cm="1">
        <f t="array" ref="DA116">IF(CZ116&lt;&gt;"",INDEX(imePrezime_id,CZ116,0),IF(CD116&lt;&gt;"",CD116,""))</f>
        <v>1374</v>
      </c>
      <c r="DB116" s="52" t="s">
        <v>0</v>
      </c>
      <c r="DC116" s="63" t="str">
        <f t="shared" si="128"/>
        <v>imepre</v>
      </c>
      <c r="DD116" s="78" t="str">
        <f t="shared" si="82"/>
        <v>klu</v>
      </c>
      <c r="DE116" s="78" t="str">
        <f t="shared" si="129"/>
        <v>kat</v>
      </c>
      <c r="DF116" s="78" t="str">
        <f t="shared" si="130"/>
        <v/>
      </c>
      <c r="DG116" s="71" t="str">
        <f t="shared" si="131"/>
        <v>imepre-klu-kat</v>
      </c>
      <c r="DH116" s="52" t="s">
        <v>0</v>
      </c>
      <c r="DI116" s="63">
        <f>IF(BL116="","",MAX(DI$10:DI115)+1)</f>
        <v>1095</v>
      </c>
      <c r="DJ116" s="78">
        <f t="shared" si="132"/>
        <v>1002</v>
      </c>
      <c r="DK116" s="78">
        <f t="shared" si="133"/>
        <v>1374</v>
      </c>
      <c r="DL116" s="78">
        <f t="shared" si="134"/>
        <v>4170</v>
      </c>
      <c r="DM116" s="78">
        <f t="shared" si="135"/>
        <v>1</v>
      </c>
      <c r="DN116" s="78">
        <f t="shared" si="83"/>
        <v>0</v>
      </c>
      <c r="DO116" s="78">
        <f t="shared" si="84"/>
        <v>1</v>
      </c>
      <c r="DP116" s="78" t="str">
        <f t="shared" si="136"/>
        <v>0</v>
      </c>
      <c r="DQ116" s="78" t="str">
        <f t="shared" si="137"/>
        <v/>
      </c>
      <c r="DR116" s="78" t="str">
        <f t="shared" si="138"/>
        <v/>
      </c>
      <c r="DS116" s="58" t="str">
        <f t="shared" si="85"/>
        <v/>
      </c>
      <c r="DT116" s="52" t="s">
        <v>0</v>
      </c>
      <c r="DU116" s="20"/>
      <c r="DV116" s="52"/>
      <c r="DW116" s="20"/>
      <c r="DX116" s="52"/>
      <c r="DY116" s="230"/>
      <c r="DZ116" s="52" t="s">
        <v>0</v>
      </c>
    </row>
    <row r="117" spans="1:130" x14ac:dyDescent="0.25">
      <c r="A117" t="s">
        <v>0</v>
      </c>
      <c r="B117" s="57" t="str">
        <f>IF(csv!F109="","",csv!T109)</f>
        <v>M35</v>
      </c>
      <c r="C117" s="33" t="s">
        <v>0</v>
      </c>
      <c r="D117" s="33" t="str">
        <f>IF(csv!F109="","",csv!F109)</f>
        <v>Tomislav</v>
      </c>
      <c r="E117" s="33" t="str">
        <f>IF(csv!E109="","",csv!E109)</f>
        <v>Vuk</v>
      </c>
      <c r="F117" s="33" t="s">
        <v>0</v>
      </c>
      <c r="G117" s="78" t="str">
        <f>IF(csv!M109="","",csv!M109)</f>
        <v>75:11</v>
      </c>
      <c r="H117" s="78" t="str">
        <f>IF(csv!N109="","",csv!N109)</f>
        <v>0</v>
      </c>
      <c r="I117" s="33" t="s">
        <v>0</v>
      </c>
      <c r="J117" s="33" t="str">
        <f>IF(csv!P109="","",csv!P109)</f>
        <v>Vihor</v>
      </c>
      <c r="K117" s="33" t="str">
        <f>IF(csv!Q109="","",csv!Q109)</f>
        <v>OK Vihor</v>
      </c>
      <c r="L117" s="33" t="s">
        <v>0</v>
      </c>
      <c r="M117" s="71" t="str">
        <f>IF(csv!R109="","",csv!R109)</f>
        <v>CRO</v>
      </c>
      <c r="N117" s="52" t="s">
        <v>0</v>
      </c>
      <c r="O117" s="57" t="str">
        <f t="shared" si="86"/>
        <v>M35</v>
      </c>
      <c r="P117" s="78">
        <f>IF(O117="","",IF(COUNTIF(O$10:O116,O117)=0,P116+1,P116))</f>
        <v>7</v>
      </c>
      <c r="Q117" s="93">
        <f t="shared" si="87"/>
        <v>107</v>
      </c>
      <c r="R117" s="94" t="str" cm="1">
        <f t="array" ref="R117">IF(S117="","",INDEX(natjecanjeStaze_naziv,MATCH(S117,natjecanjeStaze_stazaId,0)))</f>
        <v>M35</v>
      </c>
      <c r="S117" s="58">
        <f t="shared" si="88"/>
        <v>1002</v>
      </c>
      <c r="T117" s="52" t="s">
        <v>0</v>
      </c>
      <c r="U117" s="165" t="str">
        <f t="shared" si="89"/>
        <v>M35</v>
      </c>
      <c r="V117" s="52" t="s">
        <v>0</v>
      </c>
      <c r="W117" s="57" t="str">
        <f t="shared" si="90"/>
        <v>CRO</v>
      </c>
      <c r="X117" s="78">
        <f t="shared" si="3"/>
        <v>1</v>
      </c>
      <c r="Y117" s="33" t="str">
        <f t="shared" si="91"/>
        <v/>
      </c>
      <c r="Z117" s="71" t="str">
        <f>IF(Y117="","",MAX(Z$10:Z116)+1)</f>
        <v/>
      </c>
      <c r="AA117" s="52" t="s">
        <v>0</v>
      </c>
      <c r="AB117" s="135"/>
      <c r="AC117" s="52" t="s">
        <v>0</v>
      </c>
      <c r="AD117" s="20" t="str">
        <f t="shared" si="92"/>
        <v/>
      </c>
      <c r="AE117" s="52" t="s">
        <v>0</v>
      </c>
      <c r="AF117" s="165" t="str">
        <f t="shared" si="93"/>
        <v>CRO</v>
      </c>
      <c r="AG117" s="52" t="s">
        <v>0</v>
      </c>
      <c r="AH117" s="57" t="str">
        <f t="shared" si="94"/>
        <v>Vihor</v>
      </c>
      <c r="AI117" s="33" t="str">
        <f t="shared" si="95"/>
        <v>OK Vihor</v>
      </c>
      <c r="AJ117" s="78" t="str">
        <f t="shared" si="5"/>
        <v/>
      </c>
      <c r="AK117" s="33" t="str" cm="1">
        <f t="array" ref="AK117">IF(AJ117="",""&amp;AI117,IF(AJ117="NEMA",AI117,INDEX(klub_naziv,MATCH(INDEX(klubAlias_klubId,AJ117),klub_id,0))))</f>
        <v>OK Vihor</v>
      </c>
      <c r="AL117" s="33" t="str" cm="1">
        <f t="array" ref="AL117">IFERROR(""&amp;INDEX(registarNatjecatelji,CX117,4),"")</f>
        <v>OK Vihor</v>
      </c>
      <c r="AM117" s="78" t="str">
        <f t="shared" si="96"/>
        <v/>
      </c>
      <c r="AN117" s="71" t="str">
        <f t="shared" si="97"/>
        <v>OK Vihor</v>
      </c>
      <c r="AO117" s="52" t="s">
        <v>0</v>
      </c>
      <c r="AP117" s="87" t="str">
        <f>IF(AJ117&lt;&gt;"NEMA","",IF(IFERROR(MATCH(AI117,AI$10:AI116,0),0)&lt;&gt;0,"",AI117))</f>
        <v/>
      </c>
      <c r="AQ117" s="52" t="s">
        <v>0</v>
      </c>
      <c r="AR117" s="135"/>
      <c r="AS117" s="52" t="s">
        <v>0</v>
      </c>
      <c r="AT117" s="57" t="str">
        <f t="shared" si="98"/>
        <v/>
      </c>
      <c r="AU117" s="33" t="str">
        <f>IF(AT117="","",MAX(AU$10:AU116)+1)</f>
        <v/>
      </c>
      <c r="AV117" s="33" t="str">
        <f t="shared" si="99"/>
        <v/>
      </c>
      <c r="AW117" s="33" t="str">
        <f t="shared" si="100"/>
        <v/>
      </c>
      <c r="AX117" s="33" t="str">
        <f>IF(AR117="","",MAX(AX$10:AX116)+1)</f>
        <v/>
      </c>
      <c r="AY117" s="94" t="str">
        <f t="shared" si="101"/>
        <v/>
      </c>
      <c r="AZ117" s="71" t="str">
        <f t="shared" si="102"/>
        <v/>
      </c>
      <c r="BA117" s="52" t="s">
        <v>0</v>
      </c>
      <c r="BB117" s="20" t="str">
        <f t="shared" si="103"/>
        <v/>
      </c>
      <c r="BC117" s="52" t="s">
        <v>0</v>
      </c>
      <c r="BD117" s="165" t="str">
        <f t="shared" si="104"/>
        <v>OK Vihor</v>
      </c>
      <c r="BE117" s="52" t="s">
        <v>0</v>
      </c>
      <c r="BF117" s="63" t="str">
        <f t="shared" si="105"/>
        <v>75:11</v>
      </c>
      <c r="BG117" s="93" t="str">
        <f t="shared" si="106"/>
        <v>0</v>
      </c>
      <c r="BH117" s="211">
        <f t="shared" si="107"/>
        <v>4511</v>
      </c>
      <c r="BI117" s="212">
        <f t="shared" si="78"/>
        <v>1</v>
      </c>
      <c r="BJ117" s="52" t="s">
        <v>0</v>
      </c>
      <c r="BK117" s="57" t="str">
        <f t="shared" si="108"/>
        <v>Tomislav</v>
      </c>
      <c r="BL117" s="33" t="str">
        <f t="shared" si="109"/>
        <v>Vuk</v>
      </c>
      <c r="BM117" s="78">
        <f t="shared" si="110"/>
        <v>1448</v>
      </c>
      <c r="BN117" s="78" t="str">
        <f t="shared" si="111"/>
        <v/>
      </c>
      <c r="BO117" s="33" t="str">
        <f t="shared" si="112"/>
        <v>Tomislav</v>
      </c>
      <c r="BP117" s="71" t="str">
        <f t="shared" si="113"/>
        <v>Vuk</v>
      </c>
      <c r="BQ117" s="52" t="s">
        <v>0</v>
      </c>
      <c r="BR117" s="87" t="str">
        <f t="shared" si="114"/>
        <v/>
      </c>
      <c r="BS117" s="52" t="s">
        <v>0</v>
      </c>
      <c r="BT117" s="20" t="str">
        <f t="shared" si="115"/>
        <v/>
      </c>
      <c r="BU117" s="52" t="s">
        <v>0</v>
      </c>
      <c r="BV117" s="135"/>
      <c r="BW117" s="52" t="s">
        <v>0</v>
      </c>
      <c r="BX117" s="57" t="str">
        <f t="shared" si="116"/>
        <v/>
      </c>
      <c r="BY117" s="78" t="str">
        <f>IF(BV117="","",MAX(BY$10:BY116)+1)</f>
        <v/>
      </c>
      <c r="BZ117" s="58" t="str">
        <f t="shared" si="117"/>
        <v/>
      </c>
      <c r="CA117" s="52" t="s">
        <v>0</v>
      </c>
      <c r="CB117" s="20" t="str">
        <f t="shared" si="118"/>
        <v/>
      </c>
      <c r="CC117" s="52" t="s">
        <v>0</v>
      </c>
      <c r="CD117" s="63" t="str">
        <f>IF(AND(BM117="NEMA",BN117="NEMA"),MAX(CD$10:CD116)+1,"")</f>
        <v/>
      </c>
      <c r="CE117" s="58" t="str">
        <f t="shared" si="119"/>
        <v/>
      </c>
      <c r="CF117" t="s">
        <v>0</v>
      </c>
      <c r="CG117" s="138" t="str">
        <f t="shared" si="79"/>
        <v>M</v>
      </c>
      <c r="CH117" t="s">
        <v>0</v>
      </c>
      <c r="CI117" s="57" t="str">
        <f>IF(CD117="","",IF(M117&lt;&gt;"CRO","","INSERT INTO osoba (id,reg_broj,oib,spol_id,dat_rodjenja) VALUES ("&amp;CD117&amp;",(SELECT max(reg_broj)+1 FROM osoba),Null,'"&amp;CG117&amp;"',Null); INSERT INTO osoba_log (id,reg_broj,oib,spol_id,dat_rodjenja,dnevnik_id) SELECT id,reg_broj,oib,spol_id,dat_rodjenja,"&amp;dnevnik_id&amp;" FROM osoba WHERE id = "&amp;CD117&amp;";"))</f>
        <v/>
      </c>
      <c r="CJ117" s="71" t="str">
        <f>IF(CD117="","","INSERT INTO imeprezime (id,osoba_id,rbr,ime,prezime,klub_id,identitet_id,sintaksa_id,info,aktivno,dnevnik_id) VALUES ("&amp;CD117&amp;","&amp;IF(CI117="","Null",CD117)&amp;",1,'"&amp;BK117&amp;"','"&amp;BL117&amp;"',(SELECT id FROM klub WHERE naziv = '"&amp;BD117&amp;"'),Null,1,'',1,"&amp;dnevnik_id&amp;");")</f>
        <v/>
      </c>
      <c r="CK117" t="s">
        <v>0</v>
      </c>
      <c r="CL117" s="20" t="str">
        <f t="shared" si="120"/>
        <v/>
      </c>
      <c r="CM117" s="52" t="s">
        <v>0</v>
      </c>
      <c r="CN117" s="57" t="str">
        <f t="shared" si="80"/>
        <v>Tomislav</v>
      </c>
      <c r="CO117" s="71" t="str">
        <f t="shared" si="81"/>
        <v>Vuk</v>
      </c>
      <c r="CP117" s="52" t="s">
        <v>0</v>
      </c>
      <c r="CQ117" s="57" t="str">
        <f t="shared" si="121"/>
        <v>Tomislav – Vuk – OK Vihor – M35</v>
      </c>
      <c r="CR117" s="58">
        <f t="shared" si="122"/>
        <v>933</v>
      </c>
      <c r="CS117" s="52" t="s">
        <v>0</v>
      </c>
      <c r="CT117" s="57" t="str">
        <f t="shared" si="123"/>
        <v>Tomislav – Vuk – OK Vihor</v>
      </c>
      <c r="CU117" s="58">
        <f t="shared" si="124"/>
        <v>933</v>
      </c>
      <c r="CV117" s="52" t="s">
        <v>0</v>
      </c>
      <c r="CW117" s="57" t="str">
        <f t="shared" si="125"/>
        <v>Tomislav – Vuk</v>
      </c>
      <c r="CX117" s="58">
        <f t="shared" si="126"/>
        <v>933</v>
      </c>
      <c r="CY117" s="52" t="s">
        <v>0</v>
      </c>
      <c r="CZ117" s="63">
        <f t="shared" si="127"/>
        <v>933</v>
      </c>
      <c r="DA117" s="58" cm="1">
        <f t="array" ref="DA117">IF(CZ117&lt;&gt;"",INDEX(imePrezime_id,CZ117,0),IF(CD117&lt;&gt;"",CD117,""))</f>
        <v>1448</v>
      </c>
      <c r="DB117" s="52" t="s">
        <v>0</v>
      </c>
      <c r="DC117" s="63" t="str">
        <f t="shared" si="128"/>
        <v>imepre</v>
      </c>
      <c r="DD117" s="78" t="str">
        <f t="shared" si="82"/>
        <v>klu</v>
      </c>
      <c r="DE117" s="78" t="str">
        <f t="shared" si="129"/>
        <v>kat</v>
      </c>
      <c r="DF117" s="78" t="str">
        <f t="shared" si="130"/>
        <v/>
      </c>
      <c r="DG117" s="71" t="str">
        <f t="shared" si="131"/>
        <v>imepre-klu-kat</v>
      </c>
      <c r="DH117" s="52" t="s">
        <v>0</v>
      </c>
      <c r="DI117" s="63">
        <f>IF(BL117="","",MAX(DI$10:DI116)+1)</f>
        <v>1096</v>
      </c>
      <c r="DJ117" s="78">
        <f t="shared" si="132"/>
        <v>1002</v>
      </c>
      <c r="DK117" s="78">
        <f t="shared" si="133"/>
        <v>1448</v>
      </c>
      <c r="DL117" s="78">
        <f t="shared" si="134"/>
        <v>4511</v>
      </c>
      <c r="DM117" s="78">
        <f t="shared" si="135"/>
        <v>1</v>
      </c>
      <c r="DN117" s="78">
        <f t="shared" si="83"/>
        <v>0</v>
      </c>
      <c r="DO117" s="78">
        <f t="shared" si="84"/>
        <v>1</v>
      </c>
      <c r="DP117" s="78" t="str">
        <f t="shared" si="136"/>
        <v>0</v>
      </c>
      <c r="DQ117" s="78" t="str">
        <f t="shared" si="137"/>
        <v/>
      </c>
      <c r="DR117" s="78" t="str">
        <f t="shared" si="138"/>
        <v/>
      </c>
      <c r="DS117" s="58" t="str">
        <f t="shared" si="85"/>
        <v/>
      </c>
      <c r="DT117" s="52" t="s">
        <v>0</v>
      </c>
      <c r="DU117" s="20"/>
      <c r="DV117" s="52"/>
      <c r="DW117" s="20"/>
      <c r="DX117" s="52"/>
      <c r="DY117" s="230"/>
      <c r="DZ117" s="52" t="s">
        <v>0</v>
      </c>
    </row>
    <row r="118" spans="1:130" x14ac:dyDescent="0.25">
      <c r="A118" t="s">
        <v>0</v>
      </c>
      <c r="B118" s="57" t="str">
        <f>IF(csv!F110="","",csv!T110)</f>
        <v>M35</v>
      </c>
      <c r="C118" s="33" t="s">
        <v>0</v>
      </c>
      <c r="D118" s="33" t="str">
        <f>IF(csv!F110="","",csv!F110)</f>
        <v>Miroslav</v>
      </c>
      <c r="E118" s="33" t="str">
        <f>IF(csv!E110="","",csv!E110)</f>
        <v>Hainž</v>
      </c>
      <c r="F118" s="33" t="s">
        <v>0</v>
      </c>
      <c r="G118" s="78" t="str">
        <f>IF(csv!M110="","",csv!M110)</f>
        <v>78:12</v>
      </c>
      <c r="H118" s="78" t="str">
        <f>IF(csv!N110="","",csv!N110)</f>
        <v>0</v>
      </c>
      <c r="I118" s="33" t="s">
        <v>0</v>
      </c>
      <c r="J118" s="33" t="str">
        <f>IF(csv!P110="","",csv!P110)</f>
        <v>OK Varaždin</v>
      </c>
      <c r="K118" s="33" t="str">
        <f>IF(csv!Q110="","",csv!Q110)</f>
        <v>OK Varaždin</v>
      </c>
      <c r="L118" s="33" t="s">
        <v>0</v>
      </c>
      <c r="M118" s="71" t="str">
        <f>IF(csv!R110="","",csv!R110)</f>
        <v>CRO</v>
      </c>
      <c r="N118" s="52" t="s">
        <v>0</v>
      </c>
      <c r="O118" s="57" t="str">
        <f t="shared" si="86"/>
        <v>M35</v>
      </c>
      <c r="P118" s="78">
        <f>IF(O118="","",IF(COUNTIF(O$10:O117,O118)=0,P117+1,P117))</f>
        <v>7</v>
      </c>
      <c r="Q118" s="93">
        <f t="shared" si="87"/>
        <v>107</v>
      </c>
      <c r="R118" s="94" t="str" cm="1">
        <f t="array" ref="R118">IF(S118="","",INDEX(natjecanjeStaze_naziv,MATCH(S118,natjecanjeStaze_stazaId,0)))</f>
        <v>M35</v>
      </c>
      <c r="S118" s="58">
        <f t="shared" si="88"/>
        <v>1002</v>
      </c>
      <c r="T118" s="52" t="s">
        <v>0</v>
      </c>
      <c r="U118" s="165" t="str">
        <f t="shared" si="89"/>
        <v>M35</v>
      </c>
      <c r="V118" s="52" t="s">
        <v>0</v>
      </c>
      <c r="W118" s="57" t="str">
        <f t="shared" si="90"/>
        <v>CRO</v>
      </c>
      <c r="X118" s="78">
        <f t="shared" si="3"/>
        <v>1</v>
      </c>
      <c r="Y118" s="33" t="str">
        <f t="shared" si="91"/>
        <v/>
      </c>
      <c r="Z118" s="71" t="str">
        <f>IF(Y118="","",MAX(Z$10:Z117)+1)</f>
        <v/>
      </c>
      <c r="AA118" s="52" t="s">
        <v>0</v>
      </c>
      <c r="AB118" s="135"/>
      <c r="AC118" s="52" t="s">
        <v>0</v>
      </c>
      <c r="AD118" s="20" t="str">
        <f t="shared" si="92"/>
        <v/>
      </c>
      <c r="AE118" s="52" t="s">
        <v>0</v>
      </c>
      <c r="AF118" s="165" t="str">
        <f t="shared" si="93"/>
        <v>CRO</v>
      </c>
      <c r="AG118" s="52" t="s">
        <v>0</v>
      </c>
      <c r="AH118" s="57" t="str">
        <f t="shared" si="94"/>
        <v>OK Varaždin</v>
      </c>
      <c r="AI118" s="33" t="str">
        <f t="shared" si="95"/>
        <v>OK Varaždin</v>
      </c>
      <c r="AJ118" s="78" t="str">
        <f t="shared" si="5"/>
        <v/>
      </c>
      <c r="AK118" s="33" t="str" cm="1">
        <f t="array" ref="AK118">IF(AJ118="",""&amp;AI118,IF(AJ118="NEMA",AI118,INDEX(klub_naziv,MATCH(INDEX(klubAlias_klubId,AJ118),klub_id,0))))</f>
        <v>OK Varaždin</v>
      </c>
      <c r="AL118" s="33" t="str" cm="1">
        <f t="array" ref="AL118">IFERROR(""&amp;INDEX(registarNatjecatelji,CX118,4),"")</f>
        <v>OK Varaždin</v>
      </c>
      <c r="AM118" s="78" t="str">
        <f t="shared" si="96"/>
        <v/>
      </c>
      <c r="AN118" s="71" t="str">
        <f t="shared" si="97"/>
        <v>OK Varaždin</v>
      </c>
      <c r="AO118" s="52" t="s">
        <v>0</v>
      </c>
      <c r="AP118" s="87" t="str">
        <f>IF(AJ118&lt;&gt;"NEMA","",IF(IFERROR(MATCH(AI118,AI$10:AI117,0),0)&lt;&gt;0,"",AI118))</f>
        <v/>
      </c>
      <c r="AQ118" s="52" t="s">
        <v>0</v>
      </c>
      <c r="AR118" s="135"/>
      <c r="AS118" s="52" t="s">
        <v>0</v>
      </c>
      <c r="AT118" s="57" t="str">
        <f t="shared" si="98"/>
        <v/>
      </c>
      <c r="AU118" s="33" t="str">
        <f>IF(AT118="","",MAX(AU$10:AU117)+1)</f>
        <v/>
      </c>
      <c r="AV118" s="33" t="str">
        <f t="shared" si="99"/>
        <v/>
      </c>
      <c r="AW118" s="33" t="str">
        <f t="shared" si="100"/>
        <v/>
      </c>
      <c r="AX118" s="33" t="str">
        <f>IF(AR118="","",MAX(AX$10:AX117)+1)</f>
        <v/>
      </c>
      <c r="AY118" s="94" t="str">
        <f t="shared" si="101"/>
        <v/>
      </c>
      <c r="AZ118" s="71" t="str">
        <f t="shared" si="102"/>
        <v/>
      </c>
      <c r="BA118" s="52" t="s">
        <v>0</v>
      </c>
      <c r="BB118" s="20" t="str">
        <f t="shared" si="103"/>
        <v/>
      </c>
      <c r="BC118" s="52" t="s">
        <v>0</v>
      </c>
      <c r="BD118" s="165" t="str">
        <f t="shared" si="104"/>
        <v>OK Varaždin</v>
      </c>
      <c r="BE118" s="52" t="s">
        <v>0</v>
      </c>
      <c r="BF118" s="63" t="str">
        <f t="shared" si="105"/>
        <v>78:12</v>
      </c>
      <c r="BG118" s="93" t="str">
        <f t="shared" si="106"/>
        <v>0</v>
      </c>
      <c r="BH118" s="211">
        <f t="shared" si="107"/>
        <v>4692</v>
      </c>
      <c r="BI118" s="212">
        <f t="shared" si="78"/>
        <v>1</v>
      </c>
      <c r="BJ118" s="52" t="s">
        <v>0</v>
      </c>
      <c r="BK118" s="57" t="str">
        <f t="shared" si="108"/>
        <v>Miroslav</v>
      </c>
      <c r="BL118" s="33" t="str">
        <f t="shared" si="109"/>
        <v>Hainž</v>
      </c>
      <c r="BM118" s="78">
        <f t="shared" si="110"/>
        <v>1151</v>
      </c>
      <c r="BN118" s="78" t="str">
        <f t="shared" si="111"/>
        <v/>
      </c>
      <c r="BO118" s="33" t="str">
        <f t="shared" si="112"/>
        <v>Miroslav</v>
      </c>
      <c r="BP118" s="71" t="str">
        <f t="shared" si="113"/>
        <v>Hainž</v>
      </c>
      <c r="BQ118" s="52" t="s">
        <v>0</v>
      </c>
      <c r="BR118" s="87" t="str">
        <f t="shared" si="114"/>
        <v/>
      </c>
      <c r="BS118" s="52" t="s">
        <v>0</v>
      </c>
      <c r="BT118" s="20" t="str">
        <f t="shared" si="115"/>
        <v/>
      </c>
      <c r="BU118" s="52" t="s">
        <v>0</v>
      </c>
      <c r="BV118" s="135"/>
      <c r="BW118" s="52" t="s">
        <v>0</v>
      </c>
      <c r="BX118" s="57" t="str">
        <f t="shared" si="116"/>
        <v/>
      </c>
      <c r="BY118" s="78" t="str">
        <f>IF(BV118="","",MAX(BY$10:BY117)+1)</f>
        <v/>
      </c>
      <c r="BZ118" s="58" t="str">
        <f t="shared" si="117"/>
        <v/>
      </c>
      <c r="CA118" s="52" t="s">
        <v>0</v>
      </c>
      <c r="CB118" s="20" t="str">
        <f t="shared" si="118"/>
        <v/>
      </c>
      <c r="CC118" s="52" t="s">
        <v>0</v>
      </c>
      <c r="CD118" s="63" t="str">
        <f>IF(AND(BM118="NEMA",BN118="NEMA"),MAX(CD$10:CD117)+1,"")</f>
        <v/>
      </c>
      <c r="CE118" s="58" t="str">
        <f t="shared" si="119"/>
        <v/>
      </c>
      <c r="CF118" t="s">
        <v>0</v>
      </c>
      <c r="CG118" s="138" t="str">
        <f t="shared" si="79"/>
        <v>M</v>
      </c>
      <c r="CH118" t="s">
        <v>0</v>
      </c>
      <c r="CI118" s="57" t="str">
        <f>IF(CD118="","",IF(M118&lt;&gt;"CRO","","INSERT INTO osoba (id,reg_broj,oib,spol_id,dat_rodjenja) VALUES ("&amp;CD118&amp;",(SELECT max(reg_broj)+1 FROM osoba),Null,'"&amp;CG118&amp;"',Null); INSERT INTO osoba_log (id,reg_broj,oib,spol_id,dat_rodjenja,dnevnik_id) SELECT id,reg_broj,oib,spol_id,dat_rodjenja,"&amp;dnevnik_id&amp;" FROM osoba WHERE id = "&amp;CD118&amp;";"))</f>
        <v/>
      </c>
      <c r="CJ118" s="71" t="str">
        <f>IF(CD118="","","INSERT INTO imeprezime (id,osoba_id,rbr,ime,prezime,klub_id,identitet_id,sintaksa_id,info,aktivno,dnevnik_id) VALUES ("&amp;CD118&amp;","&amp;IF(CI118="","Null",CD118)&amp;",1,'"&amp;BK118&amp;"','"&amp;BL118&amp;"',(SELECT id FROM klub WHERE naziv = '"&amp;BD118&amp;"'),Null,1,'',1,"&amp;dnevnik_id&amp;");")</f>
        <v/>
      </c>
      <c r="CK118" t="s">
        <v>0</v>
      </c>
      <c r="CL118" s="20" t="str">
        <f t="shared" si="120"/>
        <v/>
      </c>
      <c r="CM118" s="52" t="s">
        <v>0</v>
      </c>
      <c r="CN118" s="57" t="str">
        <f t="shared" si="80"/>
        <v>Miroslav</v>
      </c>
      <c r="CO118" s="71" t="str">
        <f t="shared" si="81"/>
        <v>Hainž</v>
      </c>
      <c r="CP118" s="52" t="s">
        <v>0</v>
      </c>
      <c r="CQ118" s="57" t="str">
        <f t="shared" si="121"/>
        <v>Miroslav – Hainž – OK Varaždin – M35</v>
      </c>
      <c r="CR118" s="58">
        <f t="shared" si="122"/>
        <v>525</v>
      </c>
      <c r="CS118" s="52" t="s">
        <v>0</v>
      </c>
      <c r="CT118" s="57" t="str">
        <f t="shared" si="123"/>
        <v>Miroslav – Hainž – OK Varaždin</v>
      </c>
      <c r="CU118" s="58">
        <f t="shared" si="124"/>
        <v>525</v>
      </c>
      <c r="CV118" s="52" t="s">
        <v>0</v>
      </c>
      <c r="CW118" s="57" t="str">
        <f t="shared" si="125"/>
        <v>Miroslav – Hainž</v>
      </c>
      <c r="CX118" s="58">
        <f t="shared" si="126"/>
        <v>525</v>
      </c>
      <c r="CY118" s="52" t="s">
        <v>0</v>
      </c>
      <c r="CZ118" s="63">
        <f t="shared" si="127"/>
        <v>525</v>
      </c>
      <c r="DA118" s="58" cm="1">
        <f t="array" ref="DA118">IF(CZ118&lt;&gt;"",INDEX(imePrezime_id,CZ118,0),IF(CD118&lt;&gt;"",CD118,""))</f>
        <v>1151</v>
      </c>
      <c r="DB118" s="52" t="s">
        <v>0</v>
      </c>
      <c r="DC118" s="63" t="str">
        <f t="shared" si="128"/>
        <v>imepre</v>
      </c>
      <c r="DD118" s="78" t="str">
        <f t="shared" si="82"/>
        <v>klu</v>
      </c>
      <c r="DE118" s="78" t="str">
        <f t="shared" si="129"/>
        <v>kat</v>
      </c>
      <c r="DF118" s="78" t="str">
        <f t="shared" si="130"/>
        <v/>
      </c>
      <c r="DG118" s="71" t="str">
        <f t="shared" si="131"/>
        <v>imepre-klu-kat</v>
      </c>
      <c r="DH118" s="52" t="s">
        <v>0</v>
      </c>
      <c r="DI118" s="63">
        <f>IF(BL118="","",MAX(DI$10:DI117)+1)</f>
        <v>1097</v>
      </c>
      <c r="DJ118" s="78">
        <f t="shared" si="132"/>
        <v>1002</v>
      </c>
      <c r="DK118" s="78">
        <f t="shared" si="133"/>
        <v>1151</v>
      </c>
      <c r="DL118" s="78">
        <f t="shared" si="134"/>
        <v>4692</v>
      </c>
      <c r="DM118" s="78">
        <f t="shared" si="135"/>
        <v>1</v>
      </c>
      <c r="DN118" s="78">
        <f t="shared" si="83"/>
        <v>0</v>
      </c>
      <c r="DO118" s="78">
        <f t="shared" si="84"/>
        <v>1</v>
      </c>
      <c r="DP118" s="78" t="str">
        <f t="shared" si="136"/>
        <v>0</v>
      </c>
      <c r="DQ118" s="78" t="str">
        <f t="shared" si="137"/>
        <v/>
      </c>
      <c r="DR118" s="78" t="str">
        <f t="shared" si="138"/>
        <v/>
      </c>
      <c r="DS118" s="58" t="str">
        <f t="shared" si="85"/>
        <v/>
      </c>
      <c r="DT118" s="52" t="s">
        <v>0</v>
      </c>
      <c r="DU118" s="20"/>
      <c r="DV118" s="52"/>
      <c r="DW118" s="20"/>
      <c r="DX118" s="52"/>
      <c r="DY118" s="230"/>
      <c r="DZ118" s="52" t="s">
        <v>0</v>
      </c>
    </row>
    <row r="119" spans="1:130" x14ac:dyDescent="0.25">
      <c r="A119" t="s">
        <v>0</v>
      </c>
      <c r="B119" s="57" t="str">
        <f>IF(csv!F111="","",csv!T111)</f>
        <v>M35</v>
      </c>
      <c r="C119" s="33" t="s">
        <v>0</v>
      </c>
      <c r="D119" s="33" t="str">
        <f>IF(csv!F111="","",csv!F111)</f>
        <v>Tomislav</v>
      </c>
      <c r="E119" s="33" t="str">
        <f>IF(csv!E111="","",csv!E111)</f>
        <v>Meštrović</v>
      </c>
      <c r="F119" s="33" t="s">
        <v>0</v>
      </c>
      <c r="G119" s="78" t="str">
        <f>IF(csv!M111="","",csv!M111)</f>
        <v>79:32</v>
      </c>
      <c r="H119" s="78" t="str">
        <f>IF(csv!N111="","",csv!N111)</f>
        <v>0</v>
      </c>
      <c r="I119" s="33" t="s">
        <v>0</v>
      </c>
      <c r="J119" s="33" t="str">
        <f>IF(csv!P111="","",csv!P111)</f>
        <v>KAP</v>
      </c>
      <c r="K119" s="33" t="str">
        <f>IF(csv!Q111="","",csv!Q111)</f>
        <v>OK Kapela</v>
      </c>
      <c r="L119" s="33" t="s">
        <v>0</v>
      </c>
      <c r="M119" s="71" t="str">
        <f>IF(csv!R111="","",csv!R111)</f>
        <v>CRO</v>
      </c>
      <c r="N119" s="52" t="s">
        <v>0</v>
      </c>
      <c r="O119" s="57" t="str">
        <f t="shared" si="86"/>
        <v>M35</v>
      </c>
      <c r="P119" s="78">
        <f>IF(O119="","",IF(COUNTIF(O$10:O118,O119)=0,P118+1,P118))</f>
        <v>7</v>
      </c>
      <c r="Q119" s="93">
        <f t="shared" si="87"/>
        <v>107</v>
      </c>
      <c r="R119" s="94" t="str" cm="1">
        <f t="array" ref="R119">IF(S119="","",INDEX(natjecanjeStaze_naziv,MATCH(S119,natjecanjeStaze_stazaId,0)))</f>
        <v>M35</v>
      </c>
      <c r="S119" s="58">
        <f t="shared" si="88"/>
        <v>1002</v>
      </c>
      <c r="T119" s="52" t="s">
        <v>0</v>
      </c>
      <c r="U119" s="165" t="str">
        <f t="shared" si="89"/>
        <v>M35</v>
      </c>
      <c r="V119" s="52" t="s">
        <v>0</v>
      </c>
      <c r="W119" s="57" t="str">
        <f t="shared" si="90"/>
        <v>CRO</v>
      </c>
      <c r="X119" s="78">
        <f t="shared" si="3"/>
        <v>1</v>
      </c>
      <c r="Y119" s="33" t="str">
        <f t="shared" si="91"/>
        <v/>
      </c>
      <c r="Z119" s="71" t="str">
        <f>IF(Y119="","",MAX(Z$10:Z118)+1)</f>
        <v/>
      </c>
      <c r="AA119" s="52" t="s">
        <v>0</v>
      </c>
      <c r="AB119" s="135"/>
      <c r="AC119" s="52" t="s">
        <v>0</v>
      </c>
      <c r="AD119" s="20" t="str">
        <f t="shared" si="92"/>
        <v/>
      </c>
      <c r="AE119" s="52" t="s">
        <v>0</v>
      </c>
      <c r="AF119" s="165" t="str">
        <f t="shared" si="93"/>
        <v>CRO</v>
      </c>
      <c r="AG119" s="52" t="s">
        <v>0</v>
      </c>
      <c r="AH119" s="57" t="str">
        <f t="shared" si="94"/>
        <v>KAP</v>
      </c>
      <c r="AI119" s="33" t="str">
        <f t="shared" si="95"/>
        <v>OK Kapela</v>
      </c>
      <c r="AJ119" s="78" t="str">
        <f t="shared" si="5"/>
        <v/>
      </c>
      <c r="AK119" s="33" t="str" cm="1">
        <f t="array" ref="AK119">IF(AJ119="",""&amp;AI119,IF(AJ119="NEMA",AI119,INDEX(klub_naziv,MATCH(INDEX(klubAlias_klubId,AJ119),klub_id,0))))</f>
        <v>OK Kapela</v>
      </c>
      <c r="AL119" s="33" t="str" cm="1">
        <f t="array" ref="AL119">IFERROR(""&amp;INDEX(registarNatjecatelji,CX119,4),"")</f>
        <v>OK Kapela</v>
      </c>
      <c r="AM119" s="78" t="str">
        <f t="shared" si="96"/>
        <v/>
      </c>
      <c r="AN119" s="71" t="str">
        <f t="shared" si="97"/>
        <v>OK Kapela</v>
      </c>
      <c r="AO119" s="52" t="s">
        <v>0</v>
      </c>
      <c r="AP119" s="87" t="str">
        <f>IF(AJ119&lt;&gt;"NEMA","",IF(IFERROR(MATCH(AI119,AI$10:AI118,0),0)&lt;&gt;0,"",AI119))</f>
        <v/>
      </c>
      <c r="AQ119" s="52" t="s">
        <v>0</v>
      </c>
      <c r="AR119" s="135"/>
      <c r="AS119" s="52" t="s">
        <v>0</v>
      </c>
      <c r="AT119" s="57" t="str">
        <f t="shared" si="98"/>
        <v/>
      </c>
      <c r="AU119" s="33" t="str">
        <f>IF(AT119="","",MAX(AU$10:AU118)+1)</f>
        <v/>
      </c>
      <c r="AV119" s="33" t="str">
        <f t="shared" si="99"/>
        <v/>
      </c>
      <c r="AW119" s="33" t="str">
        <f t="shared" si="100"/>
        <v/>
      </c>
      <c r="AX119" s="33" t="str">
        <f>IF(AR119="","",MAX(AX$10:AX118)+1)</f>
        <v/>
      </c>
      <c r="AY119" s="94" t="str">
        <f t="shared" si="101"/>
        <v/>
      </c>
      <c r="AZ119" s="71" t="str">
        <f t="shared" si="102"/>
        <v/>
      </c>
      <c r="BA119" s="52" t="s">
        <v>0</v>
      </c>
      <c r="BB119" s="20" t="str">
        <f t="shared" si="103"/>
        <v/>
      </c>
      <c r="BC119" s="52" t="s">
        <v>0</v>
      </c>
      <c r="BD119" s="165" t="str">
        <f t="shared" si="104"/>
        <v>OK Kapela</v>
      </c>
      <c r="BE119" s="52" t="s">
        <v>0</v>
      </c>
      <c r="BF119" s="63" t="str">
        <f t="shared" si="105"/>
        <v>79:32</v>
      </c>
      <c r="BG119" s="93" t="str">
        <f t="shared" si="106"/>
        <v>0</v>
      </c>
      <c r="BH119" s="211">
        <f t="shared" si="107"/>
        <v>4772</v>
      </c>
      <c r="BI119" s="212">
        <f t="shared" si="78"/>
        <v>1</v>
      </c>
      <c r="BJ119" s="52" t="s">
        <v>0</v>
      </c>
      <c r="BK119" s="57" t="str">
        <f t="shared" si="108"/>
        <v>Tomislav</v>
      </c>
      <c r="BL119" s="33" t="str">
        <f t="shared" si="109"/>
        <v>Meštrović</v>
      </c>
      <c r="BM119" s="78">
        <f t="shared" si="110"/>
        <v>1367</v>
      </c>
      <c r="BN119" s="78" t="str">
        <f t="shared" si="111"/>
        <v/>
      </c>
      <c r="BO119" s="33" t="str">
        <f t="shared" si="112"/>
        <v>Tomislav</v>
      </c>
      <c r="BP119" s="71" t="str">
        <f t="shared" si="113"/>
        <v>Meštrović</v>
      </c>
      <c r="BQ119" s="52" t="s">
        <v>0</v>
      </c>
      <c r="BR119" s="87" t="str">
        <f t="shared" si="114"/>
        <v/>
      </c>
      <c r="BS119" s="52" t="s">
        <v>0</v>
      </c>
      <c r="BT119" s="20" t="str">
        <f t="shared" si="115"/>
        <v/>
      </c>
      <c r="BU119" s="52" t="s">
        <v>0</v>
      </c>
      <c r="BV119" s="135"/>
      <c r="BW119" s="52" t="s">
        <v>0</v>
      </c>
      <c r="BX119" s="57" t="str">
        <f t="shared" si="116"/>
        <v/>
      </c>
      <c r="BY119" s="78" t="str">
        <f>IF(BV119="","",MAX(BY$10:BY118)+1)</f>
        <v/>
      </c>
      <c r="BZ119" s="58" t="str">
        <f t="shared" si="117"/>
        <v/>
      </c>
      <c r="CA119" s="52" t="s">
        <v>0</v>
      </c>
      <c r="CB119" s="20" t="str">
        <f t="shared" si="118"/>
        <v/>
      </c>
      <c r="CC119" s="52" t="s">
        <v>0</v>
      </c>
      <c r="CD119" s="63" t="str">
        <f>IF(AND(BM119="NEMA",BN119="NEMA"),MAX(CD$10:CD118)+1,"")</f>
        <v/>
      </c>
      <c r="CE119" s="58" t="str">
        <f t="shared" si="119"/>
        <v/>
      </c>
      <c r="CF119" t="s">
        <v>0</v>
      </c>
      <c r="CG119" s="138" t="str">
        <f t="shared" si="79"/>
        <v>M</v>
      </c>
      <c r="CH119" t="s">
        <v>0</v>
      </c>
      <c r="CI119" s="57" t="str">
        <f>IF(CD119="","",IF(M119&lt;&gt;"CRO","","INSERT INTO osoba (id,reg_broj,oib,spol_id,dat_rodjenja) VALUES ("&amp;CD119&amp;",(SELECT max(reg_broj)+1 FROM osoba),Null,'"&amp;CG119&amp;"',Null); INSERT INTO osoba_log (id,reg_broj,oib,spol_id,dat_rodjenja,dnevnik_id) SELECT id,reg_broj,oib,spol_id,dat_rodjenja,"&amp;dnevnik_id&amp;" FROM osoba WHERE id = "&amp;CD119&amp;";"))</f>
        <v/>
      </c>
      <c r="CJ119" s="71" t="str">
        <f>IF(CD119="","","INSERT INTO imeprezime (id,osoba_id,rbr,ime,prezime,klub_id,identitet_id,sintaksa_id,info,aktivno,dnevnik_id) VALUES ("&amp;CD119&amp;","&amp;IF(CI119="","Null",CD119)&amp;",1,'"&amp;BK119&amp;"','"&amp;BL119&amp;"',(SELECT id FROM klub WHERE naziv = '"&amp;BD119&amp;"'),Null,1,'',1,"&amp;dnevnik_id&amp;");")</f>
        <v/>
      </c>
      <c r="CK119" t="s">
        <v>0</v>
      </c>
      <c r="CL119" s="20" t="str">
        <f t="shared" si="120"/>
        <v/>
      </c>
      <c r="CM119" s="52" t="s">
        <v>0</v>
      </c>
      <c r="CN119" s="57" t="str">
        <f t="shared" si="80"/>
        <v>Tomislav</v>
      </c>
      <c r="CO119" s="71" t="str">
        <f t="shared" si="81"/>
        <v>Meštrović</v>
      </c>
      <c r="CP119" s="52" t="s">
        <v>0</v>
      </c>
      <c r="CQ119" s="57" t="str">
        <f t="shared" si="121"/>
        <v>Tomislav – Meštrović – OK Kapela – M35</v>
      </c>
      <c r="CR119" s="58">
        <f t="shared" si="122"/>
        <v>277</v>
      </c>
      <c r="CS119" s="52" t="s">
        <v>0</v>
      </c>
      <c r="CT119" s="57" t="str">
        <f t="shared" si="123"/>
        <v>Tomislav – Meštrović – OK Kapela</v>
      </c>
      <c r="CU119" s="58">
        <f t="shared" si="124"/>
        <v>277</v>
      </c>
      <c r="CV119" s="52" t="s">
        <v>0</v>
      </c>
      <c r="CW119" s="57" t="str">
        <f t="shared" si="125"/>
        <v>Tomislav – Meštrović</v>
      </c>
      <c r="CX119" s="58">
        <f t="shared" si="126"/>
        <v>277</v>
      </c>
      <c r="CY119" s="52" t="s">
        <v>0</v>
      </c>
      <c r="CZ119" s="63">
        <f t="shared" si="127"/>
        <v>277</v>
      </c>
      <c r="DA119" s="58" cm="1">
        <f t="array" ref="DA119">IF(CZ119&lt;&gt;"",INDEX(imePrezime_id,CZ119,0),IF(CD119&lt;&gt;"",CD119,""))</f>
        <v>1367</v>
      </c>
      <c r="DB119" s="52" t="s">
        <v>0</v>
      </c>
      <c r="DC119" s="63" t="str">
        <f t="shared" si="128"/>
        <v>imepre</v>
      </c>
      <c r="DD119" s="78" t="str">
        <f t="shared" si="82"/>
        <v>klu</v>
      </c>
      <c r="DE119" s="78" t="str">
        <f t="shared" si="129"/>
        <v>kat</v>
      </c>
      <c r="DF119" s="78" t="str">
        <f t="shared" si="130"/>
        <v/>
      </c>
      <c r="DG119" s="71" t="str">
        <f t="shared" si="131"/>
        <v>imepre-klu-kat</v>
      </c>
      <c r="DH119" s="52" t="s">
        <v>0</v>
      </c>
      <c r="DI119" s="63">
        <f>IF(BL119="","",MAX(DI$10:DI118)+1)</f>
        <v>1098</v>
      </c>
      <c r="DJ119" s="78">
        <f t="shared" si="132"/>
        <v>1002</v>
      </c>
      <c r="DK119" s="78">
        <f t="shared" si="133"/>
        <v>1367</v>
      </c>
      <c r="DL119" s="78">
        <f t="shared" si="134"/>
        <v>4772</v>
      </c>
      <c r="DM119" s="78">
        <f t="shared" si="135"/>
        <v>1</v>
      </c>
      <c r="DN119" s="78">
        <f t="shared" si="83"/>
        <v>0</v>
      </c>
      <c r="DO119" s="78">
        <f t="shared" si="84"/>
        <v>1</v>
      </c>
      <c r="DP119" s="78" t="str">
        <f t="shared" si="136"/>
        <v>0</v>
      </c>
      <c r="DQ119" s="78" t="str">
        <f t="shared" si="137"/>
        <v/>
      </c>
      <c r="DR119" s="78" t="str">
        <f t="shared" si="138"/>
        <v/>
      </c>
      <c r="DS119" s="58" t="str">
        <f t="shared" si="85"/>
        <v/>
      </c>
      <c r="DT119" s="52" t="s">
        <v>0</v>
      </c>
      <c r="DU119" s="20"/>
      <c r="DV119" s="52"/>
      <c r="DW119" s="20"/>
      <c r="DX119" s="52"/>
      <c r="DY119" s="230"/>
      <c r="DZ119" s="52" t="s">
        <v>0</v>
      </c>
    </row>
    <row r="120" spans="1:130" x14ac:dyDescent="0.25">
      <c r="A120" t="s">
        <v>0</v>
      </c>
      <c r="B120" s="57" t="str">
        <f>IF(csv!F112="","",csv!T112)</f>
        <v>M35</v>
      </c>
      <c r="C120" s="33" t="s">
        <v>0</v>
      </c>
      <c r="D120" s="33" t="str">
        <f>IF(csv!F112="","",csv!F112)</f>
        <v>Marko</v>
      </c>
      <c r="E120" s="33" t="str">
        <f>IF(csv!E112="","",csv!E112)</f>
        <v>Bunčić</v>
      </c>
      <c r="F120" s="33" t="s">
        <v>0</v>
      </c>
      <c r="G120" s="78" t="str">
        <f>IF(csv!M112="","",csv!M112)</f>
        <v>81:36</v>
      </c>
      <c r="H120" s="78" t="str">
        <f>IF(csv!N112="","",csv!N112)</f>
        <v>0</v>
      </c>
      <c r="I120" s="33" t="s">
        <v>0</v>
      </c>
      <c r="J120" s="33" t="str">
        <f>IF(csv!P112="","",csv!P112)</f>
        <v>KAP</v>
      </c>
      <c r="K120" s="33" t="str">
        <f>IF(csv!Q112="","",csv!Q112)</f>
        <v>OK Kapela</v>
      </c>
      <c r="L120" s="33" t="s">
        <v>0</v>
      </c>
      <c r="M120" s="71" t="str">
        <f>IF(csv!R112="","",csv!R112)</f>
        <v>CRO</v>
      </c>
      <c r="N120" s="52" t="s">
        <v>0</v>
      </c>
      <c r="O120" s="57" t="str">
        <f t="shared" si="86"/>
        <v>M35</v>
      </c>
      <c r="P120" s="78">
        <f>IF(O120="","",IF(COUNTIF(O$10:O119,O120)=0,P119+1,P119))</f>
        <v>7</v>
      </c>
      <c r="Q120" s="93">
        <f t="shared" si="87"/>
        <v>107</v>
      </c>
      <c r="R120" s="94" t="str" cm="1">
        <f t="array" ref="R120">IF(S120="","",INDEX(natjecanjeStaze_naziv,MATCH(S120,natjecanjeStaze_stazaId,0)))</f>
        <v>M35</v>
      </c>
      <c r="S120" s="58">
        <f t="shared" si="88"/>
        <v>1002</v>
      </c>
      <c r="T120" s="52" t="s">
        <v>0</v>
      </c>
      <c r="U120" s="165" t="str">
        <f t="shared" si="89"/>
        <v>M35</v>
      </c>
      <c r="V120" s="52" t="s">
        <v>0</v>
      </c>
      <c r="W120" s="57" t="str">
        <f t="shared" si="90"/>
        <v>CRO</v>
      </c>
      <c r="X120" s="78">
        <f t="shared" si="3"/>
        <v>1</v>
      </c>
      <c r="Y120" s="33" t="str">
        <f t="shared" si="91"/>
        <v/>
      </c>
      <c r="Z120" s="71" t="str">
        <f>IF(Y120="","",MAX(Z$10:Z119)+1)</f>
        <v/>
      </c>
      <c r="AA120" s="52" t="s">
        <v>0</v>
      </c>
      <c r="AB120" s="135"/>
      <c r="AC120" s="52" t="s">
        <v>0</v>
      </c>
      <c r="AD120" s="20" t="str">
        <f t="shared" si="92"/>
        <v/>
      </c>
      <c r="AE120" s="52" t="s">
        <v>0</v>
      </c>
      <c r="AF120" s="165" t="str">
        <f t="shared" si="93"/>
        <v>CRO</v>
      </c>
      <c r="AG120" s="52" t="s">
        <v>0</v>
      </c>
      <c r="AH120" s="57" t="str">
        <f t="shared" si="94"/>
        <v>KAP</v>
      </c>
      <c r="AI120" s="33" t="str">
        <f t="shared" si="95"/>
        <v>OK Kapela</v>
      </c>
      <c r="AJ120" s="78" t="str">
        <f t="shared" si="5"/>
        <v/>
      </c>
      <c r="AK120" s="33" t="str" cm="1">
        <f t="array" ref="AK120">IF(AJ120="",""&amp;AI120,IF(AJ120="NEMA",AI120,INDEX(klub_naziv,MATCH(INDEX(klubAlias_klubId,AJ120),klub_id,0))))</f>
        <v>OK Kapela</v>
      </c>
      <c r="AL120" s="33" t="str" cm="1">
        <f t="array" ref="AL120">IFERROR(""&amp;INDEX(registarNatjecatelji,CX120,4),"")</f>
        <v>OK Kapela</v>
      </c>
      <c r="AM120" s="78" t="str">
        <f t="shared" si="96"/>
        <v/>
      </c>
      <c r="AN120" s="71" t="str">
        <f t="shared" si="97"/>
        <v>OK Kapela</v>
      </c>
      <c r="AO120" s="52" t="s">
        <v>0</v>
      </c>
      <c r="AP120" s="87" t="str">
        <f>IF(AJ120&lt;&gt;"NEMA","",IF(IFERROR(MATCH(AI120,AI$10:AI119,0),0)&lt;&gt;0,"",AI120))</f>
        <v/>
      </c>
      <c r="AQ120" s="52" t="s">
        <v>0</v>
      </c>
      <c r="AR120" s="135"/>
      <c r="AS120" s="52" t="s">
        <v>0</v>
      </c>
      <c r="AT120" s="57" t="str">
        <f t="shared" si="98"/>
        <v/>
      </c>
      <c r="AU120" s="33" t="str">
        <f>IF(AT120="","",MAX(AU$10:AU119)+1)</f>
        <v/>
      </c>
      <c r="AV120" s="33" t="str">
        <f t="shared" si="99"/>
        <v/>
      </c>
      <c r="AW120" s="33" t="str">
        <f t="shared" si="100"/>
        <v/>
      </c>
      <c r="AX120" s="33" t="str">
        <f>IF(AR120="","",MAX(AX$10:AX119)+1)</f>
        <v/>
      </c>
      <c r="AY120" s="94" t="str">
        <f t="shared" si="101"/>
        <v/>
      </c>
      <c r="AZ120" s="71" t="str">
        <f t="shared" si="102"/>
        <v/>
      </c>
      <c r="BA120" s="52" t="s">
        <v>0</v>
      </c>
      <c r="BB120" s="20" t="str">
        <f t="shared" si="103"/>
        <v/>
      </c>
      <c r="BC120" s="52" t="s">
        <v>0</v>
      </c>
      <c r="BD120" s="165" t="str">
        <f t="shared" si="104"/>
        <v>OK Kapela</v>
      </c>
      <c r="BE120" s="52" t="s">
        <v>0</v>
      </c>
      <c r="BF120" s="63" t="str">
        <f t="shared" si="105"/>
        <v>81:36</v>
      </c>
      <c r="BG120" s="93" t="str">
        <f t="shared" si="106"/>
        <v>0</v>
      </c>
      <c r="BH120" s="211">
        <f t="shared" si="107"/>
        <v>4896</v>
      </c>
      <c r="BI120" s="212">
        <f t="shared" si="78"/>
        <v>1</v>
      </c>
      <c r="BJ120" s="52" t="s">
        <v>0</v>
      </c>
      <c r="BK120" s="57" t="str">
        <f t="shared" si="108"/>
        <v>Marko</v>
      </c>
      <c r="BL120" s="33" t="str">
        <f t="shared" si="109"/>
        <v>Bunčić</v>
      </c>
      <c r="BM120" s="78">
        <f t="shared" si="110"/>
        <v>1849</v>
      </c>
      <c r="BN120" s="78" t="str">
        <f t="shared" si="111"/>
        <v/>
      </c>
      <c r="BO120" s="33" t="str">
        <f t="shared" si="112"/>
        <v>Marko</v>
      </c>
      <c r="BP120" s="71" t="str">
        <f t="shared" si="113"/>
        <v>Bunčić</v>
      </c>
      <c r="BQ120" s="52" t="s">
        <v>0</v>
      </c>
      <c r="BR120" s="87" t="str">
        <f t="shared" si="114"/>
        <v/>
      </c>
      <c r="BS120" s="52" t="s">
        <v>0</v>
      </c>
      <c r="BT120" s="20" t="str">
        <f t="shared" si="115"/>
        <v/>
      </c>
      <c r="BU120" s="52" t="s">
        <v>0</v>
      </c>
      <c r="BV120" s="135"/>
      <c r="BW120" s="52" t="s">
        <v>0</v>
      </c>
      <c r="BX120" s="57" t="str">
        <f t="shared" si="116"/>
        <v/>
      </c>
      <c r="BY120" s="78" t="str">
        <f>IF(BV120="","",MAX(BY$10:BY119)+1)</f>
        <v/>
      </c>
      <c r="BZ120" s="58" t="str">
        <f t="shared" si="117"/>
        <v/>
      </c>
      <c r="CA120" s="52" t="s">
        <v>0</v>
      </c>
      <c r="CB120" s="20" t="str">
        <f t="shared" si="118"/>
        <v/>
      </c>
      <c r="CC120" s="52" t="s">
        <v>0</v>
      </c>
      <c r="CD120" s="63" t="str">
        <f>IF(AND(BM120="NEMA",BN120="NEMA"),MAX(CD$10:CD119)+1,"")</f>
        <v/>
      </c>
      <c r="CE120" s="58" t="str">
        <f t="shared" si="119"/>
        <v/>
      </c>
      <c r="CF120" t="s">
        <v>0</v>
      </c>
      <c r="CG120" s="138" t="str">
        <f t="shared" si="79"/>
        <v>M</v>
      </c>
      <c r="CH120" t="s">
        <v>0</v>
      </c>
      <c r="CI120" s="57" t="str">
        <f>IF(CD120="","",IF(M120&lt;&gt;"CRO","","INSERT INTO osoba (id,reg_broj,oib,spol_id,dat_rodjenja) VALUES ("&amp;CD120&amp;",(SELECT max(reg_broj)+1 FROM osoba),Null,'"&amp;CG120&amp;"',Null); INSERT INTO osoba_log (id,reg_broj,oib,spol_id,dat_rodjenja,dnevnik_id) SELECT id,reg_broj,oib,spol_id,dat_rodjenja,"&amp;dnevnik_id&amp;" FROM osoba WHERE id = "&amp;CD120&amp;";"))</f>
        <v/>
      </c>
      <c r="CJ120" s="71" t="str">
        <f>IF(CD120="","","INSERT INTO imeprezime (id,osoba_id,rbr,ime,prezime,klub_id,identitet_id,sintaksa_id,info,aktivno,dnevnik_id) VALUES ("&amp;CD120&amp;","&amp;IF(CI120="","Null",CD120)&amp;",1,'"&amp;BK120&amp;"','"&amp;BL120&amp;"',(SELECT id FROM klub WHERE naziv = '"&amp;BD120&amp;"'),Null,1,'',1,"&amp;dnevnik_id&amp;");")</f>
        <v/>
      </c>
      <c r="CK120" t="s">
        <v>0</v>
      </c>
      <c r="CL120" s="20" t="str">
        <f t="shared" si="120"/>
        <v/>
      </c>
      <c r="CM120" s="52" t="s">
        <v>0</v>
      </c>
      <c r="CN120" s="57" t="str">
        <f t="shared" si="80"/>
        <v>Marko</v>
      </c>
      <c r="CO120" s="71" t="str">
        <f t="shared" si="81"/>
        <v>Bunčić</v>
      </c>
      <c r="CP120" s="52" t="s">
        <v>0</v>
      </c>
      <c r="CQ120" s="57" t="str">
        <f t="shared" si="121"/>
        <v>Marko – Bunčić – OK Kapela – M35</v>
      </c>
      <c r="CR120" s="58">
        <f t="shared" si="122"/>
        <v>216</v>
      </c>
      <c r="CS120" s="52" t="s">
        <v>0</v>
      </c>
      <c r="CT120" s="57" t="str">
        <f t="shared" si="123"/>
        <v>Marko – Bunčić – OK Kapela</v>
      </c>
      <c r="CU120" s="58">
        <f t="shared" si="124"/>
        <v>216</v>
      </c>
      <c r="CV120" s="52" t="s">
        <v>0</v>
      </c>
      <c r="CW120" s="57" t="str">
        <f t="shared" si="125"/>
        <v>Marko – Bunčić</v>
      </c>
      <c r="CX120" s="58">
        <f t="shared" si="126"/>
        <v>216</v>
      </c>
      <c r="CY120" s="52" t="s">
        <v>0</v>
      </c>
      <c r="CZ120" s="63">
        <f t="shared" si="127"/>
        <v>216</v>
      </c>
      <c r="DA120" s="58" cm="1">
        <f t="array" ref="DA120">IF(CZ120&lt;&gt;"",INDEX(imePrezime_id,CZ120,0),IF(CD120&lt;&gt;"",CD120,""))</f>
        <v>1849</v>
      </c>
      <c r="DB120" s="52" t="s">
        <v>0</v>
      </c>
      <c r="DC120" s="63" t="str">
        <f t="shared" si="128"/>
        <v>imepre</v>
      </c>
      <c r="DD120" s="78" t="str">
        <f t="shared" si="82"/>
        <v>klu</v>
      </c>
      <c r="DE120" s="78" t="str">
        <f t="shared" si="129"/>
        <v>kat</v>
      </c>
      <c r="DF120" s="78" t="str">
        <f t="shared" si="130"/>
        <v/>
      </c>
      <c r="DG120" s="71" t="str">
        <f t="shared" si="131"/>
        <v>imepre-klu-kat</v>
      </c>
      <c r="DH120" s="52" t="s">
        <v>0</v>
      </c>
      <c r="DI120" s="63">
        <f>IF(BL120="","",MAX(DI$10:DI119)+1)</f>
        <v>1099</v>
      </c>
      <c r="DJ120" s="78">
        <f t="shared" si="132"/>
        <v>1002</v>
      </c>
      <c r="DK120" s="78">
        <f t="shared" si="133"/>
        <v>1849</v>
      </c>
      <c r="DL120" s="78">
        <f t="shared" si="134"/>
        <v>4896</v>
      </c>
      <c r="DM120" s="78">
        <f t="shared" si="135"/>
        <v>1</v>
      </c>
      <c r="DN120" s="78">
        <f t="shared" si="83"/>
        <v>0</v>
      </c>
      <c r="DO120" s="78">
        <f t="shared" si="84"/>
        <v>1</v>
      </c>
      <c r="DP120" s="78" t="str">
        <f t="shared" si="136"/>
        <v>0</v>
      </c>
      <c r="DQ120" s="78" t="str">
        <f t="shared" si="137"/>
        <v/>
      </c>
      <c r="DR120" s="78" t="str">
        <f t="shared" si="138"/>
        <v/>
      </c>
      <c r="DS120" s="58" t="str">
        <f t="shared" si="85"/>
        <v/>
      </c>
      <c r="DT120" s="52" t="s">
        <v>0</v>
      </c>
      <c r="DU120" s="20"/>
      <c r="DV120" s="52"/>
      <c r="DW120" s="20"/>
      <c r="DX120" s="52"/>
      <c r="DY120" s="230"/>
      <c r="DZ120" s="52" t="s">
        <v>0</v>
      </c>
    </row>
    <row r="121" spans="1:130" x14ac:dyDescent="0.25">
      <c r="A121" t="s">
        <v>0</v>
      </c>
      <c r="B121" s="57" t="str">
        <f>IF(csv!F113="","",csv!T113)</f>
        <v>M35</v>
      </c>
      <c r="C121" s="33" t="s">
        <v>0</v>
      </c>
      <c r="D121" s="33" t="str">
        <f>IF(csv!F113="","",csv!F113)</f>
        <v>Luka</v>
      </c>
      <c r="E121" s="33" t="str">
        <f>IF(csv!E113="","",csv!E113)</f>
        <v>Kosić</v>
      </c>
      <c r="F121" s="33" t="s">
        <v>0</v>
      </c>
      <c r="G121" s="78" t="str">
        <f>IF(csv!M113="","",csv!M113)</f>
        <v>83:11</v>
      </c>
      <c r="H121" s="78" t="str">
        <f>IF(csv!N113="","",csv!N113)</f>
        <v>0</v>
      </c>
      <c r="I121" s="33" t="s">
        <v>0</v>
      </c>
      <c r="J121" s="33" t="str">
        <f>IF(csv!P113="","",csv!P113)</f>
        <v>JAP</v>
      </c>
      <c r="K121" s="33" t="str">
        <f>IF(csv!Q113="","",csv!Q113)</f>
        <v>OK Japetic</v>
      </c>
      <c r="L121" s="33" t="s">
        <v>0</v>
      </c>
      <c r="M121" s="71" t="str">
        <f>IF(csv!R113="","",csv!R113)</f>
        <v>CRO</v>
      </c>
      <c r="N121" s="52" t="s">
        <v>0</v>
      </c>
      <c r="O121" s="57" t="str">
        <f t="shared" si="86"/>
        <v>M35</v>
      </c>
      <c r="P121" s="78">
        <f>IF(O121="","",IF(COUNTIF(O$10:O120,O121)=0,P120+1,P120))</f>
        <v>7</v>
      </c>
      <c r="Q121" s="93">
        <f t="shared" si="87"/>
        <v>107</v>
      </c>
      <c r="R121" s="94" t="str" cm="1">
        <f t="array" ref="R121">IF(S121="","",INDEX(natjecanjeStaze_naziv,MATCH(S121,natjecanjeStaze_stazaId,0)))</f>
        <v>M35</v>
      </c>
      <c r="S121" s="58">
        <f t="shared" si="88"/>
        <v>1002</v>
      </c>
      <c r="T121" s="52" t="s">
        <v>0</v>
      </c>
      <c r="U121" s="165" t="str">
        <f t="shared" si="89"/>
        <v>M35</v>
      </c>
      <c r="V121" s="52" t="s">
        <v>0</v>
      </c>
      <c r="W121" s="57" t="str">
        <f t="shared" si="90"/>
        <v>CRO</v>
      </c>
      <c r="X121" s="78">
        <f t="shared" si="3"/>
        <v>1</v>
      </c>
      <c r="Y121" s="33" t="str">
        <f t="shared" si="91"/>
        <v/>
      </c>
      <c r="Z121" s="71" t="str">
        <f>IF(Y121="","",MAX(Z$10:Z120)+1)</f>
        <v/>
      </c>
      <c r="AA121" s="52" t="s">
        <v>0</v>
      </c>
      <c r="AB121" s="135"/>
      <c r="AC121" s="52" t="s">
        <v>0</v>
      </c>
      <c r="AD121" s="20" t="str">
        <f t="shared" si="92"/>
        <v/>
      </c>
      <c r="AE121" s="52" t="s">
        <v>0</v>
      </c>
      <c r="AF121" s="165" t="str">
        <f t="shared" si="93"/>
        <v>CRO</v>
      </c>
      <c r="AG121" s="52" t="s">
        <v>0</v>
      </c>
      <c r="AH121" s="57" t="str">
        <f t="shared" si="94"/>
        <v>JAP</v>
      </c>
      <c r="AI121" s="33" t="str">
        <f t="shared" si="95"/>
        <v>OK Japetic</v>
      </c>
      <c r="AJ121" s="78">
        <f t="shared" si="5"/>
        <v>1</v>
      </c>
      <c r="AK121" s="33" t="str" cm="1">
        <f t="array" ref="AK121">IF(AJ121="",""&amp;AI121,IF(AJ121="NEMA",AI121,INDEX(klub_naziv,MATCH(INDEX(klubAlias_klubId,AJ121),klub_id,0))))</f>
        <v>OK Japetić</v>
      </c>
      <c r="AL121" s="33" t="str" cm="1">
        <f t="array" ref="AL121">IFERROR(""&amp;INDEX(registarNatjecatelji,CX121,4),"")</f>
        <v>OK Japetić</v>
      </c>
      <c r="AM121" s="78" t="str">
        <f t="shared" si="96"/>
        <v/>
      </c>
      <c r="AN121" s="71" t="str">
        <f t="shared" si="97"/>
        <v>OK Japetić</v>
      </c>
      <c r="AO121" s="52" t="s">
        <v>0</v>
      </c>
      <c r="AP121" s="87" t="str">
        <f>IF(AJ121&lt;&gt;"NEMA","",IF(IFERROR(MATCH(AI121,AI$10:AI120,0),0)&lt;&gt;0,"",AI121))</f>
        <v/>
      </c>
      <c r="AQ121" s="52" t="s">
        <v>0</v>
      </c>
      <c r="AR121" s="135"/>
      <c r="AS121" s="52" t="s">
        <v>0</v>
      </c>
      <c r="AT121" s="57" t="str">
        <f t="shared" si="98"/>
        <v/>
      </c>
      <c r="AU121" s="33" t="str">
        <f>IF(AT121="","",MAX(AU$10:AU120)+1)</f>
        <v/>
      </c>
      <c r="AV121" s="33" t="str">
        <f t="shared" si="99"/>
        <v/>
      </c>
      <c r="AW121" s="33" t="str">
        <f t="shared" si="100"/>
        <v/>
      </c>
      <c r="AX121" s="33" t="str">
        <f>IF(AR121="","",MAX(AX$10:AX120)+1)</f>
        <v/>
      </c>
      <c r="AY121" s="94" t="str">
        <f t="shared" si="101"/>
        <v/>
      </c>
      <c r="AZ121" s="71" t="str">
        <f t="shared" si="102"/>
        <v/>
      </c>
      <c r="BA121" s="52" t="s">
        <v>0</v>
      </c>
      <c r="BB121" s="20" t="str">
        <f t="shared" si="103"/>
        <v/>
      </c>
      <c r="BC121" s="52" t="s">
        <v>0</v>
      </c>
      <c r="BD121" s="165" t="str">
        <f t="shared" si="104"/>
        <v>OK Japetić</v>
      </c>
      <c r="BE121" s="52" t="s">
        <v>0</v>
      </c>
      <c r="BF121" s="63" t="str">
        <f t="shared" si="105"/>
        <v>83:11</v>
      </c>
      <c r="BG121" s="93" t="str">
        <f t="shared" si="106"/>
        <v>0</v>
      </c>
      <c r="BH121" s="211">
        <f t="shared" si="107"/>
        <v>4991</v>
      </c>
      <c r="BI121" s="212">
        <f t="shared" si="78"/>
        <v>1</v>
      </c>
      <c r="BJ121" s="52" t="s">
        <v>0</v>
      </c>
      <c r="BK121" s="57" t="str">
        <f t="shared" si="108"/>
        <v>Luka</v>
      </c>
      <c r="BL121" s="33" t="str">
        <f t="shared" si="109"/>
        <v>Kosić</v>
      </c>
      <c r="BM121" s="78">
        <f t="shared" si="110"/>
        <v>1233</v>
      </c>
      <c r="BN121" s="78" t="str">
        <f t="shared" si="111"/>
        <v/>
      </c>
      <c r="BO121" s="33" t="str">
        <f t="shared" si="112"/>
        <v>Luka</v>
      </c>
      <c r="BP121" s="71" t="str">
        <f t="shared" si="113"/>
        <v>Kosić</v>
      </c>
      <c r="BQ121" s="52" t="s">
        <v>0</v>
      </c>
      <c r="BR121" s="87" t="str">
        <f t="shared" si="114"/>
        <v/>
      </c>
      <c r="BS121" s="52" t="s">
        <v>0</v>
      </c>
      <c r="BT121" s="20" t="str">
        <f t="shared" si="115"/>
        <v/>
      </c>
      <c r="BU121" s="52" t="s">
        <v>0</v>
      </c>
      <c r="BV121" s="135"/>
      <c r="BW121" s="52" t="s">
        <v>0</v>
      </c>
      <c r="BX121" s="57" t="str">
        <f t="shared" si="116"/>
        <v/>
      </c>
      <c r="BY121" s="78" t="str">
        <f>IF(BV121="","",MAX(BY$10:BY120)+1)</f>
        <v/>
      </c>
      <c r="BZ121" s="58" t="str">
        <f t="shared" si="117"/>
        <v/>
      </c>
      <c r="CA121" s="52" t="s">
        <v>0</v>
      </c>
      <c r="CB121" s="20" t="str">
        <f t="shared" si="118"/>
        <v/>
      </c>
      <c r="CC121" s="52" t="s">
        <v>0</v>
      </c>
      <c r="CD121" s="63" t="str">
        <f>IF(AND(BM121="NEMA",BN121="NEMA"),MAX(CD$10:CD120)+1,"")</f>
        <v/>
      </c>
      <c r="CE121" s="58" t="str">
        <f t="shared" si="119"/>
        <v/>
      </c>
      <c r="CF121" t="s">
        <v>0</v>
      </c>
      <c r="CG121" s="138" t="str">
        <f t="shared" si="79"/>
        <v>M</v>
      </c>
      <c r="CH121" t="s">
        <v>0</v>
      </c>
      <c r="CI121" s="57" t="str">
        <f>IF(CD121="","",IF(M121&lt;&gt;"CRO","","INSERT INTO osoba (id,reg_broj,oib,spol_id,dat_rodjenja) VALUES ("&amp;CD121&amp;",(SELECT max(reg_broj)+1 FROM osoba),Null,'"&amp;CG121&amp;"',Null); INSERT INTO osoba_log (id,reg_broj,oib,spol_id,dat_rodjenja,dnevnik_id) SELECT id,reg_broj,oib,spol_id,dat_rodjenja,"&amp;dnevnik_id&amp;" FROM osoba WHERE id = "&amp;CD121&amp;";"))</f>
        <v/>
      </c>
      <c r="CJ121" s="71" t="str">
        <f>IF(CD121="","","INSERT INTO imeprezime (id,osoba_id,rbr,ime,prezime,klub_id,identitet_id,sintaksa_id,info,aktivno,dnevnik_id) VALUES ("&amp;CD121&amp;","&amp;IF(CI121="","Null",CD121)&amp;",1,'"&amp;BK121&amp;"','"&amp;BL121&amp;"',(SELECT id FROM klub WHERE naziv = '"&amp;BD121&amp;"'),Null,1,'',1,"&amp;dnevnik_id&amp;");")</f>
        <v/>
      </c>
      <c r="CK121" t="s">
        <v>0</v>
      </c>
      <c r="CL121" s="20" t="str">
        <f t="shared" si="120"/>
        <v/>
      </c>
      <c r="CM121" s="52" t="s">
        <v>0</v>
      </c>
      <c r="CN121" s="57" t="str">
        <f t="shared" si="80"/>
        <v>Luka</v>
      </c>
      <c r="CO121" s="71" t="str">
        <f t="shared" si="81"/>
        <v>Kosić</v>
      </c>
      <c r="CP121" s="52" t="s">
        <v>0</v>
      </c>
      <c r="CQ121" s="57" t="str">
        <f t="shared" si="121"/>
        <v>Luka – Kosić – OK Japetić – M35</v>
      </c>
      <c r="CR121" s="58">
        <f t="shared" si="122"/>
        <v>98</v>
      </c>
      <c r="CS121" s="52" t="s">
        <v>0</v>
      </c>
      <c r="CT121" s="57" t="str">
        <f t="shared" si="123"/>
        <v>Luka – Kosić – OK Japetić</v>
      </c>
      <c r="CU121" s="58">
        <f t="shared" si="124"/>
        <v>98</v>
      </c>
      <c r="CV121" s="52" t="s">
        <v>0</v>
      </c>
      <c r="CW121" s="57" t="str">
        <f t="shared" si="125"/>
        <v>Luka – Kosić</v>
      </c>
      <c r="CX121" s="58">
        <f t="shared" si="126"/>
        <v>98</v>
      </c>
      <c r="CY121" s="52" t="s">
        <v>0</v>
      </c>
      <c r="CZ121" s="63">
        <f t="shared" si="127"/>
        <v>98</v>
      </c>
      <c r="DA121" s="58" cm="1">
        <f t="array" ref="DA121">IF(CZ121&lt;&gt;"",INDEX(imePrezime_id,CZ121,0),IF(CD121&lt;&gt;"",CD121,""))</f>
        <v>1233</v>
      </c>
      <c r="DB121" s="52" t="s">
        <v>0</v>
      </c>
      <c r="DC121" s="63" t="str">
        <f t="shared" si="128"/>
        <v>imepre</v>
      </c>
      <c r="DD121" s="78" t="str">
        <f t="shared" si="82"/>
        <v>klu(ali)</v>
      </c>
      <c r="DE121" s="78" t="str">
        <f t="shared" si="129"/>
        <v>kat</v>
      </c>
      <c r="DF121" s="78" t="str">
        <f t="shared" si="130"/>
        <v/>
      </c>
      <c r="DG121" s="71" t="str">
        <f t="shared" si="131"/>
        <v>imepre-klu(ali)-kat</v>
      </c>
      <c r="DH121" s="52" t="s">
        <v>0</v>
      </c>
      <c r="DI121" s="63">
        <f>IF(BL121="","",MAX(DI$10:DI120)+1)</f>
        <v>1100</v>
      </c>
      <c r="DJ121" s="78">
        <f t="shared" si="132"/>
        <v>1002</v>
      </c>
      <c r="DK121" s="78">
        <f t="shared" si="133"/>
        <v>1233</v>
      </c>
      <c r="DL121" s="78">
        <f t="shared" si="134"/>
        <v>4991</v>
      </c>
      <c r="DM121" s="78">
        <f t="shared" si="135"/>
        <v>1</v>
      </c>
      <c r="DN121" s="78">
        <f t="shared" si="83"/>
        <v>0</v>
      </c>
      <c r="DO121" s="78">
        <f t="shared" si="84"/>
        <v>3</v>
      </c>
      <c r="DP121" s="78" t="str">
        <f t="shared" si="136"/>
        <v>0</v>
      </c>
      <c r="DQ121" s="78" t="str">
        <f t="shared" si="137"/>
        <v/>
      </c>
      <c r="DR121" s="78">
        <f t="shared" si="138"/>
        <v>1</v>
      </c>
      <c r="DS121" s="58" t="str">
        <f t="shared" si="85"/>
        <v/>
      </c>
      <c r="DT121" s="52" t="s">
        <v>0</v>
      </c>
      <c r="DU121" s="20"/>
      <c r="DV121" s="52"/>
      <c r="DW121" s="20"/>
      <c r="DX121" s="52"/>
      <c r="DY121" s="230"/>
      <c r="DZ121" s="52" t="s">
        <v>0</v>
      </c>
    </row>
    <row r="122" spans="1:130" x14ac:dyDescent="0.25">
      <c r="A122" t="s">
        <v>0</v>
      </c>
      <c r="B122" s="57" t="str">
        <f>IF(csv!F114="","",csv!T114)</f>
        <v>M35</v>
      </c>
      <c r="C122" s="33" t="s">
        <v>0</v>
      </c>
      <c r="D122" s="33" t="str">
        <f>IF(csv!F114="","",csv!F114)</f>
        <v>Dragutin</v>
      </c>
      <c r="E122" s="33" t="str">
        <f>IF(csv!E114="","",csv!E114)</f>
        <v>Mulig</v>
      </c>
      <c r="F122" s="33" t="s">
        <v>0</v>
      </c>
      <c r="G122" s="78" t="str">
        <f>IF(csv!M114="","",csv!M114)</f>
        <v>88:20</v>
      </c>
      <c r="H122" s="78" t="str">
        <f>IF(csv!N114="","",csv!N114)</f>
        <v>0</v>
      </c>
      <c r="I122" s="33" t="s">
        <v>0</v>
      </c>
      <c r="J122" s="33" t="str">
        <f>IF(csv!P114="","",csv!P114)</f>
        <v>OK Jelen</v>
      </c>
      <c r="K122" s="33" t="str">
        <f>IF(csv!Q114="","",csv!Q114)</f>
        <v>OK Jelen</v>
      </c>
      <c r="L122" s="33" t="s">
        <v>0</v>
      </c>
      <c r="M122" s="71" t="str">
        <f>IF(csv!R114="","",csv!R114)</f>
        <v>CRO</v>
      </c>
      <c r="N122" s="52" t="s">
        <v>0</v>
      </c>
      <c r="O122" s="57" t="str">
        <f t="shared" si="86"/>
        <v>M35</v>
      </c>
      <c r="P122" s="78">
        <f>IF(O122="","",IF(COUNTIF(O$10:O121,O122)=0,P121+1,P121))</f>
        <v>7</v>
      </c>
      <c r="Q122" s="93">
        <f t="shared" si="87"/>
        <v>107</v>
      </c>
      <c r="R122" s="94" t="str" cm="1">
        <f t="array" ref="R122">IF(S122="","",INDEX(natjecanjeStaze_naziv,MATCH(S122,natjecanjeStaze_stazaId,0)))</f>
        <v>M35</v>
      </c>
      <c r="S122" s="58">
        <f t="shared" si="88"/>
        <v>1002</v>
      </c>
      <c r="T122" s="52" t="s">
        <v>0</v>
      </c>
      <c r="U122" s="165" t="str">
        <f t="shared" si="89"/>
        <v>M35</v>
      </c>
      <c r="V122" s="52" t="s">
        <v>0</v>
      </c>
      <c r="W122" s="57" t="str">
        <f t="shared" si="90"/>
        <v>CRO</v>
      </c>
      <c r="X122" s="78">
        <f t="shared" si="3"/>
        <v>1</v>
      </c>
      <c r="Y122" s="33" t="str">
        <f t="shared" si="91"/>
        <v/>
      </c>
      <c r="Z122" s="71" t="str">
        <f>IF(Y122="","",MAX(Z$10:Z121)+1)</f>
        <v/>
      </c>
      <c r="AA122" s="52" t="s">
        <v>0</v>
      </c>
      <c r="AB122" s="135"/>
      <c r="AC122" s="52" t="s">
        <v>0</v>
      </c>
      <c r="AD122" s="20" t="str">
        <f t="shared" si="92"/>
        <v/>
      </c>
      <c r="AE122" s="52" t="s">
        <v>0</v>
      </c>
      <c r="AF122" s="165" t="str">
        <f t="shared" si="93"/>
        <v>CRO</v>
      </c>
      <c r="AG122" s="52" t="s">
        <v>0</v>
      </c>
      <c r="AH122" s="57" t="str">
        <f t="shared" si="94"/>
        <v>OK Jelen</v>
      </c>
      <c r="AI122" s="33" t="str">
        <f t="shared" si="95"/>
        <v>OK Jelen</v>
      </c>
      <c r="AJ122" s="78" t="str">
        <f t="shared" si="5"/>
        <v/>
      </c>
      <c r="AK122" s="33" t="str" cm="1">
        <f t="array" ref="AK122">IF(AJ122="",""&amp;AI122,IF(AJ122="NEMA",AI122,INDEX(klub_naziv,MATCH(INDEX(klubAlias_klubId,AJ122),klub_id,0))))</f>
        <v>OK Jelen</v>
      </c>
      <c r="AL122" s="33" t="str" cm="1">
        <f t="array" ref="AL122">IFERROR(""&amp;INDEX(registarNatjecatelji,CX122,4),"")</f>
        <v>OK Jelen</v>
      </c>
      <c r="AM122" s="78" t="str">
        <f t="shared" si="96"/>
        <v/>
      </c>
      <c r="AN122" s="71" t="str">
        <f t="shared" si="97"/>
        <v>OK Jelen</v>
      </c>
      <c r="AO122" s="52" t="s">
        <v>0</v>
      </c>
      <c r="AP122" s="87" t="str">
        <f>IF(AJ122&lt;&gt;"NEMA","",IF(IFERROR(MATCH(AI122,AI$10:AI121,0),0)&lt;&gt;0,"",AI122))</f>
        <v/>
      </c>
      <c r="AQ122" s="52" t="s">
        <v>0</v>
      </c>
      <c r="AR122" s="135"/>
      <c r="AS122" s="52" t="s">
        <v>0</v>
      </c>
      <c r="AT122" s="57" t="str">
        <f t="shared" si="98"/>
        <v/>
      </c>
      <c r="AU122" s="33" t="str">
        <f>IF(AT122="","",MAX(AU$10:AU121)+1)</f>
        <v/>
      </c>
      <c r="AV122" s="33" t="str">
        <f t="shared" si="99"/>
        <v/>
      </c>
      <c r="AW122" s="33" t="str">
        <f t="shared" si="100"/>
        <v/>
      </c>
      <c r="AX122" s="33" t="str">
        <f>IF(AR122="","",MAX(AX$10:AX121)+1)</f>
        <v/>
      </c>
      <c r="AY122" s="94" t="str">
        <f t="shared" si="101"/>
        <v/>
      </c>
      <c r="AZ122" s="71" t="str">
        <f t="shared" si="102"/>
        <v/>
      </c>
      <c r="BA122" s="52" t="s">
        <v>0</v>
      </c>
      <c r="BB122" s="20" t="str">
        <f t="shared" si="103"/>
        <v/>
      </c>
      <c r="BC122" s="52" t="s">
        <v>0</v>
      </c>
      <c r="BD122" s="165" t="str">
        <f t="shared" si="104"/>
        <v>OK Jelen</v>
      </c>
      <c r="BE122" s="52" t="s">
        <v>0</v>
      </c>
      <c r="BF122" s="63" t="str">
        <f t="shared" si="105"/>
        <v>88:20</v>
      </c>
      <c r="BG122" s="93" t="str">
        <f t="shared" si="106"/>
        <v>0</v>
      </c>
      <c r="BH122" s="211">
        <f t="shared" si="107"/>
        <v>5300</v>
      </c>
      <c r="BI122" s="212">
        <f t="shared" si="78"/>
        <v>1</v>
      </c>
      <c r="BJ122" s="52" t="s">
        <v>0</v>
      </c>
      <c r="BK122" s="57" t="str">
        <f t="shared" si="108"/>
        <v>Dragutin</v>
      </c>
      <c r="BL122" s="33" t="str">
        <f t="shared" si="109"/>
        <v>Mulig</v>
      </c>
      <c r="BM122" s="78">
        <f t="shared" si="110"/>
        <v>1416</v>
      </c>
      <c r="BN122" s="78" t="str">
        <f t="shared" si="111"/>
        <v/>
      </c>
      <c r="BO122" s="33" t="str">
        <f t="shared" si="112"/>
        <v>Dragutin</v>
      </c>
      <c r="BP122" s="71" t="str">
        <f t="shared" si="113"/>
        <v>Mulig</v>
      </c>
      <c r="BQ122" s="52" t="s">
        <v>0</v>
      </c>
      <c r="BR122" s="87" t="str">
        <f t="shared" si="114"/>
        <v/>
      </c>
      <c r="BS122" s="52" t="s">
        <v>0</v>
      </c>
      <c r="BT122" s="20" t="str">
        <f t="shared" si="115"/>
        <v/>
      </c>
      <c r="BU122" s="52" t="s">
        <v>0</v>
      </c>
      <c r="BV122" s="135"/>
      <c r="BW122" s="52" t="s">
        <v>0</v>
      </c>
      <c r="BX122" s="57" t="str">
        <f t="shared" si="116"/>
        <v/>
      </c>
      <c r="BY122" s="78" t="str">
        <f>IF(BV122="","",MAX(BY$10:BY121)+1)</f>
        <v/>
      </c>
      <c r="BZ122" s="58" t="str">
        <f t="shared" si="117"/>
        <v/>
      </c>
      <c r="CA122" s="52" t="s">
        <v>0</v>
      </c>
      <c r="CB122" s="20" t="str">
        <f t="shared" si="118"/>
        <v/>
      </c>
      <c r="CC122" s="52" t="s">
        <v>0</v>
      </c>
      <c r="CD122" s="63" t="str">
        <f>IF(AND(BM122="NEMA",BN122="NEMA"),MAX(CD$10:CD121)+1,"")</f>
        <v/>
      </c>
      <c r="CE122" s="58" t="str">
        <f t="shared" si="119"/>
        <v/>
      </c>
      <c r="CF122" t="s">
        <v>0</v>
      </c>
      <c r="CG122" s="138" t="str">
        <f t="shared" si="79"/>
        <v>M</v>
      </c>
      <c r="CH122" t="s">
        <v>0</v>
      </c>
      <c r="CI122" s="57" t="str">
        <f>IF(CD122="","",IF(M122&lt;&gt;"CRO","","INSERT INTO osoba (id,reg_broj,oib,spol_id,dat_rodjenja) VALUES ("&amp;CD122&amp;",(SELECT max(reg_broj)+1 FROM osoba),Null,'"&amp;CG122&amp;"',Null); INSERT INTO osoba_log (id,reg_broj,oib,spol_id,dat_rodjenja,dnevnik_id) SELECT id,reg_broj,oib,spol_id,dat_rodjenja,"&amp;dnevnik_id&amp;" FROM osoba WHERE id = "&amp;CD122&amp;";"))</f>
        <v/>
      </c>
      <c r="CJ122" s="71" t="str">
        <f>IF(CD122="","","INSERT INTO imeprezime (id,osoba_id,rbr,ime,prezime,klub_id,identitet_id,sintaksa_id,info,aktivno,dnevnik_id) VALUES ("&amp;CD122&amp;","&amp;IF(CI122="","Null",CD122)&amp;",1,'"&amp;BK122&amp;"','"&amp;BL122&amp;"',(SELECT id FROM klub WHERE naziv = '"&amp;BD122&amp;"'),Null,1,'',1,"&amp;dnevnik_id&amp;");")</f>
        <v/>
      </c>
      <c r="CK122" t="s">
        <v>0</v>
      </c>
      <c r="CL122" s="20" t="str">
        <f t="shared" si="120"/>
        <v/>
      </c>
      <c r="CM122" s="52" t="s">
        <v>0</v>
      </c>
      <c r="CN122" s="57" t="str">
        <f t="shared" si="80"/>
        <v>Dragutin</v>
      </c>
      <c r="CO122" s="71" t="str">
        <f t="shared" si="81"/>
        <v>Mulig</v>
      </c>
      <c r="CP122" s="52" t="s">
        <v>0</v>
      </c>
      <c r="CQ122" s="57" t="str">
        <f t="shared" si="121"/>
        <v>Dragutin – Mulig – OK Jelen – M35</v>
      </c>
      <c r="CR122" s="58">
        <f t="shared" si="122"/>
        <v>175</v>
      </c>
      <c r="CS122" s="52" t="s">
        <v>0</v>
      </c>
      <c r="CT122" s="57" t="str">
        <f t="shared" si="123"/>
        <v>Dragutin – Mulig – OK Jelen</v>
      </c>
      <c r="CU122" s="58">
        <f t="shared" si="124"/>
        <v>175</v>
      </c>
      <c r="CV122" s="52" t="s">
        <v>0</v>
      </c>
      <c r="CW122" s="57" t="str">
        <f t="shared" si="125"/>
        <v>Dragutin – Mulig</v>
      </c>
      <c r="CX122" s="58">
        <f t="shared" si="126"/>
        <v>175</v>
      </c>
      <c r="CY122" s="52" t="s">
        <v>0</v>
      </c>
      <c r="CZ122" s="63">
        <f t="shared" si="127"/>
        <v>175</v>
      </c>
      <c r="DA122" s="58" cm="1">
        <f t="array" ref="DA122">IF(CZ122&lt;&gt;"",INDEX(imePrezime_id,CZ122,0),IF(CD122&lt;&gt;"",CD122,""))</f>
        <v>1416</v>
      </c>
      <c r="DB122" s="52" t="s">
        <v>0</v>
      </c>
      <c r="DC122" s="63" t="str">
        <f t="shared" si="128"/>
        <v>imepre</v>
      </c>
      <c r="DD122" s="78" t="str">
        <f t="shared" si="82"/>
        <v>klu</v>
      </c>
      <c r="DE122" s="78" t="str">
        <f t="shared" si="129"/>
        <v>kat</v>
      </c>
      <c r="DF122" s="78" t="str">
        <f t="shared" si="130"/>
        <v/>
      </c>
      <c r="DG122" s="71" t="str">
        <f t="shared" si="131"/>
        <v>imepre-klu-kat</v>
      </c>
      <c r="DH122" s="52" t="s">
        <v>0</v>
      </c>
      <c r="DI122" s="63">
        <f>IF(BL122="","",MAX(DI$10:DI121)+1)</f>
        <v>1101</v>
      </c>
      <c r="DJ122" s="78">
        <f t="shared" si="132"/>
        <v>1002</v>
      </c>
      <c r="DK122" s="78">
        <f t="shared" si="133"/>
        <v>1416</v>
      </c>
      <c r="DL122" s="78">
        <f t="shared" si="134"/>
        <v>5300</v>
      </c>
      <c r="DM122" s="78">
        <f t="shared" si="135"/>
        <v>1</v>
      </c>
      <c r="DN122" s="78">
        <f t="shared" si="83"/>
        <v>0</v>
      </c>
      <c r="DO122" s="78">
        <f t="shared" si="84"/>
        <v>1</v>
      </c>
      <c r="DP122" s="78" t="str">
        <f t="shared" si="136"/>
        <v>0</v>
      </c>
      <c r="DQ122" s="78" t="str">
        <f t="shared" si="137"/>
        <v/>
      </c>
      <c r="DR122" s="78" t="str">
        <f t="shared" si="138"/>
        <v/>
      </c>
      <c r="DS122" s="58" t="str">
        <f t="shared" si="85"/>
        <v/>
      </c>
      <c r="DT122" s="52" t="s">
        <v>0</v>
      </c>
      <c r="DU122" s="20"/>
      <c r="DV122" s="52"/>
      <c r="DW122" s="20"/>
      <c r="DX122" s="52"/>
      <c r="DY122" s="230"/>
      <c r="DZ122" s="52" t="s">
        <v>0</v>
      </c>
    </row>
    <row r="123" spans="1:130" x14ac:dyDescent="0.25">
      <c r="A123" t="s">
        <v>0</v>
      </c>
      <c r="B123" s="57" t="str">
        <f>IF(csv!F115="","",csv!T115)</f>
        <v>M35</v>
      </c>
      <c r="C123" s="33" t="s">
        <v>0</v>
      </c>
      <c r="D123" s="33" t="str">
        <f>IF(csv!F115="","",csv!F115)</f>
        <v>Fausto</v>
      </c>
      <c r="E123" s="33" t="str">
        <f>IF(csv!E115="","",csv!E115)</f>
        <v>Ferreira</v>
      </c>
      <c r="F123" s="33" t="s">
        <v>0</v>
      </c>
      <c r="G123" s="78" t="str">
        <f>IF(csv!M115="","",csv!M115)</f>
        <v>90:38</v>
      </c>
      <c r="H123" s="78" t="str">
        <f>IF(csv!N115="","",csv!N115)</f>
        <v>0</v>
      </c>
      <c r="I123" s="33" t="s">
        <v>0</v>
      </c>
      <c r="J123" s="33" t="str">
        <f>IF(csv!P115="","",csv!P115)</f>
        <v>KAP</v>
      </c>
      <c r="K123" s="33" t="str">
        <f>IF(csv!Q115="","",csv!Q115)</f>
        <v>OK Kapela</v>
      </c>
      <c r="L123" s="33" t="s">
        <v>0</v>
      </c>
      <c r="M123" s="71" t="str">
        <f>IF(csv!R115="","",csv!R115)</f>
        <v>CRO</v>
      </c>
      <c r="N123" s="52" t="s">
        <v>0</v>
      </c>
      <c r="O123" s="57" t="str">
        <f t="shared" si="86"/>
        <v>M35</v>
      </c>
      <c r="P123" s="78">
        <f>IF(O123="","",IF(COUNTIF(O$10:O122,O123)=0,P122+1,P122))</f>
        <v>7</v>
      </c>
      <c r="Q123" s="93">
        <f t="shared" si="87"/>
        <v>107</v>
      </c>
      <c r="R123" s="94" t="str" cm="1">
        <f t="array" ref="R123">IF(S123="","",INDEX(natjecanjeStaze_naziv,MATCH(S123,natjecanjeStaze_stazaId,0)))</f>
        <v>M35</v>
      </c>
      <c r="S123" s="58">
        <f t="shared" si="88"/>
        <v>1002</v>
      </c>
      <c r="T123" s="52" t="s">
        <v>0</v>
      </c>
      <c r="U123" s="165" t="str">
        <f t="shared" si="89"/>
        <v>M35</v>
      </c>
      <c r="V123" s="52" t="s">
        <v>0</v>
      </c>
      <c r="W123" s="57" t="str">
        <f t="shared" si="90"/>
        <v>CRO</v>
      </c>
      <c r="X123" s="78">
        <f t="shared" si="3"/>
        <v>1</v>
      </c>
      <c r="Y123" s="33" t="str">
        <f t="shared" si="91"/>
        <v/>
      </c>
      <c r="Z123" s="71" t="str">
        <f>IF(Y123="","",MAX(Z$10:Z122)+1)</f>
        <v/>
      </c>
      <c r="AA123" s="52" t="s">
        <v>0</v>
      </c>
      <c r="AB123" s="135"/>
      <c r="AC123" s="52" t="s">
        <v>0</v>
      </c>
      <c r="AD123" s="20" t="str">
        <f t="shared" si="92"/>
        <v/>
      </c>
      <c r="AE123" s="52" t="s">
        <v>0</v>
      </c>
      <c r="AF123" s="165" t="str">
        <f t="shared" si="93"/>
        <v>CRO</v>
      </c>
      <c r="AG123" s="52" t="s">
        <v>0</v>
      </c>
      <c r="AH123" s="57" t="str">
        <f t="shared" si="94"/>
        <v>KAP</v>
      </c>
      <c r="AI123" s="33" t="str">
        <f t="shared" si="95"/>
        <v>OK Kapela</v>
      </c>
      <c r="AJ123" s="78" t="str">
        <f t="shared" si="5"/>
        <v/>
      </c>
      <c r="AK123" s="33" t="str" cm="1">
        <f t="array" ref="AK123">IF(AJ123="",""&amp;AI123,IF(AJ123="NEMA",AI123,INDEX(klub_naziv,MATCH(INDEX(klubAlias_klubId,AJ123),klub_id,0))))</f>
        <v>OK Kapela</v>
      </c>
      <c r="AL123" s="33" t="str" cm="1">
        <f t="array" ref="AL123">IFERROR(""&amp;INDEX(registarNatjecatelji,CX123,4),"")</f>
        <v>OK Kapela</v>
      </c>
      <c r="AM123" s="78" t="str">
        <f t="shared" si="96"/>
        <v/>
      </c>
      <c r="AN123" s="71" t="str">
        <f t="shared" si="97"/>
        <v>OK Kapela</v>
      </c>
      <c r="AO123" s="52" t="s">
        <v>0</v>
      </c>
      <c r="AP123" s="87" t="str">
        <f>IF(AJ123&lt;&gt;"NEMA","",IF(IFERROR(MATCH(AI123,AI$10:AI122,0),0)&lt;&gt;0,"",AI123))</f>
        <v/>
      </c>
      <c r="AQ123" s="52" t="s">
        <v>0</v>
      </c>
      <c r="AR123" s="135"/>
      <c r="AS123" s="52" t="s">
        <v>0</v>
      </c>
      <c r="AT123" s="57" t="str">
        <f t="shared" si="98"/>
        <v/>
      </c>
      <c r="AU123" s="33" t="str">
        <f>IF(AT123="","",MAX(AU$10:AU122)+1)</f>
        <v/>
      </c>
      <c r="AV123" s="33" t="str">
        <f t="shared" si="99"/>
        <v/>
      </c>
      <c r="AW123" s="33" t="str">
        <f t="shared" si="100"/>
        <v/>
      </c>
      <c r="AX123" s="33" t="str">
        <f>IF(AR123="","",MAX(AX$10:AX122)+1)</f>
        <v/>
      </c>
      <c r="AY123" s="94" t="str">
        <f t="shared" si="101"/>
        <v/>
      </c>
      <c r="AZ123" s="71" t="str">
        <f t="shared" si="102"/>
        <v/>
      </c>
      <c r="BA123" s="52" t="s">
        <v>0</v>
      </c>
      <c r="BB123" s="20" t="str">
        <f t="shared" si="103"/>
        <v/>
      </c>
      <c r="BC123" s="52" t="s">
        <v>0</v>
      </c>
      <c r="BD123" s="165" t="str">
        <f t="shared" si="104"/>
        <v>OK Kapela</v>
      </c>
      <c r="BE123" s="52" t="s">
        <v>0</v>
      </c>
      <c r="BF123" s="63" t="str">
        <f t="shared" si="105"/>
        <v>90:38</v>
      </c>
      <c r="BG123" s="93" t="str">
        <f t="shared" si="106"/>
        <v>0</v>
      </c>
      <c r="BH123" s="211">
        <f t="shared" si="107"/>
        <v>5438</v>
      </c>
      <c r="BI123" s="212">
        <f t="shared" si="78"/>
        <v>1</v>
      </c>
      <c r="BJ123" s="52" t="s">
        <v>0</v>
      </c>
      <c r="BK123" s="57" t="str">
        <f t="shared" si="108"/>
        <v>Fausto</v>
      </c>
      <c r="BL123" s="33" t="str">
        <f t="shared" si="109"/>
        <v>Ferreira</v>
      </c>
      <c r="BM123" s="78">
        <f t="shared" si="110"/>
        <v>1852</v>
      </c>
      <c r="BN123" s="78" t="str">
        <f t="shared" si="111"/>
        <v/>
      </c>
      <c r="BO123" s="33" t="str">
        <f t="shared" si="112"/>
        <v>Fausto</v>
      </c>
      <c r="BP123" s="71" t="str">
        <f t="shared" si="113"/>
        <v>Ferreira</v>
      </c>
      <c r="BQ123" s="52" t="s">
        <v>0</v>
      </c>
      <c r="BR123" s="87" t="str">
        <f t="shared" si="114"/>
        <v/>
      </c>
      <c r="BS123" s="52" t="s">
        <v>0</v>
      </c>
      <c r="BT123" s="20" t="str">
        <f t="shared" si="115"/>
        <v/>
      </c>
      <c r="BU123" s="52" t="s">
        <v>0</v>
      </c>
      <c r="BV123" s="135"/>
      <c r="BW123" s="52" t="s">
        <v>0</v>
      </c>
      <c r="BX123" s="57" t="str">
        <f t="shared" si="116"/>
        <v/>
      </c>
      <c r="BY123" s="78" t="str">
        <f>IF(BV123="","",MAX(BY$10:BY122)+1)</f>
        <v/>
      </c>
      <c r="BZ123" s="58" t="str">
        <f t="shared" si="117"/>
        <v/>
      </c>
      <c r="CA123" s="52" t="s">
        <v>0</v>
      </c>
      <c r="CB123" s="20" t="str">
        <f t="shared" si="118"/>
        <v/>
      </c>
      <c r="CC123" s="52" t="s">
        <v>0</v>
      </c>
      <c r="CD123" s="63" t="str">
        <f>IF(AND(BM123="NEMA",BN123="NEMA"),MAX(CD$10:CD122)+1,"")</f>
        <v/>
      </c>
      <c r="CE123" s="58" t="str">
        <f t="shared" si="119"/>
        <v/>
      </c>
      <c r="CF123" t="s">
        <v>0</v>
      </c>
      <c r="CG123" s="138" t="str">
        <f t="shared" si="79"/>
        <v>M</v>
      </c>
      <c r="CH123" t="s">
        <v>0</v>
      </c>
      <c r="CI123" s="57" t="str">
        <f>IF(CD123="","",IF(M123&lt;&gt;"CRO","","INSERT INTO osoba (id,reg_broj,oib,spol_id,dat_rodjenja) VALUES ("&amp;CD123&amp;",(SELECT max(reg_broj)+1 FROM osoba),Null,'"&amp;CG123&amp;"',Null); INSERT INTO osoba_log (id,reg_broj,oib,spol_id,dat_rodjenja,dnevnik_id) SELECT id,reg_broj,oib,spol_id,dat_rodjenja,"&amp;dnevnik_id&amp;" FROM osoba WHERE id = "&amp;CD123&amp;";"))</f>
        <v/>
      </c>
      <c r="CJ123" s="71" t="str">
        <f>IF(CD123="","","INSERT INTO imeprezime (id,osoba_id,rbr,ime,prezime,klub_id,identitet_id,sintaksa_id,info,aktivno,dnevnik_id) VALUES ("&amp;CD123&amp;","&amp;IF(CI123="","Null",CD123)&amp;",1,'"&amp;BK123&amp;"','"&amp;BL123&amp;"',(SELECT id FROM klub WHERE naziv = '"&amp;BD123&amp;"'),Null,1,'',1,"&amp;dnevnik_id&amp;");")</f>
        <v/>
      </c>
      <c r="CK123" t="s">
        <v>0</v>
      </c>
      <c r="CL123" s="20" t="str">
        <f t="shared" si="120"/>
        <v/>
      </c>
      <c r="CM123" s="52" t="s">
        <v>0</v>
      </c>
      <c r="CN123" s="57" t="str">
        <f t="shared" si="80"/>
        <v>Fausto</v>
      </c>
      <c r="CO123" s="71" t="str">
        <f t="shared" si="81"/>
        <v>Ferreira</v>
      </c>
      <c r="CP123" s="52" t="s">
        <v>0</v>
      </c>
      <c r="CQ123" s="57" t="str">
        <f t="shared" si="121"/>
        <v>Fausto – Ferreira – OK Kapela – M35</v>
      </c>
      <c r="CR123" s="58">
        <f t="shared" si="122"/>
        <v>233</v>
      </c>
      <c r="CS123" s="52" t="s">
        <v>0</v>
      </c>
      <c r="CT123" s="57" t="str">
        <f t="shared" si="123"/>
        <v>Fausto – Ferreira – OK Kapela</v>
      </c>
      <c r="CU123" s="58">
        <f t="shared" si="124"/>
        <v>233</v>
      </c>
      <c r="CV123" s="52" t="s">
        <v>0</v>
      </c>
      <c r="CW123" s="57" t="str">
        <f t="shared" si="125"/>
        <v>Fausto – Ferreira</v>
      </c>
      <c r="CX123" s="58">
        <f t="shared" si="126"/>
        <v>233</v>
      </c>
      <c r="CY123" s="52" t="s">
        <v>0</v>
      </c>
      <c r="CZ123" s="63">
        <f t="shared" si="127"/>
        <v>233</v>
      </c>
      <c r="DA123" s="58" cm="1">
        <f t="array" ref="DA123">IF(CZ123&lt;&gt;"",INDEX(imePrezime_id,CZ123,0),IF(CD123&lt;&gt;"",CD123,""))</f>
        <v>1852</v>
      </c>
      <c r="DB123" s="52" t="s">
        <v>0</v>
      </c>
      <c r="DC123" s="63" t="str">
        <f t="shared" si="128"/>
        <v>imepre</v>
      </c>
      <c r="DD123" s="78" t="str">
        <f t="shared" si="82"/>
        <v>klu</v>
      </c>
      <c r="DE123" s="78" t="str">
        <f t="shared" si="129"/>
        <v>kat</v>
      </c>
      <c r="DF123" s="78" t="str">
        <f t="shared" si="130"/>
        <v/>
      </c>
      <c r="DG123" s="71" t="str">
        <f t="shared" si="131"/>
        <v>imepre-klu-kat</v>
      </c>
      <c r="DH123" s="52" t="s">
        <v>0</v>
      </c>
      <c r="DI123" s="63">
        <f>IF(BL123="","",MAX(DI$10:DI122)+1)</f>
        <v>1102</v>
      </c>
      <c r="DJ123" s="78">
        <f t="shared" si="132"/>
        <v>1002</v>
      </c>
      <c r="DK123" s="78">
        <f t="shared" si="133"/>
        <v>1852</v>
      </c>
      <c r="DL123" s="78">
        <f t="shared" si="134"/>
        <v>5438</v>
      </c>
      <c r="DM123" s="78">
        <f t="shared" si="135"/>
        <v>1</v>
      </c>
      <c r="DN123" s="78">
        <f t="shared" si="83"/>
        <v>0</v>
      </c>
      <c r="DO123" s="78">
        <f t="shared" si="84"/>
        <v>1</v>
      </c>
      <c r="DP123" s="78" t="str">
        <f t="shared" si="136"/>
        <v>0</v>
      </c>
      <c r="DQ123" s="78" t="str">
        <f t="shared" si="137"/>
        <v/>
      </c>
      <c r="DR123" s="78" t="str">
        <f t="shared" si="138"/>
        <v/>
      </c>
      <c r="DS123" s="58" t="str">
        <f t="shared" si="85"/>
        <v/>
      </c>
      <c r="DT123" s="52" t="s">
        <v>0</v>
      </c>
      <c r="DU123" s="20"/>
      <c r="DV123" s="52"/>
      <c r="DW123" s="20"/>
      <c r="DX123" s="52"/>
      <c r="DY123" s="230"/>
      <c r="DZ123" s="52" t="s">
        <v>0</v>
      </c>
    </row>
    <row r="124" spans="1:130" x14ac:dyDescent="0.25">
      <c r="A124" t="s">
        <v>0</v>
      </c>
      <c r="B124" s="57" t="str">
        <f>IF(csv!F116="","",csv!T116)</f>
        <v>M35</v>
      </c>
      <c r="C124" s="33" t="s">
        <v>0</v>
      </c>
      <c r="D124" s="33" t="str">
        <f>IF(csv!F116="","",csv!F116)</f>
        <v>Damir</v>
      </c>
      <c r="E124" s="33" t="str">
        <f>IF(csv!E116="","",csv!E116)</f>
        <v>Tubin</v>
      </c>
      <c r="F124" s="33" t="s">
        <v>0</v>
      </c>
      <c r="G124" s="78" t="str">
        <f>IF(csv!M116="","",csv!M116)</f>
        <v>109:27</v>
      </c>
      <c r="H124" s="78" t="str">
        <f>IF(csv!N116="","",csv!N116)</f>
        <v>0</v>
      </c>
      <c r="I124" s="33" t="s">
        <v>0</v>
      </c>
      <c r="J124" s="33" t="str">
        <f>IF(csv!P116="","",csv!P116)</f>
        <v>OK Jelen</v>
      </c>
      <c r="K124" s="33" t="str">
        <f>IF(csv!Q116="","",csv!Q116)</f>
        <v>OK Jelen</v>
      </c>
      <c r="L124" s="33" t="s">
        <v>0</v>
      </c>
      <c r="M124" s="71" t="str">
        <f>IF(csv!R116="","",csv!R116)</f>
        <v>CRO</v>
      </c>
      <c r="N124" s="52" t="s">
        <v>0</v>
      </c>
      <c r="O124" s="57" t="str">
        <f t="shared" si="86"/>
        <v>M35</v>
      </c>
      <c r="P124" s="78">
        <f>IF(O124="","",IF(COUNTIF(O$10:O123,O124)=0,P123+1,P123))</f>
        <v>7</v>
      </c>
      <c r="Q124" s="93">
        <f t="shared" si="87"/>
        <v>107</v>
      </c>
      <c r="R124" s="94" t="str" cm="1">
        <f t="array" ref="R124">IF(S124="","",INDEX(natjecanjeStaze_naziv,MATCH(S124,natjecanjeStaze_stazaId,0)))</f>
        <v>M35</v>
      </c>
      <c r="S124" s="58">
        <f t="shared" si="88"/>
        <v>1002</v>
      </c>
      <c r="T124" s="52" t="s">
        <v>0</v>
      </c>
      <c r="U124" s="165" t="str">
        <f t="shared" si="89"/>
        <v>M35</v>
      </c>
      <c r="V124" s="52" t="s">
        <v>0</v>
      </c>
      <c r="W124" s="57" t="str">
        <f t="shared" si="90"/>
        <v>CRO</v>
      </c>
      <c r="X124" s="78">
        <f t="shared" si="3"/>
        <v>1</v>
      </c>
      <c r="Y124" s="33" t="str">
        <f t="shared" si="91"/>
        <v/>
      </c>
      <c r="Z124" s="71" t="str">
        <f>IF(Y124="","",MAX(Z$10:Z123)+1)</f>
        <v/>
      </c>
      <c r="AA124" s="52" t="s">
        <v>0</v>
      </c>
      <c r="AB124" s="135"/>
      <c r="AC124" s="52" t="s">
        <v>0</v>
      </c>
      <c r="AD124" s="20" t="str">
        <f t="shared" si="92"/>
        <v/>
      </c>
      <c r="AE124" s="52" t="s">
        <v>0</v>
      </c>
      <c r="AF124" s="165" t="str">
        <f t="shared" si="93"/>
        <v>CRO</v>
      </c>
      <c r="AG124" s="52" t="s">
        <v>0</v>
      </c>
      <c r="AH124" s="57" t="str">
        <f t="shared" si="94"/>
        <v>OK Jelen</v>
      </c>
      <c r="AI124" s="33" t="str">
        <f t="shared" si="95"/>
        <v>OK Jelen</v>
      </c>
      <c r="AJ124" s="78" t="str">
        <f t="shared" si="5"/>
        <v/>
      </c>
      <c r="AK124" s="33" t="str" cm="1">
        <f t="array" ref="AK124">IF(AJ124="",""&amp;AI124,IF(AJ124="NEMA",AI124,INDEX(klub_naziv,MATCH(INDEX(klubAlias_klubId,AJ124),klub_id,0))))</f>
        <v>OK Jelen</v>
      </c>
      <c r="AL124" s="33" t="str" cm="1">
        <f t="array" ref="AL124">IFERROR(""&amp;INDEX(registarNatjecatelji,CX124,4),"")</f>
        <v>OK Jelen</v>
      </c>
      <c r="AM124" s="78" t="str">
        <f t="shared" si="96"/>
        <v/>
      </c>
      <c r="AN124" s="71" t="str">
        <f t="shared" si="97"/>
        <v>OK Jelen</v>
      </c>
      <c r="AO124" s="52" t="s">
        <v>0</v>
      </c>
      <c r="AP124" s="87" t="str">
        <f>IF(AJ124&lt;&gt;"NEMA","",IF(IFERROR(MATCH(AI124,AI$10:AI123,0),0)&lt;&gt;0,"",AI124))</f>
        <v/>
      </c>
      <c r="AQ124" s="52" t="s">
        <v>0</v>
      </c>
      <c r="AR124" s="135"/>
      <c r="AS124" s="52" t="s">
        <v>0</v>
      </c>
      <c r="AT124" s="57" t="str">
        <f t="shared" si="98"/>
        <v/>
      </c>
      <c r="AU124" s="33" t="str">
        <f>IF(AT124="","",MAX(AU$10:AU123)+1)</f>
        <v/>
      </c>
      <c r="AV124" s="33" t="str">
        <f t="shared" si="99"/>
        <v/>
      </c>
      <c r="AW124" s="33" t="str">
        <f t="shared" si="100"/>
        <v/>
      </c>
      <c r="AX124" s="33" t="str">
        <f>IF(AR124="","",MAX(AX$10:AX123)+1)</f>
        <v/>
      </c>
      <c r="AY124" s="94" t="str">
        <f t="shared" si="101"/>
        <v/>
      </c>
      <c r="AZ124" s="71" t="str">
        <f t="shared" si="102"/>
        <v/>
      </c>
      <c r="BA124" s="52" t="s">
        <v>0</v>
      </c>
      <c r="BB124" s="20" t="str">
        <f t="shared" si="103"/>
        <v/>
      </c>
      <c r="BC124" s="52" t="s">
        <v>0</v>
      </c>
      <c r="BD124" s="165" t="str">
        <f t="shared" si="104"/>
        <v>OK Jelen</v>
      </c>
      <c r="BE124" s="52" t="s">
        <v>0</v>
      </c>
      <c r="BF124" s="63" t="str">
        <f t="shared" si="105"/>
        <v>109:27</v>
      </c>
      <c r="BG124" s="93" t="str">
        <f t="shared" si="106"/>
        <v>0</v>
      </c>
      <c r="BH124" s="211">
        <f t="shared" si="107"/>
        <v>6567</v>
      </c>
      <c r="BI124" s="212">
        <f t="shared" si="78"/>
        <v>1</v>
      </c>
      <c r="BJ124" s="52" t="s">
        <v>0</v>
      </c>
      <c r="BK124" s="57" t="str">
        <f t="shared" si="108"/>
        <v>Damir</v>
      </c>
      <c r="BL124" s="33" t="str">
        <f t="shared" si="109"/>
        <v>Tubin</v>
      </c>
      <c r="BM124" s="78">
        <f t="shared" si="110"/>
        <v>1355</v>
      </c>
      <c r="BN124" s="78" t="str">
        <f t="shared" si="111"/>
        <v/>
      </c>
      <c r="BO124" s="33" t="str">
        <f t="shared" si="112"/>
        <v>Damir</v>
      </c>
      <c r="BP124" s="71" t="str">
        <f t="shared" si="113"/>
        <v>Tubin</v>
      </c>
      <c r="BQ124" s="52" t="s">
        <v>0</v>
      </c>
      <c r="BR124" s="87" t="str">
        <f t="shared" si="114"/>
        <v/>
      </c>
      <c r="BS124" s="52" t="s">
        <v>0</v>
      </c>
      <c r="BT124" s="20" t="str">
        <f t="shared" si="115"/>
        <v/>
      </c>
      <c r="BU124" s="52" t="s">
        <v>0</v>
      </c>
      <c r="BV124" s="135"/>
      <c r="BW124" s="52" t="s">
        <v>0</v>
      </c>
      <c r="BX124" s="57" t="str">
        <f t="shared" si="116"/>
        <v/>
      </c>
      <c r="BY124" s="78" t="str">
        <f>IF(BV124="","",MAX(BY$10:BY123)+1)</f>
        <v/>
      </c>
      <c r="BZ124" s="58" t="str">
        <f t="shared" si="117"/>
        <v/>
      </c>
      <c r="CA124" s="52" t="s">
        <v>0</v>
      </c>
      <c r="CB124" s="20" t="str">
        <f t="shared" si="118"/>
        <v/>
      </c>
      <c r="CC124" s="52" t="s">
        <v>0</v>
      </c>
      <c r="CD124" s="63" t="str">
        <f>IF(AND(BM124="NEMA",BN124="NEMA"),MAX(CD$10:CD123)+1,"")</f>
        <v/>
      </c>
      <c r="CE124" s="58" t="str">
        <f t="shared" si="119"/>
        <v/>
      </c>
      <c r="CF124" t="s">
        <v>0</v>
      </c>
      <c r="CG124" s="138" t="str">
        <f t="shared" si="79"/>
        <v>M</v>
      </c>
      <c r="CH124" t="s">
        <v>0</v>
      </c>
      <c r="CI124" s="57" t="str">
        <f>IF(CD124="","",IF(M124&lt;&gt;"CRO","","INSERT INTO osoba (id,reg_broj,oib,spol_id,dat_rodjenja) VALUES ("&amp;CD124&amp;",(SELECT max(reg_broj)+1 FROM osoba),Null,'"&amp;CG124&amp;"',Null); INSERT INTO osoba_log (id,reg_broj,oib,spol_id,dat_rodjenja,dnevnik_id) SELECT id,reg_broj,oib,spol_id,dat_rodjenja,"&amp;dnevnik_id&amp;" FROM osoba WHERE id = "&amp;CD124&amp;";"))</f>
        <v/>
      </c>
      <c r="CJ124" s="71" t="str">
        <f>IF(CD124="","","INSERT INTO imeprezime (id,osoba_id,rbr,ime,prezime,klub_id,identitet_id,sintaksa_id,info,aktivno,dnevnik_id) VALUES ("&amp;CD124&amp;","&amp;IF(CI124="","Null",CD124)&amp;",1,'"&amp;BK124&amp;"','"&amp;BL124&amp;"',(SELECT id FROM klub WHERE naziv = '"&amp;BD124&amp;"'),Null,1,'',1,"&amp;dnevnik_id&amp;");")</f>
        <v/>
      </c>
      <c r="CK124" t="s">
        <v>0</v>
      </c>
      <c r="CL124" s="20" t="str">
        <f t="shared" si="120"/>
        <v/>
      </c>
      <c r="CM124" s="52" t="s">
        <v>0</v>
      </c>
      <c r="CN124" s="57" t="str">
        <f t="shared" si="80"/>
        <v>Damir</v>
      </c>
      <c r="CO124" s="71" t="str">
        <f t="shared" si="81"/>
        <v>Tubin</v>
      </c>
      <c r="CP124" s="52" t="s">
        <v>0</v>
      </c>
      <c r="CQ124" s="57" t="str">
        <f t="shared" si="121"/>
        <v>Damir – Tubin – OK Jelen – M35</v>
      </c>
      <c r="CR124" s="58">
        <f t="shared" si="122"/>
        <v>197</v>
      </c>
      <c r="CS124" s="52" t="s">
        <v>0</v>
      </c>
      <c r="CT124" s="57" t="str">
        <f t="shared" si="123"/>
        <v>Damir – Tubin – OK Jelen</v>
      </c>
      <c r="CU124" s="58">
        <f t="shared" si="124"/>
        <v>197</v>
      </c>
      <c r="CV124" s="52" t="s">
        <v>0</v>
      </c>
      <c r="CW124" s="57" t="str">
        <f t="shared" si="125"/>
        <v>Damir – Tubin</v>
      </c>
      <c r="CX124" s="58">
        <f t="shared" si="126"/>
        <v>197</v>
      </c>
      <c r="CY124" s="52" t="s">
        <v>0</v>
      </c>
      <c r="CZ124" s="63">
        <f t="shared" si="127"/>
        <v>197</v>
      </c>
      <c r="DA124" s="58" cm="1">
        <f t="array" ref="DA124">IF(CZ124&lt;&gt;"",INDEX(imePrezime_id,CZ124,0),IF(CD124&lt;&gt;"",CD124,""))</f>
        <v>1355</v>
      </c>
      <c r="DB124" s="52" t="s">
        <v>0</v>
      </c>
      <c r="DC124" s="63" t="str">
        <f t="shared" si="128"/>
        <v>imepre</v>
      </c>
      <c r="DD124" s="78" t="str">
        <f t="shared" si="82"/>
        <v>klu</v>
      </c>
      <c r="DE124" s="78" t="str">
        <f t="shared" si="129"/>
        <v>kat</v>
      </c>
      <c r="DF124" s="78" t="str">
        <f t="shared" si="130"/>
        <v/>
      </c>
      <c r="DG124" s="71" t="str">
        <f t="shared" si="131"/>
        <v>imepre-klu-kat</v>
      </c>
      <c r="DH124" s="52" t="s">
        <v>0</v>
      </c>
      <c r="DI124" s="63">
        <f>IF(BL124="","",MAX(DI$10:DI123)+1)</f>
        <v>1103</v>
      </c>
      <c r="DJ124" s="78">
        <f t="shared" si="132"/>
        <v>1002</v>
      </c>
      <c r="DK124" s="78">
        <f t="shared" si="133"/>
        <v>1355</v>
      </c>
      <c r="DL124" s="78">
        <f t="shared" si="134"/>
        <v>6567</v>
      </c>
      <c r="DM124" s="78">
        <f t="shared" si="135"/>
        <v>1</v>
      </c>
      <c r="DN124" s="78">
        <f t="shared" si="83"/>
        <v>0</v>
      </c>
      <c r="DO124" s="78">
        <f t="shared" si="84"/>
        <v>1</v>
      </c>
      <c r="DP124" s="78" t="str">
        <f t="shared" si="136"/>
        <v>0</v>
      </c>
      <c r="DQ124" s="78" t="str">
        <f t="shared" si="137"/>
        <v/>
      </c>
      <c r="DR124" s="78" t="str">
        <f t="shared" si="138"/>
        <v/>
      </c>
      <c r="DS124" s="58" t="str">
        <f t="shared" si="85"/>
        <v/>
      </c>
      <c r="DT124" s="52" t="s">
        <v>0</v>
      </c>
      <c r="DU124" s="20"/>
      <c r="DV124" s="52"/>
      <c r="DW124" s="20"/>
      <c r="DX124" s="52"/>
      <c r="DY124" s="230"/>
      <c r="DZ124" s="52" t="s">
        <v>0</v>
      </c>
    </row>
    <row r="125" spans="1:130" x14ac:dyDescent="0.25">
      <c r="A125" t="s">
        <v>0</v>
      </c>
      <c r="B125" s="57" t="str">
        <f>IF(csv!F117="","",csv!T117)</f>
        <v>M35</v>
      </c>
      <c r="C125" s="33" t="s">
        <v>0</v>
      </c>
      <c r="D125" s="33" t="str">
        <f>IF(csv!F117="","",csv!F117)</f>
        <v>Zdravko</v>
      </c>
      <c r="E125" s="33" t="str">
        <f>IF(csv!E117="","",csv!E117)</f>
        <v>Novosel</v>
      </c>
      <c r="F125" s="33" t="s">
        <v>0</v>
      </c>
      <c r="G125" s="78" t="str">
        <f>IF(csv!M117="","",csv!M117)</f>
        <v>112:39</v>
      </c>
      <c r="H125" s="78" t="str">
        <f>IF(csv!N117="","",csv!N117)</f>
        <v>0</v>
      </c>
      <c r="I125" s="33" t="s">
        <v>0</v>
      </c>
      <c r="J125" s="33" t="str">
        <f>IF(csv!P117="","",csv!P117)</f>
        <v>OK Jelen</v>
      </c>
      <c r="K125" s="33" t="str">
        <f>IF(csv!Q117="","",csv!Q117)</f>
        <v>OK Jelen</v>
      </c>
      <c r="L125" s="33" t="s">
        <v>0</v>
      </c>
      <c r="M125" s="71" t="str">
        <f>IF(csv!R117="","",csv!R117)</f>
        <v>CRO</v>
      </c>
      <c r="N125" s="52" t="s">
        <v>0</v>
      </c>
      <c r="O125" s="57" t="str">
        <f t="shared" si="86"/>
        <v>M35</v>
      </c>
      <c r="P125" s="78">
        <f>IF(O125="","",IF(COUNTIF(O$10:O124,O125)=0,P124+1,P124))</f>
        <v>7</v>
      </c>
      <c r="Q125" s="93">
        <f t="shared" si="87"/>
        <v>107</v>
      </c>
      <c r="R125" s="94" t="str" cm="1">
        <f t="array" ref="R125">IF(S125="","",INDEX(natjecanjeStaze_naziv,MATCH(S125,natjecanjeStaze_stazaId,0)))</f>
        <v>M35</v>
      </c>
      <c r="S125" s="58">
        <f t="shared" si="88"/>
        <v>1002</v>
      </c>
      <c r="T125" s="52" t="s">
        <v>0</v>
      </c>
      <c r="U125" s="165" t="str">
        <f t="shared" si="89"/>
        <v>M35</v>
      </c>
      <c r="V125" s="52" t="s">
        <v>0</v>
      </c>
      <c r="W125" s="57" t="str">
        <f t="shared" si="90"/>
        <v>CRO</v>
      </c>
      <c r="X125" s="78">
        <f t="shared" si="3"/>
        <v>1</v>
      </c>
      <c r="Y125" s="33" t="str">
        <f t="shared" si="91"/>
        <v/>
      </c>
      <c r="Z125" s="71" t="str">
        <f>IF(Y125="","",MAX(Z$10:Z124)+1)</f>
        <v/>
      </c>
      <c r="AA125" s="52" t="s">
        <v>0</v>
      </c>
      <c r="AB125" s="135"/>
      <c r="AC125" s="52" t="s">
        <v>0</v>
      </c>
      <c r="AD125" s="20" t="str">
        <f t="shared" si="92"/>
        <v/>
      </c>
      <c r="AE125" s="52" t="s">
        <v>0</v>
      </c>
      <c r="AF125" s="165" t="str">
        <f t="shared" si="93"/>
        <v>CRO</v>
      </c>
      <c r="AG125" s="52" t="s">
        <v>0</v>
      </c>
      <c r="AH125" s="57" t="str">
        <f t="shared" si="94"/>
        <v>OK Jelen</v>
      </c>
      <c r="AI125" s="33" t="str">
        <f t="shared" si="95"/>
        <v>OK Jelen</v>
      </c>
      <c r="AJ125" s="78" t="str">
        <f t="shared" si="5"/>
        <v/>
      </c>
      <c r="AK125" s="33" t="str" cm="1">
        <f t="array" ref="AK125">IF(AJ125="",""&amp;AI125,IF(AJ125="NEMA",AI125,INDEX(klub_naziv,MATCH(INDEX(klubAlias_klubId,AJ125),klub_id,0))))</f>
        <v>OK Jelen</v>
      </c>
      <c r="AL125" s="33" t="str" cm="1">
        <f t="array" ref="AL125">IFERROR(""&amp;INDEX(registarNatjecatelji,CX125,4),"")</f>
        <v>OK Jelen</v>
      </c>
      <c r="AM125" s="78" t="str">
        <f t="shared" si="96"/>
        <v/>
      </c>
      <c r="AN125" s="71" t="str">
        <f t="shared" si="97"/>
        <v>OK Jelen</v>
      </c>
      <c r="AO125" s="52" t="s">
        <v>0</v>
      </c>
      <c r="AP125" s="87" t="str">
        <f>IF(AJ125&lt;&gt;"NEMA","",IF(IFERROR(MATCH(AI125,AI$10:AI124,0),0)&lt;&gt;0,"",AI125))</f>
        <v/>
      </c>
      <c r="AQ125" s="52" t="s">
        <v>0</v>
      </c>
      <c r="AR125" s="135"/>
      <c r="AS125" s="52" t="s">
        <v>0</v>
      </c>
      <c r="AT125" s="57" t="str">
        <f t="shared" si="98"/>
        <v/>
      </c>
      <c r="AU125" s="33" t="str">
        <f>IF(AT125="","",MAX(AU$10:AU124)+1)</f>
        <v/>
      </c>
      <c r="AV125" s="33" t="str">
        <f t="shared" si="99"/>
        <v/>
      </c>
      <c r="AW125" s="33" t="str">
        <f t="shared" si="100"/>
        <v/>
      </c>
      <c r="AX125" s="33" t="str">
        <f>IF(AR125="","",MAX(AX$10:AX124)+1)</f>
        <v/>
      </c>
      <c r="AY125" s="94" t="str">
        <f t="shared" si="101"/>
        <v/>
      </c>
      <c r="AZ125" s="71" t="str">
        <f t="shared" si="102"/>
        <v/>
      </c>
      <c r="BA125" s="52" t="s">
        <v>0</v>
      </c>
      <c r="BB125" s="20" t="str">
        <f t="shared" si="103"/>
        <v/>
      </c>
      <c r="BC125" s="52" t="s">
        <v>0</v>
      </c>
      <c r="BD125" s="165" t="str">
        <f t="shared" si="104"/>
        <v>OK Jelen</v>
      </c>
      <c r="BE125" s="52" t="s">
        <v>0</v>
      </c>
      <c r="BF125" s="63" t="str">
        <f t="shared" si="105"/>
        <v>112:39</v>
      </c>
      <c r="BG125" s="93" t="str">
        <f t="shared" si="106"/>
        <v>0</v>
      </c>
      <c r="BH125" s="211">
        <f t="shared" si="107"/>
        <v>6759</v>
      </c>
      <c r="BI125" s="212">
        <f t="shared" si="78"/>
        <v>1</v>
      </c>
      <c r="BJ125" s="52" t="s">
        <v>0</v>
      </c>
      <c r="BK125" s="57" t="str">
        <f t="shared" si="108"/>
        <v>Zdravko</v>
      </c>
      <c r="BL125" s="33" t="str">
        <f t="shared" si="109"/>
        <v>Novosel</v>
      </c>
      <c r="BM125" s="78">
        <f t="shared" si="110"/>
        <v>1115</v>
      </c>
      <c r="BN125" s="78" t="str">
        <f t="shared" si="111"/>
        <v/>
      </c>
      <c r="BO125" s="33" t="str">
        <f t="shared" si="112"/>
        <v>Zdravko</v>
      </c>
      <c r="BP125" s="71" t="str">
        <f t="shared" si="113"/>
        <v>Novosel</v>
      </c>
      <c r="BQ125" s="52" t="s">
        <v>0</v>
      </c>
      <c r="BR125" s="87" t="str">
        <f t="shared" si="114"/>
        <v/>
      </c>
      <c r="BS125" s="52" t="s">
        <v>0</v>
      </c>
      <c r="BT125" s="20" t="str">
        <f t="shared" si="115"/>
        <v/>
      </c>
      <c r="BU125" s="52" t="s">
        <v>0</v>
      </c>
      <c r="BV125" s="135"/>
      <c r="BW125" s="52" t="s">
        <v>0</v>
      </c>
      <c r="BX125" s="57" t="str">
        <f t="shared" si="116"/>
        <v/>
      </c>
      <c r="BY125" s="78" t="str">
        <f>IF(BV125="","",MAX(BY$10:BY124)+1)</f>
        <v/>
      </c>
      <c r="BZ125" s="58" t="str">
        <f t="shared" si="117"/>
        <v/>
      </c>
      <c r="CA125" s="52" t="s">
        <v>0</v>
      </c>
      <c r="CB125" s="20" t="str">
        <f t="shared" si="118"/>
        <v/>
      </c>
      <c r="CC125" s="52" t="s">
        <v>0</v>
      </c>
      <c r="CD125" s="63" t="str">
        <f>IF(AND(BM125="NEMA",BN125="NEMA"),MAX(CD$10:CD124)+1,"")</f>
        <v/>
      </c>
      <c r="CE125" s="58" t="str">
        <f t="shared" si="119"/>
        <v/>
      </c>
      <c r="CF125" t="s">
        <v>0</v>
      </c>
      <c r="CG125" s="138" t="str">
        <f t="shared" si="79"/>
        <v>M</v>
      </c>
      <c r="CH125" t="s">
        <v>0</v>
      </c>
      <c r="CI125" s="57" t="str">
        <f>IF(CD125="","",IF(M125&lt;&gt;"CRO","","INSERT INTO osoba (id,reg_broj,oib,spol_id,dat_rodjenja) VALUES ("&amp;CD125&amp;",(SELECT max(reg_broj)+1 FROM osoba),Null,'"&amp;CG125&amp;"',Null); INSERT INTO osoba_log (id,reg_broj,oib,spol_id,dat_rodjenja,dnevnik_id) SELECT id,reg_broj,oib,spol_id,dat_rodjenja,"&amp;dnevnik_id&amp;" FROM osoba WHERE id = "&amp;CD125&amp;";"))</f>
        <v/>
      </c>
      <c r="CJ125" s="71" t="str">
        <f>IF(CD125="","","INSERT INTO imeprezime (id,osoba_id,rbr,ime,prezime,klub_id,identitet_id,sintaksa_id,info,aktivno,dnevnik_id) VALUES ("&amp;CD125&amp;","&amp;IF(CI125="","Null",CD125)&amp;",1,'"&amp;BK125&amp;"','"&amp;BL125&amp;"',(SELECT id FROM klub WHERE naziv = '"&amp;BD125&amp;"'),Null,1,'',1,"&amp;dnevnik_id&amp;");")</f>
        <v/>
      </c>
      <c r="CK125" t="s">
        <v>0</v>
      </c>
      <c r="CL125" s="20" t="str">
        <f t="shared" si="120"/>
        <v/>
      </c>
      <c r="CM125" s="52" t="s">
        <v>0</v>
      </c>
      <c r="CN125" s="57" t="str">
        <f t="shared" si="80"/>
        <v>Zdravko</v>
      </c>
      <c r="CO125" s="71" t="str">
        <f t="shared" si="81"/>
        <v>Novosel</v>
      </c>
      <c r="CP125" s="52" t="s">
        <v>0</v>
      </c>
      <c r="CQ125" s="57" t="str">
        <f t="shared" si="121"/>
        <v>Zdravko – Novosel – OK Jelen – M35</v>
      </c>
      <c r="CR125" s="58">
        <f t="shared" si="122"/>
        <v>178</v>
      </c>
      <c r="CS125" s="52" t="s">
        <v>0</v>
      </c>
      <c r="CT125" s="57" t="str">
        <f t="shared" si="123"/>
        <v>Zdravko – Novosel – OK Jelen</v>
      </c>
      <c r="CU125" s="58">
        <f t="shared" si="124"/>
        <v>178</v>
      </c>
      <c r="CV125" s="52" t="s">
        <v>0</v>
      </c>
      <c r="CW125" s="57" t="str">
        <f t="shared" si="125"/>
        <v>Zdravko – Novosel</v>
      </c>
      <c r="CX125" s="58">
        <f t="shared" si="126"/>
        <v>178</v>
      </c>
      <c r="CY125" s="52" t="s">
        <v>0</v>
      </c>
      <c r="CZ125" s="63">
        <f t="shared" si="127"/>
        <v>178</v>
      </c>
      <c r="DA125" s="58" cm="1">
        <f t="array" ref="DA125">IF(CZ125&lt;&gt;"",INDEX(imePrezime_id,CZ125,0),IF(CD125&lt;&gt;"",CD125,""))</f>
        <v>1115</v>
      </c>
      <c r="DB125" s="52" t="s">
        <v>0</v>
      </c>
      <c r="DC125" s="63" t="str">
        <f t="shared" si="128"/>
        <v>imepre</v>
      </c>
      <c r="DD125" s="78" t="str">
        <f t="shared" si="82"/>
        <v>klu</v>
      </c>
      <c r="DE125" s="78" t="str">
        <f t="shared" si="129"/>
        <v>kat</v>
      </c>
      <c r="DF125" s="78" t="str">
        <f t="shared" si="130"/>
        <v/>
      </c>
      <c r="DG125" s="71" t="str">
        <f t="shared" si="131"/>
        <v>imepre-klu-kat</v>
      </c>
      <c r="DH125" s="52" t="s">
        <v>0</v>
      </c>
      <c r="DI125" s="63">
        <f>IF(BL125="","",MAX(DI$10:DI124)+1)</f>
        <v>1104</v>
      </c>
      <c r="DJ125" s="78">
        <f t="shared" si="132"/>
        <v>1002</v>
      </c>
      <c r="DK125" s="78">
        <f t="shared" si="133"/>
        <v>1115</v>
      </c>
      <c r="DL125" s="78">
        <f t="shared" si="134"/>
        <v>6759</v>
      </c>
      <c r="DM125" s="78">
        <f t="shared" si="135"/>
        <v>1</v>
      </c>
      <c r="DN125" s="78">
        <f t="shared" si="83"/>
        <v>0</v>
      </c>
      <c r="DO125" s="78">
        <f t="shared" si="84"/>
        <v>1</v>
      </c>
      <c r="DP125" s="78" t="str">
        <f t="shared" si="136"/>
        <v>0</v>
      </c>
      <c r="DQ125" s="78" t="str">
        <f t="shared" si="137"/>
        <v/>
      </c>
      <c r="DR125" s="78" t="str">
        <f t="shared" si="138"/>
        <v/>
      </c>
      <c r="DS125" s="58" t="str">
        <f t="shared" si="85"/>
        <v/>
      </c>
      <c r="DT125" s="52" t="s">
        <v>0</v>
      </c>
      <c r="DU125" s="20"/>
      <c r="DV125" s="52"/>
      <c r="DW125" s="20"/>
      <c r="DX125" s="52"/>
      <c r="DY125" s="230"/>
      <c r="DZ125" s="52" t="s">
        <v>0</v>
      </c>
    </row>
    <row r="126" spans="1:130" x14ac:dyDescent="0.25">
      <c r="A126" t="s">
        <v>0</v>
      </c>
      <c r="B126" s="57" t="str">
        <f>IF(csv!F118="","",csv!T118)</f>
        <v>M35</v>
      </c>
      <c r="C126" s="33" t="s">
        <v>0</v>
      </c>
      <c r="D126" s="33" t="str">
        <f>IF(csv!F118="","",csv!F118)</f>
        <v>Vacant</v>
      </c>
      <c r="E126" s="33" t="str">
        <f>IF(csv!E118="","",csv!E118)</f>
        <v/>
      </c>
      <c r="F126" s="33" t="s">
        <v>0</v>
      </c>
      <c r="G126" s="78" t="str">
        <f>IF(csv!M118="","",csv!M118)</f>
        <v/>
      </c>
      <c r="H126" s="78" t="str">
        <f>IF(csv!N118="","",csv!N118)</f>
        <v>0</v>
      </c>
      <c r="I126" s="33" t="s">
        <v>0</v>
      </c>
      <c r="J126" s="33" t="str">
        <f>IF(csv!P118="","",csv!P118)</f>
        <v/>
      </c>
      <c r="K126" s="33" t="str">
        <f>IF(csv!Q118="","",csv!Q118)</f>
        <v/>
      </c>
      <c r="L126" s="33" t="s">
        <v>0</v>
      </c>
      <c r="M126" s="71" t="str">
        <f>IF(csv!R118="","",csv!R118)</f>
        <v/>
      </c>
      <c r="N126" s="52" t="s">
        <v>0</v>
      </c>
      <c r="O126" s="57" t="str">
        <f t="shared" si="86"/>
        <v>M35</v>
      </c>
      <c r="P126" s="78">
        <f>IF(O126="","",IF(COUNTIF(O$10:O125,O126)=0,P125+1,P125))</f>
        <v>7</v>
      </c>
      <c r="Q126" s="93">
        <f t="shared" si="87"/>
        <v>107</v>
      </c>
      <c r="R126" s="94" t="str" cm="1">
        <f t="array" ref="R126">IF(S126="","",INDEX(natjecanjeStaze_naziv,MATCH(S126,natjecanjeStaze_stazaId,0)))</f>
        <v/>
      </c>
      <c r="S126" s="58" t="str">
        <f t="shared" si="88"/>
        <v/>
      </c>
      <c r="T126" s="52" t="s">
        <v>0</v>
      </c>
      <c r="U126" s="165" t="str">
        <f t="shared" si="89"/>
        <v>M35</v>
      </c>
      <c r="V126" s="52" t="s">
        <v>0</v>
      </c>
      <c r="W126" s="57" t="str">
        <f t="shared" si="90"/>
        <v/>
      </c>
      <c r="X126" s="78" t="str">
        <f t="shared" si="3"/>
        <v/>
      </c>
      <c r="Y126" s="33" t="str">
        <f t="shared" si="91"/>
        <v/>
      </c>
      <c r="Z126" s="71" t="str">
        <f>IF(Y126="","",MAX(Z$10:Z125)+1)</f>
        <v/>
      </c>
      <c r="AA126" s="52" t="s">
        <v>0</v>
      </c>
      <c r="AB126" s="135"/>
      <c r="AC126" s="52" t="s">
        <v>0</v>
      </c>
      <c r="AD126" s="20" t="str">
        <f t="shared" si="92"/>
        <v/>
      </c>
      <c r="AE126" s="52" t="s">
        <v>0</v>
      </c>
      <c r="AF126" s="165" t="str">
        <f t="shared" si="93"/>
        <v/>
      </c>
      <c r="AG126" s="52" t="s">
        <v>0</v>
      </c>
      <c r="AH126" s="57" t="str">
        <f t="shared" si="94"/>
        <v/>
      </c>
      <c r="AI126" s="33" t="str">
        <f t="shared" si="95"/>
        <v/>
      </c>
      <c r="AJ126" s="78" t="str">
        <f t="shared" si="5"/>
        <v/>
      </c>
      <c r="AK126" s="33" t="str" cm="1">
        <f t="array" ref="AK126">IF(AJ126="",""&amp;AI126,IF(AJ126="NEMA",AI126,INDEX(klub_naziv,MATCH(INDEX(klubAlias_klubId,AJ126),klub_id,0))))</f>
        <v/>
      </c>
      <c r="AL126" s="33" t="str" cm="1">
        <f t="array" ref="AL126">IFERROR(""&amp;INDEX(registarNatjecatelji,CX126,4),"")</f>
        <v/>
      </c>
      <c r="AM126" s="78" t="str">
        <f t="shared" si="96"/>
        <v/>
      </c>
      <c r="AN126" s="71" t="str">
        <f t="shared" si="97"/>
        <v/>
      </c>
      <c r="AO126" s="52" t="s">
        <v>0</v>
      </c>
      <c r="AP126" s="87" t="str">
        <f>IF(AJ126&lt;&gt;"NEMA","",IF(IFERROR(MATCH(AI126,AI$10:AI125,0),0)&lt;&gt;0,"",AI126))</f>
        <v/>
      </c>
      <c r="AQ126" s="52" t="s">
        <v>0</v>
      </c>
      <c r="AR126" s="135"/>
      <c r="AS126" s="52" t="s">
        <v>0</v>
      </c>
      <c r="AT126" s="57" t="str">
        <f t="shared" si="98"/>
        <v/>
      </c>
      <c r="AU126" s="33" t="str">
        <f>IF(AT126="","",MAX(AU$10:AU125)+1)</f>
        <v/>
      </c>
      <c r="AV126" s="33" t="str">
        <f t="shared" si="99"/>
        <v/>
      </c>
      <c r="AW126" s="33" t="str">
        <f t="shared" si="100"/>
        <v/>
      </c>
      <c r="AX126" s="33" t="str">
        <f>IF(AR126="","",MAX(AX$10:AX125)+1)</f>
        <v/>
      </c>
      <c r="AY126" s="94" t="str">
        <f t="shared" si="101"/>
        <v/>
      </c>
      <c r="AZ126" s="71" t="str">
        <f t="shared" si="102"/>
        <v/>
      </c>
      <c r="BA126" s="52" t="s">
        <v>0</v>
      </c>
      <c r="BB126" s="20" t="str">
        <f t="shared" si="103"/>
        <v/>
      </c>
      <c r="BC126" s="52" t="s">
        <v>0</v>
      </c>
      <c r="BD126" s="165" t="str">
        <f t="shared" si="104"/>
        <v/>
      </c>
      <c r="BE126" s="52" t="s">
        <v>0</v>
      </c>
      <c r="BF126" s="63" t="str">
        <f t="shared" si="105"/>
        <v/>
      </c>
      <c r="BG126" s="93" t="str">
        <f t="shared" si="106"/>
        <v>0</v>
      </c>
      <c r="BH126" s="211" t="str">
        <f t="shared" si="107"/>
        <v/>
      </c>
      <c r="BI126" s="212" t="str">
        <f t="shared" si="78"/>
        <v/>
      </c>
      <c r="BJ126" s="52" t="s">
        <v>0</v>
      </c>
      <c r="BK126" s="57" t="str">
        <f t="shared" si="108"/>
        <v>Vacant</v>
      </c>
      <c r="BL126" s="33" t="str">
        <f t="shared" si="109"/>
        <v/>
      </c>
      <c r="BM126" s="78" t="str">
        <f t="shared" si="110"/>
        <v/>
      </c>
      <c r="BN126" s="78" t="str">
        <f t="shared" si="111"/>
        <v/>
      </c>
      <c r="BO126" s="33" t="str">
        <f t="shared" si="112"/>
        <v/>
      </c>
      <c r="BP126" s="71" t="str">
        <f t="shared" si="113"/>
        <v/>
      </c>
      <c r="BQ126" s="52" t="s">
        <v>0</v>
      </c>
      <c r="BR126" s="87" t="str">
        <f t="shared" si="114"/>
        <v/>
      </c>
      <c r="BS126" s="52" t="s">
        <v>0</v>
      </c>
      <c r="BT126" s="20" t="str">
        <f t="shared" si="115"/>
        <v/>
      </c>
      <c r="BU126" s="52" t="s">
        <v>0</v>
      </c>
      <c r="BV126" s="135"/>
      <c r="BW126" s="52" t="s">
        <v>0</v>
      </c>
      <c r="BX126" s="57" t="str">
        <f t="shared" si="116"/>
        <v/>
      </c>
      <c r="BY126" s="78" t="str">
        <f>IF(BV126="","",MAX(BY$10:BY125)+1)</f>
        <v/>
      </c>
      <c r="BZ126" s="58" t="str">
        <f t="shared" si="117"/>
        <v/>
      </c>
      <c r="CA126" s="52" t="s">
        <v>0</v>
      </c>
      <c r="CB126" s="20" t="str">
        <f t="shared" si="118"/>
        <v/>
      </c>
      <c r="CC126" s="52" t="s">
        <v>0</v>
      </c>
      <c r="CD126" s="63" t="str">
        <f>IF(AND(BM126="NEMA",BN126="NEMA"),MAX(CD$10:CD125)+1,"")</f>
        <v/>
      </c>
      <c r="CE126" s="58" t="str">
        <f t="shared" si="119"/>
        <v/>
      </c>
      <c r="CF126" t="s">
        <v>0</v>
      </c>
      <c r="CG126" s="138" t="str">
        <f t="shared" si="79"/>
        <v>M</v>
      </c>
      <c r="CH126" t="s">
        <v>0</v>
      </c>
      <c r="CI126" s="57" t="str">
        <f>IF(CD126="","",IF(M126&lt;&gt;"CRO","","INSERT INTO osoba (id,reg_broj,oib,spol_id,dat_rodjenja) VALUES ("&amp;CD126&amp;",(SELECT max(reg_broj)+1 FROM osoba),Null,'"&amp;CG126&amp;"',Null); INSERT INTO osoba_log (id,reg_broj,oib,spol_id,dat_rodjenja,dnevnik_id) SELECT id,reg_broj,oib,spol_id,dat_rodjenja,"&amp;dnevnik_id&amp;" FROM osoba WHERE id = "&amp;CD126&amp;";"))</f>
        <v/>
      </c>
      <c r="CJ126" s="71" t="str">
        <f>IF(CD126="","","INSERT INTO imeprezime (id,osoba_id,rbr,ime,prezime,klub_id,identitet_id,sintaksa_id,info,aktivno,dnevnik_id) VALUES ("&amp;CD126&amp;","&amp;IF(CI126="","Null",CD126)&amp;",1,'"&amp;BK126&amp;"','"&amp;BL126&amp;"',(SELECT id FROM klub WHERE naziv = '"&amp;BD126&amp;"'),Null,1,'',1,"&amp;dnevnik_id&amp;");")</f>
        <v/>
      </c>
      <c r="CK126" t="s">
        <v>0</v>
      </c>
      <c r="CL126" s="20" t="str">
        <f t="shared" si="120"/>
        <v/>
      </c>
      <c r="CM126" s="52" t="s">
        <v>0</v>
      </c>
      <c r="CN126" s="57" t="str">
        <f t="shared" si="80"/>
        <v/>
      </c>
      <c r="CO126" s="71" t="str">
        <f t="shared" si="81"/>
        <v/>
      </c>
      <c r="CP126" s="52" t="s">
        <v>0</v>
      </c>
      <c r="CQ126" s="57" t="str">
        <f t="shared" si="121"/>
        <v/>
      </c>
      <c r="CR126" s="58" t="str">
        <f t="shared" si="122"/>
        <v/>
      </c>
      <c r="CS126" s="52" t="s">
        <v>0</v>
      </c>
      <c r="CT126" s="57" t="str">
        <f t="shared" si="123"/>
        <v/>
      </c>
      <c r="CU126" s="58" t="str">
        <f t="shared" si="124"/>
        <v/>
      </c>
      <c r="CV126" s="52" t="s">
        <v>0</v>
      </c>
      <c r="CW126" s="57" t="str">
        <f t="shared" si="125"/>
        <v/>
      </c>
      <c r="CX126" s="58" t="str">
        <f t="shared" si="126"/>
        <v/>
      </c>
      <c r="CY126" s="52" t="s">
        <v>0</v>
      </c>
      <c r="CZ126" s="63" t="str">
        <f t="shared" si="127"/>
        <v/>
      </c>
      <c r="DA126" s="58" t="str" cm="1">
        <f t="array" ref="DA126">IF(CZ126&lt;&gt;"",INDEX(imePrezime_id,CZ126,0),IF(CD126&lt;&gt;"",CD126,""))</f>
        <v/>
      </c>
      <c r="DB126" s="52" t="s">
        <v>0</v>
      </c>
      <c r="DC126" s="63" t="str">
        <f t="shared" si="128"/>
        <v/>
      </c>
      <c r="DD126" s="78" t="str">
        <f t="shared" si="82"/>
        <v/>
      </c>
      <c r="DE126" s="78" t="str">
        <f t="shared" si="129"/>
        <v/>
      </c>
      <c r="DF126" s="78" t="str">
        <f t="shared" si="130"/>
        <v/>
      </c>
      <c r="DG126" s="71" t="str">
        <f t="shared" si="131"/>
        <v/>
      </c>
      <c r="DH126" s="52" t="s">
        <v>0</v>
      </c>
      <c r="DI126" s="63" t="str">
        <f>IF(BL126="","",MAX(DI$10:DI125)+1)</f>
        <v/>
      </c>
      <c r="DJ126" s="78" t="str">
        <f t="shared" si="132"/>
        <v/>
      </c>
      <c r="DK126" s="78" t="str">
        <f t="shared" si="133"/>
        <v/>
      </c>
      <c r="DL126" s="78" t="str">
        <f t="shared" si="134"/>
        <v/>
      </c>
      <c r="DM126" s="78" t="str">
        <f t="shared" si="135"/>
        <v/>
      </c>
      <c r="DN126" s="78" t="str">
        <f t="shared" si="83"/>
        <v/>
      </c>
      <c r="DO126" s="78" t="str">
        <f t="shared" si="84"/>
        <v/>
      </c>
      <c r="DP126" s="78" t="str">
        <f t="shared" si="136"/>
        <v/>
      </c>
      <c r="DQ126" s="78" t="str">
        <f t="shared" si="137"/>
        <v/>
      </c>
      <c r="DR126" s="78" t="str">
        <f t="shared" si="138"/>
        <v/>
      </c>
      <c r="DS126" s="58" t="str">
        <f t="shared" si="85"/>
        <v/>
      </c>
      <c r="DT126" s="52" t="s">
        <v>0</v>
      </c>
      <c r="DU126" s="20"/>
      <c r="DV126" s="52"/>
      <c r="DW126" s="20"/>
      <c r="DX126" s="52"/>
      <c r="DY126" s="230"/>
      <c r="DZ126" s="52" t="s">
        <v>0</v>
      </c>
    </row>
    <row r="127" spans="1:130" x14ac:dyDescent="0.25">
      <c r="A127" t="s">
        <v>0</v>
      </c>
      <c r="B127" s="57" t="str">
        <f>IF(csv!F119="","",csv!T119)</f>
        <v>M35</v>
      </c>
      <c r="C127" s="33" t="s">
        <v>0</v>
      </c>
      <c r="D127" s="33" t="str">
        <f>IF(csv!F119="","",csv!F119)</f>
        <v>Dalibor</v>
      </c>
      <c r="E127" s="33" t="str">
        <f>IF(csv!E119="","",csv!E119)</f>
        <v>Stankovski</v>
      </c>
      <c r="F127" s="33" t="s">
        <v>0</v>
      </c>
      <c r="G127" s="78" t="str">
        <f>IF(csv!M119="","",csv!M119)</f>
        <v/>
      </c>
      <c r="H127" s="78" t="str">
        <f>IF(csv!N119="","",csv!N119)</f>
        <v>1</v>
      </c>
      <c r="I127" s="33" t="s">
        <v>0</v>
      </c>
      <c r="J127" s="33" t="str">
        <f>IF(csv!P119="","",csv!P119)</f>
        <v>OK Jelen</v>
      </c>
      <c r="K127" s="33" t="str">
        <f>IF(csv!Q119="","",csv!Q119)</f>
        <v>OK Jelen</v>
      </c>
      <c r="L127" s="33" t="s">
        <v>0</v>
      </c>
      <c r="M127" s="71" t="str">
        <f>IF(csv!R119="","",csv!R119)</f>
        <v>CRO</v>
      </c>
      <c r="N127" s="52" t="s">
        <v>0</v>
      </c>
      <c r="O127" s="57" t="str">
        <f t="shared" si="86"/>
        <v>M35</v>
      </c>
      <c r="P127" s="78">
        <f>IF(O127="","",IF(COUNTIF(O$10:O126,O127)=0,P126+1,P126))</f>
        <v>7</v>
      </c>
      <c r="Q127" s="93">
        <f t="shared" si="87"/>
        <v>107</v>
      </c>
      <c r="R127" s="94" t="str" cm="1">
        <f t="array" ref="R127">IF(S127="","",INDEX(natjecanjeStaze_naziv,MATCH(S127,natjecanjeStaze_stazaId,0)))</f>
        <v>M35</v>
      </c>
      <c r="S127" s="58">
        <f t="shared" si="88"/>
        <v>1002</v>
      </c>
      <c r="T127" s="52" t="s">
        <v>0</v>
      </c>
      <c r="U127" s="165" t="str">
        <f t="shared" si="89"/>
        <v>M35</v>
      </c>
      <c r="V127" s="52" t="s">
        <v>0</v>
      </c>
      <c r="W127" s="57" t="str">
        <f t="shared" si="90"/>
        <v>CRO</v>
      </c>
      <c r="X127" s="78">
        <f t="shared" si="3"/>
        <v>1</v>
      </c>
      <c r="Y127" s="33" t="str">
        <f t="shared" si="91"/>
        <v/>
      </c>
      <c r="Z127" s="71" t="str">
        <f>IF(Y127="","",MAX(Z$10:Z126)+1)</f>
        <v/>
      </c>
      <c r="AA127" s="52" t="s">
        <v>0</v>
      </c>
      <c r="AB127" s="135"/>
      <c r="AC127" s="52" t="s">
        <v>0</v>
      </c>
      <c r="AD127" s="20" t="str">
        <f t="shared" si="92"/>
        <v/>
      </c>
      <c r="AE127" s="52" t="s">
        <v>0</v>
      </c>
      <c r="AF127" s="165" t="str">
        <f t="shared" si="93"/>
        <v>CRO</v>
      </c>
      <c r="AG127" s="52" t="s">
        <v>0</v>
      </c>
      <c r="AH127" s="57" t="str">
        <f t="shared" si="94"/>
        <v>OK Jelen</v>
      </c>
      <c r="AI127" s="33" t="str">
        <f t="shared" si="95"/>
        <v>OK Jelen</v>
      </c>
      <c r="AJ127" s="78" t="str">
        <f t="shared" si="5"/>
        <v/>
      </c>
      <c r="AK127" s="33" t="str" cm="1">
        <f t="array" ref="AK127">IF(AJ127="",""&amp;AI127,IF(AJ127="NEMA",AI127,INDEX(klub_naziv,MATCH(INDEX(klubAlias_klubId,AJ127),klub_id,0))))</f>
        <v>OK Jelen</v>
      </c>
      <c r="AL127" s="33" t="str" cm="1">
        <f t="array" ref="AL127">IFERROR(""&amp;INDEX(registarNatjecatelji,CX127,4),"")</f>
        <v>OK Jelen</v>
      </c>
      <c r="AM127" s="78" t="str">
        <f t="shared" si="96"/>
        <v/>
      </c>
      <c r="AN127" s="71" t="str">
        <f t="shared" si="97"/>
        <v>OK Jelen</v>
      </c>
      <c r="AO127" s="52" t="s">
        <v>0</v>
      </c>
      <c r="AP127" s="87" t="str">
        <f>IF(AJ127&lt;&gt;"NEMA","",IF(IFERROR(MATCH(AI127,AI$10:AI126,0),0)&lt;&gt;0,"",AI127))</f>
        <v/>
      </c>
      <c r="AQ127" s="52" t="s">
        <v>0</v>
      </c>
      <c r="AR127" s="135"/>
      <c r="AS127" s="52" t="s">
        <v>0</v>
      </c>
      <c r="AT127" s="57" t="str">
        <f t="shared" si="98"/>
        <v/>
      </c>
      <c r="AU127" s="33" t="str">
        <f>IF(AT127="","",MAX(AU$10:AU126)+1)</f>
        <v/>
      </c>
      <c r="AV127" s="33" t="str">
        <f t="shared" si="99"/>
        <v/>
      </c>
      <c r="AW127" s="33" t="str">
        <f t="shared" si="100"/>
        <v/>
      </c>
      <c r="AX127" s="33" t="str">
        <f>IF(AR127="","",MAX(AX$10:AX126)+1)</f>
        <v/>
      </c>
      <c r="AY127" s="94" t="str">
        <f t="shared" si="101"/>
        <v/>
      </c>
      <c r="AZ127" s="71" t="str">
        <f t="shared" si="102"/>
        <v/>
      </c>
      <c r="BA127" s="52" t="s">
        <v>0</v>
      </c>
      <c r="BB127" s="20" t="str">
        <f t="shared" si="103"/>
        <v/>
      </c>
      <c r="BC127" s="52" t="s">
        <v>0</v>
      </c>
      <c r="BD127" s="165" t="str">
        <f t="shared" si="104"/>
        <v>OK Jelen</v>
      </c>
      <c r="BE127" s="52" t="s">
        <v>0</v>
      </c>
      <c r="BF127" s="63" t="str">
        <f t="shared" si="105"/>
        <v/>
      </c>
      <c r="BG127" s="93" t="str">
        <f t="shared" si="106"/>
        <v>1</v>
      </c>
      <c r="BH127" s="211" t="str">
        <f t="shared" si="107"/>
        <v/>
      </c>
      <c r="BI127" s="212">
        <f t="shared" si="78"/>
        <v>6</v>
      </c>
      <c r="BJ127" s="52" t="s">
        <v>0</v>
      </c>
      <c r="BK127" s="57" t="str">
        <f t="shared" si="108"/>
        <v>Dalibor</v>
      </c>
      <c r="BL127" s="33" t="str">
        <f t="shared" si="109"/>
        <v>Stankovski</v>
      </c>
      <c r="BM127" s="78">
        <f t="shared" si="110"/>
        <v>1164</v>
      </c>
      <c r="BN127" s="78" t="str">
        <f t="shared" si="111"/>
        <v/>
      </c>
      <c r="BO127" s="33" t="str">
        <f t="shared" si="112"/>
        <v>Dalibor</v>
      </c>
      <c r="BP127" s="71" t="str">
        <f t="shared" si="113"/>
        <v>Stankovski</v>
      </c>
      <c r="BQ127" s="52" t="s">
        <v>0</v>
      </c>
      <c r="BR127" s="87" t="str">
        <f t="shared" si="114"/>
        <v/>
      </c>
      <c r="BS127" s="52" t="s">
        <v>0</v>
      </c>
      <c r="BT127" s="20" t="str">
        <f t="shared" si="115"/>
        <v/>
      </c>
      <c r="BU127" s="52" t="s">
        <v>0</v>
      </c>
      <c r="BV127" s="135"/>
      <c r="BW127" s="52" t="s">
        <v>0</v>
      </c>
      <c r="BX127" s="57" t="str">
        <f t="shared" si="116"/>
        <v/>
      </c>
      <c r="BY127" s="78" t="str">
        <f>IF(BV127="","",MAX(BY$10:BY126)+1)</f>
        <v/>
      </c>
      <c r="BZ127" s="58" t="str">
        <f t="shared" si="117"/>
        <v/>
      </c>
      <c r="CA127" s="52" t="s">
        <v>0</v>
      </c>
      <c r="CB127" s="20" t="str">
        <f t="shared" si="118"/>
        <v/>
      </c>
      <c r="CC127" s="52" t="s">
        <v>0</v>
      </c>
      <c r="CD127" s="63" t="str">
        <f>IF(AND(BM127="NEMA",BN127="NEMA"),MAX(CD$10:CD126)+1,"")</f>
        <v/>
      </c>
      <c r="CE127" s="58" t="str">
        <f t="shared" si="119"/>
        <v/>
      </c>
      <c r="CF127" t="s">
        <v>0</v>
      </c>
      <c r="CG127" s="138" t="str">
        <f t="shared" si="79"/>
        <v>M</v>
      </c>
      <c r="CH127" t="s">
        <v>0</v>
      </c>
      <c r="CI127" s="57" t="str">
        <f>IF(CD127="","",IF(M127&lt;&gt;"CRO","","INSERT INTO osoba (id,reg_broj,oib,spol_id,dat_rodjenja) VALUES ("&amp;CD127&amp;",(SELECT max(reg_broj)+1 FROM osoba),Null,'"&amp;CG127&amp;"',Null); INSERT INTO osoba_log (id,reg_broj,oib,spol_id,dat_rodjenja,dnevnik_id) SELECT id,reg_broj,oib,spol_id,dat_rodjenja,"&amp;dnevnik_id&amp;" FROM osoba WHERE id = "&amp;CD127&amp;";"))</f>
        <v/>
      </c>
      <c r="CJ127" s="71" t="str">
        <f>IF(CD127="","","INSERT INTO imeprezime (id,osoba_id,rbr,ime,prezime,klub_id,identitet_id,sintaksa_id,info,aktivno,dnevnik_id) VALUES ("&amp;CD127&amp;","&amp;IF(CI127="","Null",CD127)&amp;",1,'"&amp;BK127&amp;"','"&amp;BL127&amp;"',(SELECT id FROM klub WHERE naziv = '"&amp;BD127&amp;"'),Null,1,'',1,"&amp;dnevnik_id&amp;");")</f>
        <v/>
      </c>
      <c r="CK127" t="s">
        <v>0</v>
      </c>
      <c r="CL127" s="20" t="str">
        <f t="shared" si="120"/>
        <v/>
      </c>
      <c r="CM127" s="52" t="s">
        <v>0</v>
      </c>
      <c r="CN127" s="57" t="str">
        <f t="shared" si="80"/>
        <v>Dalibor</v>
      </c>
      <c r="CO127" s="71" t="str">
        <f t="shared" si="81"/>
        <v>Stankovski</v>
      </c>
      <c r="CP127" s="52" t="s">
        <v>0</v>
      </c>
      <c r="CQ127" s="57" t="str">
        <f t="shared" si="121"/>
        <v>Dalibor – Stankovski – OK Jelen – M35</v>
      </c>
      <c r="CR127" s="58">
        <f t="shared" si="122"/>
        <v>193</v>
      </c>
      <c r="CS127" s="52" t="s">
        <v>0</v>
      </c>
      <c r="CT127" s="57" t="str">
        <f t="shared" si="123"/>
        <v>Dalibor – Stankovski – OK Jelen</v>
      </c>
      <c r="CU127" s="58">
        <f t="shared" si="124"/>
        <v>193</v>
      </c>
      <c r="CV127" s="52" t="s">
        <v>0</v>
      </c>
      <c r="CW127" s="57" t="str">
        <f t="shared" si="125"/>
        <v>Dalibor – Stankovski</v>
      </c>
      <c r="CX127" s="58">
        <f t="shared" si="126"/>
        <v>193</v>
      </c>
      <c r="CY127" s="52" t="s">
        <v>0</v>
      </c>
      <c r="CZ127" s="63">
        <f t="shared" si="127"/>
        <v>193</v>
      </c>
      <c r="DA127" s="58" cm="1">
        <f t="array" ref="DA127">IF(CZ127&lt;&gt;"",INDEX(imePrezime_id,CZ127,0),IF(CD127&lt;&gt;"",CD127,""))</f>
        <v>1164</v>
      </c>
      <c r="DB127" s="52" t="s">
        <v>0</v>
      </c>
      <c r="DC127" s="63" t="str">
        <f t="shared" si="128"/>
        <v>imepre</v>
      </c>
      <c r="DD127" s="78" t="str">
        <f t="shared" si="82"/>
        <v>klu</v>
      </c>
      <c r="DE127" s="78" t="str">
        <f t="shared" si="129"/>
        <v>kat</v>
      </c>
      <c r="DF127" s="78" t="str">
        <f t="shared" si="130"/>
        <v/>
      </c>
      <c r="DG127" s="71" t="str">
        <f t="shared" si="131"/>
        <v>imepre-klu-kat</v>
      </c>
      <c r="DH127" s="52" t="s">
        <v>0</v>
      </c>
      <c r="DI127" s="63">
        <f>IF(BL127="","",MAX(DI$10:DI126)+1)</f>
        <v>1105</v>
      </c>
      <c r="DJ127" s="78">
        <f t="shared" si="132"/>
        <v>1002</v>
      </c>
      <c r="DK127" s="78">
        <f t="shared" si="133"/>
        <v>1164</v>
      </c>
      <c r="DL127" s="78" t="str">
        <f t="shared" si="134"/>
        <v/>
      </c>
      <c r="DM127" s="78">
        <f t="shared" si="135"/>
        <v>6</v>
      </c>
      <c r="DN127" s="78">
        <f t="shared" si="83"/>
        <v>0</v>
      </c>
      <c r="DO127" s="78">
        <f t="shared" si="84"/>
        <v>1</v>
      </c>
      <c r="DP127" s="78" t="str">
        <f t="shared" si="136"/>
        <v>1</v>
      </c>
      <c r="DQ127" s="78" t="str">
        <f t="shared" si="137"/>
        <v/>
      </c>
      <c r="DR127" s="78" t="str">
        <f t="shared" si="138"/>
        <v/>
      </c>
      <c r="DS127" s="58" t="str">
        <f t="shared" si="85"/>
        <v/>
      </c>
      <c r="DT127" s="52" t="s">
        <v>0</v>
      </c>
      <c r="DU127" s="20"/>
      <c r="DV127" s="52"/>
      <c r="DW127" s="20"/>
      <c r="DX127" s="52"/>
      <c r="DY127" s="230"/>
      <c r="DZ127" s="52" t="s">
        <v>0</v>
      </c>
    </row>
    <row r="128" spans="1:130" x14ac:dyDescent="0.25">
      <c r="A128" t="s">
        <v>0</v>
      </c>
      <c r="B128" s="57" t="str">
        <f>IF(csv!F120="","",csv!T120)</f>
        <v>M45</v>
      </c>
      <c r="C128" s="33" t="s">
        <v>0</v>
      </c>
      <c r="D128" s="33" t="str">
        <f>IF(csv!F120="","",csv!F120)</f>
        <v>Damir</v>
      </c>
      <c r="E128" s="33" t="str">
        <f>IF(csv!E120="","",csv!E120)</f>
        <v>Gobec</v>
      </c>
      <c r="F128" s="33" t="s">
        <v>0</v>
      </c>
      <c r="G128" s="78" t="str">
        <f>IF(csv!M120="","",csv!M120)</f>
        <v>40:43</v>
      </c>
      <c r="H128" s="78" t="str">
        <f>IF(csv!N120="","",csv!N120)</f>
        <v>0</v>
      </c>
      <c r="I128" s="33" t="s">
        <v>0</v>
      </c>
      <c r="J128" s="33" t="str">
        <f>IF(csv!P120="","",csv!P120)</f>
        <v>Vihor</v>
      </c>
      <c r="K128" s="33" t="str">
        <f>IF(csv!Q120="","",csv!Q120)</f>
        <v>OK Vihor</v>
      </c>
      <c r="L128" s="33" t="s">
        <v>0</v>
      </c>
      <c r="M128" s="71" t="str">
        <f>IF(csv!R120="","",csv!R120)</f>
        <v>CRO</v>
      </c>
      <c r="N128" s="52" t="s">
        <v>0</v>
      </c>
      <c r="O128" s="57" t="str">
        <f t="shared" si="86"/>
        <v>M45</v>
      </c>
      <c r="P128" s="78">
        <f>IF(O128="","",IF(COUNTIF(O$10:O127,O128)=0,P127+1,P127))</f>
        <v>8</v>
      </c>
      <c r="Q128" s="93">
        <f t="shared" si="87"/>
        <v>106</v>
      </c>
      <c r="R128" s="94" t="str" cm="1">
        <f t="array" ref="R128">IF(S128="","",INDEX(natjecanjeStaze_naziv,MATCH(S128,natjecanjeStaze_stazaId,0)))</f>
        <v>M45 – Ž20 – Ž35</v>
      </c>
      <c r="S128" s="58">
        <f t="shared" si="88"/>
        <v>1011</v>
      </c>
      <c r="T128" s="52" t="s">
        <v>0</v>
      </c>
      <c r="U128" s="165" t="str">
        <f t="shared" si="89"/>
        <v>M45</v>
      </c>
      <c r="V128" s="52" t="s">
        <v>0</v>
      </c>
      <c r="W128" s="57" t="str">
        <f t="shared" si="90"/>
        <v>CRO</v>
      </c>
      <c r="X128" s="78">
        <f t="shared" si="3"/>
        <v>1</v>
      </c>
      <c r="Y128" s="33" t="str">
        <f t="shared" si="91"/>
        <v/>
      </c>
      <c r="Z128" s="71" t="str">
        <f>IF(Y128="","",MAX(Z$10:Z127)+1)</f>
        <v/>
      </c>
      <c r="AA128" s="52" t="s">
        <v>0</v>
      </c>
      <c r="AB128" s="135"/>
      <c r="AC128" s="52" t="s">
        <v>0</v>
      </c>
      <c r="AD128" s="20" t="str">
        <f t="shared" si="92"/>
        <v/>
      </c>
      <c r="AE128" s="52" t="s">
        <v>0</v>
      </c>
      <c r="AF128" s="165" t="str">
        <f t="shared" si="93"/>
        <v>CRO</v>
      </c>
      <c r="AG128" s="52" t="s">
        <v>0</v>
      </c>
      <c r="AH128" s="57" t="str">
        <f t="shared" si="94"/>
        <v>Vihor</v>
      </c>
      <c r="AI128" s="33" t="str">
        <f t="shared" si="95"/>
        <v>OK Vihor</v>
      </c>
      <c r="AJ128" s="78" t="str">
        <f t="shared" si="5"/>
        <v/>
      </c>
      <c r="AK128" s="33" t="str" cm="1">
        <f t="array" ref="AK128">IF(AJ128="",""&amp;AI128,IF(AJ128="NEMA",AI128,INDEX(klub_naziv,MATCH(INDEX(klubAlias_klubId,AJ128),klub_id,0))))</f>
        <v>OK Vihor</v>
      </c>
      <c r="AL128" s="33" t="str" cm="1">
        <f t="array" ref="AL128">IFERROR(""&amp;INDEX(registarNatjecatelji,CX128,4),"")</f>
        <v>OK Vihor</v>
      </c>
      <c r="AM128" s="78" t="str">
        <f t="shared" si="96"/>
        <v/>
      </c>
      <c r="AN128" s="71" t="str">
        <f t="shared" si="97"/>
        <v>OK Vihor</v>
      </c>
      <c r="AO128" s="52" t="s">
        <v>0</v>
      </c>
      <c r="AP128" s="87" t="str">
        <f>IF(AJ128&lt;&gt;"NEMA","",IF(IFERROR(MATCH(AI128,AI$10:AI127,0),0)&lt;&gt;0,"",AI128))</f>
        <v/>
      </c>
      <c r="AQ128" s="52" t="s">
        <v>0</v>
      </c>
      <c r="AR128" s="135"/>
      <c r="AS128" s="52" t="s">
        <v>0</v>
      </c>
      <c r="AT128" s="57" t="str">
        <f t="shared" si="98"/>
        <v/>
      </c>
      <c r="AU128" s="33" t="str">
        <f>IF(AT128="","",MAX(AU$10:AU127)+1)</f>
        <v/>
      </c>
      <c r="AV128" s="33" t="str">
        <f t="shared" si="99"/>
        <v/>
      </c>
      <c r="AW128" s="33" t="str">
        <f t="shared" si="100"/>
        <v/>
      </c>
      <c r="AX128" s="33" t="str">
        <f>IF(AR128="","",MAX(AX$10:AX127)+1)</f>
        <v/>
      </c>
      <c r="AY128" s="94" t="str">
        <f t="shared" si="101"/>
        <v/>
      </c>
      <c r="AZ128" s="71" t="str">
        <f t="shared" si="102"/>
        <v/>
      </c>
      <c r="BA128" s="52" t="s">
        <v>0</v>
      </c>
      <c r="BB128" s="20" t="str">
        <f t="shared" si="103"/>
        <v/>
      </c>
      <c r="BC128" s="52" t="s">
        <v>0</v>
      </c>
      <c r="BD128" s="165" t="str">
        <f t="shared" si="104"/>
        <v>OK Vihor</v>
      </c>
      <c r="BE128" s="52" t="s">
        <v>0</v>
      </c>
      <c r="BF128" s="63" t="str">
        <f t="shared" si="105"/>
        <v>40:43</v>
      </c>
      <c r="BG128" s="93" t="str">
        <f t="shared" si="106"/>
        <v>0</v>
      </c>
      <c r="BH128" s="211">
        <f t="shared" si="107"/>
        <v>2443</v>
      </c>
      <c r="BI128" s="212">
        <f t="shared" si="78"/>
        <v>1</v>
      </c>
      <c r="BJ128" s="52" t="s">
        <v>0</v>
      </c>
      <c r="BK128" s="57" t="str">
        <f t="shared" si="108"/>
        <v>Damir</v>
      </c>
      <c r="BL128" s="33" t="str">
        <f t="shared" si="109"/>
        <v>Gobec</v>
      </c>
      <c r="BM128" s="78">
        <f t="shared" si="110"/>
        <v>1209</v>
      </c>
      <c r="BN128" s="78" t="str">
        <f t="shared" si="111"/>
        <v/>
      </c>
      <c r="BO128" s="33" t="str">
        <f t="shared" si="112"/>
        <v>Damir</v>
      </c>
      <c r="BP128" s="71" t="str">
        <f t="shared" si="113"/>
        <v>Gobec</v>
      </c>
      <c r="BQ128" s="52" t="s">
        <v>0</v>
      </c>
      <c r="BR128" s="87" t="str">
        <f t="shared" si="114"/>
        <v/>
      </c>
      <c r="BS128" s="52" t="s">
        <v>0</v>
      </c>
      <c r="BT128" s="20" t="str">
        <f t="shared" si="115"/>
        <v/>
      </c>
      <c r="BU128" s="52" t="s">
        <v>0</v>
      </c>
      <c r="BV128" s="135"/>
      <c r="BW128" s="52" t="s">
        <v>0</v>
      </c>
      <c r="BX128" s="57" t="str">
        <f t="shared" si="116"/>
        <v/>
      </c>
      <c r="BY128" s="78" t="str">
        <f>IF(BV128="","",MAX(BY$10:BY127)+1)</f>
        <v/>
      </c>
      <c r="BZ128" s="58" t="str">
        <f t="shared" si="117"/>
        <v/>
      </c>
      <c r="CA128" s="52" t="s">
        <v>0</v>
      </c>
      <c r="CB128" s="20" t="str">
        <f t="shared" si="118"/>
        <v/>
      </c>
      <c r="CC128" s="52" t="s">
        <v>0</v>
      </c>
      <c r="CD128" s="63" t="str">
        <f>IF(AND(BM128="NEMA",BN128="NEMA"),MAX(CD$10:CD127)+1,"")</f>
        <v/>
      </c>
      <c r="CE128" s="58" t="str">
        <f t="shared" si="119"/>
        <v/>
      </c>
      <c r="CF128" t="s">
        <v>0</v>
      </c>
      <c r="CG128" s="138" t="str">
        <f t="shared" si="79"/>
        <v>M</v>
      </c>
      <c r="CH128" t="s">
        <v>0</v>
      </c>
      <c r="CI128" s="57" t="str">
        <f>IF(CD128="","",IF(M128&lt;&gt;"CRO","","INSERT INTO osoba (id,reg_broj,oib,spol_id,dat_rodjenja) VALUES ("&amp;CD128&amp;",(SELECT max(reg_broj)+1 FROM osoba),Null,'"&amp;CG128&amp;"',Null); INSERT INTO osoba_log (id,reg_broj,oib,spol_id,dat_rodjenja,dnevnik_id) SELECT id,reg_broj,oib,spol_id,dat_rodjenja,"&amp;dnevnik_id&amp;" FROM osoba WHERE id = "&amp;CD128&amp;";"))</f>
        <v/>
      </c>
      <c r="CJ128" s="71" t="str">
        <f>IF(CD128="","","INSERT INTO imeprezime (id,osoba_id,rbr,ime,prezime,klub_id,identitet_id,sintaksa_id,info,aktivno,dnevnik_id) VALUES ("&amp;CD128&amp;","&amp;IF(CI128="","Null",CD128)&amp;",1,'"&amp;BK128&amp;"','"&amp;BL128&amp;"',(SELECT id FROM klub WHERE naziv = '"&amp;BD128&amp;"'),Null,1,'',1,"&amp;dnevnik_id&amp;");")</f>
        <v/>
      </c>
      <c r="CK128" t="s">
        <v>0</v>
      </c>
      <c r="CL128" s="20" t="str">
        <f t="shared" si="120"/>
        <v/>
      </c>
      <c r="CM128" s="52" t="s">
        <v>0</v>
      </c>
      <c r="CN128" s="57" t="str">
        <f t="shared" si="80"/>
        <v>Damir</v>
      </c>
      <c r="CO128" s="71" t="str">
        <f t="shared" si="81"/>
        <v>Gobec</v>
      </c>
      <c r="CP128" s="52" t="s">
        <v>0</v>
      </c>
      <c r="CQ128" s="57" t="str">
        <f t="shared" si="121"/>
        <v>Damir – Gobec – OK Vihor – M45</v>
      </c>
      <c r="CR128" s="58">
        <f t="shared" si="122"/>
        <v>662</v>
      </c>
      <c r="CS128" s="52" t="s">
        <v>0</v>
      </c>
      <c r="CT128" s="57" t="str">
        <f t="shared" si="123"/>
        <v>Damir – Gobec – OK Vihor</v>
      </c>
      <c r="CU128" s="58">
        <f t="shared" si="124"/>
        <v>662</v>
      </c>
      <c r="CV128" s="52" t="s">
        <v>0</v>
      </c>
      <c r="CW128" s="57" t="str">
        <f t="shared" si="125"/>
        <v>Damir – Gobec</v>
      </c>
      <c r="CX128" s="58">
        <f t="shared" si="126"/>
        <v>662</v>
      </c>
      <c r="CY128" s="52" t="s">
        <v>0</v>
      </c>
      <c r="CZ128" s="63">
        <f t="shared" si="127"/>
        <v>662</v>
      </c>
      <c r="DA128" s="58" cm="1">
        <f t="array" ref="DA128">IF(CZ128&lt;&gt;"",INDEX(imePrezime_id,CZ128,0),IF(CD128&lt;&gt;"",CD128,""))</f>
        <v>1209</v>
      </c>
      <c r="DB128" s="52" t="s">
        <v>0</v>
      </c>
      <c r="DC128" s="63" t="str">
        <f t="shared" si="128"/>
        <v>imepre</v>
      </c>
      <c r="DD128" s="78" t="str">
        <f t="shared" si="82"/>
        <v>klu</v>
      </c>
      <c r="DE128" s="78" t="str">
        <f t="shared" si="129"/>
        <v>kat</v>
      </c>
      <c r="DF128" s="78" t="str">
        <f t="shared" si="130"/>
        <v/>
      </c>
      <c r="DG128" s="71" t="str">
        <f t="shared" si="131"/>
        <v>imepre-klu-kat</v>
      </c>
      <c r="DH128" s="52" t="s">
        <v>0</v>
      </c>
      <c r="DI128" s="63">
        <f>IF(BL128="","",MAX(DI$10:DI127)+1)</f>
        <v>1106</v>
      </c>
      <c r="DJ128" s="78">
        <f t="shared" si="132"/>
        <v>1011</v>
      </c>
      <c r="DK128" s="78">
        <f t="shared" si="133"/>
        <v>1209</v>
      </c>
      <c r="DL128" s="78">
        <f t="shared" si="134"/>
        <v>2443</v>
      </c>
      <c r="DM128" s="78">
        <f t="shared" si="135"/>
        <v>1</v>
      </c>
      <c r="DN128" s="78">
        <f t="shared" si="83"/>
        <v>0</v>
      </c>
      <c r="DO128" s="78">
        <f t="shared" si="84"/>
        <v>1</v>
      </c>
      <c r="DP128" s="78" t="str">
        <f t="shared" si="136"/>
        <v>0</v>
      </c>
      <c r="DQ128" s="78" t="str">
        <f t="shared" si="137"/>
        <v/>
      </c>
      <c r="DR128" s="78" t="str">
        <f t="shared" si="138"/>
        <v/>
      </c>
      <c r="DS128" s="58" t="str">
        <f t="shared" si="85"/>
        <v/>
      </c>
      <c r="DT128" s="52" t="s">
        <v>0</v>
      </c>
      <c r="DU128" s="20"/>
      <c r="DV128" s="52"/>
      <c r="DW128" s="20"/>
      <c r="DX128" s="52"/>
      <c r="DY128" s="230"/>
      <c r="DZ128" s="52" t="s">
        <v>0</v>
      </c>
    </row>
    <row r="129" spans="1:130" x14ac:dyDescent="0.25">
      <c r="A129" t="s">
        <v>0</v>
      </c>
      <c r="B129" s="57" t="str">
        <f>IF(csv!F121="","",csv!T121)</f>
        <v>M45</v>
      </c>
      <c r="C129" s="33" t="s">
        <v>0</v>
      </c>
      <c r="D129" s="33" t="str">
        <f>IF(csv!F121="","",csv!F121)</f>
        <v>Tihomir</v>
      </c>
      <c r="E129" s="33" t="str">
        <f>IF(csv!E121="","",csv!E121)</f>
        <v>Salopek</v>
      </c>
      <c r="F129" s="33" t="s">
        <v>0</v>
      </c>
      <c r="G129" s="78" t="str">
        <f>IF(csv!M121="","",csv!M121)</f>
        <v>41:08</v>
      </c>
      <c r="H129" s="78" t="str">
        <f>IF(csv!N121="","",csv!N121)</f>
        <v>0</v>
      </c>
      <c r="I129" s="33" t="s">
        <v>0</v>
      </c>
      <c r="J129" s="33" t="str">
        <f>IF(csv!P121="","",csv!P121)</f>
        <v>RIS</v>
      </c>
      <c r="K129" s="33" t="str">
        <f>IF(csv!Q121="","",csv!Q121)</f>
        <v>OK Ris</v>
      </c>
      <c r="L129" s="33" t="s">
        <v>0</v>
      </c>
      <c r="M129" s="71" t="str">
        <f>IF(csv!R121="","",csv!R121)</f>
        <v>CRO</v>
      </c>
      <c r="N129" s="52" t="s">
        <v>0</v>
      </c>
      <c r="O129" s="57" t="str">
        <f t="shared" si="86"/>
        <v>M45</v>
      </c>
      <c r="P129" s="78">
        <f>IF(O129="","",IF(COUNTIF(O$10:O128,O129)=0,P128+1,P128))</f>
        <v>8</v>
      </c>
      <c r="Q129" s="93">
        <f t="shared" si="87"/>
        <v>106</v>
      </c>
      <c r="R129" s="94" t="str" cm="1">
        <f t="array" ref="R129">IF(S129="","",INDEX(natjecanjeStaze_naziv,MATCH(S129,natjecanjeStaze_stazaId,0)))</f>
        <v>M45 – Ž20 – Ž35</v>
      </c>
      <c r="S129" s="58">
        <f t="shared" si="88"/>
        <v>1011</v>
      </c>
      <c r="T129" s="52" t="s">
        <v>0</v>
      </c>
      <c r="U129" s="165" t="str">
        <f t="shared" si="89"/>
        <v>M45</v>
      </c>
      <c r="V129" s="52" t="s">
        <v>0</v>
      </c>
      <c r="W129" s="57" t="str">
        <f t="shared" si="90"/>
        <v>CRO</v>
      </c>
      <c r="X129" s="78">
        <f t="shared" si="3"/>
        <v>1</v>
      </c>
      <c r="Y129" s="33" t="str">
        <f t="shared" si="91"/>
        <v/>
      </c>
      <c r="Z129" s="71" t="str">
        <f>IF(Y129="","",MAX(Z$10:Z128)+1)</f>
        <v/>
      </c>
      <c r="AA129" s="52" t="s">
        <v>0</v>
      </c>
      <c r="AB129" s="135"/>
      <c r="AC129" s="52" t="s">
        <v>0</v>
      </c>
      <c r="AD129" s="20" t="str">
        <f t="shared" si="92"/>
        <v/>
      </c>
      <c r="AE129" s="52" t="s">
        <v>0</v>
      </c>
      <c r="AF129" s="165" t="str">
        <f t="shared" si="93"/>
        <v>CRO</v>
      </c>
      <c r="AG129" s="52" t="s">
        <v>0</v>
      </c>
      <c r="AH129" s="57" t="str">
        <f t="shared" si="94"/>
        <v>RIS</v>
      </c>
      <c r="AI129" s="33" t="str">
        <f t="shared" si="95"/>
        <v>OK Ris</v>
      </c>
      <c r="AJ129" s="78" t="str">
        <f t="shared" si="5"/>
        <v/>
      </c>
      <c r="AK129" s="33" t="str" cm="1">
        <f t="array" ref="AK129">IF(AJ129="",""&amp;AI129,IF(AJ129="NEMA",AI129,INDEX(klub_naziv,MATCH(INDEX(klubAlias_klubId,AJ129),klub_id,0))))</f>
        <v>OK Ris</v>
      </c>
      <c r="AL129" s="33" t="str" cm="1">
        <f t="array" ref="AL129">IFERROR(""&amp;INDEX(registarNatjecatelji,CX129,4),"")</f>
        <v>OK Ris</v>
      </c>
      <c r="AM129" s="78" t="str">
        <f t="shared" si="96"/>
        <v/>
      </c>
      <c r="AN129" s="71" t="str">
        <f t="shared" si="97"/>
        <v>OK Ris</v>
      </c>
      <c r="AO129" s="52" t="s">
        <v>0</v>
      </c>
      <c r="AP129" s="87" t="str">
        <f>IF(AJ129&lt;&gt;"NEMA","",IF(IFERROR(MATCH(AI129,AI$10:AI128,0),0)&lt;&gt;0,"",AI129))</f>
        <v/>
      </c>
      <c r="AQ129" s="52" t="s">
        <v>0</v>
      </c>
      <c r="AR129" s="135"/>
      <c r="AS129" s="52" t="s">
        <v>0</v>
      </c>
      <c r="AT129" s="57" t="str">
        <f t="shared" si="98"/>
        <v/>
      </c>
      <c r="AU129" s="33" t="str">
        <f>IF(AT129="","",MAX(AU$10:AU128)+1)</f>
        <v/>
      </c>
      <c r="AV129" s="33" t="str">
        <f t="shared" si="99"/>
        <v/>
      </c>
      <c r="AW129" s="33" t="str">
        <f t="shared" si="100"/>
        <v/>
      </c>
      <c r="AX129" s="33" t="str">
        <f>IF(AR129="","",MAX(AX$10:AX128)+1)</f>
        <v/>
      </c>
      <c r="AY129" s="94" t="str">
        <f t="shared" si="101"/>
        <v/>
      </c>
      <c r="AZ129" s="71" t="str">
        <f t="shared" si="102"/>
        <v/>
      </c>
      <c r="BA129" s="52" t="s">
        <v>0</v>
      </c>
      <c r="BB129" s="20" t="str">
        <f t="shared" si="103"/>
        <v/>
      </c>
      <c r="BC129" s="52" t="s">
        <v>0</v>
      </c>
      <c r="BD129" s="165" t="str">
        <f t="shared" si="104"/>
        <v>OK Ris</v>
      </c>
      <c r="BE129" s="52" t="s">
        <v>0</v>
      </c>
      <c r="BF129" s="63" t="str">
        <f t="shared" si="105"/>
        <v>41:08</v>
      </c>
      <c r="BG129" s="93" t="str">
        <f t="shared" si="106"/>
        <v>0</v>
      </c>
      <c r="BH129" s="211">
        <f t="shared" si="107"/>
        <v>2468</v>
      </c>
      <c r="BI129" s="212">
        <f t="shared" si="78"/>
        <v>1</v>
      </c>
      <c r="BJ129" s="52" t="s">
        <v>0</v>
      </c>
      <c r="BK129" s="57" t="str">
        <f t="shared" si="108"/>
        <v>Tihomir</v>
      </c>
      <c r="BL129" s="33" t="str">
        <f t="shared" si="109"/>
        <v>Salopek</v>
      </c>
      <c r="BM129" s="78">
        <f t="shared" si="110"/>
        <v>1835</v>
      </c>
      <c r="BN129" s="78" t="str">
        <f t="shared" si="111"/>
        <v/>
      </c>
      <c r="BO129" s="33" t="str">
        <f t="shared" si="112"/>
        <v>Tihomir</v>
      </c>
      <c r="BP129" s="71" t="str">
        <f t="shared" si="113"/>
        <v>Salopek</v>
      </c>
      <c r="BQ129" s="52" t="s">
        <v>0</v>
      </c>
      <c r="BR129" s="87" t="str">
        <f t="shared" si="114"/>
        <v/>
      </c>
      <c r="BS129" s="52" t="s">
        <v>0</v>
      </c>
      <c r="BT129" s="20" t="str">
        <f t="shared" si="115"/>
        <v/>
      </c>
      <c r="BU129" s="52" t="s">
        <v>0</v>
      </c>
      <c r="BV129" s="135"/>
      <c r="BW129" s="52" t="s">
        <v>0</v>
      </c>
      <c r="BX129" s="57" t="str">
        <f t="shared" si="116"/>
        <v/>
      </c>
      <c r="BY129" s="78" t="str">
        <f>IF(BV129="","",MAX(BY$10:BY128)+1)</f>
        <v/>
      </c>
      <c r="BZ129" s="58" t="str">
        <f t="shared" si="117"/>
        <v/>
      </c>
      <c r="CA129" s="52" t="s">
        <v>0</v>
      </c>
      <c r="CB129" s="20" t="str">
        <f t="shared" si="118"/>
        <v/>
      </c>
      <c r="CC129" s="52" t="s">
        <v>0</v>
      </c>
      <c r="CD129" s="63" t="str">
        <f>IF(AND(BM129="NEMA",BN129="NEMA"),MAX(CD$10:CD128)+1,"")</f>
        <v/>
      </c>
      <c r="CE129" s="58" t="str">
        <f t="shared" si="119"/>
        <v/>
      </c>
      <c r="CF129" t="s">
        <v>0</v>
      </c>
      <c r="CG129" s="138" t="str">
        <f t="shared" si="79"/>
        <v>M</v>
      </c>
      <c r="CH129" t="s">
        <v>0</v>
      </c>
      <c r="CI129" s="57" t="str">
        <f>IF(CD129="","",IF(M129&lt;&gt;"CRO","","INSERT INTO osoba (id,reg_broj,oib,spol_id,dat_rodjenja) VALUES ("&amp;CD129&amp;",(SELECT max(reg_broj)+1 FROM osoba),Null,'"&amp;CG129&amp;"',Null); INSERT INTO osoba_log (id,reg_broj,oib,spol_id,dat_rodjenja,dnevnik_id) SELECT id,reg_broj,oib,spol_id,dat_rodjenja,"&amp;dnevnik_id&amp;" FROM osoba WHERE id = "&amp;CD129&amp;";"))</f>
        <v/>
      </c>
      <c r="CJ129" s="71" t="str">
        <f>IF(CD129="","","INSERT INTO imeprezime (id,osoba_id,rbr,ime,prezime,klub_id,identitet_id,sintaksa_id,info,aktivno,dnevnik_id) VALUES ("&amp;CD129&amp;","&amp;IF(CI129="","Null",CD129)&amp;",1,'"&amp;BK129&amp;"','"&amp;BL129&amp;"',(SELECT id FROM klub WHERE naziv = '"&amp;BD129&amp;"'),Null,1,'',1,"&amp;dnevnik_id&amp;");")</f>
        <v/>
      </c>
      <c r="CK129" t="s">
        <v>0</v>
      </c>
      <c r="CL129" s="20" t="str">
        <f t="shared" si="120"/>
        <v/>
      </c>
      <c r="CM129" s="52" t="s">
        <v>0</v>
      </c>
      <c r="CN129" s="57" t="str">
        <f t="shared" si="80"/>
        <v>Tihomir</v>
      </c>
      <c r="CO129" s="71" t="str">
        <f t="shared" si="81"/>
        <v>Salopek</v>
      </c>
      <c r="CP129" s="52" t="s">
        <v>0</v>
      </c>
      <c r="CQ129" s="57" t="str">
        <f t="shared" si="121"/>
        <v>Tihomir – Salopek – OK Ris – M45</v>
      </c>
      <c r="CR129" s="58" t="str">
        <f t="shared" si="122"/>
        <v>NEMA</v>
      </c>
      <c r="CS129" s="52" t="s">
        <v>0</v>
      </c>
      <c r="CT129" s="57" t="str">
        <f t="shared" si="123"/>
        <v>Tihomir – Salopek – OK Ris</v>
      </c>
      <c r="CU129" s="58">
        <f t="shared" si="124"/>
        <v>442</v>
      </c>
      <c r="CV129" s="52" t="s">
        <v>0</v>
      </c>
      <c r="CW129" s="57" t="str">
        <f t="shared" si="125"/>
        <v>Tihomir – Salopek</v>
      </c>
      <c r="CX129" s="58">
        <f t="shared" si="126"/>
        <v>442</v>
      </c>
      <c r="CY129" s="52" t="s">
        <v>0</v>
      </c>
      <c r="CZ129" s="63">
        <f t="shared" si="127"/>
        <v>442</v>
      </c>
      <c r="DA129" s="58" cm="1">
        <f t="array" ref="DA129">IF(CZ129&lt;&gt;"",INDEX(imePrezime_id,CZ129,0),IF(CD129&lt;&gt;"",CD129,""))</f>
        <v>1835</v>
      </c>
      <c r="DB129" s="52" t="s">
        <v>0</v>
      </c>
      <c r="DC129" s="63" t="str">
        <f t="shared" si="128"/>
        <v>imepre</v>
      </c>
      <c r="DD129" s="78" t="str">
        <f t="shared" si="82"/>
        <v>klu</v>
      </c>
      <c r="DE129" s="78" t="str">
        <f t="shared" si="129"/>
        <v>kat</v>
      </c>
      <c r="DF129" s="78" t="str">
        <f t="shared" si="130"/>
        <v/>
      </c>
      <c r="DG129" s="71" t="str">
        <f t="shared" si="131"/>
        <v>imepre-klu-kat</v>
      </c>
      <c r="DH129" s="52" t="s">
        <v>0</v>
      </c>
      <c r="DI129" s="63">
        <f>IF(BL129="","",MAX(DI$10:DI128)+1)</f>
        <v>1107</v>
      </c>
      <c r="DJ129" s="78">
        <f t="shared" si="132"/>
        <v>1011</v>
      </c>
      <c r="DK129" s="78">
        <f t="shared" si="133"/>
        <v>1835</v>
      </c>
      <c r="DL129" s="78">
        <f t="shared" si="134"/>
        <v>2468</v>
      </c>
      <c r="DM129" s="78">
        <f t="shared" si="135"/>
        <v>1</v>
      </c>
      <c r="DN129" s="78">
        <f t="shared" si="83"/>
        <v>0</v>
      </c>
      <c r="DO129" s="78">
        <f t="shared" si="84"/>
        <v>1</v>
      </c>
      <c r="DP129" s="78" t="str">
        <f t="shared" si="136"/>
        <v>0</v>
      </c>
      <c r="DQ129" s="78" t="str">
        <f t="shared" si="137"/>
        <v/>
      </c>
      <c r="DR129" s="78" t="str">
        <f t="shared" si="138"/>
        <v/>
      </c>
      <c r="DS129" s="58" t="str">
        <f t="shared" si="85"/>
        <v/>
      </c>
      <c r="DT129" s="52" t="s">
        <v>0</v>
      </c>
      <c r="DU129" s="20"/>
      <c r="DV129" s="52"/>
      <c r="DW129" s="20"/>
      <c r="DX129" s="52"/>
      <c r="DY129" s="230"/>
      <c r="DZ129" s="52" t="s">
        <v>0</v>
      </c>
    </row>
    <row r="130" spans="1:130" x14ac:dyDescent="0.25">
      <c r="A130" t="s">
        <v>0</v>
      </c>
      <c r="B130" s="57" t="str">
        <f>IF(csv!F122="","",csv!T122)</f>
        <v>M45</v>
      </c>
      <c r="C130" s="33" t="s">
        <v>0</v>
      </c>
      <c r="D130" s="33" t="str">
        <f>IF(csv!F122="","",csv!F122)</f>
        <v>Predrag</v>
      </c>
      <c r="E130" s="33" t="str">
        <f>IF(csv!E122="","",csv!E122)</f>
        <v>Markulinčić</v>
      </c>
      <c r="F130" s="33" t="s">
        <v>0</v>
      </c>
      <c r="G130" s="78" t="str">
        <f>IF(csv!M122="","",csv!M122)</f>
        <v>48:39</v>
      </c>
      <c r="H130" s="78" t="str">
        <f>IF(csv!N122="","",csv!N122)</f>
        <v>0</v>
      </c>
      <c r="I130" s="33" t="s">
        <v>0</v>
      </c>
      <c r="J130" s="33" t="str">
        <f>IF(csv!P122="","",csv!P122)</f>
        <v>OKM</v>
      </c>
      <c r="K130" s="33" t="str">
        <f>IF(csv!Q122="","",csv!Q122)</f>
        <v>OK Medjimurje</v>
      </c>
      <c r="L130" s="33" t="s">
        <v>0</v>
      </c>
      <c r="M130" s="71" t="str">
        <f>IF(csv!R122="","",csv!R122)</f>
        <v>CRO</v>
      </c>
      <c r="N130" s="52" t="s">
        <v>0</v>
      </c>
      <c r="O130" s="57" t="str">
        <f t="shared" si="86"/>
        <v>M45</v>
      </c>
      <c r="P130" s="78">
        <f>IF(O130="","",IF(COUNTIF(O$10:O129,O130)=0,P129+1,P129))</f>
        <v>8</v>
      </c>
      <c r="Q130" s="93">
        <f t="shared" si="87"/>
        <v>106</v>
      </c>
      <c r="R130" s="94" t="str" cm="1">
        <f t="array" ref="R130">IF(S130="","",INDEX(natjecanjeStaze_naziv,MATCH(S130,natjecanjeStaze_stazaId,0)))</f>
        <v>M45 – Ž20 – Ž35</v>
      </c>
      <c r="S130" s="58">
        <f t="shared" si="88"/>
        <v>1011</v>
      </c>
      <c r="T130" s="52" t="s">
        <v>0</v>
      </c>
      <c r="U130" s="165" t="str">
        <f t="shared" si="89"/>
        <v>M45</v>
      </c>
      <c r="V130" s="52" t="s">
        <v>0</v>
      </c>
      <c r="W130" s="57" t="str">
        <f t="shared" si="90"/>
        <v>CRO</v>
      </c>
      <c r="X130" s="78">
        <f t="shared" si="3"/>
        <v>1</v>
      </c>
      <c r="Y130" s="33" t="str">
        <f t="shared" si="91"/>
        <v/>
      </c>
      <c r="Z130" s="71" t="str">
        <f>IF(Y130="","",MAX(Z$10:Z129)+1)</f>
        <v/>
      </c>
      <c r="AA130" s="52" t="s">
        <v>0</v>
      </c>
      <c r="AB130" s="135"/>
      <c r="AC130" s="52" t="s">
        <v>0</v>
      </c>
      <c r="AD130" s="20" t="str">
        <f t="shared" si="92"/>
        <v/>
      </c>
      <c r="AE130" s="52" t="s">
        <v>0</v>
      </c>
      <c r="AF130" s="165" t="str">
        <f t="shared" si="93"/>
        <v>CRO</v>
      </c>
      <c r="AG130" s="52" t="s">
        <v>0</v>
      </c>
      <c r="AH130" s="57" t="str">
        <f t="shared" si="94"/>
        <v>OKM</v>
      </c>
      <c r="AI130" s="33" t="str">
        <f t="shared" si="95"/>
        <v>OK Medjimurje</v>
      </c>
      <c r="AJ130" s="78" t="str">
        <f t="shared" si="5"/>
        <v>NEMA</v>
      </c>
      <c r="AK130" s="33" t="str" cm="1">
        <f t="array" ref="AK130">IF(AJ130="",""&amp;AI130,IF(AJ130="NEMA",AI130,INDEX(klub_naziv,MATCH(INDEX(klubAlias_klubId,AJ130),klub_id,0))))</f>
        <v>OK Medjimurje</v>
      </c>
      <c r="AL130" s="33" t="str" cm="1">
        <f t="array" ref="AL130">IFERROR(""&amp;INDEX(registarNatjecatelji,CX130,4),"")</f>
        <v>OK Međimurje</v>
      </c>
      <c r="AM130" s="78">
        <f t="shared" si="96"/>
        <v>1</v>
      </c>
      <c r="AN130" s="71" t="str">
        <f t="shared" si="97"/>
        <v>OK Međimurje</v>
      </c>
      <c r="AO130" s="52" t="s">
        <v>0</v>
      </c>
      <c r="AP130" s="87" t="str">
        <f>IF(AJ130&lt;&gt;"NEMA","",IF(IFERROR(MATCH(AI130,AI$10:AI129,0),0)&lt;&gt;0,"",AI130))</f>
        <v/>
      </c>
      <c r="AQ130" s="52" t="s">
        <v>0</v>
      </c>
      <c r="AR130" s="135"/>
      <c r="AS130" s="52" t="s">
        <v>0</v>
      </c>
      <c r="AT130" s="57" t="str">
        <f t="shared" si="98"/>
        <v/>
      </c>
      <c r="AU130" s="33" t="str">
        <f>IF(AT130="","",MAX(AU$10:AU129)+1)</f>
        <v/>
      </c>
      <c r="AV130" s="33" t="str">
        <f t="shared" si="99"/>
        <v/>
      </c>
      <c r="AW130" s="33" t="str">
        <f t="shared" si="100"/>
        <v/>
      </c>
      <c r="AX130" s="33" t="str">
        <f>IF(AR130="","",MAX(AX$10:AX129)+1)</f>
        <v/>
      </c>
      <c r="AY130" s="94" t="str">
        <f t="shared" si="101"/>
        <v/>
      </c>
      <c r="AZ130" s="71" t="str">
        <f t="shared" si="102"/>
        <v/>
      </c>
      <c r="BA130" s="52" t="s">
        <v>0</v>
      </c>
      <c r="BB130" s="20" t="str">
        <f t="shared" si="103"/>
        <v/>
      </c>
      <c r="BC130" s="52" t="s">
        <v>0</v>
      </c>
      <c r="BD130" s="165" t="str">
        <f t="shared" si="104"/>
        <v>OK Međimurje</v>
      </c>
      <c r="BE130" s="52" t="s">
        <v>0</v>
      </c>
      <c r="BF130" s="63" t="str">
        <f t="shared" si="105"/>
        <v>48:39</v>
      </c>
      <c r="BG130" s="93" t="str">
        <f t="shared" si="106"/>
        <v>0</v>
      </c>
      <c r="BH130" s="211">
        <f t="shared" si="107"/>
        <v>2919</v>
      </c>
      <c r="BI130" s="212">
        <f t="shared" si="78"/>
        <v>1</v>
      </c>
      <c r="BJ130" s="52" t="s">
        <v>0</v>
      </c>
      <c r="BK130" s="57" t="str">
        <f t="shared" si="108"/>
        <v>Predrag</v>
      </c>
      <c r="BL130" s="33" t="str">
        <f t="shared" si="109"/>
        <v>Markulinčić</v>
      </c>
      <c r="BM130" s="78">
        <f t="shared" si="110"/>
        <v>1064</v>
      </c>
      <c r="BN130" s="78" t="str">
        <f t="shared" si="111"/>
        <v/>
      </c>
      <c r="BO130" s="33" t="str">
        <f t="shared" si="112"/>
        <v>Predrag</v>
      </c>
      <c r="BP130" s="71" t="str">
        <f t="shared" si="113"/>
        <v>Markulinčić</v>
      </c>
      <c r="BQ130" s="52" t="s">
        <v>0</v>
      </c>
      <c r="BR130" s="87" t="str">
        <f t="shared" si="114"/>
        <v/>
      </c>
      <c r="BS130" s="52" t="s">
        <v>0</v>
      </c>
      <c r="BT130" s="20" t="str">
        <f t="shared" si="115"/>
        <v/>
      </c>
      <c r="BU130" s="52" t="s">
        <v>0</v>
      </c>
      <c r="BV130" s="135"/>
      <c r="BW130" s="52" t="s">
        <v>0</v>
      </c>
      <c r="BX130" s="57" t="str">
        <f t="shared" si="116"/>
        <v/>
      </c>
      <c r="BY130" s="78" t="str">
        <f>IF(BV130="","",MAX(BY$10:BY129)+1)</f>
        <v/>
      </c>
      <c r="BZ130" s="58" t="str">
        <f t="shared" si="117"/>
        <v/>
      </c>
      <c r="CA130" s="52" t="s">
        <v>0</v>
      </c>
      <c r="CB130" s="20" t="str">
        <f t="shared" si="118"/>
        <v/>
      </c>
      <c r="CC130" s="52" t="s">
        <v>0</v>
      </c>
      <c r="CD130" s="63" t="str">
        <f>IF(AND(BM130="NEMA",BN130="NEMA"),MAX(CD$10:CD129)+1,"")</f>
        <v/>
      </c>
      <c r="CE130" s="58" t="str">
        <f t="shared" si="119"/>
        <v/>
      </c>
      <c r="CF130" t="s">
        <v>0</v>
      </c>
      <c r="CG130" s="138" t="str">
        <f t="shared" si="79"/>
        <v>M</v>
      </c>
      <c r="CH130" t="s">
        <v>0</v>
      </c>
      <c r="CI130" s="57" t="str">
        <f>IF(CD130="","",IF(M130&lt;&gt;"CRO","","INSERT INTO osoba (id,reg_broj,oib,spol_id,dat_rodjenja) VALUES ("&amp;CD130&amp;",(SELECT max(reg_broj)+1 FROM osoba),Null,'"&amp;CG130&amp;"',Null); INSERT INTO osoba_log (id,reg_broj,oib,spol_id,dat_rodjenja,dnevnik_id) SELECT id,reg_broj,oib,spol_id,dat_rodjenja,"&amp;dnevnik_id&amp;" FROM osoba WHERE id = "&amp;CD130&amp;";"))</f>
        <v/>
      </c>
      <c r="CJ130" s="71" t="str">
        <f>IF(CD130="","","INSERT INTO imeprezime (id,osoba_id,rbr,ime,prezime,klub_id,identitet_id,sintaksa_id,info,aktivno,dnevnik_id) VALUES ("&amp;CD130&amp;","&amp;IF(CI130="","Null",CD130)&amp;",1,'"&amp;BK130&amp;"','"&amp;BL130&amp;"',(SELECT id FROM klub WHERE naziv = '"&amp;BD130&amp;"'),Null,1,'',1,"&amp;dnevnik_id&amp;");")</f>
        <v/>
      </c>
      <c r="CK130" t="s">
        <v>0</v>
      </c>
      <c r="CL130" s="20" t="str">
        <f t="shared" si="120"/>
        <v/>
      </c>
      <c r="CM130" s="52" t="s">
        <v>0</v>
      </c>
      <c r="CN130" s="57" t="str">
        <f t="shared" si="80"/>
        <v>Predrag</v>
      </c>
      <c r="CO130" s="71" t="str">
        <f t="shared" si="81"/>
        <v>Markulinčić</v>
      </c>
      <c r="CP130" s="52" t="s">
        <v>0</v>
      </c>
      <c r="CQ130" s="57" t="str">
        <f t="shared" si="121"/>
        <v>Predrag – Markulinčić – OK Međimurje – M45</v>
      </c>
      <c r="CR130" s="58">
        <f t="shared" si="122"/>
        <v>406</v>
      </c>
      <c r="CS130" s="52" t="s">
        <v>0</v>
      </c>
      <c r="CT130" s="57" t="str">
        <f t="shared" si="123"/>
        <v>Predrag – Markulinčić – OK Međimurje</v>
      </c>
      <c r="CU130" s="58">
        <f t="shared" si="124"/>
        <v>406</v>
      </c>
      <c r="CV130" s="52" t="s">
        <v>0</v>
      </c>
      <c r="CW130" s="57" t="str">
        <f t="shared" si="125"/>
        <v>Predrag – Markulinčić</v>
      </c>
      <c r="CX130" s="58">
        <f t="shared" si="126"/>
        <v>406</v>
      </c>
      <c r="CY130" s="52" t="s">
        <v>0</v>
      </c>
      <c r="CZ130" s="63">
        <f t="shared" si="127"/>
        <v>406</v>
      </c>
      <c r="DA130" s="58" cm="1">
        <f t="array" ref="DA130">IF(CZ130&lt;&gt;"",INDEX(imePrezime_id,CZ130,0),IF(CD130&lt;&gt;"",CD130,""))</f>
        <v>1064</v>
      </c>
      <c r="DB130" s="52" t="s">
        <v>0</v>
      </c>
      <c r="DC130" s="63" t="str">
        <f t="shared" si="128"/>
        <v>imepre</v>
      </c>
      <c r="DD130" s="78" t="str">
        <f t="shared" si="82"/>
        <v>(raz-klu)</v>
      </c>
      <c r="DE130" s="78" t="str">
        <f t="shared" si="129"/>
        <v>kat</v>
      </c>
      <c r="DF130" s="78" t="str">
        <f t="shared" si="130"/>
        <v/>
      </c>
      <c r="DG130" s="71" t="str">
        <f t="shared" si="131"/>
        <v>imepre-(raz-klu)-kat</v>
      </c>
      <c r="DH130" s="52" t="s">
        <v>0</v>
      </c>
      <c r="DI130" s="63">
        <f>IF(BL130="","",MAX(DI$10:DI129)+1)</f>
        <v>1108</v>
      </c>
      <c r="DJ130" s="78">
        <f t="shared" si="132"/>
        <v>1011</v>
      </c>
      <c r="DK130" s="78">
        <f t="shared" si="133"/>
        <v>1064</v>
      </c>
      <c r="DL130" s="78">
        <f t="shared" si="134"/>
        <v>2919</v>
      </c>
      <c r="DM130" s="78">
        <f t="shared" si="135"/>
        <v>1</v>
      </c>
      <c r="DN130" s="78">
        <f t="shared" si="83"/>
        <v>0</v>
      </c>
      <c r="DO130" s="78">
        <f t="shared" si="84"/>
        <v>5</v>
      </c>
      <c r="DP130" s="78" t="str">
        <f t="shared" si="136"/>
        <v>0</v>
      </c>
      <c r="DQ130" s="78" t="str">
        <f t="shared" si="137"/>
        <v/>
      </c>
      <c r="DR130" s="78" t="str">
        <f t="shared" si="138"/>
        <v/>
      </c>
      <c r="DS130" s="58" t="str">
        <f t="shared" si="85"/>
        <v/>
      </c>
      <c r="DT130" s="52" t="s">
        <v>0</v>
      </c>
      <c r="DU130" s="20"/>
      <c r="DV130" s="52"/>
      <c r="DW130" s="20"/>
      <c r="DX130" s="52"/>
      <c r="DY130" s="230"/>
      <c r="DZ130" s="52" t="s">
        <v>0</v>
      </c>
    </row>
    <row r="131" spans="1:130" x14ac:dyDescent="0.25">
      <c r="A131" t="s">
        <v>0</v>
      </c>
      <c r="B131" s="57" t="str">
        <f>IF(csv!F123="","",csv!T123)</f>
        <v>M45</v>
      </c>
      <c r="C131" s="33" t="s">
        <v>0</v>
      </c>
      <c r="D131" s="33" t="str">
        <f>IF(csv!F123="","",csv!F123)</f>
        <v>Robert</v>
      </c>
      <c r="E131" s="33" t="str">
        <f>IF(csv!E123="","",csv!E123)</f>
        <v>Orehoci</v>
      </c>
      <c r="F131" s="33" t="s">
        <v>0</v>
      </c>
      <c r="G131" s="78" t="str">
        <f>IF(csv!M123="","",csv!M123)</f>
        <v>50:14</v>
      </c>
      <c r="H131" s="78" t="str">
        <f>IF(csv!N123="","",csv!N123)</f>
        <v>0</v>
      </c>
      <c r="I131" s="33" t="s">
        <v>0</v>
      </c>
      <c r="J131" s="33" t="str">
        <f>IF(csv!P123="","",csv!P123)</f>
        <v>BJE</v>
      </c>
      <c r="K131" s="33" t="str">
        <f>IF(csv!Q123="","",csv!Q123)</f>
        <v>OK Bjelovar</v>
      </c>
      <c r="L131" s="33" t="s">
        <v>0</v>
      </c>
      <c r="M131" s="71" t="str">
        <f>IF(csv!R123="","",csv!R123)</f>
        <v>CRO</v>
      </c>
      <c r="N131" s="52" t="s">
        <v>0</v>
      </c>
      <c r="O131" s="57" t="str">
        <f t="shared" si="86"/>
        <v>M45</v>
      </c>
      <c r="P131" s="78">
        <f>IF(O131="","",IF(COUNTIF(O$10:O130,O131)=0,P130+1,P130))</f>
        <v>8</v>
      </c>
      <c r="Q131" s="93">
        <f t="shared" si="87"/>
        <v>106</v>
      </c>
      <c r="R131" s="94" t="str" cm="1">
        <f t="array" ref="R131">IF(S131="","",INDEX(natjecanjeStaze_naziv,MATCH(S131,natjecanjeStaze_stazaId,0)))</f>
        <v>M45 – Ž20 – Ž35</v>
      </c>
      <c r="S131" s="58">
        <f t="shared" si="88"/>
        <v>1011</v>
      </c>
      <c r="T131" s="52" t="s">
        <v>0</v>
      </c>
      <c r="U131" s="165" t="str">
        <f t="shared" si="89"/>
        <v>M45</v>
      </c>
      <c r="V131" s="52" t="s">
        <v>0</v>
      </c>
      <c r="W131" s="57" t="str">
        <f t="shared" si="90"/>
        <v>CRO</v>
      </c>
      <c r="X131" s="78">
        <f t="shared" si="3"/>
        <v>1</v>
      </c>
      <c r="Y131" s="33" t="str">
        <f t="shared" si="91"/>
        <v/>
      </c>
      <c r="Z131" s="71" t="str">
        <f>IF(Y131="","",MAX(Z$10:Z130)+1)</f>
        <v/>
      </c>
      <c r="AA131" s="52" t="s">
        <v>0</v>
      </c>
      <c r="AB131" s="135"/>
      <c r="AC131" s="52" t="s">
        <v>0</v>
      </c>
      <c r="AD131" s="20" t="str">
        <f t="shared" si="92"/>
        <v/>
      </c>
      <c r="AE131" s="52" t="s">
        <v>0</v>
      </c>
      <c r="AF131" s="165" t="str">
        <f t="shared" si="93"/>
        <v>CRO</v>
      </c>
      <c r="AG131" s="52" t="s">
        <v>0</v>
      </c>
      <c r="AH131" s="57" t="str">
        <f t="shared" si="94"/>
        <v>BJE</v>
      </c>
      <c r="AI131" s="33" t="str">
        <f t="shared" si="95"/>
        <v>OK Bjelovar</v>
      </c>
      <c r="AJ131" s="78" t="str">
        <f t="shared" si="5"/>
        <v/>
      </c>
      <c r="AK131" s="33" t="str" cm="1">
        <f t="array" ref="AK131">IF(AJ131="",""&amp;AI131,IF(AJ131="NEMA",AI131,INDEX(klub_naziv,MATCH(INDEX(klubAlias_klubId,AJ131),klub_id,0))))</f>
        <v>OK Bjelovar</v>
      </c>
      <c r="AL131" s="33" t="str" cm="1">
        <f t="array" ref="AL131">IFERROR(""&amp;INDEX(registarNatjecatelji,CX131,4),"")</f>
        <v>OK Bjelovar</v>
      </c>
      <c r="AM131" s="78" t="str">
        <f t="shared" si="96"/>
        <v/>
      </c>
      <c r="AN131" s="71" t="str">
        <f t="shared" si="97"/>
        <v>OK Bjelovar</v>
      </c>
      <c r="AO131" s="52" t="s">
        <v>0</v>
      </c>
      <c r="AP131" s="87" t="str">
        <f>IF(AJ131&lt;&gt;"NEMA","",IF(IFERROR(MATCH(AI131,AI$10:AI130,0),0)&lt;&gt;0,"",AI131))</f>
        <v/>
      </c>
      <c r="AQ131" s="52" t="s">
        <v>0</v>
      </c>
      <c r="AR131" s="135"/>
      <c r="AS131" s="52" t="s">
        <v>0</v>
      </c>
      <c r="AT131" s="57" t="str">
        <f t="shared" si="98"/>
        <v/>
      </c>
      <c r="AU131" s="33" t="str">
        <f>IF(AT131="","",MAX(AU$10:AU130)+1)</f>
        <v/>
      </c>
      <c r="AV131" s="33" t="str">
        <f t="shared" si="99"/>
        <v/>
      </c>
      <c r="AW131" s="33" t="str">
        <f t="shared" si="100"/>
        <v/>
      </c>
      <c r="AX131" s="33" t="str">
        <f>IF(AR131="","",MAX(AX$10:AX130)+1)</f>
        <v/>
      </c>
      <c r="AY131" s="94" t="str">
        <f t="shared" si="101"/>
        <v/>
      </c>
      <c r="AZ131" s="71" t="str">
        <f t="shared" si="102"/>
        <v/>
      </c>
      <c r="BA131" s="52" t="s">
        <v>0</v>
      </c>
      <c r="BB131" s="20" t="str">
        <f t="shared" si="103"/>
        <v/>
      </c>
      <c r="BC131" s="52" t="s">
        <v>0</v>
      </c>
      <c r="BD131" s="165" t="str">
        <f t="shared" si="104"/>
        <v>OK Bjelovar</v>
      </c>
      <c r="BE131" s="52" t="s">
        <v>0</v>
      </c>
      <c r="BF131" s="63" t="str">
        <f t="shared" si="105"/>
        <v>50:14</v>
      </c>
      <c r="BG131" s="93" t="str">
        <f t="shared" si="106"/>
        <v>0</v>
      </c>
      <c r="BH131" s="211">
        <f t="shared" si="107"/>
        <v>3014</v>
      </c>
      <c r="BI131" s="212">
        <f t="shared" si="78"/>
        <v>1</v>
      </c>
      <c r="BJ131" s="52" t="s">
        <v>0</v>
      </c>
      <c r="BK131" s="57" t="str">
        <f t="shared" si="108"/>
        <v>Robert</v>
      </c>
      <c r="BL131" s="33" t="str">
        <f t="shared" si="109"/>
        <v>Orehoci</v>
      </c>
      <c r="BM131" s="78">
        <f t="shared" si="110"/>
        <v>1453</v>
      </c>
      <c r="BN131" s="78" t="str">
        <f t="shared" si="111"/>
        <v/>
      </c>
      <c r="BO131" s="33" t="str">
        <f t="shared" si="112"/>
        <v>Robert</v>
      </c>
      <c r="BP131" s="71" t="str">
        <f t="shared" si="113"/>
        <v>Orehoci</v>
      </c>
      <c r="BQ131" s="52" t="s">
        <v>0</v>
      </c>
      <c r="BR131" s="87" t="str">
        <f t="shared" si="114"/>
        <v/>
      </c>
      <c r="BS131" s="52" t="s">
        <v>0</v>
      </c>
      <c r="BT131" s="20" t="str">
        <f t="shared" si="115"/>
        <v/>
      </c>
      <c r="BU131" s="52" t="s">
        <v>0</v>
      </c>
      <c r="BV131" s="135"/>
      <c r="BW131" s="52" t="s">
        <v>0</v>
      </c>
      <c r="BX131" s="57" t="str">
        <f t="shared" si="116"/>
        <v/>
      </c>
      <c r="BY131" s="78" t="str">
        <f>IF(BV131="","",MAX(BY$10:BY130)+1)</f>
        <v/>
      </c>
      <c r="BZ131" s="58" t="str">
        <f t="shared" si="117"/>
        <v/>
      </c>
      <c r="CA131" s="52" t="s">
        <v>0</v>
      </c>
      <c r="CB131" s="20" t="str">
        <f t="shared" si="118"/>
        <v/>
      </c>
      <c r="CC131" s="52" t="s">
        <v>0</v>
      </c>
      <c r="CD131" s="63" t="str">
        <f>IF(AND(BM131="NEMA",BN131="NEMA"),MAX(CD$10:CD130)+1,"")</f>
        <v/>
      </c>
      <c r="CE131" s="58" t="str">
        <f t="shared" si="119"/>
        <v/>
      </c>
      <c r="CF131" t="s">
        <v>0</v>
      </c>
      <c r="CG131" s="138" t="str">
        <f t="shared" si="79"/>
        <v>M</v>
      </c>
      <c r="CH131" t="s">
        <v>0</v>
      </c>
      <c r="CI131" s="57" t="str">
        <f>IF(CD131="","",IF(M131&lt;&gt;"CRO","","INSERT INTO osoba (id,reg_broj,oib,spol_id,dat_rodjenja) VALUES ("&amp;CD131&amp;",(SELECT max(reg_broj)+1 FROM osoba),Null,'"&amp;CG131&amp;"',Null); INSERT INTO osoba_log (id,reg_broj,oib,spol_id,dat_rodjenja,dnevnik_id) SELECT id,reg_broj,oib,spol_id,dat_rodjenja,"&amp;dnevnik_id&amp;" FROM osoba WHERE id = "&amp;CD131&amp;";"))</f>
        <v/>
      </c>
      <c r="CJ131" s="71" t="str">
        <f>IF(CD131="","","INSERT INTO imeprezime (id,osoba_id,rbr,ime,prezime,klub_id,identitet_id,sintaksa_id,info,aktivno,dnevnik_id) VALUES ("&amp;CD131&amp;","&amp;IF(CI131="","Null",CD131)&amp;",1,'"&amp;BK131&amp;"','"&amp;BL131&amp;"',(SELECT id FROM klub WHERE naziv = '"&amp;BD131&amp;"'),Null,1,'',1,"&amp;dnevnik_id&amp;");")</f>
        <v/>
      </c>
      <c r="CK131" t="s">
        <v>0</v>
      </c>
      <c r="CL131" s="20" t="str">
        <f t="shared" si="120"/>
        <v/>
      </c>
      <c r="CM131" s="52" t="s">
        <v>0</v>
      </c>
      <c r="CN131" s="57" t="str">
        <f t="shared" si="80"/>
        <v>Robert</v>
      </c>
      <c r="CO131" s="71" t="str">
        <f t="shared" si="81"/>
        <v>Orehoci</v>
      </c>
      <c r="CP131" s="52" t="s">
        <v>0</v>
      </c>
      <c r="CQ131" s="57" t="str">
        <f t="shared" si="121"/>
        <v>Robert – Orehoci – OK Bjelovar – M45</v>
      </c>
      <c r="CR131" s="58">
        <f t="shared" si="122"/>
        <v>13</v>
      </c>
      <c r="CS131" s="52" t="s">
        <v>0</v>
      </c>
      <c r="CT131" s="57" t="str">
        <f t="shared" si="123"/>
        <v>Robert – Orehoci – OK Bjelovar</v>
      </c>
      <c r="CU131" s="58">
        <f t="shared" si="124"/>
        <v>13</v>
      </c>
      <c r="CV131" s="52" t="s">
        <v>0</v>
      </c>
      <c r="CW131" s="57" t="str">
        <f t="shared" si="125"/>
        <v>Robert – Orehoci</v>
      </c>
      <c r="CX131" s="58">
        <f t="shared" si="126"/>
        <v>13</v>
      </c>
      <c r="CY131" s="52" t="s">
        <v>0</v>
      </c>
      <c r="CZ131" s="63">
        <f t="shared" si="127"/>
        <v>13</v>
      </c>
      <c r="DA131" s="58" cm="1">
        <f t="array" ref="DA131">IF(CZ131&lt;&gt;"",INDEX(imePrezime_id,CZ131,0),IF(CD131&lt;&gt;"",CD131,""))</f>
        <v>1453</v>
      </c>
      <c r="DB131" s="52" t="s">
        <v>0</v>
      </c>
      <c r="DC131" s="63" t="str">
        <f t="shared" si="128"/>
        <v>imepre</v>
      </c>
      <c r="DD131" s="78" t="str">
        <f t="shared" si="82"/>
        <v>klu</v>
      </c>
      <c r="DE131" s="78" t="str">
        <f t="shared" si="129"/>
        <v>kat</v>
      </c>
      <c r="DF131" s="78" t="str">
        <f t="shared" si="130"/>
        <v/>
      </c>
      <c r="DG131" s="71" t="str">
        <f t="shared" si="131"/>
        <v>imepre-klu-kat</v>
      </c>
      <c r="DH131" s="52" t="s">
        <v>0</v>
      </c>
      <c r="DI131" s="63">
        <f>IF(BL131="","",MAX(DI$10:DI130)+1)</f>
        <v>1109</v>
      </c>
      <c r="DJ131" s="78">
        <f t="shared" si="132"/>
        <v>1011</v>
      </c>
      <c r="DK131" s="78">
        <f t="shared" si="133"/>
        <v>1453</v>
      </c>
      <c r="DL131" s="78">
        <f t="shared" si="134"/>
        <v>3014</v>
      </c>
      <c r="DM131" s="78">
        <f t="shared" si="135"/>
        <v>1</v>
      </c>
      <c r="DN131" s="78">
        <f t="shared" si="83"/>
        <v>0</v>
      </c>
      <c r="DO131" s="78">
        <f t="shared" si="84"/>
        <v>1</v>
      </c>
      <c r="DP131" s="78" t="str">
        <f t="shared" si="136"/>
        <v>0</v>
      </c>
      <c r="DQ131" s="78" t="str">
        <f t="shared" si="137"/>
        <v/>
      </c>
      <c r="DR131" s="78" t="str">
        <f t="shared" si="138"/>
        <v/>
      </c>
      <c r="DS131" s="58" t="str">
        <f t="shared" si="85"/>
        <v/>
      </c>
      <c r="DT131" s="52" t="s">
        <v>0</v>
      </c>
      <c r="DU131" s="20"/>
      <c r="DV131" s="52"/>
      <c r="DW131" s="20"/>
      <c r="DX131" s="52"/>
      <c r="DY131" s="230"/>
      <c r="DZ131" s="52" t="s">
        <v>0</v>
      </c>
    </row>
    <row r="132" spans="1:130" x14ac:dyDescent="0.25">
      <c r="A132" t="s">
        <v>0</v>
      </c>
      <c r="B132" s="57" t="str">
        <f>IF(csv!F124="","",csv!T124)</f>
        <v>M45</v>
      </c>
      <c r="C132" s="33" t="s">
        <v>0</v>
      </c>
      <c r="D132" s="33" t="str">
        <f>IF(csv!F124="","",csv!F124)</f>
        <v>Vladimir</v>
      </c>
      <c r="E132" s="33" t="str">
        <f>IF(csv!E124="","",csv!E124)</f>
        <v>Trivunović</v>
      </c>
      <c r="F132" s="33" t="s">
        <v>0</v>
      </c>
      <c r="G132" s="78" t="str">
        <f>IF(csv!M124="","",csv!M124)</f>
        <v>51:39</v>
      </c>
      <c r="H132" s="78" t="str">
        <f>IF(csv!N124="","",csv!N124)</f>
        <v>0</v>
      </c>
      <c r="I132" s="33" t="s">
        <v>0</v>
      </c>
      <c r="J132" s="33" t="str">
        <f>IF(csv!P124="","",csv!P124)</f>
        <v>KAP</v>
      </c>
      <c r="K132" s="33" t="str">
        <f>IF(csv!Q124="","",csv!Q124)</f>
        <v>OK Kapela</v>
      </c>
      <c r="L132" s="33" t="s">
        <v>0</v>
      </c>
      <c r="M132" s="71" t="str">
        <f>IF(csv!R124="","",csv!R124)</f>
        <v>CRO</v>
      </c>
      <c r="N132" s="52" t="s">
        <v>0</v>
      </c>
      <c r="O132" s="57" t="str">
        <f t="shared" si="86"/>
        <v>M45</v>
      </c>
      <c r="P132" s="78">
        <f>IF(O132="","",IF(COUNTIF(O$10:O131,O132)=0,P131+1,P131))</f>
        <v>8</v>
      </c>
      <c r="Q132" s="93">
        <f t="shared" si="87"/>
        <v>106</v>
      </c>
      <c r="R132" s="94" t="str" cm="1">
        <f t="array" ref="R132">IF(S132="","",INDEX(natjecanjeStaze_naziv,MATCH(S132,natjecanjeStaze_stazaId,0)))</f>
        <v>M45 – Ž20 – Ž35</v>
      </c>
      <c r="S132" s="58">
        <f t="shared" si="88"/>
        <v>1011</v>
      </c>
      <c r="T132" s="52" t="s">
        <v>0</v>
      </c>
      <c r="U132" s="165" t="str">
        <f t="shared" si="89"/>
        <v>M45</v>
      </c>
      <c r="V132" s="52" t="s">
        <v>0</v>
      </c>
      <c r="W132" s="57" t="str">
        <f t="shared" si="90"/>
        <v>CRO</v>
      </c>
      <c r="X132" s="78">
        <f t="shared" si="3"/>
        <v>1</v>
      </c>
      <c r="Y132" s="33" t="str">
        <f t="shared" si="91"/>
        <v/>
      </c>
      <c r="Z132" s="71" t="str">
        <f>IF(Y132="","",MAX(Z$10:Z131)+1)</f>
        <v/>
      </c>
      <c r="AA132" s="52" t="s">
        <v>0</v>
      </c>
      <c r="AB132" s="135"/>
      <c r="AC132" s="52" t="s">
        <v>0</v>
      </c>
      <c r="AD132" s="20" t="str">
        <f t="shared" si="92"/>
        <v/>
      </c>
      <c r="AE132" s="52" t="s">
        <v>0</v>
      </c>
      <c r="AF132" s="165" t="str">
        <f t="shared" si="93"/>
        <v>CRO</v>
      </c>
      <c r="AG132" s="52" t="s">
        <v>0</v>
      </c>
      <c r="AH132" s="57" t="str">
        <f t="shared" si="94"/>
        <v>KAP</v>
      </c>
      <c r="AI132" s="33" t="str">
        <f t="shared" si="95"/>
        <v>OK Kapela</v>
      </c>
      <c r="AJ132" s="78" t="str">
        <f t="shared" si="5"/>
        <v/>
      </c>
      <c r="AK132" s="33" t="str" cm="1">
        <f t="array" ref="AK132">IF(AJ132="",""&amp;AI132,IF(AJ132="NEMA",AI132,INDEX(klub_naziv,MATCH(INDEX(klubAlias_klubId,AJ132),klub_id,0))))</f>
        <v>OK Kapela</v>
      </c>
      <c r="AL132" s="33" t="str" cm="1">
        <f t="array" ref="AL132">IFERROR(""&amp;INDEX(registarNatjecatelji,CX132,4),"")</f>
        <v>OK Kapela</v>
      </c>
      <c r="AM132" s="78" t="str">
        <f t="shared" si="96"/>
        <v/>
      </c>
      <c r="AN132" s="71" t="str">
        <f t="shared" si="97"/>
        <v>OK Kapela</v>
      </c>
      <c r="AO132" s="52" t="s">
        <v>0</v>
      </c>
      <c r="AP132" s="87" t="str">
        <f>IF(AJ132&lt;&gt;"NEMA","",IF(IFERROR(MATCH(AI132,AI$10:AI131,0),0)&lt;&gt;0,"",AI132))</f>
        <v/>
      </c>
      <c r="AQ132" s="52" t="s">
        <v>0</v>
      </c>
      <c r="AR132" s="135"/>
      <c r="AS132" s="52" t="s">
        <v>0</v>
      </c>
      <c r="AT132" s="57" t="str">
        <f t="shared" si="98"/>
        <v/>
      </c>
      <c r="AU132" s="33" t="str">
        <f>IF(AT132="","",MAX(AU$10:AU131)+1)</f>
        <v/>
      </c>
      <c r="AV132" s="33" t="str">
        <f t="shared" si="99"/>
        <v/>
      </c>
      <c r="AW132" s="33" t="str">
        <f t="shared" si="100"/>
        <v/>
      </c>
      <c r="AX132" s="33" t="str">
        <f>IF(AR132="","",MAX(AX$10:AX131)+1)</f>
        <v/>
      </c>
      <c r="AY132" s="94" t="str">
        <f t="shared" si="101"/>
        <v/>
      </c>
      <c r="AZ132" s="71" t="str">
        <f t="shared" si="102"/>
        <v/>
      </c>
      <c r="BA132" s="52" t="s">
        <v>0</v>
      </c>
      <c r="BB132" s="20" t="str">
        <f t="shared" si="103"/>
        <v/>
      </c>
      <c r="BC132" s="52" t="s">
        <v>0</v>
      </c>
      <c r="BD132" s="165" t="str">
        <f t="shared" si="104"/>
        <v>OK Kapela</v>
      </c>
      <c r="BE132" s="52" t="s">
        <v>0</v>
      </c>
      <c r="BF132" s="63" t="str">
        <f t="shared" si="105"/>
        <v>51:39</v>
      </c>
      <c r="BG132" s="93" t="str">
        <f t="shared" si="106"/>
        <v>0</v>
      </c>
      <c r="BH132" s="211">
        <f t="shared" si="107"/>
        <v>3099</v>
      </c>
      <c r="BI132" s="212">
        <f t="shared" si="78"/>
        <v>1</v>
      </c>
      <c r="BJ132" s="52" t="s">
        <v>0</v>
      </c>
      <c r="BK132" s="57" t="str">
        <f t="shared" si="108"/>
        <v>Vladimir</v>
      </c>
      <c r="BL132" s="33" t="str">
        <f t="shared" si="109"/>
        <v>Trivunović</v>
      </c>
      <c r="BM132" s="78">
        <f t="shared" si="110"/>
        <v>1126</v>
      </c>
      <c r="BN132" s="78" t="str">
        <f t="shared" si="111"/>
        <v/>
      </c>
      <c r="BO132" s="33" t="str">
        <f t="shared" si="112"/>
        <v>Vladimir</v>
      </c>
      <c r="BP132" s="71" t="str">
        <f t="shared" si="113"/>
        <v>Trivunović</v>
      </c>
      <c r="BQ132" s="52" t="s">
        <v>0</v>
      </c>
      <c r="BR132" s="87" t="str">
        <f t="shared" si="114"/>
        <v/>
      </c>
      <c r="BS132" s="52" t="s">
        <v>0</v>
      </c>
      <c r="BT132" s="20" t="str">
        <f t="shared" si="115"/>
        <v/>
      </c>
      <c r="BU132" s="52" t="s">
        <v>0</v>
      </c>
      <c r="BV132" s="135"/>
      <c r="BW132" s="52" t="s">
        <v>0</v>
      </c>
      <c r="BX132" s="57" t="str">
        <f t="shared" si="116"/>
        <v/>
      </c>
      <c r="BY132" s="78" t="str">
        <f>IF(BV132="","",MAX(BY$10:BY131)+1)</f>
        <v/>
      </c>
      <c r="BZ132" s="58" t="str">
        <f t="shared" si="117"/>
        <v/>
      </c>
      <c r="CA132" s="52" t="s">
        <v>0</v>
      </c>
      <c r="CB132" s="20" t="str">
        <f t="shared" si="118"/>
        <v/>
      </c>
      <c r="CC132" s="52" t="s">
        <v>0</v>
      </c>
      <c r="CD132" s="63" t="str">
        <f>IF(AND(BM132="NEMA",BN132="NEMA"),MAX(CD$10:CD131)+1,"")</f>
        <v/>
      </c>
      <c r="CE132" s="58" t="str">
        <f t="shared" si="119"/>
        <v/>
      </c>
      <c r="CF132" t="s">
        <v>0</v>
      </c>
      <c r="CG132" s="138" t="str">
        <f t="shared" si="79"/>
        <v>M</v>
      </c>
      <c r="CH132" t="s">
        <v>0</v>
      </c>
      <c r="CI132" s="57" t="str">
        <f>IF(CD132="","",IF(M132&lt;&gt;"CRO","","INSERT INTO osoba (id,reg_broj,oib,spol_id,dat_rodjenja) VALUES ("&amp;CD132&amp;",(SELECT max(reg_broj)+1 FROM osoba),Null,'"&amp;CG132&amp;"',Null); INSERT INTO osoba_log (id,reg_broj,oib,spol_id,dat_rodjenja,dnevnik_id) SELECT id,reg_broj,oib,spol_id,dat_rodjenja,"&amp;dnevnik_id&amp;" FROM osoba WHERE id = "&amp;CD132&amp;";"))</f>
        <v/>
      </c>
      <c r="CJ132" s="71" t="str">
        <f>IF(CD132="","","INSERT INTO imeprezime (id,osoba_id,rbr,ime,prezime,klub_id,identitet_id,sintaksa_id,info,aktivno,dnevnik_id) VALUES ("&amp;CD132&amp;","&amp;IF(CI132="","Null",CD132)&amp;",1,'"&amp;BK132&amp;"','"&amp;BL132&amp;"',(SELECT id FROM klub WHERE naziv = '"&amp;BD132&amp;"'),Null,1,'',1,"&amp;dnevnik_id&amp;");")</f>
        <v/>
      </c>
      <c r="CK132" t="s">
        <v>0</v>
      </c>
      <c r="CL132" s="20" t="str">
        <f t="shared" si="120"/>
        <v/>
      </c>
      <c r="CM132" s="52" t="s">
        <v>0</v>
      </c>
      <c r="CN132" s="57" t="str">
        <f t="shared" si="80"/>
        <v>Vladimir</v>
      </c>
      <c r="CO132" s="71" t="str">
        <f t="shared" si="81"/>
        <v>Trivunović</v>
      </c>
      <c r="CP132" s="52" t="s">
        <v>0</v>
      </c>
      <c r="CQ132" s="57" t="str">
        <f t="shared" si="121"/>
        <v>Vladimir – Trivunović – OK Kapela – M45</v>
      </c>
      <c r="CR132" s="58">
        <f t="shared" si="122"/>
        <v>315</v>
      </c>
      <c r="CS132" s="52" t="s">
        <v>0</v>
      </c>
      <c r="CT132" s="57" t="str">
        <f t="shared" si="123"/>
        <v>Vladimir – Trivunović – OK Kapela</v>
      </c>
      <c r="CU132" s="58">
        <f t="shared" si="124"/>
        <v>315</v>
      </c>
      <c r="CV132" s="52" t="s">
        <v>0</v>
      </c>
      <c r="CW132" s="57" t="str">
        <f t="shared" si="125"/>
        <v>Vladimir – Trivunović</v>
      </c>
      <c r="CX132" s="58">
        <f t="shared" si="126"/>
        <v>315</v>
      </c>
      <c r="CY132" s="52" t="s">
        <v>0</v>
      </c>
      <c r="CZ132" s="63">
        <f t="shared" si="127"/>
        <v>315</v>
      </c>
      <c r="DA132" s="58" cm="1">
        <f t="array" ref="DA132">IF(CZ132&lt;&gt;"",INDEX(imePrezime_id,CZ132,0),IF(CD132&lt;&gt;"",CD132,""))</f>
        <v>1126</v>
      </c>
      <c r="DB132" s="52" t="s">
        <v>0</v>
      </c>
      <c r="DC132" s="63" t="str">
        <f t="shared" si="128"/>
        <v>imepre</v>
      </c>
      <c r="DD132" s="78" t="str">
        <f t="shared" si="82"/>
        <v>klu</v>
      </c>
      <c r="DE132" s="78" t="str">
        <f t="shared" si="129"/>
        <v>kat</v>
      </c>
      <c r="DF132" s="78" t="str">
        <f t="shared" si="130"/>
        <v/>
      </c>
      <c r="DG132" s="71" t="str">
        <f t="shared" si="131"/>
        <v>imepre-klu-kat</v>
      </c>
      <c r="DH132" s="52" t="s">
        <v>0</v>
      </c>
      <c r="DI132" s="63">
        <f>IF(BL132="","",MAX(DI$10:DI131)+1)</f>
        <v>1110</v>
      </c>
      <c r="DJ132" s="78">
        <f t="shared" si="132"/>
        <v>1011</v>
      </c>
      <c r="DK132" s="78">
        <f t="shared" si="133"/>
        <v>1126</v>
      </c>
      <c r="DL132" s="78">
        <f t="shared" si="134"/>
        <v>3099</v>
      </c>
      <c r="DM132" s="78">
        <f t="shared" si="135"/>
        <v>1</v>
      </c>
      <c r="DN132" s="78">
        <f t="shared" si="83"/>
        <v>0</v>
      </c>
      <c r="DO132" s="78">
        <f t="shared" si="84"/>
        <v>1</v>
      </c>
      <c r="DP132" s="78" t="str">
        <f t="shared" si="136"/>
        <v>0</v>
      </c>
      <c r="DQ132" s="78" t="str">
        <f t="shared" si="137"/>
        <v/>
      </c>
      <c r="DR132" s="78" t="str">
        <f t="shared" si="138"/>
        <v/>
      </c>
      <c r="DS132" s="58" t="str">
        <f t="shared" si="85"/>
        <v/>
      </c>
      <c r="DT132" s="52" t="s">
        <v>0</v>
      </c>
      <c r="DU132" s="20"/>
      <c r="DV132" s="52"/>
      <c r="DW132" s="20"/>
      <c r="DX132" s="52"/>
      <c r="DY132" s="230"/>
      <c r="DZ132" s="52" t="s">
        <v>0</v>
      </c>
    </row>
    <row r="133" spans="1:130" x14ac:dyDescent="0.25">
      <c r="A133" t="s">
        <v>0</v>
      </c>
      <c r="B133" s="57" t="str">
        <f>IF(csv!F125="","",csv!T125)</f>
        <v>M45</v>
      </c>
      <c r="C133" s="33" t="s">
        <v>0</v>
      </c>
      <c r="D133" s="33" t="str">
        <f>IF(csv!F125="","",csv!F125)</f>
        <v>Bojan</v>
      </c>
      <c r="E133" s="33" t="str">
        <f>IF(csv!E125="","",csv!E125)</f>
        <v>Vukelić</v>
      </c>
      <c r="F133" s="33" t="s">
        <v>0</v>
      </c>
      <c r="G133" s="78" t="str">
        <f>IF(csv!M125="","",csv!M125)</f>
        <v>54:16</v>
      </c>
      <c r="H133" s="78" t="str">
        <f>IF(csv!N125="","",csv!N125)</f>
        <v>0</v>
      </c>
      <c r="I133" s="33" t="s">
        <v>0</v>
      </c>
      <c r="J133" s="33" t="str">
        <f>IF(csv!P125="","",csv!P125)</f>
        <v>Maksimir</v>
      </c>
      <c r="K133" s="33" t="str">
        <f>IF(csv!Q125="","",csv!Q125)</f>
        <v>OK Maksimir</v>
      </c>
      <c r="L133" s="33" t="s">
        <v>0</v>
      </c>
      <c r="M133" s="71" t="str">
        <f>IF(csv!R125="","",csv!R125)</f>
        <v>CRO</v>
      </c>
      <c r="N133" s="52" t="s">
        <v>0</v>
      </c>
      <c r="O133" s="57" t="str">
        <f t="shared" si="86"/>
        <v>M45</v>
      </c>
      <c r="P133" s="78">
        <f>IF(O133="","",IF(COUNTIF(O$10:O132,O133)=0,P132+1,P132))</f>
        <v>8</v>
      </c>
      <c r="Q133" s="93">
        <f t="shared" si="87"/>
        <v>106</v>
      </c>
      <c r="R133" s="94" t="str" cm="1">
        <f t="array" ref="R133">IF(S133="","",INDEX(natjecanjeStaze_naziv,MATCH(S133,natjecanjeStaze_stazaId,0)))</f>
        <v>M45 – Ž20 – Ž35</v>
      </c>
      <c r="S133" s="58">
        <f t="shared" si="88"/>
        <v>1011</v>
      </c>
      <c r="T133" s="52" t="s">
        <v>0</v>
      </c>
      <c r="U133" s="165" t="str">
        <f t="shared" si="89"/>
        <v>M45</v>
      </c>
      <c r="V133" s="52" t="s">
        <v>0</v>
      </c>
      <c r="W133" s="57" t="str">
        <f t="shared" si="90"/>
        <v>CRO</v>
      </c>
      <c r="X133" s="78">
        <f t="shared" si="3"/>
        <v>1</v>
      </c>
      <c r="Y133" s="33" t="str">
        <f t="shared" si="91"/>
        <v/>
      </c>
      <c r="Z133" s="71" t="str">
        <f>IF(Y133="","",MAX(Z$10:Z132)+1)</f>
        <v/>
      </c>
      <c r="AA133" s="52" t="s">
        <v>0</v>
      </c>
      <c r="AB133" s="135"/>
      <c r="AC133" s="52" t="s">
        <v>0</v>
      </c>
      <c r="AD133" s="20" t="str">
        <f t="shared" si="92"/>
        <v/>
      </c>
      <c r="AE133" s="52" t="s">
        <v>0</v>
      </c>
      <c r="AF133" s="165" t="str">
        <f t="shared" si="93"/>
        <v>CRO</v>
      </c>
      <c r="AG133" s="52" t="s">
        <v>0</v>
      </c>
      <c r="AH133" s="57" t="str">
        <f t="shared" si="94"/>
        <v>Maksimir</v>
      </c>
      <c r="AI133" s="33" t="str">
        <f t="shared" si="95"/>
        <v>OK Maksimir</v>
      </c>
      <c r="AJ133" s="78" t="str">
        <f t="shared" si="5"/>
        <v/>
      </c>
      <c r="AK133" s="33" t="str" cm="1">
        <f t="array" ref="AK133">IF(AJ133="",""&amp;AI133,IF(AJ133="NEMA",AI133,INDEX(klub_naziv,MATCH(INDEX(klubAlias_klubId,AJ133),klub_id,0))))</f>
        <v>OK Maksimir</v>
      </c>
      <c r="AL133" s="33" t="str" cm="1">
        <f t="array" ref="AL133">IFERROR(""&amp;INDEX(registarNatjecatelji,CX133,4),"")</f>
        <v>OK Maksimir</v>
      </c>
      <c r="AM133" s="78" t="str">
        <f t="shared" si="96"/>
        <v/>
      </c>
      <c r="AN133" s="71" t="str">
        <f t="shared" si="97"/>
        <v>OK Maksimir</v>
      </c>
      <c r="AO133" s="52" t="s">
        <v>0</v>
      </c>
      <c r="AP133" s="87" t="str">
        <f>IF(AJ133&lt;&gt;"NEMA","",IF(IFERROR(MATCH(AI133,AI$10:AI132,0),0)&lt;&gt;0,"",AI133))</f>
        <v/>
      </c>
      <c r="AQ133" s="52" t="s">
        <v>0</v>
      </c>
      <c r="AR133" s="135"/>
      <c r="AS133" s="52" t="s">
        <v>0</v>
      </c>
      <c r="AT133" s="57" t="str">
        <f t="shared" si="98"/>
        <v/>
      </c>
      <c r="AU133" s="33" t="str">
        <f>IF(AT133="","",MAX(AU$10:AU132)+1)</f>
        <v/>
      </c>
      <c r="AV133" s="33" t="str">
        <f t="shared" si="99"/>
        <v/>
      </c>
      <c r="AW133" s="33" t="str">
        <f t="shared" si="100"/>
        <v/>
      </c>
      <c r="AX133" s="33" t="str">
        <f>IF(AR133="","",MAX(AX$10:AX132)+1)</f>
        <v/>
      </c>
      <c r="AY133" s="94" t="str">
        <f t="shared" si="101"/>
        <v/>
      </c>
      <c r="AZ133" s="71" t="str">
        <f t="shared" si="102"/>
        <v/>
      </c>
      <c r="BA133" s="52" t="s">
        <v>0</v>
      </c>
      <c r="BB133" s="20" t="str">
        <f t="shared" si="103"/>
        <v/>
      </c>
      <c r="BC133" s="52" t="s">
        <v>0</v>
      </c>
      <c r="BD133" s="165" t="str">
        <f t="shared" si="104"/>
        <v>OK Maksimir</v>
      </c>
      <c r="BE133" s="52" t="s">
        <v>0</v>
      </c>
      <c r="BF133" s="63" t="str">
        <f t="shared" si="105"/>
        <v>54:16</v>
      </c>
      <c r="BG133" s="93" t="str">
        <f t="shared" si="106"/>
        <v>0</v>
      </c>
      <c r="BH133" s="211">
        <f t="shared" si="107"/>
        <v>3256</v>
      </c>
      <c r="BI133" s="212">
        <f t="shared" si="78"/>
        <v>1</v>
      </c>
      <c r="BJ133" s="52" t="s">
        <v>0</v>
      </c>
      <c r="BK133" s="57" t="str">
        <f t="shared" si="108"/>
        <v>Bojan</v>
      </c>
      <c r="BL133" s="33" t="str">
        <f t="shared" si="109"/>
        <v>Vukelić</v>
      </c>
      <c r="BM133" s="78">
        <f t="shared" si="110"/>
        <v>1313</v>
      </c>
      <c r="BN133" s="78" t="str">
        <f t="shared" si="111"/>
        <v/>
      </c>
      <c r="BO133" s="33" t="str">
        <f t="shared" si="112"/>
        <v>Bojan</v>
      </c>
      <c r="BP133" s="71" t="str">
        <f t="shared" si="113"/>
        <v>Vukelić</v>
      </c>
      <c r="BQ133" s="52" t="s">
        <v>0</v>
      </c>
      <c r="BR133" s="87" t="str">
        <f t="shared" si="114"/>
        <v/>
      </c>
      <c r="BS133" s="52" t="s">
        <v>0</v>
      </c>
      <c r="BT133" s="20" t="str">
        <f t="shared" si="115"/>
        <v/>
      </c>
      <c r="BU133" s="52" t="s">
        <v>0</v>
      </c>
      <c r="BV133" s="135"/>
      <c r="BW133" s="52" t="s">
        <v>0</v>
      </c>
      <c r="BX133" s="57" t="str">
        <f t="shared" si="116"/>
        <v/>
      </c>
      <c r="BY133" s="78" t="str">
        <f>IF(BV133="","",MAX(BY$10:BY132)+1)</f>
        <v/>
      </c>
      <c r="BZ133" s="58" t="str">
        <f t="shared" si="117"/>
        <v/>
      </c>
      <c r="CA133" s="52" t="s">
        <v>0</v>
      </c>
      <c r="CB133" s="20" t="str">
        <f t="shared" si="118"/>
        <v/>
      </c>
      <c r="CC133" s="52" t="s">
        <v>0</v>
      </c>
      <c r="CD133" s="63" t="str">
        <f>IF(AND(BM133="NEMA",BN133="NEMA"),MAX(CD$10:CD132)+1,"")</f>
        <v/>
      </c>
      <c r="CE133" s="58" t="str">
        <f t="shared" si="119"/>
        <v/>
      </c>
      <c r="CF133" t="s">
        <v>0</v>
      </c>
      <c r="CG133" s="138" t="str">
        <f t="shared" si="79"/>
        <v>M</v>
      </c>
      <c r="CH133" t="s">
        <v>0</v>
      </c>
      <c r="CI133" s="57" t="str">
        <f>IF(CD133="","",IF(M133&lt;&gt;"CRO","","INSERT INTO osoba (id,reg_broj,oib,spol_id,dat_rodjenja) VALUES ("&amp;CD133&amp;",(SELECT max(reg_broj)+1 FROM osoba),Null,'"&amp;CG133&amp;"',Null); INSERT INTO osoba_log (id,reg_broj,oib,spol_id,dat_rodjenja,dnevnik_id) SELECT id,reg_broj,oib,spol_id,dat_rodjenja,"&amp;dnevnik_id&amp;" FROM osoba WHERE id = "&amp;CD133&amp;";"))</f>
        <v/>
      </c>
      <c r="CJ133" s="71" t="str">
        <f>IF(CD133="","","INSERT INTO imeprezime (id,osoba_id,rbr,ime,prezime,klub_id,identitet_id,sintaksa_id,info,aktivno,dnevnik_id) VALUES ("&amp;CD133&amp;","&amp;IF(CI133="","Null",CD133)&amp;",1,'"&amp;BK133&amp;"','"&amp;BL133&amp;"',(SELECT id FROM klub WHERE naziv = '"&amp;BD133&amp;"'),Null,1,'',1,"&amp;dnevnik_id&amp;");")</f>
        <v/>
      </c>
      <c r="CK133" t="s">
        <v>0</v>
      </c>
      <c r="CL133" s="20" t="str">
        <f t="shared" si="120"/>
        <v/>
      </c>
      <c r="CM133" s="52" t="s">
        <v>0</v>
      </c>
      <c r="CN133" s="57" t="str">
        <f t="shared" si="80"/>
        <v>Bojan</v>
      </c>
      <c r="CO133" s="71" t="str">
        <f t="shared" si="81"/>
        <v>Vukelić</v>
      </c>
      <c r="CP133" s="52" t="s">
        <v>0</v>
      </c>
      <c r="CQ133" s="57" t="str">
        <f t="shared" si="121"/>
        <v>Bojan – Vukelić – OK Maksimir – M45</v>
      </c>
      <c r="CR133" s="58">
        <f t="shared" si="122"/>
        <v>382</v>
      </c>
      <c r="CS133" s="52" t="s">
        <v>0</v>
      </c>
      <c r="CT133" s="57" t="str">
        <f t="shared" si="123"/>
        <v>Bojan – Vukelić – OK Maksimir</v>
      </c>
      <c r="CU133" s="58">
        <f t="shared" si="124"/>
        <v>382</v>
      </c>
      <c r="CV133" s="52" t="s">
        <v>0</v>
      </c>
      <c r="CW133" s="57" t="str">
        <f t="shared" si="125"/>
        <v>Bojan – Vukelić</v>
      </c>
      <c r="CX133" s="58">
        <f t="shared" si="126"/>
        <v>382</v>
      </c>
      <c r="CY133" s="52" t="s">
        <v>0</v>
      </c>
      <c r="CZ133" s="63">
        <f t="shared" si="127"/>
        <v>382</v>
      </c>
      <c r="DA133" s="58" cm="1">
        <f t="array" ref="DA133">IF(CZ133&lt;&gt;"",INDEX(imePrezime_id,CZ133,0),IF(CD133&lt;&gt;"",CD133,""))</f>
        <v>1313</v>
      </c>
      <c r="DB133" s="52" t="s">
        <v>0</v>
      </c>
      <c r="DC133" s="63" t="str">
        <f t="shared" si="128"/>
        <v>imepre</v>
      </c>
      <c r="DD133" s="78" t="str">
        <f t="shared" si="82"/>
        <v>klu</v>
      </c>
      <c r="DE133" s="78" t="str">
        <f t="shared" si="129"/>
        <v>kat</v>
      </c>
      <c r="DF133" s="78" t="str">
        <f t="shared" si="130"/>
        <v/>
      </c>
      <c r="DG133" s="71" t="str">
        <f t="shared" si="131"/>
        <v>imepre-klu-kat</v>
      </c>
      <c r="DH133" s="52" t="s">
        <v>0</v>
      </c>
      <c r="DI133" s="63">
        <f>IF(BL133="","",MAX(DI$10:DI132)+1)</f>
        <v>1111</v>
      </c>
      <c r="DJ133" s="78">
        <f t="shared" si="132"/>
        <v>1011</v>
      </c>
      <c r="DK133" s="78">
        <f t="shared" si="133"/>
        <v>1313</v>
      </c>
      <c r="DL133" s="78">
        <f t="shared" si="134"/>
        <v>3256</v>
      </c>
      <c r="DM133" s="78">
        <f t="shared" si="135"/>
        <v>1</v>
      </c>
      <c r="DN133" s="78">
        <f t="shared" si="83"/>
        <v>0</v>
      </c>
      <c r="DO133" s="78">
        <f t="shared" si="84"/>
        <v>1</v>
      </c>
      <c r="DP133" s="78" t="str">
        <f t="shared" si="136"/>
        <v>0</v>
      </c>
      <c r="DQ133" s="78" t="str">
        <f t="shared" si="137"/>
        <v/>
      </c>
      <c r="DR133" s="78" t="str">
        <f t="shared" si="138"/>
        <v/>
      </c>
      <c r="DS133" s="58" t="str">
        <f t="shared" si="85"/>
        <v/>
      </c>
      <c r="DT133" s="52" t="s">
        <v>0</v>
      </c>
      <c r="DU133" s="20"/>
      <c r="DV133" s="52"/>
      <c r="DW133" s="20"/>
      <c r="DX133" s="52"/>
      <c r="DY133" s="230"/>
      <c r="DZ133" s="52" t="s">
        <v>0</v>
      </c>
    </row>
    <row r="134" spans="1:130" x14ac:dyDescent="0.25">
      <c r="A134" t="s">
        <v>0</v>
      </c>
      <c r="B134" s="57" t="str">
        <f>IF(csv!F126="","",csv!T126)</f>
        <v>M45</v>
      </c>
      <c r="C134" s="33" t="s">
        <v>0</v>
      </c>
      <c r="D134" s="33" t="str">
        <f>IF(csv!F126="","",csv!F126)</f>
        <v>Marijan</v>
      </c>
      <c r="E134" s="33" t="str">
        <f>IF(csv!E126="","",csv!E126)</f>
        <v>Bogović</v>
      </c>
      <c r="F134" s="33" t="s">
        <v>0</v>
      </c>
      <c r="G134" s="78" t="str">
        <f>IF(csv!M126="","",csv!M126)</f>
        <v>54:33</v>
      </c>
      <c r="H134" s="78" t="str">
        <f>IF(csv!N126="","",csv!N126)</f>
        <v>0</v>
      </c>
      <c r="I134" s="33" t="s">
        <v>0</v>
      </c>
      <c r="J134" s="33" t="str">
        <f>IF(csv!P126="","",csv!P126)</f>
        <v>OK Jelen</v>
      </c>
      <c r="K134" s="33" t="str">
        <f>IF(csv!Q126="","",csv!Q126)</f>
        <v>OK Jelen</v>
      </c>
      <c r="L134" s="33" t="s">
        <v>0</v>
      </c>
      <c r="M134" s="71" t="str">
        <f>IF(csv!R126="","",csv!R126)</f>
        <v>CRO</v>
      </c>
      <c r="N134" s="52" t="s">
        <v>0</v>
      </c>
      <c r="O134" s="57" t="str">
        <f t="shared" si="86"/>
        <v>M45</v>
      </c>
      <c r="P134" s="78">
        <f>IF(O134="","",IF(COUNTIF(O$10:O133,O134)=0,P133+1,P133))</f>
        <v>8</v>
      </c>
      <c r="Q134" s="93">
        <f t="shared" si="87"/>
        <v>106</v>
      </c>
      <c r="R134" s="94" t="str" cm="1">
        <f t="array" ref="R134">IF(S134="","",INDEX(natjecanjeStaze_naziv,MATCH(S134,natjecanjeStaze_stazaId,0)))</f>
        <v>M45 – Ž20 – Ž35</v>
      </c>
      <c r="S134" s="58">
        <f t="shared" si="88"/>
        <v>1011</v>
      </c>
      <c r="T134" s="52" t="s">
        <v>0</v>
      </c>
      <c r="U134" s="165" t="str">
        <f t="shared" si="89"/>
        <v>M45</v>
      </c>
      <c r="V134" s="52" t="s">
        <v>0</v>
      </c>
      <c r="W134" s="57" t="str">
        <f t="shared" si="90"/>
        <v>CRO</v>
      </c>
      <c r="X134" s="78">
        <f t="shared" si="3"/>
        <v>1</v>
      </c>
      <c r="Y134" s="33" t="str">
        <f t="shared" si="91"/>
        <v/>
      </c>
      <c r="Z134" s="71" t="str">
        <f>IF(Y134="","",MAX(Z$10:Z133)+1)</f>
        <v/>
      </c>
      <c r="AA134" s="52" t="s">
        <v>0</v>
      </c>
      <c r="AB134" s="135"/>
      <c r="AC134" s="52" t="s">
        <v>0</v>
      </c>
      <c r="AD134" s="20" t="str">
        <f t="shared" si="92"/>
        <v/>
      </c>
      <c r="AE134" s="52" t="s">
        <v>0</v>
      </c>
      <c r="AF134" s="165" t="str">
        <f t="shared" si="93"/>
        <v>CRO</v>
      </c>
      <c r="AG134" s="52" t="s">
        <v>0</v>
      </c>
      <c r="AH134" s="57" t="str">
        <f t="shared" si="94"/>
        <v>OK Jelen</v>
      </c>
      <c r="AI134" s="33" t="str">
        <f t="shared" si="95"/>
        <v>OK Jelen</v>
      </c>
      <c r="AJ134" s="78" t="str">
        <f t="shared" si="5"/>
        <v/>
      </c>
      <c r="AK134" s="33" t="str" cm="1">
        <f t="array" ref="AK134">IF(AJ134="",""&amp;AI134,IF(AJ134="NEMA",AI134,INDEX(klub_naziv,MATCH(INDEX(klubAlias_klubId,AJ134),klub_id,0))))</f>
        <v>OK Jelen</v>
      </c>
      <c r="AL134" s="33" t="str" cm="1">
        <f t="array" ref="AL134">IFERROR(""&amp;INDEX(registarNatjecatelji,CX134,4),"")</f>
        <v>OK Jelen</v>
      </c>
      <c r="AM134" s="78" t="str">
        <f t="shared" si="96"/>
        <v/>
      </c>
      <c r="AN134" s="71" t="str">
        <f t="shared" si="97"/>
        <v>OK Jelen</v>
      </c>
      <c r="AO134" s="52" t="s">
        <v>0</v>
      </c>
      <c r="AP134" s="87" t="str">
        <f>IF(AJ134&lt;&gt;"NEMA","",IF(IFERROR(MATCH(AI134,AI$10:AI133,0),0)&lt;&gt;0,"",AI134))</f>
        <v/>
      </c>
      <c r="AQ134" s="52" t="s">
        <v>0</v>
      </c>
      <c r="AR134" s="135"/>
      <c r="AS134" s="52" t="s">
        <v>0</v>
      </c>
      <c r="AT134" s="57" t="str">
        <f t="shared" si="98"/>
        <v/>
      </c>
      <c r="AU134" s="33" t="str">
        <f>IF(AT134="","",MAX(AU$10:AU133)+1)</f>
        <v/>
      </c>
      <c r="AV134" s="33" t="str">
        <f t="shared" si="99"/>
        <v/>
      </c>
      <c r="AW134" s="33" t="str">
        <f t="shared" si="100"/>
        <v/>
      </c>
      <c r="AX134" s="33" t="str">
        <f>IF(AR134="","",MAX(AX$10:AX133)+1)</f>
        <v/>
      </c>
      <c r="AY134" s="94" t="str">
        <f t="shared" si="101"/>
        <v/>
      </c>
      <c r="AZ134" s="71" t="str">
        <f t="shared" si="102"/>
        <v/>
      </c>
      <c r="BA134" s="52" t="s">
        <v>0</v>
      </c>
      <c r="BB134" s="20" t="str">
        <f t="shared" si="103"/>
        <v/>
      </c>
      <c r="BC134" s="52" t="s">
        <v>0</v>
      </c>
      <c r="BD134" s="165" t="str">
        <f t="shared" si="104"/>
        <v>OK Jelen</v>
      </c>
      <c r="BE134" s="52" t="s">
        <v>0</v>
      </c>
      <c r="BF134" s="63" t="str">
        <f t="shared" si="105"/>
        <v>54:33</v>
      </c>
      <c r="BG134" s="93" t="str">
        <f t="shared" si="106"/>
        <v>0</v>
      </c>
      <c r="BH134" s="211">
        <f t="shared" si="107"/>
        <v>3273</v>
      </c>
      <c r="BI134" s="212">
        <f t="shared" si="78"/>
        <v>1</v>
      </c>
      <c r="BJ134" s="52" t="s">
        <v>0</v>
      </c>
      <c r="BK134" s="57" t="str">
        <f t="shared" si="108"/>
        <v>Marijan</v>
      </c>
      <c r="BL134" s="33" t="str">
        <f t="shared" si="109"/>
        <v>Bogović</v>
      </c>
      <c r="BM134" s="78">
        <f t="shared" si="110"/>
        <v>1559</v>
      </c>
      <c r="BN134" s="78" t="str">
        <f t="shared" si="111"/>
        <v/>
      </c>
      <c r="BO134" s="33" t="str">
        <f t="shared" si="112"/>
        <v>Marijan</v>
      </c>
      <c r="BP134" s="71" t="str">
        <f t="shared" si="113"/>
        <v>Bogović</v>
      </c>
      <c r="BQ134" s="52" t="s">
        <v>0</v>
      </c>
      <c r="BR134" s="87" t="str">
        <f t="shared" si="114"/>
        <v/>
      </c>
      <c r="BS134" s="52" t="s">
        <v>0</v>
      </c>
      <c r="BT134" s="20" t="str">
        <f t="shared" si="115"/>
        <v/>
      </c>
      <c r="BU134" s="52" t="s">
        <v>0</v>
      </c>
      <c r="BV134" s="135"/>
      <c r="BW134" s="52" t="s">
        <v>0</v>
      </c>
      <c r="BX134" s="57" t="str">
        <f t="shared" si="116"/>
        <v/>
      </c>
      <c r="BY134" s="78" t="str">
        <f>IF(BV134="","",MAX(BY$10:BY133)+1)</f>
        <v/>
      </c>
      <c r="BZ134" s="58" t="str">
        <f t="shared" si="117"/>
        <v/>
      </c>
      <c r="CA134" s="52" t="s">
        <v>0</v>
      </c>
      <c r="CB134" s="20" t="str">
        <f t="shared" si="118"/>
        <v/>
      </c>
      <c r="CC134" s="52" t="s">
        <v>0</v>
      </c>
      <c r="CD134" s="63" t="str">
        <f>IF(AND(BM134="NEMA",BN134="NEMA"),MAX(CD$10:CD133)+1,"")</f>
        <v/>
      </c>
      <c r="CE134" s="58" t="str">
        <f t="shared" si="119"/>
        <v/>
      </c>
      <c r="CF134" t="s">
        <v>0</v>
      </c>
      <c r="CG134" s="138" t="str">
        <f t="shared" si="79"/>
        <v>M</v>
      </c>
      <c r="CH134" t="s">
        <v>0</v>
      </c>
      <c r="CI134" s="57" t="str">
        <f>IF(CD134="","",IF(M134&lt;&gt;"CRO","","INSERT INTO osoba (id,reg_broj,oib,spol_id,dat_rodjenja) VALUES ("&amp;CD134&amp;",(SELECT max(reg_broj)+1 FROM osoba),Null,'"&amp;CG134&amp;"',Null); INSERT INTO osoba_log (id,reg_broj,oib,spol_id,dat_rodjenja,dnevnik_id) SELECT id,reg_broj,oib,spol_id,dat_rodjenja,"&amp;dnevnik_id&amp;" FROM osoba WHERE id = "&amp;CD134&amp;";"))</f>
        <v/>
      </c>
      <c r="CJ134" s="71" t="str">
        <f>IF(CD134="","","INSERT INTO imeprezime (id,osoba_id,rbr,ime,prezime,klub_id,identitet_id,sintaksa_id,info,aktivno,dnevnik_id) VALUES ("&amp;CD134&amp;","&amp;IF(CI134="","Null",CD134)&amp;",1,'"&amp;BK134&amp;"','"&amp;BL134&amp;"',(SELECT id FROM klub WHERE naziv = '"&amp;BD134&amp;"'),Null,1,'',1,"&amp;dnevnik_id&amp;");")</f>
        <v/>
      </c>
      <c r="CK134" t="s">
        <v>0</v>
      </c>
      <c r="CL134" s="20" t="str">
        <f t="shared" si="120"/>
        <v/>
      </c>
      <c r="CM134" s="52" t="s">
        <v>0</v>
      </c>
      <c r="CN134" s="57" t="str">
        <f t="shared" si="80"/>
        <v>Marijan</v>
      </c>
      <c r="CO134" s="71" t="str">
        <f t="shared" si="81"/>
        <v>Bogović</v>
      </c>
      <c r="CP134" s="52" t="s">
        <v>0</v>
      </c>
      <c r="CQ134" s="57" t="str">
        <f t="shared" si="121"/>
        <v>Marijan – Bogović – OK Jelen – M45</v>
      </c>
      <c r="CR134" s="58">
        <f t="shared" si="122"/>
        <v>151</v>
      </c>
      <c r="CS134" s="52" t="s">
        <v>0</v>
      </c>
      <c r="CT134" s="57" t="str">
        <f t="shared" si="123"/>
        <v>Marijan – Bogović – OK Jelen</v>
      </c>
      <c r="CU134" s="58">
        <f t="shared" si="124"/>
        <v>151</v>
      </c>
      <c r="CV134" s="52" t="s">
        <v>0</v>
      </c>
      <c r="CW134" s="57" t="str">
        <f t="shared" si="125"/>
        <v>Marijan – Bogović</v>
      </c>
      <c r="CX134" s="58">
        <f t="shared" si="126"/>
        <v>151</v>
      </c>
      <c r="CY134" s="52" t="s">
        <v>0</v>
      </c>
      <c r="CZ134" s="63">
        <f t="shared" si="127"/>
        <v>151</v>
      </c>
      <c r="DA134" s="58" cm="1">
        <f t="array" ref="DA134">IF(CZ134&lt;&gt;"",INDEX(imePrezime_id,CZ134,0),IF(CD134&lt;&gt;"",CD134,""))</f>
        <v>1559</v>
      </c>
      <c r="DB134" s="52" t="s">
        <v>0</v>
      </c>
      <c r="DC134" s="63" t="str">
        <f t="shared" si="128"/>
        <v>imepre</v>
      </c>
      <c r="DD134" s="78" t="str">
        <f t="shared" si="82"/>
        <v>klu</v>
      </c>
      <c r="DE134" s="78" t="str">
        <f t="shared" si="129"/>
        <v>kat</v>
      </c>
      <c r="DF134" s="78" t="str">
        <f t="shared" si="130"/>
        <v/>
      </c>
      <c r="DG134" s="71" t="str">
        <f t="shared" si="131"/>
        <v>imepre-klu-kat</v>
      </c>
      <c r="DH134" s="52" t="s">
        <v>0</v>
      </c>
      <c r="DI134" s="63">
        <f>IF(BL134="","",MAX(DI$10:DI133)+1)</f>
        <v>1112</v>
      </c>
      <c r="DJ134" s="78">
        <f t="shared" si="132"/>
        <v>1011</v>
      </c>
      <c r="DK134" s="78">
        <f t="shared" si="133"/>
        <v>1559</v>
      </c>
      <c r="DL134" s="78">
        <f t="shared" si="134"/>
        <v>3273</v>
      </c>
      <c r="DM134" s="78">
        <f t="shared" si="135"/>
        <v>1</v>
      </c>
      <c r="DN134" s="78">
        <f t="shared" si="83"/>
        <v>0</v>
      </c>
      <c r="DO134" s="78">
        <f t="shared" si="84"/>
        <v>1</v>
      </c>
      <c r="DP134" s="78" t="str">
        <f t="shared" si="136"/>
        <v>0</v>
      </c>
      <c r="DQ134" s="78" t="str">
        <f t="shared" si="137"/>
        <v/>
      </c>
      <c r="DR134" s="78" t="str">
        <f t="shared" si="138"/>
        <v/>
      </c>
      <c r="DS134" s="58" t="str">
        <f t="shared" si="85"/>
        <v/>
      </c>
      <c r="DT134" s="52" t="s">
        <v>0</v>
      </c>
      <c r="DU134" s="20"/>
      <c r="DV134" s="52"/>
      <c r="DW134" s="20"/>
      <c r="DX134" s="52"/>
      <c r="DY134" s="230"/>
      <c r="DZ134" s="52" t="s">
        <v>0</v>
      </c>
    </row>
    <row r="135" spans="1:130" x14ac:dyDescent="0.25">
      <c r="A135" t="s">
        <v>0</v>
      </c>
      <c r="B135" s="57" t="str">
        <f>IF(csv!F127="","",csv!T127)</f>
        <v>M45</v>
      </c>
      <c r="C135" s="33" t="s">
        <v>0</v>
      </c>
      <c r="D135" s="33" t="str">
        <f>IF(csv!F127="","",csv!F127)</f>
        <v>Damir</v>
      </c>
      <c r="E135" s="33" t="str">
        <f>IF(csv!E127="","",csv!E127)</f>
        <v>Hercigonja</v>
      </c>
      <c r="F135" s="33" t="s">
        <v>0</v>
      </c>
      <c r="G135" s="78" t="str">
        <f>IF(csv!M127="","",csv!M127)</f>
        <v>56:25</v>
      </c>
      <c r="H135" s="78" t="str">
        <f>IF(csv!N127="","",csv!N127)</f>
        <v>0</v>
      </c>
      <c r="I135" s="33" t="s">
        <v>0</v>
      </c>
      <c r="J135" s="33" t="str">
        <f>IF(csv!P127="","",csv!P127)</f>
        <v>KAP</v>
      </c>
      <c r="K135" s="33" t="str">
        <f>IF(csv!Q127="","",csv!Q127)</f>
        <v>OK Kapela</v>
      </c>
      <c r="L135" s="33" t="s">
        <v>0</v>
      </c>
      <c r="M135" s="71" t="str">
        <f>IF(csv!R127="","",csv!R127)</f>
        <v>CRO</v>
      </c>
      <c r="N135" s="52" t="s">
        <v>0</v>
      </c>
      <c r="O135" s="57" t="str">
        <f t="shared" si="86"/>
        <v>M45</v>
      </c>
      <c r="P135" s="78">
        <f>IF(O135="","",IF(COUNTIF(O$10:O134,O135)=0,P134+1,P134))</f>
        <v>8</v>
      </c>
      <c r="Q135" s="93">
        <f t="shared" si="87"/>
        <v>106</v>
      </c>
      <c r="R135" s="94" t="str" cm="1">
        <f t="array" ref="R135">IF(S135="","",INDEX(natjecanjeStaze_naziv,MATCH(S135,natjecanjeStaze_stazaId,0)))</f>
        <v>M45 – Ž20 – Ž35</v>
      </c>
      <c r="S135" s="58">
        <f t="shared" si="88"/>
        <v>1011</v>
      </c>
      <c r="T135" s="52" t="s">
        <v>0</v>
      </c>
      <c r="U135" s="165" t="str">
        <f t="shared" si="89"/>
        <v>M45</v>
      </c>
      <c r="V135" s="52" t="s">
        <v>0</v>
      </c>
      <c r="W135" s="57" t="str">
        <f t="shared" si="90"/>
        <v>CRO</v>
      </c>
      <c r="X135" s="78">
        <f t="shared" si="3"/>
        <v>1</v>
      </c>
      <c r="Y135" s="33" t="str">
        <f t="shared" si="91"/>
        <v/>
      </c>
      <c r="Z135" s="71" t="str">
        <f>IF(Y135="","",MAX(Z$10:Z134)+1)</f>
        <v/>
      </c>
      <c r="AA135" s="52" t="s">
        <v>0</v>
      </c>
      <c r="AB135" s="135"/>
      <c r="AC135" s="52" t="s">
        <v>0</v>
      </c>
      <c r="AD135" s="20" t="str">
        <f t="shared" si="92"/>
        <v/>
      </c>
      <c r="AE135" s="52" t="s">
        <v>0</v>
      </c>
      <c r="AF135" s="165" t="str">
        <f t="shared" si="93"/>
        <v>CRO</v>
      </c>
      <c r="AG135" s="52" t="s">
        <v>0</v>
      </c>
      <c r="AH135" s="57" t="str">
        <f t="shared" si="94"/>
        <v>KAP</v>
      </c>
      <c r="AI135" s="33" t="str">
        <f t="shared" si="95"/>
        <v>OK Kapela</v>
      </c>
      <c r="AJ135" s="78" t="str">
        <f t="shared" si="5"/>
        <v/>
      </c>
      <c r="AK135" s="33" t="str" cm="1">
        <f t="array" ref="AK135">IF(AJ135="",""&amp;AI135,IF(AJ135="NEMA",AI135,INDEX(klub_naziv,MATCH(INDEX(klubAlias_klubId,AJ135),klub_id,0))))</f>
        <v>OK Kapela</v>
      </c>
      <c r="AL135" s="33" t="str" cm="1">
        <f t="array" ref="AL135">IFERROR(""&amp;INDEX(registarNatjecatelji,CX135,4),"")</f>
        <v>OK Kapela</v>
      </c>
      <c r="AM135" s="78" t="str">
        <f t="shared" si="96"/>
        <v/>
      </c>
      <c r="AN135" s="71" t="str">
        <f t="shared" si="97"/>
        <v>OK Kapela</v>
      </c>
      <c r="AO135" s="52" t="s">
        <v>0</v>
      </c>
      <c r="AP135" s="87" t="str">
        <f>IF(AJ135&lt;&gt;"NEMA","",IF(IFERROR(MATCH(AI135,AI$10:AI134,0),0)&lt;&gt;0,"",AI135))</f>
        <v/>
      </c>
      <c r="AQ135" s="52" t="s">
        <v>0</v>
      </c>
      <c r="AR135" s="135"/>
      <c r="AS135" s="52" t="s">
        <v>0</v>
      </c>
      <c r="AT135" s="57" t="str">
        <f t="shared" si="98"/>
        <v/>
      </c>
      <c r="AU135" s="33" t="str">
        <f>IF(AT135="","",MAX(AU$10:AU134)+1)</f>
        <v/>
      </c>
      <c r="AV135" s="33" t="str">
        <f t="shared" si="99"/>
        <v/>
      </c>
      <c r="AW135" s="33" t="str">
        <f t="shared" si="100"/>
        <v/>
      </c>
      <c r="AX135" s="33" t="str">
        <f>IF(AR135="","",MAX(AX$10:AX134)+1)</f>
        <v/>
      </c>
      <c r="AY135" s="94" t="str">
        <f t="shared" si="101"/>
        <v/>
      </c>
      <c r="AZ135" s="71" t="str">
        <f t="shared" si="102"/>
        <v/>
      </c>
      <c r="BA135" s="52" t="s">
        <v>0</v>
      </c>
      <c r="BB135" s="20" t="str">
        <f t="shared" si="103"/>
        <v/>
      </c>
      <c r="BC135" s="52" t="s">
        <v>0</v>
      </c>
      <c r="BD135" s="165" t="str">
        <f t="shared" si="104"/>
        <v>OK Kapela</v>
      </c>
      <c r="BE135" s="52" t="s">
        <v>0</v>
      </c>
      <c r="BF135" s="63" t="str">
        <f t="shared" si="105"/>
        <v>56:25</v>
      </c>
      <c r="BG135" s="93" t="str">
        <f t="shared" si="106"/>
        <v>0</v>
      </c>
      <c r="BH135" s="211">
        <f t="shared" si="107"/>
        <v>3385</v>
      </c>
      <c r="BI135" s="212">
        <f t="shared" si="78"/>
        <v>1</v>
      </c>
      <c r="BJ135" s="52" t="s">
        <v>0</v>
      </c>
      <c r="BK135" s="57" t="str">
        <f t="shared" si="108"/>
        <v>Damir</v>
      </c>
      <c r="BL135" s="33" t="str">
        <f t="shared" si="109"/>
        <v>Hercigonja</v>
      </c>
      <c r="BM135" s="78">
        <f t="shared" si="110"/>
        <v>1554</v>
      </c>
      <c r="BN135" s="78" t="str">
        <f t="shared" si="111"/>
        <v/>
      </c>
      <c r="BO135" s="33" t="str">
        <f t="shared" si="112"/>
        <v>Damir</v>
      </c>
      <c r="BP135" s="71" t="str">
        <f t="shared" si="113"/>
        <v>Hercigonja</v>
      </c>
      <c r="BQ135" s="52" t="s">
        <v>0</v>
      </c>
      <c r="BR135" s="87" t="str">
        <f t="shared" si="114"/>
        <v/>
      </c>
      <c r="BS135" s="52" t="s">
        <v>0</v>
      </c>
      <c r="BT135" s="20" t="str">
        <f t="shared" si="115"/>
        <v/>
      </c>
      <c r="BU135" s="52" t="s">
        <v>0</v>
      </c>
      <c r="BV135" s="135"/>
      <c r="BW135" s="52" t="s">
        <v>0</v>
      </c>
      <c r="BX135" s="57" t="str">
        <f t="shared" si="116"/>
        <v/>
      </c>
      <c r="BY135" s="78" t="str">
        <f>IF(BV135="","",MAX(BY$10:BY134)+1)</f>
        <v/>
      </c>
      <c r="BZ135" s="58" t="str">
        <f t="shared" si="117"/>
        <v/>
      </c>
      <c r="CA135" s="52" t="s">
        <v>0</v>
      </c>
      <c r="CB135" s="20" t="str">
        <f t="shared" si="118"/>
        <v/>
      </c>
      <c r="CC135" s="52" t="s">
        <v>0</v>
      </c>
      <c r="CD135" s="63" t="str">
        <f>IF(AND(BM135="NEMA",BN135="NEMA"),MAX(CD$10:CD134)+1,"")</f>
        <v/>
      </c>
      <c r="CE135" s="58" t="str">
        <f t="shared" si="119"/>
        <v/>
      </c>
      <c r="CF135" t="s">
        <v>0</v>
      </c>
      <c r="CG135" s="138" t="str">
        <f t="shared" si="79"/>
        <v>M</v>
      </c>
      <c r="CH135" t="s">
        <v>0</v>
      </c>
      <c r="CI135" s="57" t="str">
        <f>IF(CD135="","",IF(M135&lt;&gt;"CRO","","INSERT INTO osoba (id,reg_broj,oib,spol_id,dat_rodjenja) VALUES ("&amp;CD135&amp;",(SELECT max(reg_broj)+1 FROM osoba),Null,'"&amp;CG135&amp;"',Null); INSERT INTO osoba_log (id,reg_broj,oib,spol_id,dat_rodjenja,dnevnik_id) SELECT id,reg_broj,oib,spol_id,dat_rodjenja,"&amp;dnevnik_id&amp;" FROM osoba WHERE id = "&amp;CD135&amp;";"))</f>
        <v/>
      </c>
      <c r="CJ135" s="71" t="str">
        <f>IF(CD135="","","INSERT INTO imeprezime (id,osoba_id,rbr,ime,prezime,klub_id,identitet_id,sintaksa_id,info,aktivno,dnevnik_id) VALUES ("&amp;CD135&amp;","&amp;IF(CI135="","Null",CD135)&amp;",1,'"&amp;BK135&amp;"','"&amp;BL135&amp;"',(SELECT id FROM klub WHERE naziv = '"&amp;BD135&amp;"'),Null,1,'',1,"&amp;dnevnik_id&amp;");")</f>
        <v/>
      </c>
      <c r="CK135" t="s">
        <v>0</v>
      </c>
      <c r="CL135" s="20" t="str">
        <f t="shared" si="120"/>
        <v/>
      </c>
      <c r="CM135" s="52" t="s">
        <v>0</v>
      </c>
      <c r="CN135" s="57" t="str">
        <f t="shared" si="80"/>
        <v>Damir</v>
      </c>
      <c r="CO135" s="71" t="str">
        <f t="shared" si="81"/>
        <v>Hercigonja</v>
      </c>
      <c r="CP135" s="52" t="s">
        <v>0</v>
      </c>
      <c r="CQ135" s="57" t="str">
        <f t="shared" si="121"/>
        <v>Damir – Hercigonja – OK Kapela – M45</v>
      </c>
      <c r="CR135" s="58">
        <f t="shared" si="122"/>
        <v>248</v>
      </c>
      <c r="CS135" s="52" t="s">
        <v>0</v>
      </c>
      <c r="CT135" s="57" t="str">
        <f t="shared" si="123"/>
        <v>Damir – Hercigonja – OK Kapela</v>
      </c>
      <c r="CU135" s="58">
        <f t="shared" si="124"/>
        <v>248</v>
      </c>
      <c r="CV135" s="52" t="s">
        <v>0</v>
      </c>
      <c r="CW135" s="57" t="str">
        <f t="shared" si="125"/>
        <v>Damir – Hercigonja</v>
      </c>
      <c r="CX135" s="58">
        <f t="shared" si="126"/>
        <v>248</v>
      </c>
      <c r="CY135" s="52" t="s">
        <v>0</v>
      </c>
      <c r="CZ135" s="63">
        <f t="shared" si="127"/>
        <v>248</v>
      </c>
      <c r="DA135" s="58" cm="1">
        <f t="array" ref="DA135">IF(CZ135&lt;&gt;"",INDEX(imePrezime_id,CZ135,0),IF(CD135&lt;&gt;"",CD135,""))</f>
        <v>1554</v>
      </c>
      <c r="DB135" s="52" t="s">
        <v>0</v>
      </c>
      <c r="DC135" s="63" t="str">
        <f t="shared" si="128"/>
        <v>imepre</v>
      </c>
      <c r="DD135" s="78" t="str">
        <f t="shared" si="82"/>
        <v>klu</v>
      </c>
      <c r="DE135" s="78" t="str">
        <f t="shared" si="129"/>
        <v>kat</v>
      </c>
      <c r="DF135" s="78" t="str">
        <f t="shared" si="130"/>
        <v/>
      </c>
      <c r="DG135" s="71" t="str">
        <f t="shared" si="131"/>
        <v>imepre-klu-kat</v>
      </c>
      <c r="DH135" s="52" t="s">
        <v>0</v>
      </c>
      <c r="DI135" s="63">
        <f>IF(BL135="","",MAX(DI$10:DI134)+1)</f>
        <v>1113</v>
      </c>
      <c r="DJ135" s="78">
        <f t="shared" si="132"/>
        <v>1011</v>
      </c>
      <c r="DK135" s="78">
        <f t="shared" si="133"/>
        <v>1554</v>
      </c>
      <c r="DL135" s="78">
        <f t="shared" si="134"/>
        <v>3385</v>
      </c>
      <c r="DM135" s="78">
        <f t="shared" si="135"/>
        <v>1</v>
      </c>
      <c r="DN135" s="78">
        <f t="shared" si="83"/>
        <v>0</v>
      </c>
      <c r="DO135" s="78">
        <f t="shared" si="84"/>
        <v>1</v>
      </c>
      <c r="DP135" s="78" t="str">
        <f t="shared" si="136"/>
        <v>0</v>
      </c>
      <c r="DQ135" s="78" t="str">
        <f t="shared" si="137"/>
        <v/>
      </c>
      <c r="DR135" s="78" t="str">
        <f t="shared" si="138"/>
        <v/>
      </c>
      <c r="DS135" s="58" t="str">
        <f t="shared" si="85"/>
        <v/>
      </c>
      <c r="DT135" s="52" t="s">
        <v>0</v>
      </c>
      <c r="DU135" s="20"/>
      <c r="DV135" s="52"/>
      <c r="DW135" s="20"/>
      <c r="DX135" s="52"/>
      <c r="DY135" s="230"/>
      <c r="DZ135" s="52" t="s">
        <v>0</v>
      </c>
    </row>
    <row r="136" spans="1:130" x14ac:dyDescent="0.25">
      <c r="A136" t="s">
        <v>0</v>
      </c>
      <c r="B136" s="57" t="str">
        <f>IF(csv!F128="","",csv!T128)</f>
        <v>M45</v>
      </c>
      <c r="C136" s="33" t="s">
        <v>0</v>
      </c>
      <c r="D136" s="33" t="str">
        <f>IF(csv!F128="","",csv!F128)</f>
        <v>Zdenko</v>
      </c>
      <c r="E136" s="33" t="str">
        <f>IF(csv!E128="","",csv!E128)</f>
        <v>Horjan</v>
      </c>
      <c r="F136" s="33" t="s">
        <v>0</v>
      </c>
      <c r="G136" s="78" t="str">
        <f>IF(csv!M128="","",csv!M128)</f>
        <v>58:21</v>
      </c>
      <c r="H136" s="78" t="str">
        <f>IF(csv!N128="","",csv!N128)</f>
        <v>0</v>
      </c>
      <c r="I136" s="33" t="s">
        <v>0</v>
      </c>
      <c r="J136" s="33" t="str">
        <f>IF(csv!P128="","",csv!P128)</f>
        <v>Vihor</v>
      </c>
      <c r="K136" s="33" t="str">
        <f>IF(csv!Q128="","",csv!Q128)</f>
        <v>OK Vihor</v>
      </c>
      <c r="L136" s="33" t="s">
        <v>0</v>
      </c>
      <c r="M136" s="71" t="str">
        <f>IF(csv!R128="","",csv!R128)</f>
        <v>CRO</v>
      </c>
      <c r="N136" s="52" t="s">
        <v>0</v>
      </c>
      <c r="O136" s="57" t="str">
        <f t="shared" si="86"/>
        <v>M45</v>
      </c>
      <c r="P136" s="78">
        <f>IF(O136="","",IF(COUNTIF(O$10:O135,O136)=0,P135+1,P135))</f>
        <v>8</v>
      </c>
      <c r="Q136" s="93">
        <f t="shared" si="87"/>
        <v>106</v>
      </c>
      <c r="R136" s="94" t="str" cm="1">
        <f t="array" ref="R136">IF(S136="","",INDEX(natjecanjeStaze_naziv,MATCH(S136,natjecanjeStaze_stazaId,0)))</f>
        <v>M45 – Ž20 – Ž35</v>
      </c>
      <c r="S136" s="58">
        <f t="shared" si="88"/>
        <v>1011</v>
      </c>
      <c r="T136" s="52" t="s">
        <v>0</v>
      </c>
      <c r="U136" s="165" t="str">
        <f t="shared" si="89"/>
        <v>M45</v>
      </c>
      <c r="V136" s="52" t="s">
        <v>0</v>
      </c>
      <c r="W136" s="57" t="str">
        <f t="shared" si="90"/>
        <v>CRO</v>
      </c>
      <c r="X136" s="78">
        <f t="shared" si="3"/>
        <v>1</v>
      </c>
      <c r="Y136" s="33" t="str">
        <f t="shared" si="91"/>
        <v/>
      </c>
      <c r="Z136" s="71" t="str">
        <f>IF(Y136="","",MAX(Z$10:Z135)+1)</f>
        <v/>
      </c>
      <c r="AA136" s="52" t="s">
        <v>0</v>
      </c>
      <c r="AB136" s="135"/>
      <c r="AC136" s="52" t="s">
        <v>0</v>
      </c>
      <c r="AD136" s="20" t="str">
        <f t="shared" si="92"/>
        <v/>
      </c>
      <c r="AE136" s="52" t="s">
        <v>0</v>
      </c>
      <c r="AF136" s="165" t="str">
        <f t="shared" si="93"/>
        <v>CRO</v>
      </c>
      <c r="AG136" s="52" t="s">
        <v>0</v>
      </c>
      <c r="AH136" s="57" t="str">
        <f t="shared" si="94"/>
        <v>Vihor</v>
      </c>
      <c r="AI136" s="33" t="str">
        <f t="shared" si="95"/>
        <v>OK Vihor</v>
      </c>
      <c r="AJ136" s="78" t="str">
        <f t="shared" si="5"/>
        <v/>
      </c>
      <c r="AK136" s="33" t="str" cm="1">
        <f t="array" ref="AK136">IF(AJ136="",""&amp;AI136,IF(AJ136="NEMA",AI136,INDEX(klub_naziv,MATCH(INDEX(klubAlias_klubId,AJ136),klub_id,0))))</f>
        <v>OK Vihor</v>
      </c>
      <c r="AL136" s="33" t="str" cm="1">
        <f t="array" ref="AL136">IFERROR(""&amp;INDEX(registarNatjecatelji,CX136,4),"")</f>
        <v>OK Vihor</v>
      </c>
      <c r="AM136" s="78" t="str">
        <f t="shared" si="96"/>
        <v/>
      </c>
      <c r="AN136" s="71" t="str">
        <f t="shared" si="97"/>
        <v>OK Vihor</v>
      </c>
      <c r="AO136" s="52" t="s">
        <v>0</v>
      </c>
      <c r="AP136" s="87" t="str">
        <f>IF(AJ136&lt;&gt;"NEMA","",IF(IFERROR(MATCH(AI136,AI$10:AI135,0),0)&lt;&gt;0,"",AI136))</f>
        <v/>
      </c>
      <c r="AQ136" s="52" t="s">
        <v>0</v>
      </c>
      <c r="AR136" s="135"/>
      <c r="AS136" s="52" t="s">
        <v>0</v>
      </c>
      <c r="AT136" s="57" t="str">
        <f t="shared" si="98"/>
        <v/>
      </c>
      <c r="AU136" s="33" t="str">
        <f>IF(AT136="","",MAX(AU$10:AU135)+1)</f>
        <v/>
      </c>
      <c r="AV136" s="33" t="str">
        <f t="shared" si="99"/>
        <v/>
      </c>
      <c r="AW136" s="33" t="str">
        <f t="shared" si="100"/>
        <v/>
      </c>
      <c r="AX136" s="33" t="str">
        <f>IF(AR136="","",MAX(AX$10:AX135)+1)</f>
        <v/>
      </c>
      <c r="AY136" s="94" t="str">
        <f t="shared" si="101"/>
        <v/>
      </c>
      <c r="AZ136" s="71" t="str">
        <f t="shared" si="102"/>
        <v/>
      </c>
      <c r="BA136" s="52" t="s">
        <v>0</v>
      </c>
      <c r="BB136" s="20" t="str">
        <f t="shared" si="103"/>
        <v/>
      </c>
      <c r="BC136" s="52" t="s">
        <v>0</v>
      </c>
      <c r="BD136" s="165" t="str">
        <f t="shared" si="104"/>
        <v>OK Vihor</v>
      </c>
      <c r="BE136" s="52" t="s">
        <v>0</v>
      </c>
      <c r="BF136" s="63" t="str">
        <f t="shared" si="105"/>
        <v>58:21</v>
      </c>
      <c r="BG136" s="93" t="str">
        <f t="shared" si="106"/>
        <v>0</v>
      </c>
      <c r="BH136" s="211">
        <f t="shared" si="107"/>
        <v>3501</v>
      </c>
      <c r="BI136" s="212">
        <f t="shared" si="78"/>
        <v>1</v>
      </c>
      <c r="BJ136" s="52" t="s">
        <v>0</v>
      </c>
      <c r="BK136" s="57" t="str">
        <f t="shared" si="108"/>
        <v>Zdenko</v>
      </c>
      <c r="BL136" s="33" t="str">
        <f t="shared" si="109"/>
        <v>Horjan</v>
      </c>
      <c r="BM136" s="78">
        <f t="shared" si="110"/>
        <v>1480</v>
      </c>
      <c r="BN136" s="78" t="str">
        <f t="shared" si="111"/>
        <v/>
      </c>
      <c r="BO136" s="33" t="str">
        <f t="shared" si="112"/>
        <v>Zdenko</v>
      </c>
      <c r="BP136" s="71" t="str">
        <f t="shared" si="113"/>
        <v>Horjan</v>
      </c>
      <c r="BQ136" s="52" t="s">
        <v>0</v>
      </c>
      <c r="BR136" s="87" t="str">
        <f t="shared" si="114"/>
        <v/>
      </c>
      <c r="BS136" s="52" t="s">
        <v>0</v>
      </c>
      <c r="BT136" s="20" t="str">
        <f t="shared" si="115"/>
        <v/>
      </c>
      <c r="BU136" s="52" t="s">
        <v>0</v>
      </c>
      <c r="BV136" s="135"/>
      <c r="BW136" s="52" t="s">
        <v>0</v>
      </c>
      <c r="BX136" s="57" t="str">
        <f t="shared" si="116"/>
        <v/>
      </c>
      <c r="BY136" s="78" t="str">
        <f>IF(BV136="","",MAX(BY$10:BY135)+1)</f>
        <v/>
      </c>
      <c r="BZ136" s="58" t="str">
        <f t="shared" si="117"/>
        <v/>
      </c>
      <c r="CA136" s="52" t="s">
        <v>0</v>
      </c>
      <c r="CB136" s="20" t="str">
        <f t="shared" si="118"/>
        <v/>
      </c>
      <c r="CC136" s="52" t="s">
        <v>0</v>
      </c>
      <c r="CD136" s="63" t="str">
        <f>IF(AND(BM136="NEMA",BN136="NEMA"),MAX(CD$10:CD135)+1,"")</f>
        <v/>
      </c>
      <c r="CE136" s="58" t="str">
        <f t="shared" si="119"/>
        <v/>
      </c>
      <c r="CF136" t="s">
        <v>0</v>
      </c>
      <c r="CG136" s="138" t="str">
        <f t="shared" si="79"/>
        <v>M</v>
      </c>
      <c r="CH136" t="s">
        <v>0</v>
      </c>
      <c r="CI136" s="57" t="str">
        <f>IF(CD136="","",IF(M136&lt;&gt;"CRO","","INSERT INTO osoba (id,reg_broj,oib,spol_id,dat_rodjenja) VALUES ("&amp;CD136&amp;",(SELECT max(reg_broj)+1 FROM osoba),Null,'"&amp;CG136&amp;"',Null); INSERT INTO osoba_log (id,reg_broj,oib,spol_id,dat_rodjenja,dnevnik_id) SELECT id,reg_broj,oib,spol_id,dat_rodjenja,"&amp;dnevnik_id&amp;" FROM osoba WHERE id = "&amp;CD136&amp;";"))</f>
        <v/>
      </c>
      <c r="CJ136" s="71" t="str">
        <f>IF(CD136="","","INSERT INTO imeprezime (id,osoba_id,rbr,ime,prezime,klub_id,identitet_id,sintaksa_id,info,aktivno,dnevnik_id) VALUES ("&amp;CD136&amp;","&amp;IF(CI136="","Null",CD136)&amp;",1,'"&amp;BK136&amp;"','"&amp;BL136&amp;"',(SELECT id FROM klub WHERE naziv = '"&amp;BD136&amp;"'),Null,1,'',1,"&amp;dnevnik_id&amp;");")</f>
        <v/>
      </c>
      <c r="CK136" t="s">
        <v>0</v>
      </c>
      <c r="CL136" s="20" t="str">
        <f t="shared" si="120"/>
        <v/>
      </c>
      <c r="CM136" s="52" t="s">
        <v>0</v>
      </c>
      <c r="CN136" s="57" t="str">
        <f t="shared" si="80"/>
        <v>Zdenko</v>
      </c>
      <c r="CO136" s="71" t="str">
        <f t="shared" si="81"/>
        <v>Horjan</v>
      </c>
      <c r="CP136" s="52" t="s">
        <v>0</v>
      </c>
      <c r="CQ136" s="57" t="str">
        <f t="shared" si="121"/>
        <v>Zdenko – Horjan – OK Vihor – M45</v>
      </c>
      <c r="CR136" s="58">
        <f t="shared" si="122"/>
        <v>690</v>
      </c>
      <c r="CS136" s="52" t="s">
        <v>0</v>
      </c>
      <c r="CT136" s="57" t="str">
        <f t="shared" si="123"/>
        <v>Zdenko – Horjan – OK Vihor</v>
      </c>
      <c r="CU136" s="58">
        <f t="shared" si="124"/>
        <v>690</v>
      </c>
      <c r="CV136" s="52" t="s">
        <v>0</v>
      </c>
      <c r="CW136" s="57" t="str">
        <f t="shared" si="125"/>
        <v>Zdenko – Horjan</v>
      </c>
      <c r="CX136" s="58">
        <f t="shared" si="126"/>
        <v>690</v>
      </c>
      <c r="CY136" s="52" t="s">
        <v>0</v>
      </c>
      <c r="CZ136" s="63">
        <f t="shared" si="127"/>
        <v>690</v>
      </c>
      <c r="DA136" s="58" cm="1">
        <f t="array" ref="DA136">IF(CZ136&lt;&gt;"",INDEX(imePrezime_id,CZ136,0),IF(CD136&lt;&gt;"",CD136,""))</f>
        <v>1480</v>
      </c>
      <c r="DB136" s="52" t="s">
        <v>0</v>
      </c>
      <c r="DC136" s="63" t="str">
        <f t="shared" si="128"/>
        <v>imepre</v>
      </c>
      <c r="DD136" s="78" t="str">
        <f t="shared" si="82"/>
        <v>klu</v>
      </c>
      <c r="DE136" s="78" t="str">
        <f t="shared" si="129"/>
        <v>kat</v>
      </c>
      <c r="DF136" s="78" t="str">
        <f t="shared" si="130"/>
        <v/>
      </c>
      <c r="DG136" s="71" t="str">
        <f t="shared" si="131"/>
        <v>imepre-klu-kat</v>
      </c>
      <c r="DH136" s="52" t="s">
        <v>0</v>
      </c>
      <c r="DI136" s="63">
        <f>IF(BL136="","",MAX(DI$10:DI135)+1)</f>
        <v>1114</v>
      </c>
      <c r="DJ136" s="78">
        <f t="shared" si="132"/>
        <v>1011</v>
      </c>
      <c r="DK136" s="78">
        <f t="shared" si="133"/>
        <v>1480</v>
      </c>
      <c r="DL136" s="78">
        <f t="shared" si="134"/>
        <v>3501</v>
      </c>
      <c r="DM136" s="78">
        <f t="shared" si="135"/>
        <v>1</v>
      </c>
      <c r="DN136" s="78">
        <f t="shared" si="83"/>
        <v>0</v>
      </c>
      <c r="DO136" s="78">
        <f t="shared" si="84"/>
        <v>1</v>
      </c>
      <c r="DP136" s="78" t="str">
        <f t="shared" si="136"/>
        <v>0</v>
      </c>
      <c r="DQ136" s="78" t="str">
        <f t="shared" si="137"/>
        <v/>
      </c>
      <c r="DR136" s="78" t="str">
        <f t="shared" si="138"/>
        <v/>
      </c>
      <c r="DS136" s="58" t="str">
        <f t="shared" si="85"/>
        <v/>
      </c>
      <c r="DT136" s="52" t="s">
        <v>0</v>
      </c>
      <c r="DU136" s="20"/>
      <c r="DV136" s="52"/>
      <c r="DW136" s="20"/>
      <c r="DX136" s="52"/>
      <c r="DY136" s="230"/>
      <c r="DZ136" s="52" t="s">
        <v>0</v>
      </c>
    </row>
    <row r="137" spans="1:130" x14ac:dyDescent="0.25">
      <c r="A137" t="s">
        <v>0</v>
      </c>
      <c r="B137" s="57" t="str">
        <f>IF(csv!F129="","",csv!T129)</f>
        <v>M45</v>
      </c>
      <c r="C137" s="33" t="s">
        <v>0</v>
      </c>
      <c r="D137" s="33" t="str">
        <f>IF(csv!F129="","",csv!F129)</f>
        <v>Ivo</v>
      </c>
      <c r="E137" s="33" t="str">
        <f>IF(csv!E129="","",csv!E129)</f>
        <v>Tišljar</v>
      </c>
      <c r="F137" s="33" t="s">
        <v>0</v>
      </c>
      <c r="G137" s="78" t="str">
        <f>IF(csv!M129="","",csv!M129)</f>
        <v>61:06</v>
      </c>
      <c r="H137" s="78" t="str">
        <f>IF(csv!N129="","",csv!N129)</f>
        <v>0</v>
      </c>
      <c r="I137" s="33" t="s">
        <v>0</v>
      </c>
      <c r="J137" s="33" t="str">
        <f>IF(csv!P129="","",csv!P129)</f>
        <v>ORI</v>
      </c>
      <c r="K137" s="33" t="str">
        <f>IF(csv!Q129="","",csv!Q129)</f>
        <v>OK Orion</v>
      </c>
      <c r="L137" s="33" t="s">
        <v>0</v>
      </c>
      <c r="M137" s="71" t="str">
        <f>IF(csv!R129="","",csv!R129)</f>
        <v>CRO</v>
      </c>
      <c r="N137" s="52" t="s">
        <v>0</v>
      </c>
      <c r="O137" s="57" t="str">
        <f t="shared" si="86"/>
        <v>M45</v>
      </c>
      <c r="P137" s="78">
        <f>IF(O137="","",IF(COUNTIF(O$10:O136,O137)=0,P136+1,P136))</f>
        <v>8</v>
      </c>
      <c r="Q137" s="93">
        <f t="shared" si="87"/>
        <v>106</v>
      </c>
      <c r="R137" s="94" t="str" cm="1">
        <f t="array" ref="R137">IF(S137="","",INDEX(natjecanjeStaze_naziv,MATCH(S137,natjecanjeStaze_stazaId,0)))</f>
        <v>M45 – Ž20 – Ž35</v>
      </c>
      <c r="S137" s="58">
        <f t="shared" si="88"/>
        <v>1011</v>
      </c>
      <c r="T137" s="52" t="s">
        <v>0</v>
      </c>
      <c r="U137" s="165" t="str">
        <f t="shared" si="89"/>
        <v>M45</v>
      </c>
      <c r="V137" s="52" t="s">
        <v>0</v>
      </c>
      <c r="W137" s="57" t="str">
        <f t="shared" si="90"/>
        <v>CRO</v>
      </c>
      <c r="X137" s="78">
        <f t="shared" si="3"/>
        <v>1</v>
      </c>
      <c r="Y137" s="33" t="str">
        <f t="shared" si="91"/>
        <v/>
      </c>
      <c r="Z137" s="71" t="str">
        <f>IF(Y137="","",MAX(Z$10:Z136)+1)</f>
        <v/>
      </c>
      <c r="AA137" s="52" t="s">
        <v>0</v>
      </c>
      <c r="AB137" s="135"/>
      <c r="AC137" s="52" t="s">
        <v>0</v>
      </c>
      <c r="AD137" s="20" t="str">
        <f t="shared" si="92"/>
        <v/>
      </c>
      <c r="AE137" s="52" t="s">
        <v>0</v>
      </c>
      <c r="AF137" s="165" t="str">
        <f t="shared" si="93"/>
        <v>CRO</v>
      </c>
      <c r="AG137" s="52" t="s">
        <v>0</v>
      </c>
      <c r="AH137" s="57" t="str">
        <f t="shared" si="94"/>
        <v>ORI</v>
      </c>
      <c r="AI137" s="33" t="str">
        <f t="shared" si="95"/>
        <v>OK Orion</v>
      </c>
      <c r="AJ137" s="78" t="str">
        <f t="shared" si="5"/>
        <v/>
      </c>
      <c r="AK137" s="33" t="str" cm="1">
        <f t="array" ref="AK137">IF(AJ137="",""&amp;AI137,IF(AJ137="NEMA",AI137,INDEX(klub_naziv,MATCH(INDEX(klubAlias_klubId,AJ137),klub_id,0))))</f>
        <v>OK Orion</v>
      </c>
      <c r="AL137" s="33" t="str" cm="1">
        <f t="array" ref="AL137">IFERROR(""&amp;INDEX(registarNatjecatelji,CX137,4),"")</f>
        <v>OK Orion</v>
      </c>
      <c r="AM137" s="78" t="str">
        <f t="shared" si="96"/>
        <v/>
      </c>
      <c r="AN137" s="71" t="str">
        <f t="shared" si="97"/>
        <v>OK Orion</v>
      </c>
      <c r="AO137" s="52" t="s">
        <v>0</v>
      </c>
      <c r="AP137" s="87" t="str">
        <f>IF(AJ137&lt;&gt;"NEMA","",IF(IFERROR(MATCH(AI137,AI$10:AI136,0),0)&lt;&gt;0,"",AI137))</f>
        <v/>
      </c>
      <c r="AQ137" s="52" t="s">
        <v>0</v>
      </c>
      <c r="AR137" s="135"/>
      <c r="AS137" s="52" t="s">
        <v>0</v>
      </c>
      <c r="AT137" s="57" t="str">
        <f t="shared" si="98"/>
        <v/>
      </c>
      <c r="AU137" s="33" t="str">
        <f>IF(AT137="","",MAX(AU$10:AU136)+1)</f>
        <v/>
      </c>
      <c r="AV137" s="33" t="str">
        <f t="shared" si="99"/>
        <v/>
      </c>
      <c r="AW137" s="33" t="str">
        <f t="shared" si="100"/>
        <v/>
      </c>
      <c r="AX137" s="33" t="str">
        <f>IF(AR137="","",MAX(AX$10:AX136)+1)</f>
        <v/>
      </c>
      <c r="AY137" s="94" t="str">
        <f t="shared" si="101"/>
        <v/>
      </c>
      <c r="AZ137" s="71" t="str">
        <f t="shared" si="102"/>
        <v/>
      </c>
      <c r="BA137" s="52" t="s">
        <v>0</v>
      </c>
      <c r="BB137" s="20" t="str">
        <f t="shared" si="103"/>
        <v/>
      </c>
      <c r="BC137" s="52" t="s">
        <v>0</v>
      </c>
      <c r="BD137" s="165" t="str">
        <f t="shared" si="104"/>
        <v>OK Orion</v>
      </c>
      <c r="BE137" s="52" t="s">
        <v>0</v>
      </c>
      <c r="BF137" s="63" t="str">
        <f t="shared" si="105"/>
        <v>61:06</v>
      </c>
      <c r="BG137" s="93" t="str">
        <f t="shared" si="106"/>
        <v>0</v>
      </c>
      <c r="BH137" s="211">
        <f t="shared" si="107"/>
        <v>3666</v>
      </c>
      <c r="BI137" s="212">
        <f t="shared" si="78"/>
        <v>1</v>
      </c>
      <c r="BJ137" s="52" t="s">
        <v>0</v>
      </c>
      <c r="BK137" s="57" t="str">
        <f t="shared" si="108"/>
        <v>Ivo</v>
      </c>
      <c r="BL137" s="33" t="str">
        <f t="shared" si="109"/>
        <v>Tišljar</v>
      </c>
      <c r="BM137" s="78">
        <f t="shared" si="110"/>
        <v>1249</v>
      </c>
      <c r="BN137" s="78" t="str">
        <f t="shared" si="111"/>
        <v/>
      </c>
      <c r="BO137" s="33" t="str">
        <f t="shared" si="112"/>
        <v>Ivo</v>
      </c>
      <c r="BP137" s="71" t="str">
        <f t="shared" si="113"/>
        <v>Tišljar</v>
      </c>
      <c r="BQ137" s="52" t="s">
        <v>0</v>
      </c>
      <c r="BR137" s="87" t="str">
        <f t="shared" si="114"/>
        <v/>
      </c>
      <c r="BS137" s="52" t="s">
        <v>0</v>
      </c>
      <c r="BT137" s="20" t="str">
        <f t="shared" si="115"/>
        <v/>
      </c>
      <c r="BU137" s="52" t="s">
        <v>0</v>
      </c>
      <c r="BV137" s="135"/>
      <c r="BW137" s="52" t="s">
        <v>0</v>
      </c>
      <c r="BX137" s="57" t="str">
        <f t="shared" si="116"/>
        <v/>
      </c>
      <c r="BY137" s="78" t="str">
        <f>IF(BV137="","",MAX(BY$10:BY136)+1)</f>
        <v/>
      </c>
      <c r="BZ137" s="58" t="str">
        <f t="shared" si="117"/>
        <v/>
      </c>
      <c r="CA137" s="52" t="s">
        <v>0</v>
      </c>
      <c r="CB137" s="20" t="str">
        <f t="shared" si="118"/>
        <v/>
      </c>
      <c r="CC137" s="52" t="s">
        <v>0</v>
      </c>
      <c r="CD137" s="63" t="str">
        <f>IF(AND(BM137="NEMA",BN137="NEMA"),MAX(CD$10:CD136)+1,"")</f>
        <v/>
      </c>
      <c r="CE137" s="58" t="str">
        <f t="shared" si="119"/>
        <v/>
      </c>
      <c r="CF137" t="s">
        <v>0</v>
      </c>
      <c r="CG137" s="138" t="str">
        <f t="shared" si="79"/>
        <v>M</v>
      </c>
      <c r="CH137" t="s">
        <v>0</v>
      </c>
      <c r="CI137" s="57" t="str">
        <f>IF(CD137="","",IF(M137&lt;&gt;"CRO","","INSERT INTO osoba (id,reg_broj,oib,spol_id,dat_rodjenja) VALUES ("&amp;CD137&amp;",(SELECT max(reg_broj)+1 FROM osoba),Null,'"&amp;CG137&amp;"',Null); INSERT INTO osoba_log (id,reg_broj,oib,spol_id,dat_rodjenja,dnevnik_id) SELECT id,reg_broj,oib,spol_id,dat_rodjenja,"&amp;dnevnik_id&amp;" FROM osoba WHERE id = "&amp;CD137&amp;";"))</f>
        <v/>
      </c>
      <c r="CJ137" s="71" t="str">
        <f>IF(CD137="","","INSERT INTO imeprezime (id,osoba_id,rbr,ime,prezime,klub_id,identitet_id,sintaksa_id,info,aktivno,dnevnik_id) VALUES ("&amp;CD137&amp;","&amp;IF(CI137="","Null",CD137)&amp;",1,'"&amp;BK137&amp;"','"&amp;BL137&amp;"',(SELECT id FROM klub WHERE naziv = '"&amp;BD137&amp;"'),Null,1,'',1,"&amp;dnevnik_id&amp;");")</f>
        <v/>
      </c>
      <c r="CK137" t="s">
        <v>0</v>
      </c>
      <c r="CL137" s="20" t="str">
        <f t="shared" si="120"/>
        <v/>
      </c>
      <c r="CM137" s="52" t="s">
        <v>0</v>
      </c>
      <c r="CN137" s="57" t="str">
        <f t="shared" si="80"/>
        <v>Ivo</v>
      </c>
      <c r="CO137" s="71" t="str">
        <f t="shared" si="81"/>
        <v>Tišljar</v>
      </c>
      <c r="CP137" s="52" t="s">
        <v>0</v>
      </c>
      <c r="CQ137" s="57" t="str">
        <f t="shared" si="121"/>
        <v>Ivo – Tišljar – OK Orion – M45</v>
      </c>
      <c r="CR137" s="58">
        <f t="shared" si="122"/>
        <v>436</v>
      </c>
      <c r="CS137" s="52" t="s">
        <v>0</v>
      </c>
      <c r="CT137" s="57" t="str">
        <f t="shared" si="123"/>
        <v>Ivo – Tišljar – OK Orion</v>
      </c>
      <c r="CU137" s="58">
        <f t="shared" si="124"/>
        <v>436</v>
      </c>
      <c r="CV137" s="52" t="s">
        <v>0</v>
      </c>
      <c r="CW137" s="57" t="str">
        <f t="shared" si="125"/>
        <v>Ivo – Tišljar</v>
      </c>
      <c r="CX137" s="58">
        <f t="shared" si="126"/>
        <v>436</v>
      </c>
      <c r="CY137" s="52" t="s">
        <v>0</v>
      </c>
      <c r="CZ137" s="63">
        <f t="shared" si="127"/>
        <v>436</v>
      </c>
      <c r="DA137" s="58" cm="1">
        <f t="array" ref="DA137">IF(CZ137&lt;&gt;"",INDEX(imePrezime_id,CZ137,0),IF(CD137&lt;&gt;"",CD137,""))</f>
        <v>1249</v>
      </c>
      <c r="DB137" s="52" t="s">
        <v>0</v>
      </c>
      <c r="DC137" s="63" t="str">
        <f t="shared" si="128"/>
        <v>imepre</v>
      </c>
      <c r="DD137" s="78" t="str">
        <f t="shared" si="82"/>
        <v>klu</v>
      </c>
      <c r="DE137" s="78" t="str">
        <f t="shared" si="129"/>
        <v>kat</v>
      </c>
      <c r="DF137" s="78" t="str">
        <f t="shared" si="130"/>
        <v/>
      </c>
      <c r="DG137" s="71" t="str">
        <f t="shared" si="131"/>
        <v>imepre-klu-kat</v>
      </c>
      <c r="DH137" s="52" t="s">
        <v>0</v>
      </c>
      <c r="DI137" s="63">
        <f>IF(BL137="","",MAX(DI$10:DI136)+1)</f>
        <v>1115</v>
      </c>
      <c r="DJ137" s="78">
        <f t="shared" si="132"/>
        <v>1011</v>
      </c>
      <c r="DK137" s="78">
        <f t="shared" si="133"/>
        <v>1249</v>
      </c>
      <c r="DL137" s="78">
        <f t="shared" si="134"/>
        <v>3666</v>
      </c>
      <c r="DM137" s="78">
        <f t="shared" si="135"/>
        <v>1</v>
      </c>
      <c r="DN137" s="78">
        <f t="shared" si="83"/>
        <v>0</v>
      </c>
      <c r="DO137" s="78">
        <f t="shared" si="84"/>
        <v>1</v>
      </c>
      <c r="DP137" s="78" t="str">
        <f t="shared" si="136"/>
        <v>0</v>
      </c>
      <c r="DQ137" s="78" t="str">
        <f t="shared" si="137"/>
        <v/>
      </c>
      <c r="DR137" s="78" t="str">
        <f t="shared" si="138"/>
        <v/>
      </c>
      <c r="DS137" s="58" t="str">
        <f t="shared" si="85"/>
        <v/>
      </c>
      <c r="DT137" s="52" t="s">
        <v>0</v>
      </c>
      <c r="DU137" s="20"/>
      <c r="DV137" s="52"/>
      <c r="DW137" s="20"/>
      <c r="DX137" s="52"/>
      <c r="DY137" s="230"/>
      <c r="DZ137" s="52" t="s">
        <v>0</v>
      </c>
    </row>
    <row r="138" spans="1:130" x14ac:dyDescent="0.25">
      <c r="A138" t="s">
        <v>0</v>
      </c>
      <c r="B138" s="57" t="str">
        <f>IF(csv!F130="","",csv!T130)</f>
        <v>M45</v>
      </c>
      <c r="C138" s="33" t="s">
        <v>0</v>
      </c>
      <c r="D138" s="33" t="str">
        <f>IF(csv!F130="","",csv!F130)</f>
        <v>Ivan</v>
      </c>
      <c r="E138" s="33" t="str">
        <f>IF(csv!E130="","",csv!E130)</f>
        <v>Posinjak</v>
      </c>
      <c r="F138" s="33" t="s">
        <v>0</v>
      </c>
      <c r="G138" s="78" t="str">
        <f>IF(csv!M130="","",csv!M130)</f>
        <v>62:11</v>
      </c>
      <c r="H138" s="78" t="str">
        <f>IF(csv!N130="","",csv!N130)</f>
        <v>0</v>
      </c>
      <c r="I138" s="33" t="s">
        <v>0</v>
      </c>
      <c r="J138" s="33" t="str">
        <f>IF(csv!P130="","",csv!P130)</f>
        <v>KAP</v>
      </c>
      <c r="K138" s="33" t="str">
        <f>IF(csv!Q130="","",csv!Q130)</f>
        <v>OK Kapela</v>
      </c>
      <c r="L138" s="33" t="s">
        <v>0</v>
      </c>
      <c r="M138" s="71" t="str">
        <f>IF(csv!R130="","",csv!R130)</f>
        <v>CRO</v>
      </c>
      <c r="N138" s="52" t="s">
        <v>0</v>
      </c>
      <c r="O138" s="57" t="str">
        <f t="shared" si="86"/>
        <v>M45</v>
      </c>
      <c r="P138" s="78">
        <f>IF(O138="","",IF(COUNTIF(O$10:O137,O138)=0,P137+1,P137))</f>
        <v>8</v>
      </c>
      <c r="Q138" s="93">
        <f t="shared" si="87"/>
        <v>106</v>
      </c>
      <c r="R138" s="94" t="str" cm="1">
        <f t="array" ref="R138">IF(S138="","",INDEX(natjecanjeStaze_naziv,MATCH(S138,natjecanjeStaze_stazaId,0)))</f>
        <v>M45 – Ž20 – Ž35</v>
      </c>
      <c r="S138" s="58">
        <f t="shared" si="88"/>
        <v>1011</v>
      </c>
      <c r="T138" s="52" t="s">
        <v>0</v>
      </c>
      <c r="U138" s="165" t="str">
        <f t="shared" si="89"/>
        <v>M45</v>
      </c>
      <c r="V138" s="52" t="s">
        <v>0</v>
      </c>
      <c r="W138" s="57" t="str">
        <f t="shared" si="90"/>
        <v>CRO</v>
      </c>
      <c r="X138" s="78">
        <f t="shared" si="3"/>
        <v>1</v>
      </c>
      <c r="Y138" s="33" t="str">
        <f t="shared" si="91"/>
        <v/>
      </c>
      <c r="Z138" s="71" t="str">
        <f>IF(Y138="","",MAX(Z$10:Z137)+1)</f>
        <v/>
      </c>
      <c r="AA138" s="52" t="s">
        <v>0</v>
      </c>
      <c r="AB138" s="135"/>
      <c r="AC138" s="52" t="s">
        <v>0</v>
      </c>
      <c r="AD138" s="20" t="str">
        <f t="shared" si="92"/>
        <v/>
      </c>
      <c r="AE138" s="52" t="s">
        <v>0</v>
      </c>
      <c r="AF138" s="165" t="str">
        <f t="shared" si="93"/>
        <v>CRO</v>
      </c>
      <c r="AG138" s="52" t="s">
        <v>0</v>
      </c>
      <c r="AH138" s="57" t="str">
        <f t="shared" si="94"/>
        <v>KAP</v>
      </c>
      <c r="AI138" s="33" t="str">
        <f t="shared" si="95"/>
        <v>OK Kapela</v>
      </c>
      <c r="AJ138" s="78" t="str">
        <f t="shared" si="5"/>
        <v/>
      </c>
      <c r="AK138" s="33" t="str" cm="1">
        <f t="array" ref="AK138">IF(AJ138="",""&amp;AI138,IF(AJ138="NEMA",AI138,INDEX(klub_naziv,MATCH(INDEX(klubAlias_klubId,AJ138),klub_id,0))))</f>
        <v>OK Kapela</v>
      </c>
      <c r="AL138" s="33" t="str" cm="1">
        <f t="array" ref="AL138">IFERROR(""&amp;INDEX(registarNatjecatelji,CX138,4),"")</f>
        <v>OK Kapela</v>
      </c>
      <c r="AM138" s="78" t="str">
        <f t="shared" si="96"/>
        <v/>
      </c>
      <c r="AN138" s="71" t="str">
        <f t="shared" si="97"/>
        <v>OK Kapela</v>
      </c>
      <c r="AO138" s="52" t="s">
        <v>0</v>
      </c>
      <c r="AP138" s="87" t="str">
        <f>IF(AJ138&lt;&gt;"NEMA","",IF(IFERROR(MATCH(AI138,AI$10:AI137,0),0)&lt;&gt;0,"",AI138))</f>
        <v/>
      </c>
      <c r="AQ138" s="52" t="s">
        <v>0</v>
      </c>
      <c r="AR138" s="135"/>
      <c r="AS138" s="52" t="s">
        <v>0</v>
      </c>
      <c r="AT138" s="57" t="str">
        <f t="shared" si="98"/>
        <v/>
      </c>
      <c r="AU138" s="33" t="str">
        <f>IF(AT138="","",MAX(AU$10:AU137)+1)</f>
        <v/>
      </c>
      <c r="AV138" s="33" t="str">
        <f t="shared" si="99"/>
        <v/>
      </c>
      <c r="AW138" s="33" t="str">
        <f t="shared" si="100"/>
        <v/>
      </c>
      <c r="AX138" s="33" t="str">
        <f>IF(AR138="","",MAX(AX$10:AX137)+1)</f>
        <v/>
      </c>
      <c r="AY138" s="94" t="str">
        <f t="shared" si="101"/>
        <v/>
      </c>
      <c r="AZ138" s="71" t="str">
        <f t="shared" si="102"/>
        <v/>
      </c>
      <c r="BA138" s="52" t="s">
        <v>0</v>
      </c>
      <c r="BB138" s="20" t="str">
        <f t="shared" si="103"/>
        <v/>
      </c>
      <c r="BC138" s="52" t="s">
        <v>0</v>
      </c>
      <c r="BD138" s="165" t="str">
        <f t="shared" si="104"/>
        <v>OK Kapela</v>
      </c>
      <c r="BE138" s="52" t="s">
        <v>0</v>
      </c>
      <c r="BF138" s="63" t="str">
        <f t="shared" si="105"/>
        <v>62:11</v>
      </c>
      <c r="BG138" s="93" t="str">
        <f t="shared" si="106"/>
        <v>0</v>
      </c>
      <c r="BH138" s="211">
        <f t="shared" si="107"/>
        <v>3731</v>
      </c>
      <c r="BI138" s="212">
        <f t="shared" si="78"/>
        <v>1</v>
      </c>
      <c r="BJ138" s="52" t="s">
        <v>0</v>
      </c>
      <c r="BK138" s="57" t="str">
        <f t="shared" si="108"/>
        <v>Ivan</v>
      </c>
      <c r="BL138" s="33" t="str">
        <f t="shared" si="109"/>
        <v>Posinjak</v>
      </c>
      <c r="BM138" s="78">
        <f t="shared" si="110"/>
        <v>1500</v>
      </c>
      <c r="BN138" s="78" t="str">
        <f t="shared" si="111"/>
        <v/>
      </c>
      <c r="BO138" s="33" t="str">
        <f t="shared" si="112"/>
        <v>Ivan</v>
      </c>
      <c r="BP138" s="71" t="str">
        <f t="shared" si="113"/>
        <v>Posinjak</v>
      </c>
      <c r="BQ138" s="52" t="s">
        <v>0</v>
      </c>
      <c r="BR138" s="87" t="str">
        <f t="shared" si="114"/>
        <v/>
      </c>
      <c r="BS138" s="52" t="s">
        <v>0</v>
      </c>
      <c r="BT138" s="20" t="str">
        <f t="shared" si="115"/>
        <v/>
      </c>
      <c r="BU138" s="52" t="s">
        <v>0</v>
      </c>
      <c r="BV138" s="135"/>
      <c r="BW138" s="52" t="s">
        <v>0</v>
      </c>
      <c r="BX138" s="57" t="str">
        <f t="shared" si="116"/>
        <v/>
      </c>
      <c r="BY138" s="78" t="str">
        <f>IF(BV138="","",MAX(BY$10:BY137)+1)</f>
        <v/>
      </c>
      <c r="BZ138" s="58" t="str">
        <f t="shared" si="117"/>
        <v/>
      </c>
      <c r="CA138" s="52" t="s">
        <v>0</v>
      </c>
      <c r="CB138" s="20" t="str">
        <f t="shared" si="118"/>
        <v/>
      </c>
      <c r="CC138" s="52" t="s">
        <v>0</v>
      </c>
      <c r="CD138" s="63" t="str">
        <f>IF(AND(BM138="NEMA",BN138="NEMA"),MAX(CD$10:CD137)+1,"")</f>
        <v/>
      </c>
      <c r="CE138" s="58" t="str">
        <f t="shared" si="119"/>
        <v/>
      </c>
      <c r="CF138" t="s">
        <v>0</v>
      </c>
      <c r="CG138" s="138" t="str">
        <f t="shared" si="79"/>
        <v>M</v>
      </c>
      <c r="CH138" t="s">
        <v>0</v>
      </c>
      <c r="CI138" s="57" t="str">
        <f>IF(CD138="","",IF(M138&lt;&gt;"CRO","","INSERT INTO osoba (id,reg_broj,oib,spol_id,dat_rodjenja) VALUES ("&amp;CD138&amp;",(SELECT max(reg_broj)+1 FROM osoba),Null,'"&amp;CG138&amp;"',Null); INSERT INTO osoba_log (id,reg_broj,oib,spol_id,dat_rodjenja,dnevnik_id) SELECT id,reg_broj,oib,spol_id,dat_rodjenja,"&amp;dnevnik_id&amp;" FROM osoba WHERE id = "&amp;CD138&amp;";"))</f>
        <v/>
      </c>
      <c r="CJ138" s="71" t="str">
        <f>IF(CD138="","","INSERT INTO imeprezime (id,osoba_id,rbr,ime,prezime,klub_id,identitet_id,sintaksa_id,info,aktivno,dnevnik_id) VALUES ("&amp;CD138&amp;","&amp;IF(CI138="","Null",CD138)&amp;",1,'"&amp;BK138&amp;"','"&amp;BL138&amp;"',(SELECT id FROM klub WHERE naziv = '"&amp;BD138&amp;"'),Null,1,'',1,"&amp;dnevnik_id&amp;");")</f>
        <v/>
      </c>
      <c r="CK138" t="s">
        <v>0</v>
      </c>
      <c r="CL138" s="20" t="str">
        <f t="shared" si="120"/>
        <v/>
      </c>
      <c r="CM138" s="52" t="s">
        <v>0</v>
      </c>
      <c r="CN138" s="57" t="str">
        <f t="shared" si="80"/>
        <v>Ivan</v>
      </c>
      <c r="CO138" s="71" t="str">
        <f t="shared" si="81"/>
        <v>Posinjak</v>
      </c>
      <c r="CP138" s="52" t="s">
        <v>0</v>
      </c>
      <c r="CQ138" s="57" t="str">
        <f t="shared" si="121"/>
        <v>Ivan – Posinjak – OK Kapela – M45</v>
      </c>
      <c r="CR138" s="58">
        <f t="shared" si="122"/>
        <v>293</v>
      </c>
      <c r="CS138" s="52" t="s">
        <v>0</v>
      </c>
      <c r="CT138" s="57" t="str">
        <f t="shared" si="123"/>
        <v>Ivan – Posinjak – OK Kapela</v>
      </c>
      <c r="CU138" s="58">
        <f t="shared" si="124"/>
        <v>293</v>
      </c>
      <c r="CV138" s="52" t="s">
        <v>0</v>
      </c>
      <c r="CW138" s="57" t="str">
        <f t="shared" si="125"/>
        <v>Ivan – Posinjak</v>
      </c>
      <c r="CX138" s="58">
        <f t="shared" si="126"/>
        <v>293</v>
      </c>
      <c r="CY138" s="52" t="s">
        <v>0</v>
      </c>
      <c r="CZ138" s="63">
        <f t="shared" si="127"/>
        <v>293</v>
      </c>
      <c r="DA138" s="58" cm="1">
        <f t="array" ref="DA138">IF(CZ138&lt;&gt;"",INDEX(imePrezime_id,CZ138,0),IF(CD138&lt;&gt;"",CD138,""))</f>
        <v>1500</v>
      </c>
      <c r="DB138" s="52" t="s">
        <v>0</v>
      </c>
      <c r="DC138" s="63" t="str">
        <f t="shared" si="128"/>
        <v>imepre</v>
      </c>
      <c r="DD138" s="78" t="str">
        <f t="shared" si="82"/>
        <v>klu</v>
      </c>
      <c r="DE138" s="78" t="str">
        <f t="shared" si="129"/>
        <v>kat</v>
      </c>
      <c r="DF138" s="78" t="str">
        <f t="shared" si="130"/>
        <v/>
      </c>
      <c r="DG138" s="71" t="str">
        <f t="shared" si="131"/>
        <v>imepre-klu-kat</v>
      </c>
      <c r="DH138" s="52" t="s">
        <v>0</v>
      </c>
      <c r="DI138" s="63">
        <f>IF(BL138="","",MAX(DI$10:DI137)+1)</f>
        <v>1116</v>
      </c>
      <c r="DJ138" s="78">
        <f t="shared" si="132"/>
        <v>1011</v>
      </c>
      <c r="DK138" s="78">
        <f t="shared" si="133"/>
        <v>1500</v>
      </c>
      <c r="DL138" s="78">
        <f t="shared" si="134"/>
        <v>3731</v>
      </c>
      <c r="DM138" s="78">
        <f t="shared" si="135"/>
        <v>1</v>
      </c>
      <c r="DN138" s="78">
        <f t="shared" si="83"/>
        <v>0</v>
      </c>
      <c r="DO138" s="78">
        <f t="shared" si="84"/>
        <v>1</v>
      </c>
      <c r="DP138" s="78" t="str">
        <f t="shared" si="136"/>
        <v>0</v>
      </c>
      <c r="DQ138" s="78" t="str">
        <f t="shared" si="137"/>
        <v/>
      </c>
      <c r="DR138" s="78" t="str">
        <f t="shared" si="138"/>
        <v/>
      </c>
      <c r="DS138" s="58" t="str">
        <f t="shared" si="85"/>
        <v/>
      </c>
      <c r="DT138" s="52" t="s">
        <v>0</v>
      </c>
      <c r="DU138" s="20"/>
      <c r="DV138" s="52"/>
      <c r="DW138" s="20"/>
      <c r="DX138" s="52"/>
      <c r="DY138" s="230"/>
      <c r="DZ138" s="52" t="s">
        <v>0</v>
      </c>
    </row>
    <row r="139" spans="1:130" x14ac:dyDescent="0.25">
      <c r="A139" t="s">
        <v>0</v>
      </c>
      <c r="B139" s="57" t="str">
        <f>IF(csv!F131="","",csv!T131)</f>
        <v>M45</v>
      </c>
      <c r="C139" s="33" t="s">
        <v>0</v>
      </c>
      <c r="D139" s="33" t="str">
        <f>IF(csv!F131="","",csv!F131)</f>
        <v>Ivan Ivo</v>
      </c>
      <c r="E139" s="33" t="str">
        <f>IF(csv!E131="","",csv!E131)</f>
        <v>Penić</v>
      </c>
      <c r="F139" s="33" t="s">
        <v>0</v>
      </c>
      <c r="G139" s="78" t="str">
        <f>IF(csv!M131="","",csv!M131)</f>
        <v>62:29</v>
      </c>
      <c r="H139" s="78" t="str">
        <f>IF(csv!N131="","",csv!N131)</f>
        <v>0</v>
      </c>
      <c r="I139" s="33" t="s">
        <v>0</v>
      </c>
      <c r="J139" s="33" t="str">
        <f>IF(csv!P131="","",csv!P131)</f>
        <v>KAP</v>
      </c>
      <c r="K139" s="33" t="str">
        <f>IF(csv!Q131="","",csv!Q131)</f>
        <v>OK Kapela</v>
      </c>
      <c r="L139" s="33" t="s">
        <v>0</v>
      </c>
      <c r="M139" s="71" t="str">
        <f>IF(csv!R131="","",csv!R131)</f>
        <v>CRO</v>
      </c>
      <c r="N139" s="52" t="s">
        <v>0</v>
      </c>
      <c r="O139" s="57" t="str">
        <f t="shared" si="86"/>
        <v>M45</v>
      </c>
      <c r="P139" s="78">
        <f>IF(O139="","",IF(COUNTIF(O$10:O138,O139)=0,P138+1,P138))</f>
        <v>8</v>
      </c>
      <c r="Q139" s="93">
        <f t="shared" si="87"/>
        <v>106</v>
      </c>
      <c r="R139" s="94" t="str" cm="1">
        <f t="array" ref="R139">IF(S139="","",INDEX(natjecanjeStaze_naziv,MATCH(S139,natjecanjeStaze_stazaId,0)))</f>
        <v>M45 – Ž20 – Ž35</v>
      </c>
      <c r="S139" s="58">
        <f t="shared" si="88"/>
        <v>1011</v>
      </c>
      <c r="T139" s="52" t="s">
        <v>0</v>
      </c>
      <c r="U139" s="165" t="str">
        <f t="shared" si="89"/>
        <v>M45</v>
      </c>
      <c r="V139" s="52" t="s">
        <v>0</v>
      </c>
      <c r="W139" s="57" t="str">
        <f t="shared" si="90"/>
        <v>CRO</v>
      </c>
      <c r="X139" s="78">
        <f t="shared" si="3"/>
        <v>1</v>
      </c>
      <c r="Y139" s="33" t="str">
        <f t="shared" si="91"/>
        <v/>
      </c>
      <c r="Z139" s="71" t="str">
        <f>IF(Y139="","",MAX(Z$10:Z138)+1)</f>
        <v/>
      </c>
      <c r="AA139" s="52" t="s">
        <v>0</v>
      </c>
      <c r="AB139" s="135"/>
      <c r="AC139" s="52" t="s">
        <v>0</v>
      </c>
      <c r="AD139" s="20" t="str">
        <f t="shared" si="92"/>
        <v/>
      </c>
      <c r="AE139" s="52" t="s">
        <v>0</v>
      </c>
      <c r="AF139" s="165" t="str">
        <f t="shared" si="93"/>
        <v>CRO</v>
      </c>
      <c r="AG139" s="52" t="s">
        <v>0</v>
      </c>
      <c r="AH139" s="57" t="str">
        <f t="shared" si="94"/>
        <v>KAP</v>
      </c>
      <c r="AI139" s="33" t="str">
        <f t="shared" si="95"/>
        <v>OK Kapela</v>
      </c>
      <c r="AJ139" s="78" t="str">
        <f t="shared" si="5"/>
        <v/>
      </c>
      <c r="AK139" s="33" t="str" cm="1">
        <f t="array" ref="AK139">IF(AJ139="",""&amp;AI139,IF(AJ139="NEMA",AI139,INDEX(klub_naziv,MATCH(INDEX(klubAlias_klubId,AJ139),klub_id,0))))</f>
        <v>OK Kapela</v>
      </c>
      <c r="AL139" s="33" t="str" cm="1">
        <f t="array" ref="AL139">IFERROR(""&amp;INDEX(registarNatjecatelji,CX139,4),"")</f>
        <v>OK Kapela</v>
      </c>
      <c r="AM139" s="78" t="str">
        <f t="shared" si="96"/>
        <v/>
      </c>
      <c r="AN139" s="71" t="str">
        <f t="shared" si="97"/>
        <v>OK Kapela</v>
      </c>
      <c r="AO139" s="52" t="s">
        <v>0</v>
      </c>
      <c r="AP139" s="87" t="str">
        <f>IF(AJ139&lt;&gt;"NEMA","",IF(IFERROR(MATCH(AI139,AI$10:AI138,0),0)&lt;&gt;0,"",AI139))</f>
        <v/>
      </c>
      <c r="AQ139" s="52" t="s">
        <v>0</v>
      </c>
      <c r="AR139" s="135"/>
      <c r="AS139" s="52" t="s">
        <v>0</v>
      </c>
      <c r="AT139" s="57" t="str">
        <f t="shared" si="98"/>
        <v/>
      </c>
      <c r="AU139" s="33" t="str">
        <f>IF(AT139="","",MAX(AU$10:AU138)+1)</f>
        <v/>
      </c>
      <c r="AV139" s="33" t="str">
        <f t="shared" si="99"/>
        <v/>
      </c>
      <c r="AW139" s="33" t="str">
        <f t="shared" si="100"/>
        <v/>
      </c>
      <c r="AX139" s="33" t="str">
        <f>IF(AR139="","",MAX(AX$10:AX138)+1)</f>
        <v/>
      </c>
      <c r="AY139" s="94" t="str">
        <f t="shared" si="101"/>
        <v/>
      </c>
      <c r="AZ139" s="71" t="str">
        <f t="shared" si="102"/>
        <v/>
      </c>
      <c r="BA139" s="52" t="s">
        <v>0</v>
      </c>
      <c r="BB139" s="20" t="str">
        <f t="shared" si="103"/>
        <v/>
      </c>
      <c r="BC139" s="52" t="s">
        <v>0</v>
      </c>
      <c r="BD139" s="165" t="str">
        <f t="shared" si="104"/>
        <v>OK Kapela</v>
      </c>
      <c r="BE139" s="52" t="s">
        <v>0</v>
      </c>
      <c r="BF139" s="63" t="str">
        <f t="shared" si="105"/>
        <v>62:29</v>
      </c>
      <c r="BG139" s="93" t="str">
        <f t="shared" si="106"/>
        <v>0</v>
      </c>
      <c r="BH139" s="211">
        <f t="shared" si="107"/>
        <v>3749</v>
      </c>
      <c r="BI139" s="212">
        <f t="shared" ref="BI139:BI202" si="139">IF(CW139="","",IF(N(BH139)&gt;max_minuta*60,2,INDEX(statusRezultat_id,MATCH(VALUE(BG139),statusRezultat_oEvent,0))))</f>
        <v>1</v>
      </c>
      <c r="BJ139" s="52" t="s">
        <v>0</v>
      </c>
      <c r="BK139" s="57" t="str">
        <f t="shared" si="108"/>
        <v>Ivan Ivo</v>
      </c>
      <c r="BL139" s="33" t="str">
        <f t="shared" si="109"/>
        <v>Penić</v>
      </c>
      <c r="BM139" s="78">
        <f t="shared" si="110"/>
        <v>1211</v>
      </c>
      <c r="BN139" s="78" t="str">
        <f t="shared" si="111"/>
        <v/>
      </c>
      <c r="BO139" s="33" t="str">
        <f t="shared" si="112"/>
        <v>Ivan Ivo</v>
      </c>
      <c r="BP139" s="71" t="str">
        <f t="shared" si="113"/>
        <v>Penić</v>
      </c>
      <c r="BQ139" s="52" t="s">
        <v>0</v>
      </c>
      <c r="BR139" s="87" t="str">
        <f t="shared" si="114"/>
        <v/>
      </c>
      <c r="BS139" s="52" t="s">
        <v>0</v>
      </c>
      <c r="BT139" s="20" t="str">
        <f t="shared" si="115"/>
        <v/>
      </c>
      <c r="BU139" s="52" t="s">
        <v>0</v>
      </c>
      <c r="BV139" s="135"/>
      <c r="BW139" s="52" t="s">
        <v>0</v>
      </c>
      <c r="BX139" s="57" t="str">
        <f t="shared" si="116"/>
        <v/>
      </c>
      <c r="BY139" s="78" t="str">
        <f>IF(BV139="","",MAX(BY$10:BY138)+1)</f>
        <v/>
      </c>
      <c r="BZ139" s="58" t="str">
        <f t="shared" si="117"/>
        <v/>
      </c>
      <c r="CA139" s="52" t="s">
        <v>0</v>
      </c>
      <c r="CB139" s="20" t="str">
        <f t="shared" si="118"/>
        <v/>
      </c>
      <c r="CC139" s="52" t="s">
        <v>0</v>
      </c>
      <c r="CD139" s="63" t="str">
        <f>IF(AND(BM139="NEMA",BN139="NEMA"),MAX(CD$10:CD138)+1,"")</f>
        <v/>
      </c>
      <c r="CE139" s="58" t="str">
        <f t="shared" si="119"/>
        <v/>
      </c>
      <c r="CF139" t="s">
        <v>0</v>
      </c>
      <c r="CG139" s="138" t="str">
        <f t="shared" ref="CG139:CG202" si="140">IF(O139="","",LEFT(INDEX(kategorija_oznaka,MATCH(Q139,kategorija_id,0)),1))</f>
        <v>M</v>
      </c>
      <c r="CH139" t="s">
        <v>0</v>
      </c>
      <c r="CI139" s="57" t="str">
        <f>IF(CD139="","",IF(M139&lt;&gt;"CRO","","INSERT INTO osoba (id,reg_broj,oib,spol_id,dat_rodjenja) VALUES ("&amp;CD139&amp;",(SELECT max(reg_broj)+1 FROM osoba),Null,'"&amp;CG139&amp;"',Null); INSERT INTO osoba_log (id,reg_broj,oib,spol_id,dat_rodjenja,dnevnik_id) SELECT id,reg_broj,oib,spol_id,dat_rodjenja,"&amp;dnevnik_id&amp;" FROM osoba WHERE id = "&amp;CD139&amp;";"))</f>
        <v/>
      </c>
      <c r="CJ139" s="71" t="str">
        <f>IF(CD139="","","INSERT INTO imeprezime (id,osoba_id,rbr,ime,prezime,klub_id,identitet_id,sintaksa_id,info,aktivno,dnevnik_id) VALUES ("&amp;CD139&amp;","&amp;IF(CI139="","Null",CD139)&amp;",1,'"&amp;BK139&amp;"','"&amp;BL139&amp;"',(SELECT id FROM klub WHERE naziv = '"&amp;BD139&amp;"'),Null,1,'',1,"&amp;dnevnik_id&amp;");")</f>
        <v/>
      </c>
      <c r="CK139" t="s">
        <v>0</v>
      </c>
      <c r="CL139" s="20" t="str">
        <f t="shared" si="120"/>
        <v/>
      </c>
      <c r="CM139" s="52" t="s">
        <v>0</v>
      </c>
      <c r="CN139" s="57" t="str">
        <f t="shared" ref="CN139:CN202" si="141">IF(BL139="","",IF(BZ139="",BO139,INDEX(imePrezime_ime,MATCH(BZ139,imePrezime_id,0))))</f>
        <v>Ivan Ivo</v>
      </c>
      <c r="CO139" s="71" t="str">
        <f t="shared" ref="CO139:CO202" si="142">IF(BL139="","",IF(BZ139="",BP139,INDEX(imePrezime_prezime,MATCH(BZ139,imePrezime_id,0))))</f>
        <v>Penić</v>
      </c>
      <c r="CP139" s="52" t="s">
        <v>0</v>
      </c>
      <c r="CQ139" s="57" t="str">
        <f t="shared" si="121"/>
        <v>Ivan Ivo – Penić – OK Kapela – M45</v>
      </c>
      <c r="CR139" s="58">
        <f t="shared" si="122"/>
        <v>289</v>
      </c>
      <c r="CS139" s="52" t="s">
        <v>0</v>
      </c>
      <c r="CT139" s="57" t="str">
        <f t="shared" si="123"/>
        <v>Ivan Ivo – Penić – OK Kapela</v>
      </c>
      <c r="CU139" s="58">
        <f t="shared" si="124"/>
        <v>289</v>
      </c>
      <c r="CV139" s="52" t="s">
        <v>0</v>
      </c>
      <c r="CW139" s="57" t="str">
        <f t="shared" si="125"/>
        <v>Ivan Ivo – Penić</v>
      </c>
      <c r="CX139" s="58">
        <f t="shared" si="126"/>
        <v>289</v>
      </c>
      <c r="CY139" s="52" t="s">
        <v>0</v>
      </c>
      <c r="CZ139" s="63">
        <f t="shared" si="127"/>
        <v>289</v>
      </c>
      <c r="DA139" s="58" cm="1">
        <f t="array" ref="DA139">IF(CZ139&lt;&gt;"",INDEX(imePrezime_id,CZ139,0),IF(CD139&lt;&gt;"",CD139,""))</f>
        <v>1211</v>
      </c>
      <c r="DB139" s="52" t="s">
        <v>0</v>
      </c>
      <c r="DC139" s="63" t="str">
        <f t="shared" si="128"/>
        <v>imepre</v>
      </c>
      <c r="DD139" s="78" t="str">
        <f t="shared" ref="DD139:DD202" si="143">IF(BL139="","",IF(AI139="",IF(IFERROR(INDEX(imePrezime_klub,MATCH(DA139,imePrezime_id,0)),"NEMA")="","klu",""),IF(OR(AND(AJ139&lt;&gt;"",AJ139&lt;&gt;"NEMA"),AY139&lt;&gt;""),"klu(ali)",IF(AND(AL139&lt;&gt;"",AL139&lt;&gt;AK139),"(raz-klu)","klu"))))</f>
        <v>klu</v>
      </c>
      <c r="DE139" s="78" t="str">
        <f t="shared" si="129"/>
        <v>kat</v>
      </c>
      <c r="DF139" s="78" t="str">
        <f t="shared" si="130"/>
        <v/>
      </c>
      <c r="DG139" s="71" t="str">
        <f t="shared" si="131"/>
        <v>imepre-klu-kat</v>
      </c>
      <c r="DH139" s="52" t="s">
        <v>0</v>
      </c>
      <c r="DI139" s="63">
        <f>IF(BL139="","",MAX(DI$10:DI138)+1)</f>
        <v>1117</v>
      </c>
      <c r="DJ139" s="78">
        <f t="shared" si="132"/>
        <v>1011</v>
      </c>
      <c r="DK139" s="78">
        <f t="shared" si="133"/>
        <v>1211</v>
      </c>
      <c r="DL139" s="78">
        <f t="shared" si="134"/>
        <v>3749</v>
      </c>
      <c r="DM139" s="78">
        <f t="shared" si="135"/>
        <v>1</v>
      </c>
      <c r="DN139" s="78">
        <f t="shared" ref="DN139:DN202" si="144">IF(CW139="","",IF(trka_je_rangirana=0,0,IF(OR(CR139="",CR139="NEMA"),0,1)))</f>
        <v>0</v>
      </c>
      <c r="DO139" s="78">
        <f t="shared" ref="DO139:DO202" si="145">IF(DI139="","",INDEX(uparivanje_id,MATCH(DG139,uparivanje_oznaka,0)))</f>
        <v>1</v>
      </c>
      <c r="DP139" s="78" t="str">
        <f t="shared" si="136"/>
        <v>0</v>
      </c>
      <c r="DQ139" s="78" t="str">
        <f t="shared" si="137"/>
        <v/>
      </c>
      <c r="DR139" s="78" t="str">
        <f t="shared" si="138"/>
        <v/>
      </c>
      <c r="DS139" s="58" t="str">
        <f t="shared" ref="DS139:DS202" si="146">IF(INDEX(natjecanjeKategorije_katAliasId,MATCH(Q139,natjecanjeKategorije_katRegId,0))="","",INDEX(natjecanjeKategorije_katAliasId,MATCH(Q139,natjecanjeKategorije_katRegId,0)))</f>
        <v/>
      </c>
      <c r="DT139" s="52" t="s">
        <v>0</v>
      </c>
      <c r="DU139" s="20"/>
      <c r="DV139" s="52"/>
      <c r="DW139" s="20"/>
      <c r="DX139" s="52"/>
      <c r="DY139" s="230"/>
      <c r="DZ139" s="52" t="s">
        <v>0</v>
      </c>
    </row>
    <row r="140" spans="1:130" x14ac:dyDescent="0.25">
      <c r="A140" t="s">
        <v>0</v>
      </c>
      <c r="B140" s="57" t="str">
        <f>IF(csv!F132="","",csv!T132)</f>
        <v>M45</v>
      </c>
      <c r="C140" s="33" t="s">
        <v>0</v>
      </c>
      <c r="D140" s="33" t="str">
        <f>IF(csv!F132="","",csv!F132)</f>
        <v>Domagoj</v>
      </c>
      <c r="E140" s="33" t="str">
        <f>IF(csv!E132="","",csv!E132)</f>
        <v>Šantić</v>
      </c>
      <c r="F140" s="33" t="s">
        <v>0</v>
      </c>
      <c r="G140" s="78" t="str">
        <f>IF(csv!M132="","",csv!M132)</f>
        <v>65:04</v>
      </c>
      <c r="H140" s="78" t="str">
        <f>IF(csv!N132="","",csv!N132)</f>
        <v>0</v>
      </c>
      <c r="I140" s="33" t="s">
        <v>0</v>
      </c>
      <c r="J140" s="33" t="str">
        <f>IF(csv!P132="","",csv!P132)</f>
        <v>BJE</v>
      </c>
      <c r="K140" s="33" t="str">
        <f>IF(csv!Q132="","",csv!Q132)</f>
        <v>OK Bjelovar</v>
      </c>
      <c r="L140" s="33" t="s">
        <v>0</v>
      </c>
      <c r="M140" s="71" t="str">
        <f>IF(csv!R132="","",csv!R132)</f>
        <v>CRO</v>
      </c>
      <c r="N140" s="52" t="s">
        <v>0</v>
      </c>
      <c r="O140" s="57" t="str">
        <f t="shared" ref="O140:O203" si="147">IF(B140="","",B140)</f>
        <v>M45</v>
      </c>
      <c r="P140" s="78">
        <f>IF(O140="","",IF(COUNTIF(O$10:O139,O140)=0,P139+1,P139))</f>
        <v>8</v>
      </c>
      <c r="Q140" s="93">
        <f t="shared" ref="Q140:Q203" si="148">IF(O140="","",IFERROR(INDEX(kategorija_id,MATCH(O140,kategorija_oznaka,0)),INDEX(kategorijaAlias_id,MATCH(O140,kategorijaAlias_oznaka,0))))</f>
        <v>106</v>
      </c>
      <c r="R140" s="94" t="str" cm="1">
        <f t="array" ref="R140">IF(S140="","",INDEX(natjecanjeStaze_naziv,MATCH(S140,natjecanjeStaze_stazaId,0)))</f>
        <v>M45 – Ž20 – Ž35</v>
      </c>
      <c r="S140" s="58">
        <f t="shared" ref="S140:S203" si="149">IF(BL140="","",INDEX(natjecanjeStaze_stazaId,MATCH(O140,natjecanjeStaze_kategorija,0)))</f>
        <v>1011</v>
      </c>
      <c r="T140" s="52" t="s">
        <v>0</v>
      </c>
      <c r="U140" s="165" t="str">
        <f t="shared" ref="U140:U203" si="150">IF(O140="","",INDEX(kategorija_oznaka,MATCH(Q140,kategorija_id,0)))</f>
        <v>M45</v>
      </c>
      <c r="V140" s="52" t="s">
        <v>0</v>
      </c>
      <c r="W140" s="57" t="str">
        <f t="shared" ref="W140:W203" si="151">IF(M140="","",M140)</f>
        <v>CRO</v>
      </c>
      <c r="X140" s="78">
        <f t="shared" si="3"/>
        <v>1</v>
      </c>
      <c r="Y140" s="33" t="str">
        <f t="shared" ref="Y140:Y203" si="152">IF(OR(X140="",X140&lt;&gt;"NEMA"),"",M140)</f>
        <v/>
      </c>
      <c r="Z140" s="71" t="str">
        <f>IF(Y140="","",MAX(Z$10:Z139)+1)</f>
        <v/>
      </c>
      <c r="AA140" s="52" t="s">
        <v>0</v>
      </c>
      <c r="AB140" s="135"/>
      <c r="AC140" s="52" t="s">
        <v>0</v>
      </c>
      <c r="AD140" s="20" t="str">
        <f t="shared" ref="AD140:AD203" si="153">IF(Y140="","","INSERT INTO drzava(id,naziv,oznaka) VALUES ("&amp;Z140&amp;",'"&amp;AB140&amp;"','"&amp;UPPER(LEFT(Y140,1))&amp;LOWER(RIGHT(Y140,2))&amp;"');")</f>
        <v/>
      </c>
      <c r="AE140" s="52" t="s">
        <v>0</v>
      </c>
      <c r="AF140" s="165" t="str">
        <f t="shared" ref="AF140:AF203" si="154">IF(X140="","",IF(X140="NEMA",Y140,W140))</f>
        <v>CRO</v>
      </c>
      <c r="AG140" s="52" t="s">
        <v>0</v>
      </c>
      <c r="AH140" s="57" t="str">
        <f t="shared" ref="AH140:AH203" si="155">IF(J140="","",J140)</f>
        <v>BJE</v>
      </c>
      <c r="AI140" s="33" t="str">
        <f t="shared" ref="AI140:AI203" si="156">IF(K140="","",K140)</f>
        <v>OK Bjelovar</v>
      </c>
      <c r="AJ140" s="78" t="str">
        <f t="shared" si="5"/>
        <v/>
      </c>
      <c r="AK140" s="33" t="str" cm="1">
        <f t="array" ref="AK140">IF(AJ140="",""&amp;AI140,IF(AJ140="NEMA",AI140,INDEX(klub_naziv,MATCH(INDEX(klubAlias_klubId,AJ140),klub_id,0))))</f>
        <v>OK Bjelovar</v>
      </c>
      <c r="AL140" s="33" t="str" cm="1">
        <f t="array" ref="AL140">IFERROR(""&amp;INDEX(registarNatjecatelji,CX140,4),"")</f>
        <v>OK Bjelovar</v>
      </c>
      <c r="AM140" s="78" t="str">
        <f t="shared" ref="AM140:AM203" si="157">IF(AK140=AL140,"",1)</f>
        <v/>
      </c>
      <c r="AN140" s="71" t="str">
        <f t="shared" ref="AN140:AN203" si="158">IF(AND(AL140&lt;&gt;"",AL140&lt;&gt;AK140),AL140,""&amp;AK140)</f>
        <v>OK Bjelovar</v>
      </c>
      <c r="AO140" s="52" t="s">
        <v>0</v>
      </c>
      <c r="AP140" s="87" t="str">
        <f>IF(AJ140&lt;&gt;"NEMA","",IF(IFERROR(MATCH(AI140,AI$10:AI139,0),0)&lt;&gt;0,"",AI140))</f>
        <v/>
      </c>
      <c r="AQ140" s="52" t="s">
        <v>0</v>
      </c>
      <c r="AR140" s="135"/>
      <c r="AS140" s="52" t="s">
        <v>0</v>
      </c>
      <c r="AT140" s="57" t="str">
        <f t="shared" ref="AT140:AT203" si="159">IF(AP140="","",IF(AR140="",AP140,""))</f>
        <v/>
      </c>
      <c r="AU140" s="33" t="str">
        <f>IF(AT140="","",MAX(AU$10:AU139)+1)</f>
        <v/>
      </c>
      <c r="AV140" s="33" t="str">
        <f t="shared" ref="AV140:AV203" si="160">IF(AT140="","",IF(X140="","",IF(X140="NEMA",Z140,X140)))</f>
        <v/>
      </c>
      <c r="AW140" s="33" t="str">
        <f t="shared" ref="AW140:AW203" si="161">IF(AT140="","","INSERT INTO klub(id,naziv,drzava_id,aktivan) VALUES ("&amp;AU140&amp;",'"&amp;AT140&amp;"',"&amp;AV140&amp;",1);")</f>
        <v/>
      </c>
      <c r="AX140" s="33" t="str">
        <f>IF(AR140="","",MAX(AX$10:AX139)+1)</f>
        <v/>
      </c>
      <c r="AY140" s="94" t="str">
        <f t="shared" ref="AY140:AY203" si="162">IF(AR140="","",INDEX(klub_id,MATCH(AR140,klub_naziv,0)))</f>
        <v/>
      </c>
      <c r="AZ140" s="71" t="str">
        <f t="shared" ref="AZ140:AZ203" si="163">IF(AR140="","","INSERT INTO klub_alias(id,alias,klub_id) VALUES ("&amp;AX140&amp;",'"&amp;AR140&amp;"',"&amp;AY140&amp;");")</f>
        <v/>
      </c>
      <c r="BA140" s="52" t="s">
        <v>0</v>
      </c>
      <c r="BB140" s="20" t="str">
        <f t="shared" ref="BB140:BB203" si="164">""&amp;AW140&amp;AZ140</f>
        <v/>
      </c>
      <c r="BC140" s="52" t="s">
        <v>0</v>
      </c>
      <c r="BD140" s="165" t="str">
        <f t="shared" ref="BD140:BD203" si="165">IF(AN140="","",IF(AR140="",AN140,AR140))</f>
        <v>OK Bjelovar</v>
      </c>
      <c r="BE140" s="52" t="s">
        <v>0</v>
      </c>
      <c r="BF140" s="63" t="str">
        <f t="shared" ref="BF140:BF203" si="166">IF(G140="","",G140)</f>
        <v>65:04</v>
      </c>
      <c r="BG140" s="93" t="str">
        <f t="shared" ref="BG140:BG203" si="167">IF(H140="","",H140)</f>
        <v>0</v>
      </c>
      <c r="BH140" s="211">
        <f t="shared" ref="BH140:BH203" si="168">IF(BF140="","",VALUE(LEFT(BF140,SEARCH(":",BF140)-1))*60+VALUE(RIGHT(BF140,2)))</f>
        <v>3904</v>
      </c>
      <c r="BI140" s="212">
        <f t="shared" si="139"/>
        <v>1</v>
      </c>
      <c r="BJ140" s="52" t="s">
        <v>0</v>
      </c>
      <c r="BK140" s="57" t="str">
        <f t="shared" ref="BK140:BK203" si="169">IF(D140="","",D140)</f>
        <v>Domagoj</v>
      </c>
      <c r="BL140" s="33" t="str">
        <f t="shared" ref="BL140:BL203" si="170">IF(E140="","",E140)</f>
        <v>Šantić</v>
      </c>
      <c r="BM140" s="78">
        <f t="shared" ref="BM140:BM203" si="171">IF(BL140="","",IFERROR(INDEX(imePrezime_id,MATCH(BK140&amp;" – "&amp;BL140,imePrezime_imePrezime,0)),"NEMA"))</f>
        <v>1266</v>
      </c>
      <c r="BN140" s="78" t="str">
        <f t="shared" ref="BN140:BN203" si="172">IF(BM140&lt;&gt;"NEMA","",IFERROR(INDEX(imePrezimeAlias_imePrezimeId,MATCH(BK140&amp;" "&amp;BL140,imePrezimeAlias_alias,0)),"NEMA"))</f>
        <v/>
      </c>
      <c r="BO140" s="33" t="str">
        <f t="shared" ref="BO140:BO203" si="173">IF(BL140="","",IF(OR(BN140="",BN140="NEMA"),BK140,INDEX(imePrezime_ime,MATCH(BN140,imePrezime_id,0))))</f>
        <v>Domagoj</v>
      </c>
      <c r="BP140" s="71" t="str">
        <f t="shared" ref="BP140:BP203" si="174">IF(BL140="","",IF(OR(BN140="",BN140="NEMA"),BL140,INDEX(imePrezime_prezime,MATCH(BN140,imePrezime_id,0))))</f>
        <v>Šantić</v>
      </c>
      <c r="BQ140" s="52" t="s">
        <v>0</v>
      </c>
      <c r="BR140" s="87" t="str">
        <f t="shared" ref="BR140:BR203" si="175">IF(OR(BL140="",BN140&lt;&gt;"NEMA"),"",BK140&amp;" "&amp;BL140)</f>
        <v/>
      </c>
      <c r="BS140" s="52" t="s">
        <v>0</v>
      </c>
      <c r="BT140" s="20" t="str">
        <f t="shared" ref="BT140:BT203" si="176">IF(OR(BM140&lt;&gt;"NEMA",BN140&lt;&gt;"NEMA"),"","SELECT '"&amp;BO140&amp;" – "&amp;BP140&amp;"', ime, prezime FROM imeprezime WHERE ime LIKE '%"&amp;MID(BO140,2,LEN(BO140)-2)&amp;"%' Or prezime LIKE '%"&amp;MID(BP140,2,LEN(BP140)-2)&amp;"%' Or ime LIKE '%"&amp;MID(BP140,2,LEN(BP140)-2)&amp;"%' Or prezime LIKE '%"&amp;MID(BO140,2,LEN(BO140)-2)&amp;"%' ORDER BY ime, prezime;")</f>
        <v/>
      </c>
      <c r="BU140" s="52" t="s">
        <v>0</v>
      </c>
      <c r="BV140" s="135"/>
      <c r="BW140" s="52" t="s">
        <v>0</v>
      </c>
      <c r="BX140" s="57" t="str">
        <f t="shared" ref="BX140:BX203" si="177">IF(BV140="","",BK140&amp;" "&amp;BL140)</f>
        <v/>
      </c>
      <c r="BY140" s="78" t="str">
        <f>IF(BV140="","",MAX(BY$10:BY139)+1)</f>
        <v/>
      </c>
      <c r="BZ140" s="58" t="str">
        <f t="shared" ref="BZ140:BZ203" si="178">IF(BV140="","",INDEX(imePrezime_id,MATCH(IF(IFERROR(SEARCH("–",BV140),0)&lt;&gt;0,BV140,SUBSTITUTE(BV140," "," – ",1)),imePrezime_imePrezime,0)))</f>
        <v/>
      </c>
      <c r="CA140" s="52" t="s">
        <v>0</v>
      </c>
      <c r="CB140" s="20" t="str">
        <f t="shared" ref="CB140:CB203" si="179">IF(BV140="","","INSERT INTO imeprezime_alias(id,alias,imeprezime_id) VALUES ("&amp;BY140&amp;",'"&amp;BV140&amp;"',"&amp;BZ140&amp;");")</f>
        <v/>
      </c>
      <c r="CC140" s="52" t="s">
        <v>0</v>
      </c>
      <c r="CD140" s="63" t="str">
        <f>IF(AND(BM140="NEMA",BN140="NEMA"),MAX(CD$10:CD139)+1,"")</f>
        <v/>
      </c>
      <c r="CE140" s="58" t="str">
        <f t="shared" ref="CE140:CE203" si="180">IF(CD140="","",IF(CG140="O",1,""))</f>
        <v/>
      </c>
      <c r="CF140" t="s">
        <v>0</v>
      </c>
      <c r="CG140" s="138" t="str">
        <f t="shared" si="140"/>
        <v>M</v>
      </c>
      <c r="CH140" t="s">
        <v>0</v>
      </c>
      <c r="CI140" s="57" t="str">
        <f>IF(CD140="","",IF(M140&lt;&gt;"CRO","","INSERT INTO osoba (id,reg_broj,oib,spol_id,dat_rodjenja) VALUES ("&amp;CD140&amp;",(SELECT max(reg_broj)+1 FROM osoba),Null,'"&amp;CG140&amp;"',Null); INSERT INTO osoba_log (id,reg_broj,oib,spol_id,dat_rodjenja,dnevnik_id) SELECT id,reg_broj,oib,spol_id,dat_rodjenja,"&amp;dnevnik_id&amp;" FROM osoba WHERE id = "&amp;CD140&amp;";"))</f>
        <v/>
      </c>
      <c r="CJ140" s="71" t="str">
        <f>IF(CD140="","","INSERT INTO imeprezime (id,osoba_id,rbr,ime,prezime,klub_id,identitet_id,sintaksa_id,info,aktivno,dnevnik_id) VALUES ("&amp;CD140&amp;","&amp;IF(CI140="","Null",CD140)&amp;",1,'"&amp;BK140&amp;"','"&amp;BL140&amp;"',(SELECT id FROM klub WHERE naziv = '"&amp;BD140&amp;"'),Null,1,'',1,"&amp;dnevnik_id&amp;");")</f>
        <v/>
      </c>
      <c r="CK140" t="s">
        <v>0</v>
      </c>
      <c r="CL140" s="20" t="str">
        <f t="shared" ref="CL140:CL203" si="181">IF(CI140="",CJ140,CI140&amp;" "&amp;CJ140)</f>
        <v/>
      </c>
      <c r="CM140" s="52" t="s">
        <v>0</v>
      </c>
      <c r="CN140" s="57" t="str">
        <f t="shared" si="141"/>
        <v>Domagoj</v>
      </c>
      <c r="CO140" s="71" t="str">
        <f t="shared" si="142"/>
        <v>Šantić</v>
      </c>
      <c r="CP140" s="52" t="s">
        <v>0</v>
      </c>
      <c r="CQ140" s="57" t="str">
        <f t="shared" ref="CQ140:CQ203" si="182">IF(BL140="","",CT140 &amp; IF(O140="",""," – " &amp; O140))</f>
        <v>Domagoj – Šantić – OK Bjelovar – M45</v>
      </c>
      <c r="CR140" s="58">
        <f t="shared" ref="CR140:CR203" si="183">IF(CQ140="","",IFERROR(MATCH(CQ140,registar,0),"NEMA"))</f>
        <v>21</v>
      </c>
      <c r="CS140" s="52" t="s">
        <v>0</v>
      </c>
      <c r="CT140" s="57" t="str">
        <f t="shared" ref="CT140:CT203" si="184">IF(BL140="","",CW140 &amp; IF(BD140="",""," – " &amp; BD140))</f>
        <v>Domagoj – Šantić – OK Bjelovar</v>
      </c>
      <c r="CU140" s="58">
        <f t="shared" ref="CU140:CU203" si="185">IF(CT140="","",IFERROR(MATCH(CT140,imePrezime_imePrezimeKlub,0),"NEMA"))</f>
        <v>21</v>
      </c>
      <c r="CV140" s="52" t="s">
        <v>0</v>
      </c>
      <c r="CW140" s="57" t="str">
        <f t="shared" ref="CW140:CW203" si="186">IF(CO140="","",CN140&amp;" – "&amp;CO140)</f>
        <v>Domagoj – Šantić</v>
      </c>
      <c r="CX140" s="58">
        <f t="shared" ref="CX140:CX203" si="187">IF(CW140="","",IFERROR(MATCH(CW140,imePrezime_imePrezime,0),"NEMA"))</f>
        <v>21</v>
      </c>
      <c r="CY140" s="52" t="s">
        <v>0</v>
      </c>
      <c r="CZ140" s="63">
        <f t="shared" ref="CZ140:CZ203" si="188">IF(CR140="","",IF(CR140&lt;&gt;"NEMA",CR140,IF(CU140&lt;&gt;"NEMA",CU140,IF(CX140&lt;&gt;"NEMA",CX140,""))))</f>
        <v>21</v>
      </c>
      <c r="DA140" s="58" cm="1">
        <f t="array" ref="DA140">IF(CZ140&lt;&gt;"",INDEX(imePrezime_id,CZ140,0),IF(CD140&lt;&gt;"",CD140,""))</f>
        <v>1266</v>
      </c>
      <c r="DB140" s="52" t="s">
        <v>0</v>
      </c>
      <c r="DC140" s="63" t="str">
        <f t="shared" ref="DC140:DC203" si="189">IF(BL140="","",IF(CD140&lt;&gt;"","novo",IF(BN140="","imepre","imepre(ali)")))</f>
        <v>imepre</v>
      </c>
      <c r="DD140" s="78" t="str">
        <f t="shared" si="143"/>
        <v>klu</v>
      </c>
      <c r="DE140" s="78" t="str">
        <f t="shared" ref="DE140:DE203" si="190">IF(BL140="","","kat"&amp;IF(AND(U140&lt;&gt;O140,O140&lt;&gt;"Open"),"(ali)",""))</f>
        <v>kat</v>
      </c>
      <c r="DF140" s="78" t="str">
        <f t="shared" ref="DF140:DF203" si="191">IF(BI140=2,"ot","")</f>
        <v/>
      </c>
      <c r="DG140" s="71" t="str">
        <f t="shared" ref="DG140:DG203" si="192">IF(BL140="","",DC140&amp;IF(DC140="novo","","-"&amp;DD140&amp;"-"&amp;DE140)&amp;IF(DF140="","","-"&amp;DF140))</f>
        <v>imepre-klu-kat</v>
      </c>
      <c r="DH140" s="52" t="s">
        <v>0</v>
      </c>
      <c r="DI140" s="63">
        <f>IF(BL140="","",MAX(DI$10:DI139)+1)</f>
        <v>1118</v>
      </c>
      <c r="DJ140" s="78">
        <f t="shared" ref="DJ140:DJ203" si="193">IF(BL140="","",S140)</f>
        <v>1011</v>
      </c>
      <c r="DK140" s="78">
        <f t="shared" ref="DK140:DK203" si="194">IF(DA140="","",DA140)</f>
        <v>1266</v>
      </c>
      <c r="DL140" s="78">
        <f t="shared" ref="DL140:DL203" si="195">IF(BH140="","",BH140)</f>
        <v>3904</v>
      </c>
      <c r="DM140" s="78">
        <f t="shared" ref="DM140:DM203" si="196">IF(BI140="","",BI140)</f>
        <v>1</v>
      </c>
      <c r="DN140" s="78">
        <f t="shared" si="144"/>
        <v>0</v>
      </c>
      <c r="DO140" s="78">
        <f t="shared" si="145"/>
        <v>1</v>
      </c>
      <c r="DP140" s="78" t="str">
        <f t="shared" ref="DP140:DP203" si="197">IF(BI140="","",BG140)</f>
        <v>0</v>
      </c>
      <c r="DQ140" s="78" t="str">
        <f t="shared" ref="DQ140:DQ203" si="198">IF(OR(BN140="",BN140="NEMA"),BY140,BN140)</f>
        <v/>
      </c>
      <c r="DR140" s="78" t="str">
        <f t="shared" ref="DR140:DR203" si="199">IF(OR(AJ140="",AJ140="NEMA"),AX140,AJ140)</f>
        <v/>
      </c>
      <c r="DS140" s="58" t="str">
        <f t="shared" si="146"/>
        <v/>
      </c>
      <c r="DT140" s="52" t="s">
        <v>0</v>
      </c>
      <c r="DU140" s="20"/>
      <c r="DV140" s="52"/>
      <c r="DW140" s="20"/>
      <c r="DX140" s="52"/>
      <c r="DY140" s="230"/>
      <c r="DZ140" s="52" t="s">
        <v>0</v>
      </c>
    </row>
    <row r="141" spans="1:130" x14ac:dyDescent="0.25">
      <c r="A141" t="s">
        <v>0</v>
      </c>
      <c r="B141" s="57" t="str">
        <f>IF(csv!F133="","",csv!T133)</f>
        <v>M45</v>
      </c>
      <c r="C141" s="33" t="s">
        <v>0</v>
      </c>
      <c r="D141" s="33" t="str">
        <f>IF(csv!F133="","",csv!F133)</f>
        <v>Alen</v>
      </c>
      <c r="E141" s="33" t="str">
        <f>IF(csv!E133="","",csv!E133)</f>
        <v>Paliska</v>
      </c>
      <c r="F141" s="33" t="s">
        <v>0</v>
      </c>
      <c r="G141" s="78" t="str">
        <f>IF(csv!M133="","",csv!M133)</f>
        <v>65:53</v>
      </c>
      <c r="H141" s="78" t="str">
        <f>IF(csv!N133="","",csv!N133)</f>
        <v>0</v>
      </c>
      <c r="I141" s="33" t="s">
        <v>0</v>
      </c>
      <c r="J141" s="33" t="str">
        <f>IF(csv!P133="","",csv!P133)</f>
        <v>Vihor</v>
      </c>
      <c r="K141" s="33" t="str">
        <f>IF(csv!Q133="","",csv!Q133)</f>
        <v>OK Vihor</v>
      </c>
      <c r="L141" s="33" t="s">
        <v>0</v>
      </c>
      <c r="M141" s="71" t="str">
        <f>IF(csv!R133="","",csv!R133)</f>
        <v>CRO</v>
      </c>
      <c r="N141" s="52" t="s">
        <v>0</v>
      </c>
      <c r="O141" s="57" t="str">
        <f t="shared" si="147"/>
        <v>M45</v>
      </c>
      <c r="P141" s="78">
        <f>IF(O141="","",IF(COUNTIF(O$10:O140,O141)=0,P140+1,P140))</f>
        <v>8</v>
      </c>
      <c r="Q141" s="93">
        <f t="shared" si="148"/>
        <v>106</v>
      </c>
      <c r="R141" s="94" t="str" cm="1">
        <f t="array" ref="R141">IF(S141="","",INDEX(natjecanjeStaze_naziv,MATCH(S141,natjecanjeStaze_stazaId,0)))</f>
        <v>M45 – Ž20 – Ž35</v>
      </c>
      <c r="S141" s="58">
        <f t="shared" si="149"/>
        <v>1011</v>
      </c>
      <c r="T141" s="52" t="s">
        <v>0</v>
      </c>
      <c r="U141" s="165" t="str">
        <f t="shared" si="150"/>
        <v>M45</v>
      </c>
      <c r="V141" s="52" t="s">
        <v>0</v>
      </c>
      <c r="W141" s="57" t="str">
        <f t="shared" si="151"/>
        <v>CRO</v>
      </c>
      <c r="X141" s="78">
        <f t="shared" si="3"/>
        <v>1</v>
      </c>
      <c r="Y141" s="33" t="str">
        <f t="shared" si="152"/>
        <v/>
      </c>
      <c r="Z141" s="71" t="str">
        <f>IF(Y141="","",MAX(Z$10:Z140)+1)</f>
        <v/>
      </c>
      <c r="AA141" s="52" t="s">
        <v>0</v>
      </c>
      <c r="AB141" s="135"/>
      <c r="AC141" s="52" t="s">
        <v>0</v>
      </c>
      <c r="AD141" s="20" t="str">
        <f t="shared" si="153"/>
        <v/>
      </c>
      <c r="AE141" s="52" t="s">
        <v>0</v>
      </c>
      <c r="AF141" s="165" t="str">
        <f t="shared" si="154"/>
        <v>CRO</v>
      </c>
      <c r="AG141" s="52" t="s">
        <v>0</v>
      </c>
      <c r="AH141" s="57" t="str">
        <f t="shared" si="155"/>
        <v>Vihor</v>
      </c>
      <c r="AI141" s="33" t="str">
        <f t="shared" si="156"/>
        <v>OK Vihor</v>
      </c>
      <c r="AJ141" s="78" t="str">
        <f t="shared" si="5"/>
        <v/>
      </c>
      <c r="AK141" s="33" t="str" cm="1">
        <f t="array" ref="AK141">IF(AJ141="",""&amp;AI141,IF(AJ141="NEMA",AI141,INDEX(klub_naziv,MATCH(INDEX(klubAlias_klubId,AJ141),klub_id,0))))</f>
        <v>OK Vihor</v>
      </c>
      <c r="AL141" s="33" t="str" cm="1">
        <f t="array" ref="AL141">IFERROR(""&amp;INDEX(registarNatjecatelji,CX141,4),"")</f>
        <v>OK Vihor</v>
      </c>
      <c r="AM141" s="78" t="str">
        <f t="shared" si="157"/>
        <v/>
      </c>
      <c r="AN141" s="71" t="str">
        <f t="shared" si="158"/>
        <v>OK Vihor</v>
      </c>
      <c r="AO141" s="52" t="s">
        <v>0</v>
      </c>
      <c r="AP141" s="87" t="str">
        <f>IF(AJ141&lt;&gt;"NEMA","",IF(IFERROR(MATCH(AI141,AI$10:AI140,0),0)&lt;&gt;0,"",AI141))</f>
        <v/>
      </c>
      <c r="AQ141" s="52" t="s">
        <v>0</v>
      </c>
      <c r="AR141" s="135"/>
      <c r="AS141" s="52" t="s">
        <v>0</v>
      </c>
      <c r="AT141" s="57" t="str">
        <f t="shared" si="159"/>
        <v/>
      </c>
      <c r="AU141" s="33" t="str">
        <f>IF(AT141="","",MAX(AU$10:AU140)+1)</f>
        <v/>
      </c>
      <c r="AV141" s="33" t="str">
        <f t="shared" si="160"/>
        <v/>
      </c>
      <c r="AW141" s="33" t="str">
        <f t="shared" si="161"/>
        <v/>
      </c>
      <c r="AX141" s="33" t="str">
        <f>IF(AR141="","",MAX(AX$10:AX140)+1)</f>
        <v/>
      </c>
      <c r="AY141" s="94" t="str">
        <f t="shared" si="162"/>
        <v/>
      </c>
      <c r="AZ141" s="71" t="str">
        <f t="shared" si="163"/>
        <v/>
      </c>
      <c r="BA141" s="52" t="s">
        <v>0</v>
      </c>
      <c r="BB141" s="20" t="str">
        <f t="shared" si="164"/>
        <v/>
      </c>
      <c r="BC141" s="52" t="s">
        <v>0</v>
      </c>
      <c r="BD141" s="165" t="str">
        <f t="shared" si="165"/>
        <v>OK Vihor</v>
      </c>
      <c r="BE141" s="52" t="s">
        <v>0</v>
      </c>
      <c r="BF141" s="63" t="str">
        <f t="shared" si="166"/>
        <v>65:53</v>
      </c>
      <c r="BG141" s="93" t="str">
        <f t="shared" si="167"/>
        <v>0</v>
      </c>
      <c r="BH141" s="211">
        <f t="shared" si="168"/>
        <v>3953</v>
      </c>
      <c r="BI141" s="212">
        <f t="shared" si="139"/>
        <v>1</v>
      </c>
      <c r="BJ141" s="52" t="s">
        <v>0</v>
      </c>
      <c r="BK141" s="57" t="str">
        <f t="shared" si="169"/>
        <v>Alen</v>
      </c>
      <c r="BL141" s="33" t="str">
        <f t="shared" si="170"/>
        <v>Paliska</v>
      </c>
      <c r="BM141" s="78">
        <f t="shared" si="171"/>
        <v>1925</v>
      </c>
      <c r="BN141" s="78" t="str">
        <f t="shared" si="172"/>
        <v/>
      </c>
      <c r="BO141" s="33" t="str">
        <f t="shared" si="173"/>
        <v>Alen</v>
      </c>
      <c r="BP141" s="71" t="str">
        <f t="shared" si="174"/>
        <v>Paliska</v>
      </c>
      <c r="BQ141" s="52" t="s">
        <v>0</v>
      </c>
      <c r="BR141" s="87" t="str">
        <f t="shared" si="175"/>
        <v/>
      </c>
      <c r="BS141" s="52" t="s">
        <v>0</v>
      </c>
      <c r="BT141" s="20" t="str">
        <f t="shared" si="176"/>
        <v/>
      </c>
      <c r="BU141" s="52" t="s">
        <v>0</v>
      </c>
      <c r="BV141" s="135"/>
      <c r="BW141" s="52" t="s">
        <v>0</v>
      </c>
      <c r="BX141" s="57" t="str">
        <f t="shared" si="177"/>
        <v/>
      </c>
      <c r="BY141" s="78" t="str">
        <f>IF(BV141="","",MAX(BY$10:BY140)+1)</f>
        <v/>
      </c>
      <c r="BZ141" s="58" t="str">
        <f t="shared" si="178"/>
        <v/>
      </c>
      <c r="CA141" s="52" t="s">
        <v>0</v>
      </c>
      <c r="CB141" s="20" t="str">
        <f t="shared" si="179"/>
        <v/>
      </c>
      <c r="CC141" s="52" t="s">
        <v>0</v>
      </c>
      <c r="CD141" s="63" t="str">
        <f>IF(AND(BM141="NEMA",BN141="NEMA"),MAX(CD$10:CD140)+1,"")</f>
        <v/>
      </c>
      <c r="CE141" s="58" t="str">
        <f t="shared" si="180"/>
        <v/>
      </c>
      <c r="CF141" t="s">
        <v>0</v>
      </c>
      <c r="CG141" s="138" t="str">
        <f t="shared" si="140"/>
        <v>M</v>
      </c>
      <c r="CH141" t="s">
        <v>0</v>
      </c>
      <c r="CI141" s="57" t="str">
        <f>IF(CD141="","",IF(M141&lt;&gt;"CRO","","INSERT INTO osoba (id,reg_broj,oib,spol_id,dat_rodjenja) VALUES ("&amp;CD141&amp;",(SELECT max(reg_broj)+1 FROM osoba),Null,'"&amp;CG141&amp;"',Null); INSERT INTO osoba_log (id,reg_broj,oib,spol_id,dat_rodjenja,dnevnik_id) SELECT id,reg_broj,oib,spol_id,dat_rodjenja,"&amp;dnevnik_id&amp;" FROM osoba WHERE id = "&amp;CD141&amp;";"))</f>
        <v/>
      </c>
      <c r="CJ141" s="71" t="str">
        <f>IF(CD141="","","INSERT INTO imeprezime (id,osoba_id,rbr,ime,prezime,klub_id,identitet_id,sintaksa_id,info,aktivno,dnevnik_id) VALUES ("&amp;CD141&amp;","&amp;IF(CI141="","Null",CD141)&amp;",1,'"&amp;BK141&amp;"','"&amp;BL141&amp;"',(SELECT id FROM klub WHERE naziv = '"&amp;BD141&amp;"'),Null,1,'',1,"&amp;dnevnik_id&amp;");")</f>
        <v/>
      </c>
      <c r="CK141" t="s">
        <v>0</v>
      </c>
      <c r="CL141" s="20" t="str">
        <f t="shared" si="181"/>
        <v/>
      </c>
      <c r="CM141" s="52" t="s">
        <v>0</v>
      </c>
      <c r="CN141" s="57" t="str">
        <f t="shared" si="141"/>
        <v>Alen</v>
      </c>
      <c r="CO141" s="71" t="str">
        <f t="shared" si="142"/>
        <v>Paliska</v>
      </c>
      <c r="CP141" s="52" t="s">
        <v>0</v>
      </c>
      <c r="CQ141" s="57" t="str">
        <f t="shared" si="182"/>
        <v>Alen – Paliska – OK Vihor – M45</v>
      </c>
      <c r="CR141" s="58">
        <f t="shared" si="183"/>
        <v>825</v>
      </c>
      <c r="CS141" s="52" t="s">
        <v>0</v>
      </c>
      <c r="CT141" s="57" t="str">
        <f t="shared" si="184"/>
        <v>Alen – Paliska – OK Vihor</v>
      </c>
      <c r="CU141" s="58">
        <f t="shared" si="185"/>
        <v>825</v>
      </c>
      <c r="CV141" s="52" t="s">
        <v>0</v>
      </c>
      <c r="CW141" s="57" t="str">
        <f t="shared" si="186"/>
        <v>Alen – Paliska</v>
      </c>
      <c r="CX141" s="58">
        <f t="shared" si="187"/>
        <v>825</v>
      </c>
      <c r="CY141" s="52" t="s">
        <v>0</v>
      </c>
      <c r="CZ141" s="63">
        <f t="shared" si="188"/>
        <v>825</v>
      </c>
      <c r="DA141" s="58" cm="1">
        <f t="array" ref="DA141">IF(CZ141&lt;&gt;"",INDEX(imePrezime_id,CZ141,0),IF(CD141&lt;&gt;"",CD141,""))</f>
        <v>1925</v>
      </c>
      <c r="DB141" s="52" t="s">
        <v>0</v>
      </c>
      <c r="DC141" s="63" t="str">
        <f t="shared" si="189"/>
        <v>imepre</v>
      </c>
      <c r="DD141" s="78" t="str">
        <f t="shared" si="143"/>
        <v>klu</v>
      </c>
      <c r="DE141" s="78" t="str">
        <f t="shared" si="190"/>
        <v>kat</v>
      </c>
      <c r="DF141" s="78" t="str">
        <f t="shared" si="191"/>
        <v/>
      </c>
      <c r="DG141" s="71" t="str">
        <f t="shared" si="192"/>
        <v>imepre-klu-kat</v>
      </c>
      <c r="DH141" s="52" t="s">
        <v>0</v>
      </c>
      <c r="DI141" s="63">
        <f>IF(BL141="","",MAX(DI$10:DI140)+1)</f>
        <v>1119</v>
      </c>
      <c r="DJ141" s="78">
        <f t="shared" si="193"/>
        <v>1011</v>
      </c>
      <c r="DK141" s="78">
        <f t="shared" si="194"/>
        <v>1925</v>
      </c>
      <c r="DL141" s="78">
        <f t="shared" si="195"/>
        <v>3953</v>
      </c>
      <c r="DM141" s="78">
        <f t="shared" si="196"/>
        <v>1</v>
      </c>
      <c r="DN141" s="78">
        <f t="shared" si="144"/>
        <v>0</v>
      </c>
      <c r="DO141" s="78">
        <f t="shared" si="145"/>
        <v>1</v>
      </c>
      <c r="DP141" s="78" t="str">
        <f t="shared" si="197"/>
        <v>0</v>
      </c>
      <c r="DQ141" s="78" t="str">
        <f t="shared" si="198"/>
        <v/>
      </c>
      <c r="DR141" s="78" t="str">
        <f t="shared" si="199"/>
        <v/>
      </c>
      <c r="DS141" s="58" t="str">
        <f t="shared" si="146"/>
        <v/>
      </c>
      <c r="DT141" s="52" t="s">
        <v>0</v>
      </c>
      <c r="DU141" s="20"/>
      <c r="DV141" s="52"/>
      <c r="DW141" s="20"/>
      <c r="DX141" s="52"/>
      <c r="DY141" s="230"/>
      <c r="DZ141" s="52" t="s">
        <v>0</v>
      </c>
    </row>
    <row r="142" spans="1:130" x14ac:dyDescent="0.25">
      <c r="A142" t="s">
        <v>0</v>
      </c>
      <c r="B142" s="57" t="str">
        <f>IF(csv!F134="","",csv!T134)</f>
        <v>M45</v>
      </c>
      <c r="C142" s="33" t="s">
        <v>0</v>
      </c>
      <c r="D142" s="33" t="str">
        <f>IF(csv!F134="","",csv!F134)</f>
        <v>Siniša</v>
      </c>
      <c r="E142" s="33" t="str">
        <f>IF(csv!E134="","",csv!E134)</f>
        <v>Mareković</v>
      </c>
      <c r="F142" s="33" t="s">
        <v>0</v>
      </c>
      <c r="G142" s="78" t="str">
        <f>IF(csv!M134="","",csv!M134)</f>
        <v>66:59</v>
      </c>
      <c r="H142" s="78" t="str">
        <f>IF(csv!N134="","",csv!N134)</f>
        <v>0</v>
      </c>
      <c r="I142" s="33" t="s">
        <v>0</v>
      </c>
      <c r="J142" s="33" t="str">
        <f>IF(csv!P134="","",csv!P134)</f>
        <v>Vihor</v>
      </c>
      <c r="K142" s="33" t="str">
        <f>IF(csv!Q134="","",csv!Q134)</f>
        <v>OK Vihor</v>
      </c>
      <c r="L142" s="33" t="s">
        <v>0</v>
      </c>
      <c r="M142" s="71" t="str">
        <f>IF(csv!R134="","",csv!R134)</f>
        <v>CRO</v>
      </c>
      <c r="N142" s="52" t="s">
        <v>0</v>
      </c>
      <c r="O142" s="57" t="str">
        <f t="shared" si="147"/>
        <v>M45</v>
      </c>
      <c r="P142" s="78">
        <f>IF(O142="","",IF(COUNTIF(O$10:O141,O142)=0,P141+1,P141))</f>
        <v>8</v>
      </c>
      <c r="Q142" s="93">
        <f t="shared" si="148"/>
        <v>106</v>
      </c>
      <c r="R142" s="94" t="str" cm="1">
        <f t="array" ref="R142">IF(S142="","",INDEX(natjecanjeStaze_naziv,MATCH(S142,natjecanjeStaze_stazaId,0)))</f>
        <v>M45 – Ž20 – Ž35</v>
      </c>
      <c r="S142" s="58">
        <f t="shared" si="149"/>
        <v>1011</v>
      </c>
      <c r="T142" s="52" t="s">
        <v>0</v>
      </c>
      <c r="U142" s="165" t="str">
        <f t="shared" si="150"/>
        <v>M45</v>
      </c>
      <c r="V142" s="52" t="s">
        <v>0</v>
      </c>
      <c r="W142" s="57" t="str">
        <f t="shared" si="151"/>
        <v>CRO</v>
      </c>
      <c r="X142" s="78">
        <f t="shared" si="3"/>
        <v>1</v>
      </c>
      <c r="Y142" s="33" t="str">
        <f t="shared" si="152"/>
        <v/>
      </c>
      <c r="Z142" s="71" t="str">
        <f>IF(Y142="","",MAX(Z$10:Z141)+1)</f>
        <v/>
      </c>
      <c r="AA142" s="52" t="s">
        <v>0</v>
      </c>
      <c r="AB142" s="135"/>
      <c r="AC142" s="52" t="s">
        <v>0</v>
      </c>
      <c r="AD142" s="20" t="str">
        <f t="shared" si="153"/>
        <v/>
      </c>
      <c r="AE142" s="52" t="s">
        <v>0</v>
      </c>
      <c r="AF142" s="165" t="str">
        <f t="shared" si="154"/>
        <v>CRO</v>
      </c>
      <c r="AG142" s="52" t="s">
        <v>0</v>
      </c>
      <c r="AH142" s="57" t="str">
        <f t="shared" si="155"/>
        <v>Vihor</v>
      </c>
      <c r="AI142" s="33" t="str">
        <f t="shared" si="156"/>
        <v>OK Vihor</v>
      </c>
      <c r="AJ142" s="78" t="str">
        <f t="shared" si="5"/>
        <v/>
      </c>
      <c r="AK142" s="33" t="str" cm="1">
        <f t="array" ref="AK142">IF(AJ142="",""&amp;AI142,IF(AJ142="NEMA",AI142,INDEX(klub_naziv,MATCH(INDEX(klubAlias_klubId,AJ142),klub_id,0))))</f>
        <v>OK Vihor</v>
      </c>
      <c r="AL142" s="33" t="str" cm="1">
        <f t="array" ref="AL142">IFERROR(""&amp;INDEX(registarNatjecatelji,CX142,4),"")</f>
        <v>OK Vihor</v>
      </c>
      <c r="AM142" s="78" t="str">
        <f t="shared" si="157"/>
        <v/>
      </c>
      <c r="AN142" s="71" t="str">
        <f t="shared" si="158"/>
        <v>OK Vihor</v>
      </c>
      <c r="AO142" s="52" t="s">
        <v>0</v>
      </c>
      <c r="AP142" s="87" t="str">
        <f>IF(AJ142&lt;&gt;"NEMA","",IF(IFERROR(MATCH(AI142,AI$10:AI141,0),0)&lt;&gt;0,"",AI142))</f>
        <v/>
      </c>
      <c r="AQ142" s="52" t="s">
        <v>0</v>
      </c>
      <c r="AR142" s="135"/>
      <c r="AS142" s="52" t="s">
        <v>0</v>
      </c>
      <c r="AT142" s="57" t="str">
        <f t="shared" si="159"/>
        <v/>
      </c>
      <c r="AU142" s="33" t="str">
        <f>IF(AT142="","",MAX(AU$10:AU141)+1)</f>
        <v/>
      </c>
      <c r="AV142" s="33" t="str">
        <f t="shared" si="160"/>
        <v/>
      </c>
      <c r="AW142" s="33" t="str">
        <f t="shared" si="161"/>
        <v/>
      </c>
      <c r="AX142" s="33" t="str">
        <f>IF(AR142="","",MAX(AX$10:AX141)+1)</f>
        <v/>
      </c>
      <c r="AY142" s="94" t="str">
        <f t="shared" si="162"/>
        <v/>
      </c>
      <c r="AZ142" s="71" t="str">
        <f t="shared" si="163"/>
        <v/>
      </c>
      <c r="BA142" s="52" t="s">
        <v>0</v>
      </c>
      <c r="BB142" s="20" t="str">
        <f t="shared" si="164"/>
        <v/>
      </c>
      <c r="BC142" s="52" t="s">
        <v>0</v>
      </c>
      <c r="BD142" s="165" t="str">
        <f t="shared" si="165"/>
        <v>OK Vihor</v>
      </c>
      <c r="BE142" s="52" t="s">
        <v>0</v>
      </c>
      <c r="BF142" s="63" t="str">
        <f t="shared" si="166"/>
        <v>66:59</v>
      </c>
      <c r="BG142" s="93" t="str">
        <f t="shared" si="167"/>
        <v>0</v>
      </c>
      <c r="BH142" s="211">
        <f t="shared" si="168"/>
        <v>4019</v>
      </c>
      <c r="BI142" s="212">
        <f t="shared" si="139"/>
        <v>1</v>
      </c>
      <c r="BJ142" s="52" t="s">
        <v>0</v>
      </c>
      <c r="BK142" s="57" t="str">
        <f t="shared" si="169"/>
        <v>Siniša</v>
      </c>
      <c r="BL142" s="33" t="str">
        <f t="shared" si="170"/>
        <v>Mareković</v>
      </c>
      <c r="BM142" s="78">
        <f t="shared" si="171"/>
        <v>1183</v>
      </c>
      <c r="BN142" s="78" t="str">
        <f t="shared" si="172"/>
        <v/>
      </c>
      <c r="BO142" s="33" t="str">
        <f t="shared" si="173"/>
        <v>Siniša</v>
      </c>
      <c r="BP142" s="71" t="str">
        <f t="shared" si="174"/>
        <v>Mareković</v>
      </c>
      <c r="BQ142" s="52" t="s">
        <v>0</v>
      </c>
      <c r="BR142" s="87" t="str">
        <f t="shared" si="175"/>
        <v/>
      </c>
      <c r="BS142" s="52" t="s">
        <v>0</v>
      </c>
      <c r="BT142" s="20" t="str">
        <f t="shared" si="176"/>
        <v/>
      </c>
      <c r="BU142" s="52" t="s">
        <v>0</v>
      </c>
      <c r="BV142" s="135"/>
      <c r="BW142" s="52" t="s">
        <v>0</v>
      </c>
      <c r="BX142" s="57" t="str">
        <f t="shared" si="177"/>
        <v/>
      </c>
      <c r="BY142" s="78" t="str">
        <f>IF(BV142="","",MAX(BY$10:BY141)+1)</f>
        <v/>
      </c>
      <c r="BZ142" s="58" t="str">
        <f t="shared" si="178"/>
        <v/>
      </c>
      <c r="CA142" s="52" t="s">
        <v>0</v>
      </c>
      <c r="CB142" s="20" t="str">
        <f t="shared" si="179"/>
        <v/>
      </c>
      <c r="CC142" s="52" t="s">
        <v>0</v>
      </c>
      <c r="CD142" s="63" t="str">
        <f>IF(AND(BM142="NEMA",BN142="NEMA"),MAX(CD$10:CD141)+1,"")</f>
        <v/>
      </c>
      <c r="CE142" s="58" t="str">
        <f t="shared" si="180"/>
        <v/>
      </c>
      <c r="CF142" t="s">
        <v>0</v>
      </c>
      <c r="CG142" s="138" t="str">
        <f t="shared" si="140"/>
        <v>M</v>
      </c>
      <c r="CH142" t="s">
        <v>0</v>
      </c>
      <c r="CI142" s="57" t="str">
        <f>IF(CD142="","",IF(M142&lt;&gt;"CRO","","INSERT INTO osoba (id,reg_broj,oib,spol_id,dat_rodjenja) VALUES ("&amp;CD142&amp;",(SELECT max(reg_broj)+1 FROM osoba),Null,'"&amp;CG142&amp;"',Null); INSERT INTO osoba_log (id,reg_broj,oib,spol_id,dat_rodjenja,dnevnik_id) SELECT id,reg_broj,oib,spol_id,dat_rodjenja,"&amp;dnevnik_id&amp;" FROM osoba WHERE id = "&amp;CD142&amp;";"))</f>
        <v/>
      </c>
      <c r="CJ142" s="71" t="str">
        <f>IF(CD142="","","INSERT INTO imeprezime (id,osoba_id,rbr,ime,prezime,klub_id,identitet_id,sintaksa_id,info,aktivno,dnevnik_id) VALUES ("&amp;CD142&amp;","&amp;IF(CI142="","Null",CD142)&amp;",1,'"&amp;BK142&amp;"','"&amp;BL142&amp;"',(SELECT id FROM klub WHERE naziv = '"&amp;BD142&amp;"'),Null,1,'',1,"&amp;dnevnik_id&amp;");")</f>
        <v/>
      </c>
      <c r="CK142" t="s">
        <v>0</v>
      </c>
      <c r="CL142" s="20" t="str">
        <f t="shared" si="181"/>
        <v/>
      </c>
      <c r="CM142" s="52" t="s">
        <v>0</v>
      </c>
      <c r="CN142" s="57" t="str">
        <f t="shared" si="141"/>
        <v>Siniša</v>
      </c>
      <c r="CO142" s="71" t="str">
        <f t="shared" si="142"/>
        <v>Mareković</v>
      </c>
      <c r="CP142" s="52" t="s">
        <v>0</v>
      </c>
      <c r="CQ142" s="57" t="str">
        <f t="shared" si="182"/>
        <v>Siniša – Mareković – OK Vihor – M45</v>
      </c>
      <c r="CR142" s="58">
        <f t="shared" si="183"/>
        <v>778</v>
      </c>
      <c r="CS142" s="52" t="s">
        <v>0</v>
      </c>
      <c r="CT142" s="57" t="str">
        <f t="shared" si="184"/>
        <v>Siniša – Mareković – OK Vihor</v>
      </c>
      <c r="CU142" s="58">
        <f t="shared" si="185"/>
        <v>778</v>
      </c>
      <c r="CV142" s="52" t="s">
        <v>0</v>
      </c>
      <c r="CW142" s="57" t="str">
        <f t="shared" si="186"/>
        <v>Siniša – Mareković</v>
      </c>
      <c r="CX142" s="58">
        <f t="shared" si="187"/>
        <v>778</v>
      </c>
      <c r="CY142" s="52" t="s">
        <v>0</v>
      </c>
      <c r="CZ142" s="63">
        <f t="shared" si="188"/>
        <v>778</v>
      </c>
      <c r="DA142" s="58" cm="1">
        <f t="array" ref="DA142">IF(CZ142&lt;&gt;"",INDEX(imePrezime_id,CZ142,0),IF(CD142&lt;&gt;"",CD142,""))</f>
        <v>1183</v>
      </c>
      <c r="DB142" s="52" t="s">
        <v>0</v>
      </c>
      <c r="DC142" s="63" t="str">
        <f t="shared" si="189"/>
        <v>imepre</v>
      </c>
      <c r="DD142" s="78" t="str">
        <f t="shared" si="143"/>
        <v>klu</v>
      </c>
      <c r="DE142" s="78" t="str">
        <f t="shared" si="190"/>
        <v>kat</v>
      </c>
      <c r="DF142" s="78" t="str">
        <f t="shared" si="191"/>
        <v/>
      </c>
      <c r="DG142" s="71" t="str">
        <f t="shared" si="192"/>
        <v>imepre-klu-kat</v>
      </c>
      <c r="DH142" s="52" t="s">
        <v>0</v>
      </c>
      <c r="DI142" s="63">
        <f>IF(BL142="","",MAX(DI$10:DI141)+1)</f>
        <v>1120</v>
      </c>
      <c r="DJ142" s="78">
        <f t="shared" si="193"/>
        <v>1011</v>
      </c>
      <c r="DK142" s="78">
        <f t="shared" si="194"/>
        <v>1183</v>
      </c>
      <c r="DL142" s="78">
        <f t="shared" si="195"/>
        <v>4019</v>
      </c>
      <c r="DM142" s="78">
        <f t="shared" si="196"/>
        <v>1</v>
      </c>
      <c r="DN142" s="78">
        <f t="shared" si="144"/>
        <v>0</v>
      </c>
      <c r="DO142" s="78">
        <f t="shared" si="145"/>
        <v>1</v>
      </c>
      <c r="DP142" s="78" t="str">
        <f t="shared" si="197"/>
        <v>0</v>
      </c>
      <c r="DQ142" s="78" t="str">
        <f t="shared" si="198"/>
        <v/>
      </c>
      <c r="DR142" s="78" t="str">
        <f t="shared" si="199"/>
        <v/>
      </c>
      <c r="DS142" s="58" t="str">
        <f t="shared" si="146"/>
        <v/>
      </c>
      <c r="DT142" s="52" t="s">
        <v>0</v>
      </c>
      <c r="DU142" s="20"/>
      <c r="DV142" s="52"/>
      <c r="DW142" s="20"/>
      <c r="DX142" s="52"/>
      <c r="DY142" s="230"/>
      <c r="DZ142" s="52" t="s">
        <v>0</v>
      </c>
    </row>
    <row r="143" spans="1:130" x14ac:dyDescent="0.25">
      <c r="A143" t="s">
        <v>0</v>
      </c>
      <c r="B143" s="57" t="str">
        <f>IF(csv!F135="","",csv!T135)</f>
        <v>M45</v>
      </c>
      <c r="C143" s="33" t="s">
        <v>0</v>
      </c>
      <c r="D143" s="33" t="str">
        <f>IF(csv!F135="","",csv!F135)</f>
        <v>Hrvoje</v>
      </c>
      <c r="E143" s="33" t="str">
        <f>IF(csv!E135="","",csv!E135)</f>
        <v>Dasović</v>
      </c>
      <c r="F143" s="33" t="s">
        <v>0</v>
      </c>
      <c r="G143" s="78" t="str">
        <f>IF(csv!M135="","",csv!M135)</f>
        <v>68:40</v>
      </c>
      <c r="H143" s="78" t="str">
        <f>IF(csv!N135="","",csv!N135)</f>
        <v>0</v>
      </c>
      <c r="I143" s="33" t="s">
        <v>0</v>
      </c>
      <c r="J143" s="33" t="str">
        <f>IF(csv!P135="","",csv!P135)</f>
        <v>KAP</v>
      </c>
      <c r="K143" s="33" t="str">
        <f>IF(csv!Q135="","",csv!Q135)</f>
        <v>OK Kapela</v>
      </c>
      <c r="L143" s="33" t="s">
        <v>0</v>
      </c>
      <c r="M143" s="71" t="str">
        <f>IF(csv!R135="","",csv!R135)</f>
        <v>CRO</v>
      </c>
      <c r="N143" s="52" t="s">
        <v>0</v>
      </c>
      <c r="O143" s="57" t="str">
        <f t="shared" si="147"/>
        <v>M45</v>
      </c>
      <c r="P143" s="78">
        <f>IF(O143="","",IF(COUNTIF(O$10:O142,O143)=0,P142+1,P142))</f>
        <v>8</v>
      </c>
      <c r="Q143" s="93">
        <f t="shared" si="148"/>
        <v>106</v>
      </c>
      <c r="R143" s="94" t="str" cm="1">
        <f t="array" ref="R143">IF(S143="","",INDEX(natjecanjeStaze_naziv,MATCH(S143,natjecanjeStaze_stazaId,0)))</f>
        <v>M45 – Ž20 – Ž35</v>
      </c>
      <c r="S143" s="58">
        <f t="shared" si="149"/>
        <v>1011</v>
      </c>
      <c r="T143" s="52" t="s">
        <v>0</v>
      </c>
      <c r="U143" s="165" t="str">
        <f t="shared" si="150"/>
        <v>M45</v>
      </c>
      <c r="V143" s="52" t="s">
        <v>0</v>
      </c>
      <c r="W143" s="57" t="str">
        <f t="shared" si="151"/>
        <v>CRO</v>
      </c>
      <c r="X143" s="78">
        <f t="shared" si="3"/>
        <v>1</v>
      </c>
      <c r="Y143" s="33" t="str">
        <f t="shared" si="152"/>
        <v/>
      </c>
      <c r="Z143" s="71" t="str">
        <f>IF(Y143="","",MAX(Z$10:Z142)+1)</f>
        <v/>
      </c>
      <c r="AA143" s="52" t="s">
        <v>0</v>
      </c>
      <c r="AB143" s="135"/>
      <c r="AC143" s="52" t="s">
        <v>0</v>
      </c>
      <c r="AD143" s="20" t="str">
        <f t="shared" si="153"/>
        <v/>
      </c>
      <c r="AE143" s="52" t="s">
        <v>0</v>
      </c>
      <c r="AF143" s="165" t="str">
        <f t="shared" si="154"/>
        <v>CRO</v>
      </c>
      <c r="AG143" s="52" t="s">
        <v>0</v>
      </c>
      <c r="AH143" s="57" t="str">
        <f t="shared" si="155"/>
        <v>KAP</v>
      </c>
      <c r="AI143" s="33" t="str">
        <f t="shared" si="156"/>
        <v>OK Kapela</v>
      </c>
      <c r="AJ143" s="78" t="str">
        <f t="shared" si="5"/>
        <v/>
      </c>
      <c r="AK143" s="33" t="str" cm="1">
        <f t="array" ref="AK143">IF(AJ143="",""&amp;AI143,IF(AJ143="NEMA",AI143,INDEX(klub_naziv,MATCH(INDEX(klubAlias_klubId,AJ143),klub_id,0))))</f>
        <v>OK Kapela</v>
      </c>
      <c r="AL143" s="33" t="str" cm="1">
        <f t="array" ref="AL143">IFERROR(""&amp;INDEX(registarNatjecatelji,CX143,4),"")</f>
        <v>OK Kapela</v>
      </c>
      <c r="AM143" s="78" t="str">
        <f t="shared" si="157"/>
        <v/>
      </c>
      <c r="AN143" s="71" t="str">
        <f t="shared" si="158"/>
        <v>OK Kapela</v>
      </c>
      <c r="AO143" s="52" t="s">
        <v>0</v>
      </c>
      <c r="AP143" s="87" t="str">
        <f>IF(AJ143&lt;&gt;"NEMA","",IF(IFERROR(MATCH(AI143,AI$10:AI142,0),0)&lt;&gt;0,"",AI143))</f>
        <v/>
      </c>
      <c r="AQ143" s="52" t="s">
        <v>0</v>
      </c>
      <c r="AR143" s="135"/>
      <c r="AS143" s="52" t="s">
        <v>0</v>
      </c>
      <c r="AT143" s="57" t="str">
        <f t="shared" si="159"/>
        <v/>
      </c>
      <c r="AU143" s="33" t="str">
        <f>IF(AT143="","",MAX(AU$10:AU142)+1)</f>
        <v/>
      </c>
      <c r="AV143" s="33" t="str">
        <f t="shared" si="160"/>
        <v/>
      </c>
      <c r="AW143" s="33" t="str">
        <f t="shared" si="161"/>
        <v/>
      </c>
      <c r="AX143" s="33" t="str">
        <f>IF(AR143="","",MAX(AX$10:AX142)+1)</f>
        <v/>
      </c>
      <c r="AY143" s="94" t="str">
        <f t="shared" si="162"/>
        <v/>
      </c>
      <c r="AZ143" s="71" t="str">
        <f t="shared" si="163"/>
        <v/>
      </c>
      <c r="BA143" s="52" t="s">
        <v>0</v>
      </c>
      <c r="BB143" s="20" t="str">
        <f t="shared" si="164"/>
        <v/>
      </c>
      <c r="BC143" s="52" t="s">
        <v>0</v>
      </c>
      <c r="BD143" s="165" t="str">
        <f t="shared" si="165"/>
        <v>OK Kapela</v>
      </c>
      <c r="BE143" s="52" t="s">
        <v>0</v>
      </c>
      <c r="BF143" s="63" t="str">
        <f t="shared" si="166"/>
        <v>68:40</v>
      </c>
      <c r="BG143" s="93" t="str">
        <f t="shared" si="167"/>
        <v>0</v>
      </c>
      <c r="BH143" s="211">
        <f t="shared" si="168"/>
        <v>4120</v>
      </c>
      <c r="BI143" s="212">
        <f t="shared" si="139"/>
        <v>1</v>
      </c>
      <c r="BJ143" s="52" t="s">
        <v>0</v>
      </c>
      <c r="BK143" s="57" t="str">
        <f t="shared" si="169"/>
        <v>Hrvoje</v>
      </c>
      <c r="BL143" s="33" t="str">
        <f t="shared" si="170"/>
        <v>Dasović</v>
      </c>
      <c r="BM143" s="78">
        <f t="shared" si="171"/>
        <v>1450</v>
      </c>
      <c r="BN143" s="78" t="str">
        <f t="shared" si="172"/>
        <v/>
      </c>
      <c r="BO143" s="33" t="str">
        <f t="shared" si="173"/>
        <v>Hrvoje</v>
      </c>
      <c r="BP143" s="71" t="str">
        <f t="shared" si="174"/>
        <v>Dasović</v>
      </c>
      <c r="BQ143" s="52" t="s">
        <v>0</v>
      </c>
      <c r="BR143" s="87" t="str">
        <f t="shared" si="175"/>
        <v/>
      </c>
      <c r="BS143" s="52" t="s">
        <v>0</v>
      </c>
      <c r="BT143" s="20" t="str">
        <f t="shared" si="176"/>
        <v/>
      </c>
      <c r="BU143" s="52" t="s">
        <v>0</v>
      </c>
      <c r="BV143" s="135"/>
      <c r="BW143" s="52" t="s">
        <v>0</v>
      </c>
      <c r="BX143" s="57" t="str">
        <f t="shared" si="177"/>
        <v/>
      </c>
      <c r="BY143" s="78" t="str">
        <f>IF(BV143="","",MAX(BY$10:BY142)+1)</f>
        <v/>
      </c>
      <c r="BZ143" s="58" t="str">
        <f t="shared" si="178"/>
        <v/>
      </c>
      <c r="CA143" s="52" t="s">
        <v>0</v>
      </c>
      <c r="CB143" s="20" t="str">
        <f t="shared" si="179"/>
        <v/>
      </c>
      <c r="CC143" s="52" t="s">
        <v>0</v>
      </c>
      <c r="CD143" s="63" t="str">
        <f>IF(AND(BM143="NEMA",BN143="NEMA"),MAX(CD$10:CD142)+1,"")</f>
        <v/>
      </c>
      <c r="CE143" s="58" t="str">
        <f t="shared" si="180"/>
        <v/>
      </c>
      <c r="CF143" t="s">
        <v>0</v>
      </c>
      <c r="CG143" s="138" t="str">
        <f t="shared" si="140"/>
        <v>M</v>
      </c>
      <c r="CH143" t="s">
        <v>0</v>
      </c>
      <c r="CI143" s="57" t="str">
        <f>IF(CD143="","",IF(M143&lt;&gt;"CRO","","INSERT INTO osoba (id,reg_broj,oib,spol_id,dat_rodjenja) VALUES ("&amp;CD143&amp;",(SELECT max(reg_broj)+1 FROM osoba),Null,'"&amp;CG143&amp;"',Null); INSERT INTO osoba_log (id,reg_broj,oib,spol_id,dat_rodjenja,dnevnik_id) SELECT id,reg_broj,oib,spol_id,dat_rodjenja,"&amp;dnevnik_id&amp;" FROM osoba WHERE id = "&amp;CD143&amp;";"))</f>
        <v/>
      </c>
      <c r="CJ143" s="71" t="str">
        <f>IF(CD143="","","INSERT INTO imeprezime (id,osoba_id,rbr,ime,prezime,klub_id,identitet_id,sintaksa_id,info,aktivno,dnevnik_id) VALUES ("&amp;CD143&amp;","&amp;IF(CI143="","Null",CD143)&amp;",1,'"&amp;BK143&amp;"','"&amp;BL143&amp;"',(SELECT id FROM klub WHERE naziv = '"&amp;BD143&amp;"'),Null,1,'',1,"&amp;dnevnik_id&amp;");")</f>
        <v/>
      </c>
      <c r="CK143" t="s">
        <v>0</v>
      </c>
      <c r="CL143" s="20" t="str">
        <f t="shared" si="181"/>
        <v/>
      </c>
      <c r="CM143" s="52" t="s">
        <v>0</v>
      </c>
      <c r="CN143" s="57" t="str">
        <f t="shared" si="141"/>
        <v>Hrvoje</v>
      </c>
      <c r="CO143" s="71" t="str">
        <f t="shared" si="142"/>
        <v>Dasović</v>
      </c>
      <c r="CP143" s="52" t="s">
        <v>0</v>
      </c>
      <c r="CQ143" s="57" t="str">
        <f t="shared" si="182"/>
        <v>Hrvoje – Dasović – OK Kapela – M45</v>
      </c>
      <c r="CR143" s="58">
        <f t="shared" si="183"/>
        <v>223</v>
      </c>
      <c r="CS143" s="52" t="s">
        <v>0</v>
      </c>
      <c r="CT143" s="57" t="str">
        <f t="shared" si="184"/>
        <v>Hrvoje – Dasović – OK Kapela</v>
      </c>
      <c r="CU143" s="58">
        <f t="shared" si="185"/>
        <v>223</v>
      </c>
      <c r="CV143" s="52" t="s">
        <v>0</v>
      </c>
      <c r="CW143" s="57" t="str">
        <f t="shared" si="186"/>
        <v>Hrvoje – Dasović</v>
      </c>
      <c r="CX143" s="58">
        <f t="shared" si="187"/>
        <v>223</v>
      </c>
      <c r="CY143" s="52" t="s">
        <v>0</v>
      </c>
      <c r="CZ143" s="63">
        <f t="shared" si="188"/>
        <v>223</v>
      </c>
      <c r="DA143" s="58" cm="1">
        <f t="array" ref="DA143">IF(CZ143&lt;&gt;"",INDEX(imePrezime_id,CZ143,0),IF(CD143&lt;&gt;"",CD143,""))</f>
        <v>1450</v>
      </c>
      <c r="DB143" s="52" t="s">
        <v>0</v>
      </c>
      <c r="DC143" s="63" t="str">
        <f t="shared" si="189"/>
        <v>imepre</v>
      </c>
      <c r="DD143" s="78" t="str">
        <f t="shared" si="143"/>
        <v>klu</v>
      </c>
      <c r="DE143" s="78" t="str">
        <f t="shared" si="190"/>
        <v>kat</v>
      </c>
      <c r="DF143" s="78" t="str">
        <f t="shared" si="191"/>
        <v/>
      </c>
      <c r="DG143" s="71" t="str">
        <f t="shared" si="192"/>
        <v>imepre-klu-kat</v>
      </c>
      <c r="DH143" s="52" t="s">
        <v>0</v>
      </c>
      <c r="DI143" s="63">
        <f>IF(BL143="","",MAX(DI$10:DI142)+1)</f>
        <v>1121</v>
      </c>
      <c r="DJ143" s="78">
        <f t="shared" si="193"/>
        <v>1011</v>
      </c>
      <c r="DK143" s="78">
        <f t="shared" si="194"/>
        <v>1450</v>
      </c>
      <c r="DL143" s="78">
        <f t="shared" si="195"/>
        <v>4120</v>
      </c>
      <c r="DM143" s="78">
        <f t="shared" si="196"/>
        <v>1</v>
      </c>
      <c r="DN143" s="78">
        <f t="shared" si="144"/>
        <v>0</v>
      </c>
      <c r="DO143" s="78">
        <f t="shared" si="145"/>
        <v>1</v>
      </c>
      <c r="DP143" s="78" t="str">
        <f t="shared" si="197"/>
        <v>0</v>
      </c>
      <c r="DQ143" s="78" t="str">
        <f t="shared" si="198"/>
        <v/>
      </c>
      <c r="DR143" s="78" t="str">
        <f t="shared" si="199"/>
        <v/>
      </c>
      <c r="DS143" s="58" t="str">
        <f t="shared" si="146"/>
        <v/>
      </c>
      <c r="DT143" s="52" t="s">
        <v>0</v>
      </c>
      <c r="DU143" s="20"/>
      <c r="DV143" s="52"/>
      <c r="DW143" s="20"/>
      <c r="DX143" s="52"/>
      <c r="DY143" s="230"/>
      <c r="DZ143" s="52" t="s">
        <v>0</v>
      </c>
    </row>
    <row r="144" spans="1:130" x14ac:dyDescent="0.25">
      <c r="A144" t="s">
        <v>0</v>
      </c>
      <c r="B144" s="57" t="str">
        <f>IF(csv!F136="","",csv!T136)</f>
        <v>M45</v>
      </c>
      <c r="C144" s="33" t="s">
        <v>0</v>
      </c>
      <c r="D144" s="33" t="str">
        <f>IF(csv!F136="","",csv!F136)</f>
        <v>Mario</v>
      </c>
      <c r="E144" s="33" t="str">
        <f>IF(csv!E136="","",csv!E136)</f>
        <v>Nimac</v>
      </c>
      <c r="F144" s="33" t="s">
        <v>0</v>
      </c>
      <c r="G144" s="78" t="str">
        <f>IF(csv!M136="","",csv!M136)</f>
        <v>71:50</v>
      </c>
      <c r="H144" s="78" t="str">
        <f>IF(csv!N136="","",csv!N136)</f>
        <v>0</v>
      </c>
      <c r="I144" s="33" t="s">
        <v>0</v>
      </c>
      <c r="J144" s="33" t="str">
        <f>IF(csv!P136="","",csv!P136)</f>
        <v>KAP</v>
      </c>
      <c r="K144" s="33" t="str">
        <f>IF(csv!Q136="","",csv!Q136)</f>
        <v>OK Kapela</v>
      </c>
      <c r="L144" s="33" t="s">
        <v>0</v>
      </c>
      <c r="M144" s="71" t="str">
        <f>IF(csv!R136="","",csv!R136)</f>
        <v>CRO</v>
      </c>
      <c r="N144" s="52" t="s">
        <v>0</v>
      </c>
      <c r="O144" s="57" t="str">
        <f t="shared" si="147"/>
        <v>M45</v>
      </c>
      <c r="P144" s="78">
        <f>IF(O144="","",IF(COUNTIF(O$10:O143,O144)=0,P143+1,P143))</f>
        <v>8</v>
      </c>
      <c r="Q144" s="93">
        <f t="shared" si="148"/>
        <v>106</v>
      </c>
      <c r="R144" s="94" t="str" cm="1">
        <f t="array" ref="R144">IF(S144="","",INDEX(natjecanjeStaze_naziv,MATCH(S144,natjecanjeStaze_stazaId,0)))</f>
        <v>M45 – Ž20 – Ž35</v>
      </c>
      <c r="S144" s="58">
        <f t="shared" si="149"/>
        <v>1011</v>
      </c>
      <c r="T144" s="52" t="s">
        <v>0</v>
      </c>
      <c r="U144" s="165" t="str">
        <f t="shared" si="150"/>
        <v>M45</v>
      </c>
      <c r="V144" s="52" t="s">
        <v>0</v>
      </c>
      <c r="W144" s="57" t="str">
        <f t="shared" si="151"/>
        <v>CRO</v>
      </c>
      <c r="X144" s="78">
        <f t="shared" si="3"/>
        <v>1</v>
      </c>
      <c r="Y144" s="33" t="str">
        <f t="shared" si="152"/>
        <v/>
      </c>
      <c r="Z144" s="71" t="str">
        <f>IF(Y144="","",MAX(Z$10:Z143)+1)</f>
        <v/>
      </c>
      <c r="AA144" s="52" t="s">
        <v>0</v>
      </c>
      <c r="AB144" s="135"/>
      <c r="AC144" s="52" t="s">
        <v>0</v>
      </c>
      <c r="AD144" s="20" t="str">
        <f t="shared" si="153"/>
        <v/>
      </c>
      <c r="AE144" s="52" t="s">
        <v>0</v>
      </c>
      <c r="AF144" s="165" t="str">
        <f t="shared" si="154"/>
        <v>CRO</v>
      </c>
      <c r="AG144" s="52" t="s">
        <v>0</v>
      </c>
      <c r="AH144" s="57" t="str">
        <f t="shared" si="155"/>
        <v>KAP</v>
      </c>
      <c r="AI144" s="33" t="str">
        <f t="shared" si="156"/>
        <v>OK Kapela</v>
      </c>
      <c r="AJ144" s="78" t="str">
        <f t="shared" si="5"/>
        <v/>
      </c>
      <c r="AK144" s="33" t="str" cm="1">
        <f t="array" ref="AK144">IF(AJ144="",""&amp;AI144,IF(AJ144="NEMA",AI144,INDEX(klub_naziv,MATCH(INDEX(klubAlias_klubId,AJ144),klub_id,0))))</f>
        <v>OK Kapela</v>
      </c>
      <c r="AL144" s="33" t="str" cm="1">
        <f t="array" ref="AL144">IFERROR(""&amp;INDEX(registarNatjecatelji,CX144,4),"")</f>
        <v>OK Kapela</v>
      </c>
      <c r="AM144" s="78" t="str">
        <f t="shared" si="157"/>
        <v/>
      </c>
      <c r="AN144" s="71" t="str">
        <f t="shared" si="158"/>
        <v>OK Kapela</v>
      </c>
      <c r="AO144" s="52" t="s">
        <v>0</v>
      </c>
      <c r="AP144" s="87" t="str">
        <f>IF(AJ144&lt;&gt;"NEMA","",IF(IFERROR(MATCH(AI144,AI$10:AI143,0),0)&lt;&gt;0,"",AI144))</f>
        <v/>
      </c>
      <c r="AQ144" s="52" t="s">
        <v>0</v>
      </c>
      <c r="AR144" s="135"/>
      <c r="AS144" s="52" t="s">
        <v>0</v>
      </c>
      <c r="AT144" s="57" t="str">
        <f t="shared" si="159"/>
        <v/>
      </c>
      <c r="AU144" s="33" t="str">
        <f>IF(AT144="","",MAX(AU$10:AU143)+1)</f>
        <v/>
      </c>
      <c r="AV144" s="33" t="str">
        <f t="shared" si="160"/>
        <v/>
      </c>
      <c r="AW144" s="33" t="str">
        <f t="shared" si="161"/>
        <v/>
      </c>
      <c r="AX144" s="33" t="str">
        <f>IF(AR144="","",MAX(AX$10:AX143)+1)</f>
        <v/>
      </c>
      <c r="AY144" s="94" t="str">
        <f t="shared" si="162"/>
        <v/>
      </c>
      <c r="AZ144" s="71" t="str">
        <f t="shared" si="163"/>
        <v/>
      </c>
      <c r="BA144" s="52" t="s">
        <v>0</v>
      </c>
      <c r="BB144" s="20" t="str">
        <f t="shared" si="164"/>
        <v/>
      </c>
      <c r="BC144" s="52" t="s">
        <v>0</v>
      </c>
      <c r="BD144" s="165" t="str">
        <f t="shared" si="165"/>
        <v>OK Kapela</v>
      </c>
      <c r="BE144" s="52" t="s">
        <v>0</v>
      </c>
      <c r="BF144" s="63" t="str">
        <f t="shared" si="166"/>
        <v>71:50</v>
      </c>
      <c r="BG144" s="93" t="str">
        <f t="shared" si="167"/>
        <v>0</v>
      </c>
      <c r="BH144" s="211">
        <f t="shared" si="168"/>
        <v>4310</v>
      </c>
      <c r="BI144" s="212">
        <f t="shared" si="139"/>
        <v>1</v>
      </c>
      <c r="BJ144" s="52" t="s">
        <v>0</v>
      </c>
      <c r="BK144" s="57" t="str">
        <f t="shared" si="169"/>
        <v>Mario</v>
      </c>
      <c r="BL144" s="33" t="str">
        <f t="shared" si="170"/>
        <v>Nimac</v>
      </c>
      <c r="BM144" s="78">
        <f t="shared" si="171"/>
        <v>1516</v>
      </c>
      <c r="BN144" s="78" t="str">
        <f t="shared" si="172"/>
        <v/>
      </c>
      <c r="BO144" s="33" t="str">
        <f t="shared" si="173"/>
        <v>Mario</v>
      </c>
      <c r="BP144" s="71" t="str">
        <f t="shared" si="174"/>
        <v>Nimac</v>
      </c>
      <c r="BQ144" s="52" t="s">
        <v>0</v>
      </c>
      <c r="BR144" s="87" t="str">
        <f t="shared" si="175"/>
        <v/>
      </c>
      <c r="BS144" s="52" t="s">
        <v>0</v>
      </c>
      <c r="BT144" s="20" t="str">
        <f t="shared" si="176"/>
        <v/>
      </c>
      <c r="BU144" s="52" t="s">
        <v>0</v>
      </c>
      <c r="BV144" s="135"/>
      <c r="BW144" s="52" t="s">
        <v>0</v>
      </c>
      <c r="BX144" s="57" t="str">
        <f t="shared" si="177"/>
        <v/>
      </c>
      <c r="BY144" s="78" t="str">
        <f>IF(BV144="","",MAX(BY$10:BY143)+1)</f>
        <v/>
      </c>
      <c r="BZ144" s="58" t="str">
        <f t="shared" si="178"/>
        <v/>
      </c>
      <c r="CA144" s="52" t="s">
        <v>0</v>
      </c>
      <c r="CB144" s="20" t="str">
        <f t="shared" si="179"/>
        <v/>
      </c>
      <c r="CC144" s="52" t="s">
        <v>0</v>
      </c>
      <c r="CD144" s="63" t="str">
        <f>IF(AND(BM144="NEMA",BN144="NEMA"),MAX(CD$10:CD143)+1,"")</f>
        <v/>
      </c>
      <c r="CE144" s="58" t="str">
        <f t="shared" si="180"/>
        <v/>
      </c>
      <c r="CF144" t="s">
        <v>0</v>
      </c>
      <c r="CG144" s="138" t="str">
        <f t="shared" si="140"/>
        <v>M</v>
      </c>
      <c r="CH144" t="s">
        <v>0</v>
      </c>
      <c r="CI144" s="57" t="str">
        <f>IF(CD144="","",IF(M144&lt;&gt;"CRO","","INSERT INTO osoba (id,reg_broj,oib,spol_id,dat_rodjenja) VALUES ("&amp;CD144&amp;",(SELECT max(reg_broj)+1 FROM osoba),Null,'"&amp;CG144&amp;"',Null); INSERT INTO osoba_log (id,reg_broj,oib,spol_id,dat_rodjenja,dnevnik_id) SELECT id,reg_broj,oib,spol_id,dat_rodjenja,"&amp;dnevnik_id&amp;" FROM osoba WHERE id = "&amp;CD144&amp;";"))</f>
        <v/>
      </c>
      <c r="CJ144" s="71" t="str">
        <f>IF(CD144="","","INSERT INTO imeprezime (id,osoba_id,rbr,ime,prezime,klub_id,identitet_id,sintaksa_id,info,aktivno,dnevnik_id) VALUES ("&amp;CD144&amp;","&amp;IF(CI144="","Null",CD144)&amp;",1,'"&amp;BK144&amp;"','"&amp;BL144&amp;"',(SELECT id FROM klub WHERE naziv = '"&amp;BD144&amp;"'),Null,1,'',1,"&amp;dnevnik_id&amp;");")</f>
        <v/>
      </c>
      <c r="CK144" t="s">
        <v>0</v>
      </c>
      <c r="CL144" s="20" t="str">
        <f t="shared" si="181"/>
        <v/>
      </c>
      <c r="CM144" s="52" t="s">
        <v>0</v>
      </c>
      <c r="CN144" s="57" t="str">
        <f t="shared" si="141"/>
        <v>Mario</v>
      </c>
      <c r="CO144" s="71" t="str">
        <f t="shared" si="142"/>
        <v>Nimac</v>
      </c>
      <c r="CP144" s="52" t="s">
        <v>0</v>
      </c>
      <c r="CQ144" s="57" t="str">
        <f t="shared" si="182"/>
        <v>Mario – Nimac – OK Kapela – M45</v>
      </c>
      <c r="CR144" s="58">
        <f t="shared" si="183"/>
        <v>283</v>
      </c>
      <c r="CS144" s="52" t="s">
        <v>0</v>
      </c>
      <c r="CT144" s="57" t="str">
        <f t="shared" si="184"/>
        <v>Mario – Nimac – OK Kapela</v>
      </c>
      <c r="CU144" s="58">
        <f t="shared" si="185"/>
        <v>283</v>
      </c>
      <c r="CV144" s="52" t="s">
        <v>0</v>
      </c>
      <c r="CW144" s="57" t="str">
        <f t="shared" si="186"/>
        <v>Mario – Nimac</v>
      </c>
      <c r="CX144" s="58">
        <f t="shared" si="187"/>
        <v>283</v>
      </c>
      <c r="CY144" s="52" t="s">
        <v>0</v>
      </c>
      <c r="CZ144" s="63">
        <f t="shared" si="188"/>
        <v>283</v>
      </c>
      <c r="DA144" s="58" cm="1">
        <f t="array" ref="DA144">IF(CZ144&lt;&gt;"",INDEX(imePrezime_id,CZ144,0),IF(CD144&lt;&gt;"",CD144,""))</f>
        <v>1516</v>
      </c>
      <c r="DB144" s="52" t="s">
        <v>0</v>
      </c>
      <c r="DC144" s="63" t="str">
        <f t="shared" si="189"/>
        <v>imepre</v>
      </c>
      <c r="DD144" s="78" t="str">
        <f t="shared" si="143"/>
        <v>klu</v>
      </c>
      <c r="DE144" s="78" t="str">
        <f t="shared" si="190"/>
        <v>kat</v>
      </c>
      <c r="DF144" s="78" t="str">
        <f t="shared" si="191"/>
        <v/>
      </c>
      <c r="DG144" s="71" t="str">
        <f t="shared" si="192"/>
        <v>imepre-klu-kat</v>
      </c>
      <c r="DH144" s="52" t="s">
        <v>0</v>
      </c>
      <c r="DI144" s="63">
        <f>IF(BL144="","",MAX(DI$10:DI143)+1)</f>
        <v>1122</v>
      </c>
      <c r="DJ144" s="78">
        <f t="shared" si="193"/>
        <v>1011</v>
      </c>
      <c r="DK144" s="78">
        <f t="shared" si="194"/>
        <v>1516</v>
      </c>
      <c r="DL144" s="78">
        <f t="shared" si="195"/>
        <v>4310</v>
      </c>
      <c r="DM144" s="78">
        <f t="shared" si="196"/>
        <v>1</v>
      </c>
      <c r="DN144" s="78">
        <f t="shared" si="144"/>
        <v>0</v>
      </c>
      <c r="DO144" s="78">
        <f t="shared" si="145"/>
        <v>1</v>
      </c>
      <c r="DP144" s="78" t="str">
        <f t="shared" si="197"/>
        <v>0</v>
      </c>
      <c r="DQ144" s="78" t="str">
        <f t="shared" si="198"/>
        <v/>
      </c>
      <c r="DR144" s="78" t="str">
        <f t="shared" si="199"/>
        <v/>
      </c>
      <c r="DS144" s="58" t="str">
        <f t="shared" si="146"/>
        <v/>
      </c>
      <c r="DT144" s="52" t="s">
        <v>0</v>
      </c>
      <c r="DU144" s="20"/>
      <c r="DV144" s="52"/>
      <c r="DW144" s="20"/>
      <c r="DX144" s="52"/>
      <c r="DY144" s="230"/>
      <c r="DZ144" s="52" t="s">
        <v>0</v>
      </c>
    </row>
    <row r="145" spans="1:130" x14ac:dyDescent="0.25">
      <c r="A145" t="s">
        <v>0</v>
      </c>
      <c r="B145" s="57" t="str">
        <f>IF(csv!F137="","",csv!T137)</f>
        <v>M45</v>
      </c>
      <c r="C145" s="33" t="s">
        <v>0</v>
      </c>
      <c r="D145" s="33" t="str">
        <f>IF(csv!F137="","",csv!F137)</f>
        <v>Domagoj</v>
      </c>
      <c r="E145" s="33" t="str">
        <f>IF(csv!E137="","",csv!E137)</f>
        <v>Pavlin</v>
      </c>
      <c r="F145" s="33" t="s">
        <v>0</v>
      </c>
      <c r="G145" s="78" t="str">
        <f>IF(csv!M137="","",csv!M137)</f>
        <v>75:42</v>
      </c>
      <c r="H145" s="78" t="str">
        <f>IF(csv!N137="","",csv!N137)</f>
        <v>0</v>
      </c>
      <c r="I145" s="33" t="s">
        <v>0</v>
      </c>
      <c r="J145" s="33" t="str">
        <f>IF(csv!P137="","",csv!P137)</f>
        <v>Vihor</v>
      </c>
      <c r="K145" s="33" t="str">
        <f>IF(csv!Q137="","",csv!Q137)</f>
        <v>OK Vihor</v>
      </c>
      <c r="L145" s="33" t="s">
        <v>0</v>
      </c>
      <c r="M145" s="71" t="str">
        <f>IF(csv!R137="","",csv!R137)</f>
        <v>CRO</v>
      </c>
      <c r="N145" s="52" t="s">
        <v>0</v>
      </c>
      <c r="O145" s="57" t="str">
        <f t="shared" si="147"/>
        <v>M45</v>
      </c>
      <c r="P145" s="78">
        <f>IF(O145="","",IF(COUNTIF(O$10:O144,O145)=0,P144+1,P144))</f>
        <v>8</v>
      </c>
      <c r="Q145" s="93">
        <f t="shared" si="148"/>
        <v>106</v>
      </c>
      <c r="R145" s="94" t="str" cm="1">
        <f t="array" ref="R145">IF(S145="","",INDEX(natjecanjeStaze_naziv,MATCH(S145,natjecanjeStaze_stazaId,0)))</f>
        <v>M45 – Ž20 – Ž35</v>
      </c>
      <c r="S145" s="58">
        <f t="shared" si="149"/>
        <v>1011</v>
      </c>
      <c r="T145" s="52" t="s">
        <v>0</v>
      </c>
      <c r="U145" s="165" t="str">
        <f t="shared" si="150"/>
        <v>M45</v>
      </c>
      <c r="V145" s="52" t="s">
        <v>0</v>
      </c>
      <c r="W145" s="57" t="str">
        <f t="shared" si="151"/>
        <v>CRO</v>
      </c>
      <c r="X145" s="78">
        <f t="shared" si="3"/>
        <v>1</v>
      </c>
      <c r="Y145" s="33" t="str">
        <f t="shared" si="152"/>
        <v/>
      </c>
      <c r="Z145" s="71" t="str">
        <f>IF(Y145="","",MAX(Z$10:Z144)+1)</f>
        <v/>
      </c>
      <c r="AA145" s="52" t="s">
        <v>0</v>
      </c>
      <c r="AB145" s="135"/>
      <c r="AC145" s="52" t="s">
        <v>0</v>
      </c>
      <c r="AD145" s="20" t="str">
        <f t="shared" si="153"/>
        <v/>
      </c>
      <c r="AE145" s="52" t="s">
        <v>0</v>
      </c>
      <c r="AF145" s="165" t="str">
        <f t="shared" si="154"/>
        <v>CRO</v>
      </c>
      <c r="AG145" s="52" t="s">
        <v>0</v>
      </c>
      <c r="AH145" s="57" t="str">
        <f t="shared" si="155"/>
        <v>Vihor</v>
      </c>
      <c r="AI145" s="33" t="str">
        <f t="shared" si="156"/>
        <v>OK Vihor</v>
      </c>
      <c r="AJ145" s="78" t="str">
        <f t="shared" si="5"/>
        <v/>
      </c>
      <c r="AK145" s="33" t="str" cm="1">
        <f t="array" ref="AK145">IF(AJ145="",""&amp;AI145,IF(AJ145="NEMA",AI145,INDEX(klub_naziv,MATCH(INDEX(klubAlias_klubId,AJ145),klub_id,0))))</f>
        <v>OK Vihor</v>
      </c>
      <c r="AL145" s="33" t="str" cm="1">
        <f t="array" ref="AL145">IFERROR(""&amp;INDEX(registarNatjecatelji,CX145,4),"")</f>
        <v>OK Vihor</v>
      </c>
      <c r="AM145" s="78" t="str">
        <f t="shared" si="157"/>
        <v/>
      </c>
      <c r="AN145" s="71" t="str">
        <f t="shared" si="158"/>
        <v>OK Vihor</v>
      </c>
      <c r="AO145" s="52" t="s">
        <v>0</v>
      </c>
      <c r="AP145" s="87" t="str">
        <f>IF(AJ145&lt;&gt;"NEMA","",IF(IFERROR(MATCH(AI145,AI$10:AI144,0),0)&lt;&gt;0,"",AI145))</f>
        <v/>
      </c>
      <c r="AQ145" s="52" t="s">
        <v>0</v>
      </c>
      <c r="AR145" s="135"/>
      <c r="AS145" s="52" t="s">
        <v>0</v>
      </c>
      <c r="AT145" s="57" t="str">
        <f t="shared" si="159"/>
        <v/>
      </c>
      <c r="AU145" s="33" t="str">
        <f>IF(AT145="","",MAX(AU$10:AU144)+1)</f>
        <v/>
      </c>
      <c r="AV145" s="33" t="str">
        <f t="shared" si="160"/>
        <v/>
      </c>
      <c r="AW145" s="33" t="str">
        <f t="shared" si="161"/>
        <v/>
      </c>
      <c r="AX145" s="33" t="str">
        <f>IF(AR145="","",MAX(AX$10:AX144)+1)</f>
        <v/>
      </c>
      <c r="AY145" s="94" t="str">
        <f t="shared" si="162"/>
        <v/>
      </c>
      <c r="AZ145" s="71" t="str">
        <f t="shared" si="163"/>
        <v/>
      </c>
      <c r="BA145" s="52" t="s">
        <v>0</v>
      </c>
      <c r="BB145" s="20" t="str">
        <f t="shared" si="164"/>
        <v/>
      </c>
      <c r="BC145" s="52" t="s">
        <v>0</v>
      </c>
      <c r="BD145" s="165" t="str">
        <f t="shared" si="165"/>
        <v>OK Vihor</v>
      </c>
      <c r="BE145" s="52" t="s">
        <v>0</v>
      </c>
      <c r="BF145" s="63" t="str">
        <f t="shared" si="166"/>
        <v>75:42</v>
      </c>
      <c r="BG145" s="93" t="str">
        <f t="shared" si="167"/>
        <v>0</v>
      </c>
      <c r="BH145" s="211">
        <f t="shared" si="168"/>
        <v>4542</v>
      </c>
      <c r="BI145" s="212">
        <f t="shared" si="139"/>
        <v>1</v>
      </c>
      <c r="BJ145" s="52" t="s">
        <v>0</v>
      </c>
      <c r="BK145" s="57" t="str">
        <f t="shared" si="169"/>
        <v>Domagoj</v>
      </c>
      <c r="BL145" s="33" t="str">
        <f t="shared" si="170"/>
        <v>Pavlin</v>
      </c>
      <c r="BM145" s="78">
        <f t="shared" si="171"/>
        <v>1237</v>
      </c>
      <c r="BN145" s="78" t="str">
        <f t="shared" si="172"/>
        <v/>
      </c>
      <c r="BO145" s="33" t="str">
        <f t="shared" si="173"/>
        <v>Domagoj</v>
      </c>
      <c r="BP145" s="71" t="str">
        <f t="shared" si="174"/>
        <v>Pavlin</v>
      </c>
      <c r="BQ145" s="52" t="s">
        <v>0</v>
      </c>
      <c r="BR145" s="87" t="str">
        <f t="shared" si="175"/>
        <v/>
      </c>
      <c r="BS145" s="52" t="s">
        <v>0</v>
      </c>
      <c r="BT145" s="20" t="str">
        <f t="shared" si="176"/>
        <v/>
      </c>
      <c r="BU145" s="52" t="s">
        <v>0</v>
      </c>
      <c r="BV145" s="135"/>
      <c r="BW145" s="52" t="s">
        <v>0</v>
      </c>
      <c r="BX145" s="57" t="str">
        <f t="shared" si="177"/>
        <v/>
      </c>
      <c r="BY145" s="78" t="str">
        <f>IF(BV145="","",MAX(BY$10:BY144)+1)</f>
        <v/>
      </c>
      <c r="BZ145" s="58" t="str">
        <f t="shared" si="178"/>
        <v/>
      </c>
      <c r="CA145" s="52" t="s">
        <v>0</v>
      </c>
      <c r="CB145" s="20" t="str">
        <f t="shared" si="179"/>
        <v/>
      </c>
      <c r="CC145" s="52" t="s">
        <v>0</v>
      </c>
      <c r="CD145" s="63" t="str">
        <f>IF(AND(BM145="NEMA",BN145="NEMA"),MAX(CD$10:CD144)+1,"")</f>
        <v/>
      </c>
      <c r="CE145" s="58" t="str">
        <f t="shared" si="180"/>
        <v/>
      </c>
      <c r="CF145" t="s">
        <v>0</v>
      </c>
      <c r="CG145" s="138" t="str">
        <f t="shared" si="140"/>
        <v>M</v>
      </c>
      <c r="CH145" t="s">
        <v>0</v>
      </c>
      <c r="CI145" s="57" t="str">
        <f>IF(CD145="","",IF(M145&lt;&gt;"CRO","","INSERT INTO osoba (id,reg_broj,oib,spol_id,dat_rodjenja) VALUES ("&amp;CD145&amp;",(SELECT max(reg_broj)+1 FROM osoba),Null,'"&amp;CG145&amp;"',Null); INSERT INTO osoba_log (id,reg_broj,oib,spol_id,dat_rodjenja,dnevnik_id) SELECT id,reg_broj,oib,spol_id,dat_rodjenja,"&amp;dnevnik_id&amp;" FROM osoba WHERE id = "&amp;CD145&amp;";"))</f>
        <v/>
      </c>
      <c r="CJ145" s="71" t="str">
        <f>IF(CD145="","","INSERT INTO imeprezime (id,osoba_id,rbr,ime,prezime,klub_id,identitet_id,sintaksa_id,info,aktivno,dnevnik_id) VALUES ("&amp;CD145&amp;","&amp;IF(CI145="","Null",CD145)&amp;",1,'"&amp;BK145&amp;"','"&amp;BL145&amp;"',(SELECT id FROM klub WHERE naziv = '"&amp;BD145&amp;"'),Null,1,'',1,"&amp;dnevnik_id&amp;");")</f>
        <v/>
      </c>
      <c r="CK145" t="s">
        <v>0</v>
      </c>
      <c r="CL145" s="20" t="str">
        <f t="shared" si="181"/>
        <v/>
      </c>
      <c r="CM145" s="52" t="s">
        <v>0</v>
      </c>
      <c r="CN145" s="57" t="str">
        <f t="shared" si="141"/>
        <v>Domagoj</v>
      </c>
      <c r="CO145" s="71" t="str">
        <f t="shared" si="142"/>
        <v>Pavlin</v>
      </c>
      <c r="CP145" s="52" t="s">
        <v>0</v>
      </c>
      <c r="CQ145" s="57" t="str">
        <f t="shared" si="182"/>
        <v>Domagoj – Pavlin – OK Vihor – M45</v>
      </c>
      <c r="CR145" s="58">
        <f t="shared" si="183"/>
        <v>834</v>
      </c>
      <c r="CS145" s="52" t="s">
        <v>0</v>
      </c>
      <c r="CT145" s="57" t="str">
        <f t="shared" si="184"/>
        <v>Domagoj – Pavlin – OK Vihor</v>
      </c>
      <c r="CU145" s="58">
        <f t="shared" si="185"/>
        <v>834</v>
      </c>
      <c r="CV145" s="52" t="s">
        <v>0</v>
      </c>
      <c r="CW145" s="57" t="str">
        <f t="shared" si="186"/>
        <v>Domagoj – Pavlin</v>
      </c>
      <c r="CX145" s="58">
        <f t="shared" si="187"/>
        <v>834</v>
      </c>
      <c r="CY145" s="52" t="s">
        <v>0</v>
      </c>
      <c r="CZ145" s="63">
        <f t="shared" si="188"/>
        <v>834</v>
      </c>
      <c r="DA145" s="58" cm="1">
        <f t="array" ref="DA145">IF(CZ145&lt;&gt;"",INDEX(imePrezime_id,CZ145,0),IF(CD145&lt;&gt;"",CD145,""))</f>
        <v>1237</v>
      </c>
      <c r="DB145" s="52" t="s">
        <v>0</v>
      </c>
      <c r="DC145" s="63" t="str">
        <f t="shared" si="189"/>
        <v>imepre</v>
      </c>
      <c r="DD145" s="78" t="str">
        <f t="shared" si="143"/>
        <v>klu</v>
      </c>
      <c r="DE145" s="78" t="str">
        <f t="shared" si="190"/>
        <v>kat</v>
      </c>
      <c r="DF145" s="78" t="str">
        <f t="shared" si="191"/>
        <v/>
      </c>
      <c r="DG145" s="71" t="str">
        <f t="shared" si="192"/>
        <v>imepre-klu-kat</v>
      </c>
      <c r="DH145" s="52" t="s">
        <v>0</v>
      </c>
      <c r="DI145" s="63">
        <f>IF(BL145="","",MAX(DI$10:DI144)+1)</f>
        <v>1123</v>
      </c>
      <c r="DJ145" s="78">
        <f t="shared" si="193"/>
        <v>1011</v>
      </c>
      <c r="DK145" s="78">
        <f t="shared" si="194"/>
        <v>1237</v>
      </c>
      <c r="DL145" s="78">
        <f t="shared" si="195"/>
        <v>4542</v>
      </c>
      <c r="DM145" s="78">
        <f t="shared" si="196"/>
        <v>1</v>
      </c>
      <c r="DN145" s="78">
        <f t="shared" si="144"/>
        <v>0</v>
      </c>
      <c r="DO145" s="78">
        <f t="shared" si="145"/>
        <v>1</v>
      </c>
      <c r="DP145" s="78" t="str">
        <f t="shared" si="197"/>
        <v>0</v>
      </c>
      <c r="DQ145" s="78" t="str">
        <f t="shared" si="198"/>
        <v/>
      </c>
      <c r="DR145" s="78" t="str">
        <f t="shared" si="199"/>
        <v/>
      </c>
      <c r="DS145" s="58" t="str">
        <f t="shared" si="146"/>
        <v/>
      </c>
      <c r="DT145" s="52" t="s">
        <v>0</v>
      </c>
      <c r="DU145" s="20"/>
      <c r="DV145" s="52"/>
      <c r="DW145" s="20"/>
      <c r="DX145" s="52"/>
      <c r="DY145" s="230"/>
      <c r="DZ145" s="52" t="s">
        <v>0</v>
      </c>
    </row>
    <row r="146" spans="1:130" x14ac:dyDescent="0.25">
      <c r="A146" t="s">
        <v>0</v>
      </c>
      <c r="B146" s="57" t="str">
        <f>IF(csv!F138="","",csv!T138)</f>
        <v>M45</v>
      </c>
      <c r="C146" s="33" t="s">
        <v>0</v>
      </c>
      <c r="D146" s="33" t="str">
        <f>IF(csv!F138="","",csv!F138)</f>
        <v>Tomislav</v>
      </c>
      <c r="E146" s="33" t="str">
        <f>IF(csv!E138="","",csv!E138)</f>
        <v>Gojmerac</v>
      </c>
      <c r="F146" s="33" t="s">
        <v>0</v>
      </c>
      <c r="G146" s="78" t="str">
        <f>IF(csv!M138="","",csv!M138)</f>
        <v>78:59</v>
      </c>
      <c r="H146" s="78" t="str">
        <f>IF(csv!N138="","",csv!N138)</f>
        <v>0</v>
      </c>
      <c r="I146" s="33" t="s">
        <v>0</v>
      </c>
      <c r="J146" s="33" t="str">
        <f>IF(csv!P138="","",csv!P138)</f>
        <v>OK MERZ CRO</v>
      </c>
      <c r="K146" s="33" t="str">
        <f>IF(csv!Q138="","",csv!Q138)</f>
        <v>OK Ivan Merz</v>
      </c>
      <c r="L146" s="33" t="s">
        <v>0</v>
      </c>
      <c r="M146" s="71" t="str">
        <f>IF(csv!R138="","",csv!R138)</f>
        <v>CRO</v>
      </c>
      <c r="N146" s="52" t="s">
        <v>0</v>
      </c>
      <c r="O146" s="57" t="str">
        <f t="shared" si="147"/>
        <v>M45</v>
      </c>
      <c r="P146" s="78">
        <f>IF(O146="","",IF(COUNTIF(O$10:O145,O146)=0,P145+1,P145))</f>
        <v>8</v>
      </c>
      <c r="Q146" s="93">
        <f t="shared" si="148"/>
        <v>106</v>
      </c>
      <c r="R146" s="94" t="str" cm="1">
        <f t="array" ref="R146">IF(S146="","",INDEX(natjecanjeStaze_naziv,MATCH(S146,natjecanjeStaze_stazaId,0)))</f>
        <v>M45 – Ž20 – Ž35</v>
      </c>
      <c r="S146" s="58">
        <f t="shared" si="149"/>
        <v>1011</v>
      </c>
      <c r="T146" s="52" t="s">
        <v>0</v>
      </c>
      <c r="U146" s="165" t="str">
        <f t="shared" si="150"/>
        <v>M45</v>
      </c>
      <c r="V146" s="52" t="s">
        <v>0</v>
      </c>
      <c r="W146" s="57" t="str">
        <f t="shared" si="151"/>
        <v>CRO</v>
      </c>
      <c r="X146" s="78">
        <f t="shared" si="3"/>
        <v>1</v>
      </c>
      <c r="Y146" s="33" t="str">
        <f t="shared" si="152"/>
        <v/>
      </c>
      <c r="Z146" s="71" t="str">
        <f>IF(Y146="","",MAX(Z$10:Z145)+1)</f>
        <v/>
      </c>
      <c r="AA146" s="52" t="s">
        <v>0</v>
      </c>
      <c r="AB146" s="135"/>
      <c r="AC146" s="52" t="s">
        <v>0</v>
      </c>
      <c r="AD146" s="20" t="str">
        <f t="shared" si="153"/>
        <v/>
      </c>
      <c r="AE146" s="52" t="s">
        <v>0</v>
      </c>
      <c r="AF146" s="165" t="str">
        <f t="shared" si="154"/>
        <v>CRO</v>
      </c>
      <c r="AG146" s="52" t="s">
        <v>0</v>
      </c>
      <c r="AH146" s="57" t="str">
        <f t="shared" si="155"/>
        <v>OK MERZ CRO</v>
      </c>
      <c r="AI146" s="33" t="str">
        <f t="shared" si="156"/>
        <v>OK Ivan Merz</v>
      </c>
      <c r="AJ146" s="78" t="str">
        <f t="shared" si="5"/>
        <v/>
      </c>
      <c r="AK146" s="33" t="str" cm="1">
        <f t="array" ref="AK146">IF(AJ146="",""&amp;AI146,IF(AJ146="NEMA",AI146,INDEX(klub_naziv,MATCH(INDEX(klubAlias_klubId,AJ146),klub_id,0))))</f>
        <v>OK Ivan Merz</v>
      </c>
      <c r="AL146" s="33" t="str" cm="1">
        <f t="array" ref="AL146">IFERROR(""&amp;INDEX(registarNatjecatelji,CX146,4),"")</f>
        <v>OK Ivan Merz</v>
      </c>
      <c r="AM146" s="78" t="str">
        <f t="shared" si="157"/>
        <v/>
      </c>
      <c r="AN146" s="71" t="str">
        <f t="shared" si="158"/>
        <v>OK Ivan Merz</v>
      </c>
      <c r="AO146" s="52" t="s">
        <v>0</v>
      </c>
      <c r="AP146" s="87" t="str">
        <f>IF(AJ146&lt;&gt;"NEMA","",IF(IFERROR(MATCH(AI146,AI$10:AI145,0),0)&lt;&gt;0,"",AI146))</f>
        <v/>
      </c>
      <c r="AQ146" s="52" t="s">
        <v>0</v>
      </c>
      <c r="AR146" s="135"/>
      <c r="AS146" s="52" t="s">
        <v>0</v>
      </c>
      <c r="AT146" s="57" t="str">
        <f t="shared" si="159"/>
        <v/>
      </c>
      <c r="AU146" s="33" t="str">
        <f>IF(AT146="","",MAX(AU$10:AU145)+1)</f>
        <v/>
      </c>
      <c r="AV146" s="33" t="str">
        <f t="shared" si="160"/>
        <v/>
      </c>
      <c r="AW146" s="33" t="str">
        <f t="shared" si="161"/>
        <v/>
      </c>
      <c r="AX146" s="33" t="str">
        <f>IF(AR146="","",MAX(AX$10:AX145)+1)</f>
        <v/>
      </c>
      <c r="AY146" s="94" t="str">
        <f t="shared" si="162"/>
        <v/>
      </c>
      <c r="AZ146" s="71" t="str">
        <f t="shared" si="163"/>
        <v/>
      </c>
      <c r="BA146" s="52" t="s">
        <v>0</v>
      </c>
      <c r="BB146" s="20" t="str">
        <f t="shared" si="164"/>
        <v/>
      </c>
      <c r="BC146" s="52" t="s">
        <v>0</v>
      </c>
      <c r="BD146" s="165" t="str">
        <f t="shared" si="165"/>
        <v>OK Ivan Merz</v>
      </c>
      <c r="BE146" s="52" t="s">
        <v>0</v>
      </c>
      <c r="BF146" s="63" t="str">
        <f t="shared" si="166"/>
        <v>78:59</v>
      </c>
      <c r="BG146" s="93" t="str">
        <f t="shared" si="167"/>
        <v>0</v>
      </c>
      <c r="BH146" s="211">
        <f t="shared" si="168"/>
        <v>4739</v>
      </c>
      <c r="BI146" s="212">
        <f t="shared" si="139"/>
        <v>1</v>
      </c>
      <c r="BJ146" s="52" t="s">
        <v>0</v>
      </c>
      <c r="BK146" s="57" t="str">
        <f t="shared" si="169"/>
        <v>Tomislav</v>
      </c>
      <c r="BL146" s="33" t="str">
        <f t="shared" si="170"/>
        <v>Gojmerac</v>
      </c>
      <c r="BM146" s="78">
        <f t="shared" si="171"/>
        <v>1325</v>
      </c>
      <c r="BN146" s="78" t="str">
        <f t="shared" si="172"/>
        <v/>
      </c>
      <c r="BO146" s="33" t="str">
        <f t="shared" si="173"/>
        <v>Tomislav</v>
      </c>
      <c r="BP146" s="71" t="str">
        <f t="shared" si="174"/>
        <v>Gojmerac</v>
      </c>
      <c r="BQ146" s="52" t="s">
        <v>0</v>
      </c>
      <c r="BR146" s="87" t="str">
        <f t="shared" si="175"/>
        <v/>
      </c>
      <c r="BS146" s="52" t="s">
        <v>0</v>
      </c>
      <c r="BT146" s="20" t="str">
        <f t="shared" si="176"/>
        <v/>
      </c>
      <c r="BU146" s="52" t="s">
        <v>0</v>
      </c>
      <c r="BV146" s="135"/>
      <c r="BW146" s="52" t="s">
        <v>0</v>
      </c>
      <c r="BX146" s="57" t="str">
        <f t="shared" si="177"/>
        <v/>
      </c>
      <c r="BY146" s="78" t="str">
        <f>IF(BV146="","",MAX(BY$10:BY145)+1)</f>
        <v/>
      </c>
      <c r="BZ146" s="58" t="str">
        <f t="shared" si="178"/>
        <v/>
      </c>
      <c r="CA146" s="52" t="s">
        <v>0</v>
      </c>
      <c r="CB146" s="20" t="str">
        <f t="shared" si="179"/>
        <v/>
      </c>
      <c r="CC146" s="52" t="s">
        <v>0</v>
      </c>
      <c r="CD146" s="63" t="str">
        <f>IF(AND(BM146="NEMA",BN146="NEMA"),MAX(CD$10:CD145)+1,"")</f>
        <v/>
      </c>
      <c r="CE146" s="58" t="str">
        <f t="shared" si="180"/>
        <v/>
      </c>
      <c r="CF146" t="s">
        <v>0</v>
      </c>
      <c r="CG146" s="138" t="str">
        <f t="shared" si="140"/>
        <v>M</v>
      </c>
      <c r="CH146" t="s">
        <v>0</v>
      </c>
      <c r="CI146" s="57" t="str">
        <f>IF(CD146="","",IF(M146&lt;&gt;"CRO","","INSERT INTO osoba (id,reg_broj,oib,spol_id,dat_rodjenja) VALUES ("&amp;CD146&amp;",(SELECT max(reg_broj)+1 FROM osoba),Null,'"&amp;CG146&amp;"',Null); INSERT INTO osoba_log (id,reg_broj,oib,spol_id,dat_rodjenja,dnevnik_id) SELECT id,reg_broj,oib,spol_id,dat_rodjenja,"&amp;dnevnik_id&amp;" FROM osoba WHERE id = "&amp;CD146&amp;";"))</f>
        <v/>
      </c>
      <c r="CJ146" s="71" t="str">
        <f>IF(CD146="","","INSERT INTO imeprezime (id,osoba_id,rbr,ime,prezime,klub_id,identitet_id,sintaksa_id,info,aktivno,dnevnik_id) VALUES ("&amp;CD146&amp;","&amp;IF(CI146="","Null",CD146)&amp;",1,'"&amp;BK146&amp;"','"&amp;BL146&amp;"',(SELECT id FROM klub WHERE naziv = '"&amp;BD146&amp;"'),Null,1,'',1,"&amp;dnevnik_id&amp;");")</f>
        <v/>
      </c>
      <c r="CK146" t="s">
        <v>0</v>
      </c>
      <c r="CL146" s="20" t="str">
        <f t="shared" si="181"/>
        <v/>
      </c>
      <c r="CM146" s="52" t="s">
        <v>0</v>
      </c>
      <c r="CN146" s="57" t="str">
        <f t="shared" si="141"/>
        <v>Tomislav</v>
      </c>
      <c r="CO146" s="71" t="str">
        <f t="shared" si="142"/>
        <v>Gojmerac</v>
      </c>
      <c r="CP146" s="52" t="s">
        <v>0</v>
      </c>
      <c r="CQ146" s="57" t="str">
        <f t="shared" si="182"/>
        <v>Tomislav – Gojmerac – OK Ivan Merz – M45</v>
      </c>
      <c r="CR146" s="58">
        <f t="shared" si="183"/>
        <v>44</v>
      </c>
      <c r="CS146" s="52" t="s">
        <v>0</v>
      </c>
      <c r="CT146" s="57" t="str">
        <f t="shared" si="184"/>
        <v>Tomislav – Gojmerac – OK Ivan Merz</v>
      </c>
      <c r="CU146" s="58">
        <f t="shared" si="185"/>
        <v>44</v>
      </c>
      <c r="CV146" s="52" t="s">
        <v>0</v>
      </c>
      <c r="CW146" s="57" t="str">
        <f t="shared" si="186"/>
        <v>Tomislav – Gojmerac</v>
      </c>
      <c r="CX146" s="58">
        <f t="shared" si="187"/>
        <v>44</v>
      </c>
      <c r="CY146" s="52" t="s">
        <v>0</v>
      </c>
      <c r="CZ146" s="63">
        <f t="shared" si="188"/>
        <v>44</v>
      </c>
      <c r="DA146" s="58" cm="1">
        <f t="array" ref="DA146">IF(CZ146&lt;&gt;"",INDEX(imePrezime_id,CZ146,0),IF(CD146&lt;&gt;"",CD146,""))</f>
        <v>1325</v>
      </c>
      <c r="DB146" s="52" t="s">
        <v>0</v>
      </c>
      <c r="DC146" s="63" t="str">
        <f t="shared" si="189"/>
        <v>imepre</v>
      </c>
      <c r="DD146" s="78" t="str">
        <f t="shared" si="143"/>
        <v>klu</v>
      </c>
      <c r="DE146" s="78" t="str">
        <f t="shared" si="190"/>
        <v>kat</v>
      </c>
      <c r="DF146" s="78" t="str">
        <f t="shared" si="191"/>
        <v/>
      </c>
      <c r="DG146" s="71" t="str">
        <f t="shared" si="192"/>
        <v>imepre-klu-kat</v>
      </c>
      <c r="DH146" s="52" t="s">
        <v>0</v>
      </c>
      <c r="DI146" s="63">
        <f>IF(BL146="","",MAX(DI$10:DI145)+1)</f>
        <v>1124</v>
      </c>
      <c r="DJ146" s="78">
        <f t="shared" si="193"/>
        <v>1011</v>
      </c>
      <c r="DK146" s="78">
        <f t="shared" si="194"/>
        <v>1325</v>
      </c>
      <c r="DL146" s="78">
        <f t="shared" si="195"/>
        <v>4739</v>
      </c>
      <c r="DM146" s="78">
        <f t="shared" si="196"/>
        <v>1</v>
      </c>
      <c r="DN146" s="78">
        <f t="shared" si="144"/>
        <v>0</v>
      </c>
      <c r="DO146" s="78">
        <f t="shared" si="145"/>
        <v>1</v>
      </c>
      <c r="DP146" s="78" t="str">
        <f t="shared" si="197"/>
        <v>0</v>
      </c>
      <c r="DQ146" s="78" t="str">
        <f t="shared" si="198"/>
        <v/>
      </c>
      <c r="DR146" s="78" t="str">
        <f t="shared" si="199"/>
        <v/>
      </c>
      <c r="DS146" s="58" t="str">
        <f t="shared" si="146"/>
        <v/>
      </c>
      <c r="DT146" s="52" t="s">
        <v>0</v>
      </c>
      <c r="DU146" s="20"/>
      <c r="DV146" s="52"/>
      <c r="DW146" s="20"/>
      <c r="DX146" s="52"/>
      <c r="DY146" s="230"/>
      <c r="DZ146" s="52" t="s">
        <v>0</v>
      </c>
    </row>
    <row r="147" spans="1:130" x14ac:dyDescent="0.25">
      <c r="A147" t="s">
        <v>0</v>
      </c>
      <c r="B147" s="57" t="str">
        <f>IF(csv!F139="","",csv!T139)</f>
        <v>M45</v>
      </c>
      <c r="C147" s="33" t="s">
        <v>0</v>
      </c>
      <c r="D147" s="33" t="str">
        <f>IF(csv!F139="","",csv!F139)</f>
        <v>Boris</v>
      </c>
      <c r="E147" s="33" t="str">
        <f>IF(csv!E139="","",csv!E139)</f>
        <v>Mazić</v>
      </c>
      <c r="F147" s="33" t="s">
        <v>0</v>
      </c>
      <c r="G147" s="78" t="str">
        <f>IF(csv!M139="","",csv!M139)</f>
        <v>79:58</v>
      </c>
      <c r="H147" s="78" t="str">
        <f>IF(csv!N139="","",csv!N139)</f>
        <v>0</v>
      </c>
      <c r="I147" s="33" t="s">
        <v>0</v>
      </c>
      <c r="J147" s="33" t="str">
        <f>IF(csv!P139="","",csv!P139)</f>
        <v>Vihor</v>
      </c>
      <c r="K147" s="33" t="str">
        <f>IF(csv!Q139="","",csv!Q139)</f>
        <v>OK Vihor</v>
      </c>
      <c r="L147" s="33" t="s">
        <v>0</v>
      </c>
      <c r="M147" s="71" t="str">
        <f>IF(csv!R139="","",csv!R139)</f>
        <v>CRO</v>
      </c>
      <c r="N147" s="52" t="s">
        <v>0</v>
      </c>
      <c r="O147" s="57" t="str">
        <f t="shared" si="147"/>
        <v>M45</v>
      </c>
      <c r="P147" s="78">
        <f>IF(O147="","",IF(COUNTIF(O$10:O146,O147)=0,P146+1,P146))</f>
        <v>8</v>
      </c>
      <c r="Q147" s="93">
        <f t="shared" si="148"/>
        <v>106</v>
      </c>
      <c r="R147" s="94" t="str" cm="1">
        <f t="array" ref="R147">IF(S147="","",INDEX(natjecanjeStaze_naziv,MATCH(S147,natjecanjeStaze_stazaId,0)))</f>
        <v>M45 – Ž20 – Ž35</v>
      </c>
      <c r="S147" s="58">
        <f t="shared" si="149"/>
        <v>1011</v>
      </c>
      <c r="T147" s="52" t="s">
        <v>0</v>
      </c>
      <c r="U147" s="165" t="str">
        <f t="shared" si="150"/>
        <v>M45</v>
      </c>
      <c r="V147" s="52" t="s">
        <v>0</v>
      </c>
      <c r="W147" s="57" t="str">
        <f t="shared" si="151"/>
        <v>CRO</v>
      </c>
      <c r="X147" s="78">
        <f t="shared" si="3"/>
        <v>1</v>
      </c>
      <c r="Y147" s="33" t="str">
        <f t="shared" si="152"/>
        <v/>
      </c>
      <c r="Z147" s="71" t="str">
        <f>IF(Y147="","",MAX(Z$10:Z146)+1)</f>
        <v/>
      </c>
      <c r="AA147" s="52" t="s">
        <v>0</v>
      </c>
      <c r="AB147" s="135"/>
      <c r="AC147" s="52" t="s">
        <v>0</v>
      </c>
      <c r="AD147" s="20" t="str">
        <f t="shared" si="153"/>
        <v/>
      </c>
      <c r="AE147" s="52" t="s">
        <v>0</v>
      </c>
      <c r="AF147" s="165" t="str">
        <f t="shared" si="154"/>
        <v>CRO</v>
      </c>
      <c r="AG147" s="52" t="s">
        <v>0</v>
      </c>
      <c r="AH147" s="57" t="str">
        <f t="shared" si="155"/>
        <v>Vihor</v>
      </c>
      <c r="AI147" s="33" t="str">
        <f t="shared" si="156"/>
        <v>OK Vihor</v>
      </c>
      <c r="AJ147" s="78" t="str">
        <f t="shared" si="5"/>
        <v/>
      </c>
      <c r="AK147" s="33" t="str" cm="1">
        <f t="array" ref="AK147">IF(AJ147="",""&amp;AI147,IF(AJ147="NEMA",AI147,INDEX(klub_naziv,MATCH(INDEX(klubAlias_klubId,AJ147),klub_id,0))))</f>
        <v>OK Vihor</v>
      </c>
      <c r="AL147" s="33" t="str" cm="1">
        <f t="array" ref="AL147">IFERROR(""&amp;INDEX(registarNatjecatelji,CX147,4),"")</f>
        <v>OK Vihor</v>
      </c>
      <c r="AM147" s="78" t="str">
        <f t="shared" si="157"/>
        <v/>
      </c>
      <c r="AN147" s="71" t="str">
        <f t="shared" si="158"/>
        <v>OK Vihor</v>
      </c>
      <c r="AO147" s="52" t="s">
        <v>0</v>
      </c>
      <c r="AP147" s="87" t="str">
        <f>IF(AJ147&lt;&gt;"NEMA","",IF(IFERROR(MATCH(AI147,AI$10:AI146,0),0)&lt;&gt;0,"",AI147))</f>
        <v/>
      </c>
      <c r="AQ147" s="52" t="s">
        <v>0</v>
      </c>
      <c r="AR147" s="135"/>
      <c r="AS147" s="52" t="s">
        <v>0</v>
      </c>
      <c r="AT147" s="57" t="str">
        <f t="shared" si="159"/>
        <v/>
      </c>
      <c r="AU147" s="33" t="str">
        <f>IF(AT147="","",MAX(AU$10:AU146)+1)</f>
        <v/>
      </c>
      <c r="AV147" s="33" t="str">
        <f t="shared" si="160"/>
        <v/>
      </c>
      <c r="AW147" s="33" t="str">
        <f t="shared" si="161"/>
        <v/>
      </c>
      <c r="AX147" s="33" t="str">
        <f>IF(AR147="","",MAX(AX$10:AX146)+1)</f>
        <v/>
      </c>
      <c r="AY147" s="94" t="str">
        <f t="shared" si="162"/>
        <v/>
      </c>
      <c r="AZ147" s="71" t="str">
        <f t="shared" si="163"/>
        <v/>
      </c>
      <c r="BA147" s="52" t="s">
        <v>0</v>
      </c>
      <c r="BB147" s="20" t="str">
        <f t="shared" si="164"/>
        <v/>
      </c>
      <c r="BC147" s="52" t="s">
        <v>0</v>
      </c>
      <c r="BD147" s="165" t="str">
        <f t="shared" si="165"/>
        <v>OK Vihor</v>
      </c>
      <c r="BE147" s="52" t="s">
        <v>0</v>
      </c>
      <c r="BF147" s="63" t="str">
        <f t="shared" si="166"/>
        <v>79:58</v>
      </c>
      <c r="BG147" s="93" t="str">
        <f t="shared" si="167"/>
        <v>0</v>
      </c>
      <c r="BH147" s="211">
        <f t="shared" si="168"/>
        <v>4798</v>
      </c>
      <c r="BI147" s="212">
        <f t="shared" si="139"/>
        <v>1</v>
      </c>
      <c r="BJ147" s="52" t="s">
        <v>0</v>
      </c>
      <c r="BK147" s="57" t="str">
        <f t="shared" si="169"/>
        <v>Boris</v>
      </c>
      <c r="BL147" s="33" t="str">
        <f t="shared" si="170"/>
        <v>Mazić</v>
      </c>
      <c r="BM147" s="78">
        <f t="shared" si="171"/>
        <v>1428</v>
      </c>
      <c r="BN147" s="78" t="str">
        <f t="shared" si="172"/>
        <v/>
      </c>
      <c r="BO147" s="33" t="str">
        <f t="shared" si="173"/>
        <v>Boris</v>
      </c>
      <c r="BP147" s="71" t="str">
        <f t="shared" si="174"/>
        <v>Mazić</v>
      </c>
      <c r="BQ147" s="52" t="s">
        <v>0</v>
      </c>
      <c r="BR147" s="87" t="str">
        <f t="shared" si="175"/>
        <v/>
      </c>
      <c r="BS147" s="52" t="s">
        <v>0</v>
      </c>
      <c r="BT147" s="20" t="str">
        <f t="shared" si="176"/>
        <v/>
      </c>
      <c r="BU147" s="52" t="s">
        <v>0</v>
      </c>
      <c r="BV147" s="135"/>
      <c r="BW147" s="52" t="s">
        <v>0</v>
      </c>
      <c r="BX147" s="57" t="str">
        <f t="shared" si="177"/>
        <v/>
      </c>
      <c r="BY147" s="78" t="str">
        <f>IF(BV147="","",MAX(BY$10:BY146)+1)</f>
        <v/>
      </c>
      <c r="BZ147" s="58" t="str">
        <f t="shared" si="178"/>
        <v/>
      </c>
      <c r="CA147" s="52" t="s">
        <v>0</v>
      </c>
      <c r="CB147" s="20" t="str">
        <f t="shared" si="179"/>
        <v/>
      </c>
      <c r="CC147" s="52" t="s">
        <v>0</v>
      </c>
      <c r="CD147" s="63" t="str">
        <f>IF(AND(BM147="NEMA",BN147="NEMA"),MAX(CD$10:CD146)+1,"")</f>
        <v/>
      </c>
      <c r="CE147" s="58" t="str">
        <f t="shared" si="180"/>
        <v/>
      </c>
      <c r="CF147" t="s">
        <v>0</v>
      </c>
      <c r="CG147" s="138" t="str">
        <f t="shared" si="140"/>
        <v>M</v>
      </c>
      <c r="CH147" t="s">
        <v>0</v>
      </c>
      <c r="CI147" s="57" t="str">
        <f>IF(CD147="","",IF(M147&lt;&gt;"CRO","","INSERT INTO osoba (id,reg_broj,oib,spol_id,dat_rodjenja) VALUES ("&amp;CD147&amp;",(SELECT max(reg_broj)+1 FROM osoba),Null,'"&amp;CG147&amp;"',Null); INSERT INTO osoba_log (id,reg_broj,oib,spol_id,dat_rodjenja,dnevnik_id) SELECT id,reg_broj,oib,spol_id,dat_rodjenja,"&amp;dnevnik_id&amp;" FROM osoba WHERE id = "&amp;CD147&amp;";"))</f>
        <v/>
      </c>
      <c r="CJ147" s="71" t="str">
        <f>IF(CD147="","","INSERT INTO imeprezime (id,osoba_id,rbr,ime,prezime,klub_id,identitet_id,sintaksa_id,info,aktivno,dnevnik_id) VALUES ("&amp;CD147&amp;","&amp;IF(CI147="","Null",CD147)&amp;",1,'"&amp;BK147&amp;"','"&amp;BL147&amp;"',(SELECT id FROM klub WHERE naziv = '"&amp;BD147&amp;"'),Null,1,'',1,"&amp;dnevnik_id&amp;");")</f>
        <v/>
      </c>
      <c r="CK147" t="s">
        <v>0</v>
      </c>
      <c r="CL147" s="20" t="str">
        <f t="shared" si="181"/>
        <v/>
      </c>
      <c r="CM147" s="52" t="s">
        <v>0</v>
      </c>
      <c r="CN147" s="57" t="str">
        <f t="shared" si="141"/>
        <v>Boris</v>
      </c>
      <c r="CO147" s="71" t="str">
        <f t="shared" si="142"/>
        <v>Mazić</v>
      </c>
      <c r="CP147" s="52" t="s">
        <v>0</v>
      </c>
      <c r="CQ147" s="57" t="str">
        <f t="shared" si="182"/>
        <v>Boris – Mazić – OK Vihor – M45</v>
      </c>
      <c r="CR147" s="58">
        <f t="shared" si="183"/>
        <v>787</v>
      </c>
      <c r="CS147" s="52" t="s">
        <v>0</v>
      </c>
      <c r="CT147" s="57" t="str">
        <f t="shared" si="184"/>
        <v>Boris – Mazić – OK Vihor</v>
      </c>
      <c r="CU147" s="58">
        <f t="shared" si="185"/>
        <v>787</v>
      </c>
      <c r="CV147" s="52" t="s">
        <v>0</v>
      </c>
      <c r="CW147" s="57" t="str">
        <f t="shared" si="186"/>
        <v>Boris – Mazić</v>
      </c>
      <c r="CX147" s="58">
        <f t="shared" si="187"/>
        <v>787</v>
      </c>
      <c r="CY147" s="52" t="s">
        <v>0</v>
      </c>
      <c r="CZ147" s="63">
        <f t="shared" si="188"/>
        <v>787</v>
      </c>
      <c r="DA147" s="58" cm="1">
        <f t="array" ref="DA147">IF(CZ147&lt;&gt;"",INDEX(imePrezime_id,CZ147,0),IF(CD147&lt;&gt;"",CD147,""))</f>
        <v>1428</v>
      </c>
      <c r="DB147" s="52" t="s">
        <v>0</v>
      </c>
      <c r="DC147" s="63" t="str">
        <f t="shared" si="189"/>
        <v>imepre</v>
      </c>
      <c r="DD147" s="78" t="str">
        <f t="shared" si="143"/>
        <v>klu</v>
      </c>
      <c r="DE147" s="78" t="str">
        <f t="shared" si="190"/>
        <v>kat</v>
      </c>
      <c r="DF147" s="78" t="str">
        <f t="shared" si="191"/>
        <v/>
      </c>
      <c r="DG147" s="71" t="str">
        <f t="shared" si="192"/>
        <v>imepre-klu-kat</v>
      </c>
      <c r="DH147" s="52" t="s">
        <v>0</v>
      </c>
      <c r="DI147" s="63">
        <f>IF(BL147="","",MAX(DI$10:DI146)+1)</f>
        <v>1125</v>
      </c>
      <c r="DJ147" s="78">
        <f t="shared" si="193"/>
        <v>1011</v>
      </c>
      <c r="DK147" s="78">
        <f t="shared" si="194"/>
        <v>1428</v>
      </c>
      <c r="DL147" s="78">
        <f t="shared" si="195"/>
        <v>4798</v>
      </c>
      <c r="DM147" s="78">
        <f t="shared" si="196"/>
        <v>1</v>
      </c>
      <c r="DN147" s="78">
        <f t="shared" si="144"/>
        <v>0</v>
      </c>
      <c r="DO147" s="78">
        <f t="shared" si="145"/>
        <v>1</v>
      </c>
      <c r="DP147" s="78" t="str">
        <f t="shared" si="197"/>
        <v>0</v>
      </c>
      <c r="DQ147" s="78" t="str">
        <f t="shared" si="198"/>
        <v/>
      </c>
      <c r="DR147" s="78" t="str">
        <f t="shared" si="199"/>
        <v/>
      </c>
      <c r="DS147" s="58" t="str">
        <f t="shared" si="146"/>
        <v/>
      </c>
      <c r="DT147" s="52" t="s">
        <v>0</v>
      </c>
      <c r="DU147" s="20"/>
      <c r="DV147" s="52"/>
      <c r="DW147" s="20"/>
      <c r="DX147" s="52"/>
      <c r="DY147" s="230"/>
      <c r="DZ147" s="52" t="s">
        <v>0</v>
      </c>
    </row>
    <row r="148" spans="1:130" x14ac:dyDescent="0.25">
      <c r="A148" t="s">
        <v>0</v>
      </c>
      <c r="B148" s="57" t="str">
        <f>IF(csv!F140="","",csv!T140)</f>
        <v>M45</v>
      </c>
      <c r="C148" s="33" t="s">
        <v>0</v>
      </c>
      <c r="D148" s="33" t="str">
        <f>IF(csv!F140="","",csv!F140)</f>
        <v>Dinko</v>
      </c>
      <c r="E148" s="33" t="str">
        <f>IF(csv!E140="","",csv!E140)</f>
        <v>Ćetković</v>
      </c>
      <c r="F148" s="33" t="s">
        <v>0</v>
      </c>
      <c r="G148" s="78" t="str">
        <f>IF(csv!M140="","",csv!M140)</f>
        <v>97:15</v>
      </c>
      <c r="H148" s="78" t="str">
        <f>IF(csv!N140="","",csv!N140)</f>
        <v>0</v>
      </c>
      <c r="I148" s="33" t="s">
        <v>0</v>
      </c>
      <c r="J148" s="33" t="str">
        <f>IF(csv!P140="","",csv!P140)</f>
        <v>Vihor</v>
      </c>
      <c r="K148" s="33" t="str">
        <f>IF(csv!Q140="","",csv!Q140)</f>
        <v>OK Vihor</v>
      </c>
      <c r="L148" s="33" t="s">
        <v>0</v>
      </c>
      <c r="M148" s="71" t="str">
        <f>IF(csv!R140="","",csv!R140)</f>
        <v>CRO</v>
      </c>
      <c r="N148" s="52" t="s">
        <v>0</v>
      </c>
      <c r="O148" s="57" t="str">
        <f t="shared" si="147"/>
        <v>M45</v>
      </c>
      <c r="P148" s="78">
        <f>IF(O148="","",IF(COUNTIF(O$10:O147,O148)=0,P147+1,P147))</f>
        <v>8</v>
      </c>
      <c r="Q148" s="93">
        <f t="shared" si="148"/>
        <v>106</v>
      </c>
      <c r="R148" s="94" t="str" cm="1">
        <f t="array" ref="R148">IF(S148="","",INDEX(natjecanjeStaze_naziv,MATCH(S148,natjecanjeStaze_stazaId,0)))</f>
        <v>M45 – Ž20 – Ž35</v>
      </c>
      <c r="S148" s="58">
        <f t="shared" si="149"/>
        <v>1011</v>
      </c>
      <c r="T148" s="52" t="s">
        <v>0</v>
      </c>
      <c r="U148" s="165" t="str">
        <f t="shared" si="150"/>
        <v>M45</v>
      </c>
      <c r="V148" s="52" t="s">
        <v>0</v>
      </c>
      <c r="W148" s="57" t="str">
        <f t="shared" si="151"/>
        <v>CRO</v>
      </c>
      <c r="X148" s="78">
        <f t="shared" si="3"/>
        <v>1</v>
      </c>
      <c r="Y148" s="33" t="str">
        <f t="shared" si="152"/>
        <v/>
      </c>
      <c r="Z148" s="71" t="str">
        <f>IF(Y148="","",MAX(Z$10:Z147)+1)</f>
        <v/>
      </c>
      <c r="AA148" s="52" t="s">
        <v>0</v>
      </c>
      <c r="AB148" s="135"/>
      <c r="AC148" s="52" t="s">
        <v>0</v>
      </c>
      <c r="AD148" s="20" t="str">
        <f t="shared" si="153"/>
        <v/>
      </c>
      <c r="AE148" s="52" t="s">
        <v>0</v>
      </c>
      <c r="AF148" s="165" t="str">
        <f t="shared" si="154"/>
        <v>CRO</v>
      </c>
      <c r="AG148" s="52" t="s">
        <v>0</v>
      </c>
      <c r="AH148" s="57" t="str">
        <f t="shared" si="155"/>
        <v>Vihor</v>
      </c>
      <c r="AI148" s="33" t="str">
        <f t="shared" si="156"/>
        <v>OK Vihor</v>
      </c>
      <c r="AJ148" s="78" t="str">
        <f t="shared" si="5"/>
        <v/>
      </c>
      <c r="AK148" s="33" t="str" cm="1">
        <f t="array" ref="AK148">IF(AJ148="",""&amp;AI148,IF(AJ148="NEMA",AI148,INDEX(klub_naziv,MATCH(INDEX(klubAlias_klubId,AJ148),klub_id,0))))</f>
        <v>OK Vihor</v>
      </c>
      <c r="AL148" s="33" t="str" cm="1">
        <f t="array" ref="AL148">IFERROR(""&amp;INDEX(registarNatjecatelji,CX148,4),"")</f>
        <v>OK Vihor</v>
      </c>
      <c r="AM148" s="78" t="str">
        <f t="shared" si="157"/>
        <v/>
      </c>
      <c r="AN148" s="71" t="str">
        <f t="shared" si="158"/>
        <v>OK Vihor</v>
      </c>
      <c r="AO148" s="52" t="s">
        <v>0</v>
      </c>
      <c r="AP148" s="87" t="str">
        <f>IF(AJ148&lt;&gt;"NEMA","",IF(IFERROR(MATCH(AI148,AI$10:AI147,0),0)&lt;&gt;0,"",AI148))</f>
        <v/>
      </c>
      <c r="AQ148" s="52" t="s">
        <v>0</v>
      </c>
      <c r="AR148" s="135"/>
      <c r="AS148" s="52" t="s">
        <v>0</v>
      </c>
      <c r="AT148" s="57" t="str">
        <f t="shared" si="159"/>
        <v/>
      </c>
      <c r="AU148" s="33" t="str">
        <f>IF(AT148="","",MAX(AU$10:AU147)+1)</f>
        <v/>
      </c>
      <c r="AV148" s="33" t="str">
        <f t="shared" si="160"/>
        <v/>
      </c>
      <c r="AW148" s="33" t="str">
        <f t="shared" si="161"/>
        <v/>
      </c>
      <c r="AX148" s="33" t="str">
        <f>IF(AR148="","",MAX(AX$10:AX147)+1)</f>
        <v/>
      </c>
      <c r="AY148" s="94" t="str">
        <f t="shared" si="162"/>
        <v/>
      </c>
      <c r="AZ148" s="71" t="str">
        <f t="shared" si="163"/>
        <v/>
      </c>
      <c r="BA148" s="52" t="s">
        <v>0</v>
      </c>
      <c r="BB148" s="20" t="str">
        <f t="shared" si="164"/>
        <v/>
      </c>
      <c r="BC148" s="52" t="s">
        <v>0</v>
      </c>
      <c r="BD148" s="165" t="str">
        <f t="shared" si="165"/>
        <v>OK Vihor</v>
      </c>
      <c r="BE148" s="52" t="s">
        <v>0</v>
      </c>
      <c r="BF148" s="63" t="str">
        <f t="shared" si="166"/>
        <v>97:15</v>
      </c>
      <c r="BG148" s="93" t="str">
        <f t="shared" si="167"/>
        <v>0</v>
      </c>
      <c r="BH148" s="211">
        <f t="shared" si="168"/>
        <v>5835</v>
      </c>
      <c r="BI148" s="212">
        <f t="shared" si="139"/>
        <v>1</v>
      </c>
      <c r="BJ148" s="52" t="s">
        <v>0</v>
      </c>
      <c r="BK148" s="57" t="str">
        <f t="shared" si="169"/>
        <v>Dinko</v>
      </c>
      <c r="BL148" s="33" t="str">
        <f t="shared" si="170"/>
        <v>Ćetković</v>
      </c>
      <c r="BM148" s="78">
        <f t="shared" si="171"/>
        <v>1916</v>
      </c>
      <c r="BN148" s="78" t="str">
        <f t="shared" si="172"/>
        <v/>
      </c>
      <c r="BO148" s="33" t="str">
        <f t="shared" si="173"/>
        <v>Dinko</v>
      </c>
      <c r="BP148" s="71" t="str">
        <f t="shared" si="174"/>
        <v>Ćetković</v>
      </c>
      <c r="BQ148" s="52" t="s">
        <v>0</v>
      </c>
      <c r="BR148" s="87" t="str">
        <f t="shared" si="175"/>
        <v/>
      </c>
      <c r="BS148" s="52" t="s">
        <v>0</v>
      </c>
      <c r="BT148" s="20" t="str">
        <f t="shared" si="176"/>
        <v/>
      </c>
      <c r="BU148" s="52" t="s">
        <v>0</v>
      </c>
      <c r="BV148" s="135"/>
      <c r="BW148" s="52" t="s">
        <v>0</v>
      </c>
      <c r="BX148" s="57" t="str">
        <f t="shared" si="177"/>
        <v/>
      </c>
      <c r="BY148" s="78" t="str">
        <f>IF(BV148="","",MAX(BY$10:BY147)+1)</f>
        <v/>
      </c>
      <c r="BZ148" s="58" t="str">
        <f t="shared" si="178"/>
        <v/>
      </c>
      <c r="CA148" s="52" t="s">
        <v>0</v>
      </c>
      <c r="CB148" s="20" t="str">
        <f t="shared" si="179"/>
        <v/>
      </c>
      <c r="CC148" s="52" t="s">
        <v>0</v>
      </c>
      <c r="CD148" s="63" t="str">
        <f>IF(AND(BM148="NEMA",BN148="NEMA"),MAX(CD$10:CD147)+1,"")</f>
        <v/>
      </c>
      <c r="CE148" s="58" t="str">
        <f t="shared" si="180"/>
        <v/>
      </c>
      <c r="CF148" t="s">
        <v>0</v>
      </c>
      <c r="CG148" s="138" t="str">
        <f t="shared" si="140"/>
        <v>M</v>
      </c>
      <c r="CH148" t="s">
        <v>0</v>
      </c>
      <c r="CI148" s="57" t="str">
        <f>IF(CD148="","",IF(M148&lt;&gt;"CRO","","INSERT INTO osoba (id,reg_broj,oib,spol_id,dat_rodjenja) VALUES ("&amp;CD148&amp;",(SELECT max(reg_broj)+1 FROM osoba),Null,'"&amp;CG148&amp;"',Null); INSERT INTO osoba_log (id,reg_broj,oib,spol_id,dat_rodjenja,dnevnik_id) SELECT id,reg_broj,oib,spol_id,dat_rodjenja,"&amp;dnevnik_id&amp;" FROM osoba WHERE id = "&amp;CD148&amp;";"))</f>
        <v/>
      </c>
      <c r="CJ148" s="71" t="str">
        <f>IF(CD148="","","INSERT INTO imeprezime (id,osoba_id,rbr,ime,prezime,klub_id,identitet_id,sintaksa_id,info,aktivno,dnevnik_id) VALUES ("&amp;CD148&amp;","&amp;IF(CI148="","Null",CD148)&amp;",1,'"&amp;BK148&amp;"','"&amp;BL148&amp;"',(SELECT id FROM klub WHERE naziv = '"&amp;BD148&amp;"'),Null,1,'',1,"&amp;dnevnik_id&amp;");")</f>
        <v/>
      </c>
      <c r="CK148" t="s">
        <v>0</v>
      </c>
      <c r="CL148" s="20" t="str">
        <f t="shared" si="181"/>
        <v/>
      </c>
      <c r="CM148" s="52" t="s">
        <v>0</v>
      </c>
      <c r="CN148" s="57" t="str">
        <f t="shared" si="141"/>
        <v>Dinko</v>
      </c>
      <c r="CO148" s="71" t="str">
        <f t="shared" si="142"/>
        <v>Ćetković</v>
      </c>
      <c r="CP148" s="52" t="s">
        <v>0</v>
      </c>
      <c r="CQ148" s="57" t="str">
        <f t="shared" si="182"/>
        <v>Dinko – Ćetković – OK Vihor – M45</v>
      </c>
      <c r="CR148" s="58">
        <f t="shared" si="183"/>
        <v>636</v>
      </c>
      <c r="CS148" s="52" t="s">
        <v>0</v>
      </c>
      <c r="CT148" s="57" t="str">
        <f t="shared" si="184"/>
        <v>Dinko – Ćetković – OK Vihor</v>
      </c>
      <c r="CU148" s="58">
        <f t="shared" si="185"/>
        <v>636</v>
      </c>
      <c r="CV148" s="52" t="s">
        <v>0</v>
      </c>
      <c r="CW148" s="57" t="str">
        <f t="shared" si="186"/>
        <v>Dinko – Ćetković</v>
      </c>
      <c r="CX148" s="58">
        <f t="shared" si="187"/>
        <v>636</v>
      </c>
      <c r="CY148" s="52" t="s">
        <v>0</v>
      </c>
      <c r="CZ148" s="63">
        <f t="shared" si="188"/>
        <v>636</v>
      </c>
      <c r="DA148" s="58" cm="1">
        <f t="array" ref="DA148">IF(CZ148&lt;&gt;"",INDEX(imePrezime_id,CZ148,0),IF(CD148&lt;&gt;"",CD148,""))</f>
        <v>1916</v>
      </c>
      <c r="DB148" s="52" t="s">
        <v>0</v>
      </c>
      <c r="DC148" s="63" t="str">
        <f t="shared" si="189"/>
        <v>imepre</v>
      </c>
      <c r="DD148" s="78" t="str">
        <f t="shared" si="143"/>
        <v>klu</v>
      </c>
      <c r="DE148" s="78" t="str">
        <f t="shared" si="190"/>
        <v>kat</v>
      </c>
      <c r="DF148" s="78" t="str">
        <f t="shared" si="191"/>
        <v/>
      </c>
      <c r="DG148" s="71" t="str">
        <f t="shared" si="192"/>
        <v>imepre-klu-kat</v>
      </c>
      <c r="DH148" s="52" t="s">
        <v>0</v>
      </c>
      <c r="DI148" s="63">
        <f>IF(BL148="","",MAX(DI$10:DI147)+1)</f>
        <v>1126</v>
      </c>
      <c r="DJ148" s="78">
        <f t="shared" si="193"/>
        <v>1011</v>
      </c>
      <c r="DK148" s="78">
        <f t="shared" si="194"/>
        <v>1916</v>
      </c>
      <c r="DL148" s="78">
        <f t="shared" si="195"/>
        <v>5835</v>
      </c>
      <c r="DM148" s="78">
        <f t="shared" si="196"/>
        <v>1</v>
      </c>
      <c r="DN148" s="78">
        <f t="shared" si="144"/>
        <v>0</v>
      </c>
      <c r="DO148" s="78">
        <f t="shared" si="145"/>
        <v>1</v>
      </c>
      <c r="DP148" s="78" t="str">
        <f t="shared" si="197"/>
        <v>0</v>
      </c>
      <c r="DQ148" s="78" t="str">
        <f t="shared" si="198"/>
        <v/>
      </c>
      <c r="DR148" s="78" t="str">
        <f t="shared" si="199"/>
        <v/>
      </c>
      <c r="DS148" s="58" t="str">
        <f t="shared" si="146"/>
        <v/>
      </c>
      <c r="DT148" s="52" t="s">
        <v>0</v>
      </c>
      <c r="DU148" s="20"/>
      <c r="DV148" s="52"/>
      <c r="DW148" s="20"/>
      <c r="DX148" s="52"/>
      <c r="DY148" s="230"/>
      <c r="DZ148" s="52" t="s">
        <v>0</v>
      </c>
    </row>
    <row r="149" spans="1:130" x14ac:dyDescent="0.25">
      <c r="A149" t="s">
        <v>0</v>
      </c>
      <c r="B149" s="57" t="str">
        <f>IF(csv!F141="","",csv!T141)</f>
        <v>M45</v>
      </c>
      <c r="C149" s="33" t="s">
        <v>0</v>
      </c>
      <c r="D149" s="33" t="str">
        <f>IF(csv!F141="","",csv!F141)</f>
        <v>Hrvoje</v>
      </c>
      <c r="E149" s="33" t="str">
        <f>IF(csv!E141="","",csv!E141)</f>
        <v>Jelinić</v>
      </c>
      <c r="F149" s="33" t="s">
        <v>0</v>
      </c>
      <c r="G149" s="78" t="str">
        <f>IF(csv!M141="","",csv!M141)</f>
        <v/>
      </c>
      <c r="H149" s="78" t="str">
        <f>IF(csv!N141="","",csv!N141)</f>
        <v>1</v>
      </c>
      <c r="I149" s="33" t="s">
        <v>0</v>
      </c>
      <c r="J149" s="33" t="str">
        <f>IF(csv!P141="","",csv!P141)</f>
        <v>JAP</v>
      </c>
      <c r="K149" s="33" t="str">
        <f>IF(csv!Q141="","",csv!Q141)</f>
        <v>OK Japetic</v>
      </c>
      <c r="L149" s="33" t="s">
        <v>0</v>
      </c>
      <c r="M149" s="71" t="str">
        <f>IF(csv!R141="","",csv!R141)</f>
        <v>CRO</v>
      </c>
      <c r="N149" s="52" t="s">
        <v>0</v>
      </c>
      <c r="O149" s="57" t="str">
        <f t="shared" si="147"/>
        <v>M45</v>
      </c>
      <c r="P149" s="78">
        <f>IF(O149="","",IF(COUNTIF(O$10:O148,O149)=0,P148+1,P148))</f>
        <v>8</v>
      </c>
      <c r="Q149" s="93">
        <f t="shared" si="148"/>
        <v>106</v>
      </c>
      <c r="R149" s="94" t="str" cm="1">
        <f t="array" ref="R149">IF(S149="","",INDEX(natjecanjeStaze_naziv,MATCH(S149,natjecanjeStaze_stazaId,0)))</f>
        <v>M45 – Ž20 – Ž35</v>
      </c>
      <c r="S149" s="58">
        <f t="shared" si="149"/>
        <v>1011</v>
      </c>
      <c r="T149" s="52" t="s">
        <v>0</v>
      </c>
      <c r="U149" s="165" t="str">
        <f t="shared" si="150"/>
        <v>M45</v>
      </c>
      <c r="V149" s="52" t="s">
        <v>0</v>
      </c>
      <c r="W149" s="57" t="str">
        <f t="shared" si="151"/>
        <v>CRO</v>
      </c>
      <c r="X149" s="78">
        <f t="shared" si="3"/>
        <v>1</v>
      </c>
      <c r="Y149" s="33" t="str">
        <f t="shared" si="152"/>
        <v/>
      </c>
      <c r="Z149" s="71" t="str">
        <f>IF(Y149="","",MAX(Z$10:Z148)+1)</f>
        <v/>
      </c>
      <c r="AA149" s="52" t="s">
        <v>0</v>
      </c>
      <c r="AB149" s="135"/>
      <c r="AC149" s="52" t="s">
        <v>0</v>
      </c>
      <c r="AD149" s="20" t="str">
        <f t="shared" si="153"/>
        <v/>
      </c>
      <c r="AE149" s="52" t="s">
        <v>0</v>
      </c>
      <c r="AF149" s="165" t="str">
        <f t="shared" si="154"/>
        <v>CRO</v>
      </c>
      <c r="AG149" s="52" t="s">
        <v>0</v>
      </c>
      <c r="AH149" s="57" t="str">
        <f t="shared" si="155"/>
        <v>JAP</v>
      </c>
      <c r="AI149" s="33" t="str">
        <f t="shared" si="156"/>
        <v>OK Japetic</v>
      </c>
      <c r="AJ149" s="78">
        <f t="shared" si="5"/>
        <v>1</v>
      </c>
      <c r="AK149" s="33" t="str" cm="1">
        <f t="array" ref="AK149">IF(AJ149="",""&amp;AI149,IF(AJ149="NEMA",AI149,INDEX(klub_naziv,MATCH(INDEX(klubAlias_klubId,AJ149),klub_id,0))))</f>
        <v>OK Japetić</v>
      </c>
      <c r="AL149" s="33" t="str" cm="1">
        <f t="array" ref="AL149">IFERROR(""&amp;INDEX(registarNatjecatelji,CX149,4),"")</f>
        <v>OK Japetić</v>
      </c>
      <c r="AM149" s="78" t="str">
        <f t="shared" si="157"/>
        <v/>
      </c>
      <c r="AN149" s="71" t="str">
        <f t="shared" si="158"/>
        <v>OK Japetić</v>
      </c>
      <c r="AO149" s="52" t="s">
        <v>0</v>
      </c>
      <c r="AP149" s="87" t="str">
        <f>IF(AJ149&lt;&gt;"NEMA","",IF(IFERROR(MATCH(AI149,AI$10:AI148,0),0)&lt;&gt;0,"",AI149))</f>
        <v/>
      </c>
      <c r="AQ149" s="52" t="s">
        <v>0</v>
      </c>
      <c r="AR149" s="135"/>
      <c r="AS149" s="52" t="s">
        <v>0</v>
      </c>
      <c r="AT149" s="57" t="str">
        <f t="shared" si="159"/>
        <v/>
      </c>
      <c r="AU149" s="33" t="str">
        <f>IF(AT149="","",MAX(AU$10:AU148)+1)</f>
        <v/>
      </c>
      <c r="AV149" s="33" t="str">
        <f t="shared" si="160"/>
        <v/>
      </c>
      <c r="AW149" s="33" t="str">
        <f t="shared" si="161"/>
        <v/>
      </c>
      <c r="AX149" s="33" t="str">
        <f>IF(AR149="","",MAX(AX$10:AX148)+1)</f>
        <v/>
      </c>
      <c r="AY149" s="94" t="str">
        <f t="shared" si="162"/>
        <v/>
      </c>
      <c r="AZ149" s="71" t="str">
        <f t="shared" si="163"/>
        <v/>
      </c>
      <c r="BA149" s="52" t="s">
        <v>0</v>
      </c>
      <c r="BB149" s="20" t="str">
        <f t="shared" si="164"/>
        <v/>
      </c>
      <c r="BC149" s="52" t="s">
        <v>0</v>
      </c>
      <c r="BD149" s="165" t="str">
        <f t="shared" si="165"/>
        <v>OK Japetić</v>
      </c>
      <c r="BE149" s="52" t="s">
        <v>0</v>
      </c>
      <c r="BF149" s="63" t="str">
        <f t="shared" si="166"/>
        <v/>
      </c>
      <c r="BG149" s="93" t="str">
        <f t="shared" si="167"/>
        <v>1</v>
      </c>
      <c r="BH149" s="211" t="str">
        <f t="shared" si="168"/>
        <v/>
      </c>
      <c r="BI149" s="212">
        <f t="shared" si="139"/>
        <v>6</v>
      </c>
      <c r="BJ149" s="52" t="s">
        <v>0</v>
      </c>
      <c r="BK149" s="57" t="str">
        <f t="shared" si="169"/>
        <v>Hrvoje</v>
      </c>
      <c r="BL149" s="33" t="str">
        <f t="shared" si="170"/>
        <v>Jelinić</v>
      </c>
      <c r="BM149" s="78">
        <f t="shared" si="171"/>
        <v>1576</v>
      </c>
      <c r="BN149" s="78" t="str">
        <f t="shared" si="172"/>
        <v/>
      </c>
      <c r="BO149" s="33" t="str">
        <f t="shared" si="173"/>
        <v>Hrvoje</v>
      </c>
      <c r="BP149" s="71" t="str">
        <f t="shared" si="174"/>
        <v>Jelinić</v>
      </c>
      <c r="BQ149" s="52" t="s">
        <v>0</v>
      </c>
      <c r="BR149" s="87" t="str">
        <f t="shared" si="175"/>
        <v/>
      </c>
      <c r="BS149" s="52" t="s">
        <v>0</v>
      </c>
      <c r="BT149" s="20" t="str">
        <f t="shared" si="176"/>
        <v/>
      </c>
      <c r="BU149" s="52" t="s">
        <v>0</v>
      </c>
      <c r="BV149" s="135"/>
      <c r="BW149" s="52" t="s">
        <v>0</v>
      </c>
      <c r="BX149" s="57" t="str">
        <f t="shared" si="177"/>
        <v/>
      </c>
      <c r="BY149" s="78" t="str">
        <f>IF(BV149="","",MAX(BY$10:BY148)+1)</f>
        <v/>
      </c>
      <c r="BZ149" s="58" t="str">
        <f t="shared" si="178"/>
        <v/>
      </c>
      <c r="CA149" s="52" t="s">
        <v>0</v>
      </c>
      <c r="CB149" s="20" t="str">
        <f t="shared" si="179"/>
        <v/>
      </c>
      <c r="CC149" s="52" t="s">
        <v>0</v>
      </c>
      <c r="CD149" s="63" t="str">
        <f>IF(AND(BM149="NEMA",BN149="NEMA"),MAX(CD$10:CD148)+1,"")</f>
        <v/>
      </c>
      <c r="CE149" s="58" t="str">
        <f t="shared" si="180"/>
        <v/>
      </c>
      <c r="CF149" t="s">
        <v>0</v>
      </c>
      <c r="CG149" s="138" t="str">
        <f t="shared" si="140"/>
        <v>M</v>
      </c>
      <c r="CH149" t="s">
        <v>0</v>
      </c>
      <c r="CI149" s="57" t="str">
        <f>IF(CD149="","",IF(M149&lt;&gt;"CRO","","INSERT INTO osoba (id,reg_broj,oib,spol_id,dat_rodjenja) VALUES ("&amp;CD149&amp;",(SELECT max(reg_broj)+1 FROM osoba),Null,'"&amp;CG149&amp;"',Null); INSERT INTO osoba_log (id,reg_broj,oib,spol_id,dat_rodjenja,dnevnik_id) SELECT id,reg_broj,oib,spol_id,dat_rodjenja,"&amp;dnevnik_id&amp;" FROM osoba WHERE id = "&amp;CD149&amp;";"))</f>
        <v/>
      </c>
      <c r="CJ149" s="71" t="str">
        <f>IF(CD149="","","INSERT INTO imeprezime (id,osoba_id,rbr,ime,prezime,klub_id,identitet_id,sintaksa_id,info,aktivno,dnevnik_id) VALUES ("&amp;CD149&amp;","&amp;IF(CI149="","Null",CD149)&amp;",1,'"&amp;BK149&amp;"','"&amp;BL149&amp;"',(SELECT id FROM klub WHERE naziv = '"&amp;BD149&amp;"'),Null,1,'',1,"&amp;dnevnik_id&amp;");")</f>
        <v/>
      </c>
      <c r="CK149" t="s">
        <v>0</v>
      </c>
      <c r="CL149" s="20" t="str">
        <f t="shared" si="181"/>
        <v/>
      </c>
      <c r="CM149" s="52" t="s">
        <v>0</v>
      </c>
      <c r="CN149" s="57" t="str">
        <f t="shared" si="141"/>
        <v>Hrvoje</v>
      </c>
      <c r="CO149" s="71" t="str">
        <f t="shared" si="142"/>
        <v>Jelinić</v>
      </c>
      <c r="CP149" s="52" t="s">
        <v>0</v>
      </c>
      <c r="CQ149" s="57" t="str">
        <f t="shared" si="182"/>
        <v>Hrvoje – Jelinić – OK Japetić – M45</v>
      </c>
      <c r="CR149" s="58">
        <f t="shared" si="183"/>
        <v>94</v>
      </c>
      <c r="CS149" s="52" t="s">
        <v>0</v>
      </c>
      <c r="CT149" s="57" t="str">
        <f t="shared" si="184"/>
        <v>Hrvoje – Jelinić – OK Japetić</v>
      </c>
      <c r="CU149" s="58">
        <f t="shared" si="185"/>
        <v>94</v>
      </c>
      <c r="CV149" s="52" t="s">
        <v>0</v>
      </c>
      <c r="CW149" s="57" t="str">
        <f t="shared" si="186"/>
        <v>Hrvoje – Jelinić</v>
      </c>
      <c r="CX149" s="58">
        <f t="shared" si="187"/>
        <v>94</v>
      </c>
      <c r="CY149" s="52" t="s">
        <v>0</v>
      </c>
      <c r="CZ149" s="63">
        <f t="shared" si="188"/>
        <v>94</v>
      </c>
      <c r="DA149" s="58" cm="1">
        <f t="array" ref="DA149">IF(CZ149&lt;&gt;"",INDEX(imePrezime_id,CZ149,0),IF(CD149&lt;&gt;"",CD149,""))</f>
        <v>1576</v>
      </c>
      <c r="DB149" s="52" t="s">
        <v>0</v>
      </c>
      <c r="DC149" s="63" t="str">
        <f t="shared" si="189"/>
        <v>imepre</v>
      </c>
      <c r="DD149" s="78" t="str">
        <f t="shared" si="143"/>
        <v>klu(ali)</v>
      </c>
      <c r="DE149" s="78" t="str">
        <f t="shared" si="190"/>
        <v>kat</v>
      </c>
      <c r="DF149" s="78" t="str">
        <f t="shared" si="191"/>
        <v/>
      </c>
      <c r="DG149" s="71" t="str">
        <f t="shared" si="192"/>
        <v>imepre-klu(ali)-kat</v>
      </c>
      <c r="DH149" s="52" t="s">
        <v>0</v>
      </c>
      <c r="DI149" s="63">
        <f>IF(BL149="","",MAX(DI$10:DI148)+1)</f>
        <v>1127</v>
      </c>
      <c r="DJ149" s="78">
        <f t="shared" si="193"/>
        <v>1011</v>
      </c>
      <c r="DK149" s="78">
        <f t="shared" si="194"/>
        <v>1576</v>
      </c>
      <c r="DL149" s="78" t="str">
        <f t="shared" si="195"/>
        <v/>
      </c>
      <c r="DM149" s="78">
        <f t="shared" si="196"/>
        <v>6</v>
      </c>
      <c r="DN149" s="78">
        <f t="shared" si="144"/>
        <v>0</v>
      </c>
      <c r="DO149" s="78">
        <f t="shared" si="145"/>
        <v>3</v>
      </c>
      <c r="DP149" s="78" t="str">
        <f t="shared" si="197"/>
        <v>1</v>
      </c>
      <c r="DQ149" s="78" t="str">
        <f t="shared" si="198"/>
        <v/>
      </c>
      <c r="DR149" s="78">
        <f t="shared" si="199"/>
        <v>1</v>
      </c>
      <c r="DS149" s="58" t="str">
        <f t="shared" si="146"/>
        <v/>
      </c>
      <c r="DT149" s="52" t="s">
        <v>0</v>
      </c>
      <c r="DU149" s="20"/>
      <c r="DV149" s="52"/>
      <c r="DW149" s="20"/>
      <c r="DX149" s="52"/>
      <c r="DY149" s="230"/>
      <c r="DZ149" s="52" t="s">
        <v>0</v>
      </c>
    </row>
    <row r="150" spans="1:130" x14ac:dyDescent="0.25">
      <c r="A150" t="s">
        <v>0</v>
      </c>
      <c r="B150" s="57" t="str">
        <f>IF(csv!F142="","",csv!T142)</f>
        <v>M45</v>
      </c>
      <c r="C150" s="33" t="s">
        <v>0</v>
      </c>
      <c r="D150" s="33" t="str">
        <f>IF(csv!F142="","",csv!F142)</f>
        <v>Zdravko</v>
      </c>
      <c r="E150" s="33" t="str">
        <f>IF(csv!E142="","",csv!E142)</f>
        <v>Šaflin</v>
      </c>
      <c r="F150" s="33" t="s">
        <v>0</v>
      </c>
      <c r="G150" s="78" t="str">
        <f>IF(csv!M142="","",csv!M142)</f>
        <v/>
      </c>
      <c r="H150" s="78" t="str">
        <f>IF(csv!N142="","",csv!N142)</f>
        <v>1</v>
      </c>
      <c r="I150" s="33" t="s">
        <v>0</v>
      </c>
      <c r="J150" s="33" t="str">
        <f>IF(csv!P142="","",csv!P142)</f>
        <v>OK Jelen</v>
      </c>
      <c r="K150" s="33" t="str">
        <f>IF(csv!Q142="","",csv!Q142)</f>
        <v>OK Jelen</v>
      </c>
      <c r="L150" s="33" t="s">
        <v>0</v>
      </c>
      <c r="M150" s="71" t="str">
        <f>IF(csv!R142="","",csv!R142)</f>
        <v>CRO</v>
      </c>
      <c r="N150" s="52" t="s">
        <v>0</v>
      </c>
      <c r="O150" s="57" t="str">
        <f t="shared" si="147"/>
        <v>M45</v>
      </c>
      <c r="P150" s="78">
        <f>IF(O150="","",IF(COUNTIF(O$10:O149,O150)=0,P149+1,P149))</f>
        <v>8</v>
      </c>
      <c r="Q150" s="93">
        <f t="shared" si="148"/>
        <v>106</v>
      </c>
      <c r="R150" s="94" t="str" cm="1">
        <f t="array" ref="R150">IF(S150="","",INDEX(natjecanjeStaze_naziv,MATCH(S150,natjecanjeStaze_stazaId,0)))</f>
        <v>M45 – Ž20 – Ž35</v>
      </c>
      <c r="S150" s="58">
        <f t="shared" si="149"/>
        <v>1011</v>
      </c>
      <c r="T150" s="52" t="s">
        <v>0</v>
      </c>
      <c r="U150" s="165" t="str">
        <f t="shared" si="150"/>
        <v>M45</v>
      </c>
      <c r="V150" s="52" t="s">
        <v>0</v>
      </c>
      <c r="W150" s="57" t="str">
        <f t="shared" si="151"/>
        <v>CRO</v>
      </c>
      <c r="X150" s="78">
        <f t="shared" si="3"/>
        <v>1</v>
      </c>
      <c r="Y150" s="33" t="str">
        <f t="shared" si="152"/>
        <v/>
      </c>
      <c r="Z150" s="71" t="str">
        <f>IF(Y150="","",MAX(Z$10:Z149)+1)</f>
        <v/>
      </c>
      <c r="AA150" s="52" t="s">
        <v>0</v>
      </c>
      <c r="AB150" s="135"/>
      <c r="AC150" s="52" t="s">
        <v>0</v>
      </c>
      <c r="AD150" s="20" t="str">
        <f t="shared" si="153"/>
        <v/>
      </c>
      <c r="AE150" s="52" t="s">
        <v>0</v>
      </c>
      <c r="AF150" s="165" t="str">
        <f t="shared" si="154"/>
        <v>CRO</v>
      </c>
      <c r="AG150" s="52" t="s">
        <v>0</v>
      </c>
      <c r="AH150" s="57" t="str">
        <f t="shared" si="155"/>
        <v>OK Jelen</v>
      </c>
      <c r="AI150" s="33" t="str">
        <f t="shared" si="156"/>
        <v>OK Jelen</v>
      </c>
      <c r="AJ150" s="78" t="str">
        <f t="shared" si="5"/>
        <v/>
      </c>
      <c r="AK150" s="33" t="str" cm="1">
        <f t="array" ref="AK150">IF(AJ150="",""&amp;AI150,IF(AJ150="NEMA",AI150,INDEX(klub_naziv,MATCH(INDEX(klubAlias_klubId,AJ150),klub_id,0))))</f>
        <v>OK Jelen</v>
      </c>
      <c r="AL150" s="33" t="str" cm="1">
        <f t="array" ref="AL150">IFERROR(""&amp;INDEX(registarNatjecatelji,CX150,4),"")</f>
        <v>OK Jelen</v>
      </c>
      <c r="AM150" s="78" t="str">
        <f t="shared" si="157"/>
        <v/>
      </c>
      <c r="AN150" s="71" t="str">
        <f t="shared" si="158"/>
        <v>OK Jelen</v>
      </c>
      <c r="AO150" s="52" t="s">
        <v>0</v>
      </c>
      <c r="AP150" s="87" t="str">
        <f>IF(AJ150&lt;&gt;"NEMA","",IF(IFERROR(MATCH(AI150,AI$10:AI149,0),0)&lt;&gt;0,"",AI150))</f>
        <v/>
      </c>
      <c r="AQ150" s="52" t="s">
        <v>0</v>
      </c>
      <c r="AR150" s="135"/>
      <c r="AS150" s="52" t="s">
        <v>0</v>
      </c>
      <c r="AT150" s="57" t="str">
        <f t="shared" si="159"/>
        <v/>
      </c>
      <c r="AU150" s="33" t="str">
        <f>IF(AT150="","",MAX(AU$10:AU149)+1)</f>
        <v/>
      </c>
      <c r="AV150" s="33" t="str">
        <f t="shared" si="160"/>
        <v/>
      </c>
      <c r="AW150" s="33" t="str">
        <f t="shared" si="161"/>
        <v/>
      </c>
      <c r="AX150" s="33" t="str">
        <f>IF(AR150="","",MAX(AX$10:AX149)+1)</f>
        <v/>
      </c>
      <c r="AY150" s="94" t="str">
        <f t="shared" si="162"/>
        <v/>
      </c>
      <c r="AZ150" s="71" t="str">
        <f t="shared" si="163"/>
        <v/>
      </c>
      <c r="BA150" s="52" t="s">
        <v>0</v>
      </c>
      <c r="BB150" s="20" t="str">
        <f t="shared" si="164"/>
        <v/>
      </c>
      <c r="BC150" s="52" t="s">
        <v>0</v>
      </c>
      <c r="BD150" s="165" t="str">
        <f t="shared" si="165"/>
        <v>OK Jelen</v>
      </c>
      <c r="BE150" s="52" t="s">
        <v>0</v>
      </c>
      <c r="BF150" s="63" t="str">
        <f t="shared" si="166"/>
        <v/>
      </c>
      <c r="BG150" s="93" t="str">
        <f t="shared" si="167"/>
        <v>1</v>
      </c>
      <c r="BH150" s="211" t="str">
        <f t="shared" si="168"/>
        <v/>
      </c>
      <c r="BI150" s="212">
        <f t="shared" si="139"/>
        <v>6</v>
      </c>
      <c r="BJ150" s="52" t="s">
        <v>0</v>
      </c>
      <c r="BK150" s="57" t="str">
        <f t="shared" si="169"/>
        <v>Zdravko</v>
      </c>
      <c r="BL150" s="33" t="str">
        <f t="shared" si="170"/>
        <v>Šaflin</v>
      </c>
      <c r="BM150" s="78">
        <f t="shared" si="171"/>
        <v>1505</v>
      </c>
      <c r="BN150" s="78" t="str">
        <f t="shared" si="172"/>
        <v/>
      </c>
      <c r="BO150" s="33" t="str">
        <f t="shared" si="173"/>
        <v>Zdravko</v>
      </c>
      <c r="BP150" s="71" t="str">
        <f t="shared" si="174"/>
        <v>Šaflin</v>
      </c>
      <c r="BQ150" s="52" t="s">
        <v>0</v>
      </c>
      <c r="BR150" s="87" t="str">
        <f t="shared" si="175"/>
        <v/>
      </c>
      <c r="BS150" s="52" t="s">
        <v>0</v>
      </c>
      <c r="BT150" s="20" t="str">
        <f t="shared" si="176"/>
        <v/>
      </c>
      <c r="BU150" s="52" t="s">
        <v>0</v>
      </c>
      <c r="BV150" s="135"/>
      <c r="BW150" s="52" t="s">
        <v>0</v>
      </c>
      <c r="BX150" s="57" t="str">
        <f t="shared" si="177"/>
        <v/>
      </c>
      <c r="BY150" s="78" t="str">
        <f>IF(BV150="","",MAX(BY$10:BY149)+1)</f>
        <v/>
      </c>
      <c r="BZ150" s="58" t="str">
        <f t="shared" si="178"/>
        <v/>
      </c>
      <c r="CA150" s="52" t="s">
        <v>0</v>
      </c>
      <c r="CB150" s="20" t="str">
        <f t="shared" si="179"/>
        <v/>
      </c>
      <c r="CC150" s="52" t="s">
        <v>0</v>
      </c>
      <c r="CD150" s="63" t="str">
        <f>IF(AND(BM150="NEMA",BN150="NEMA"),MAX(CD$10:CD149)+1,"")</f>
        <v/>
      </c>
      <c r="CE150" s="58" t="str">
        <f t="shared" si="180"/>
        <v/>
      </c>
      <c r="CF150" t="s">
        <v>0</v>
      </c>
      <c r="CG150" s="138" t="str">
        <f t="shared" si="140"/>
        <v>M</v>
      </c>
      <c r="CH150" t="s">
        <v>0</v>
      </c>
      <c r="CI150" s="57" t="str">
        <f>IF(CD150="","",IF(M150&lt;&gt;"CRO","","INSERT INTO osoba (id,reg_broj,oib,spol_id,dat_rodjenja) VALUES ("&amp;CD150&amp;",(SELECT max(reg_broj)+1 FROM osoba),Null,'"&amp;CG150&amp;"',Null); INSERT INTO osoba_log (id,reg_broj,oib,spol_id,dat_rodjenja,dnevnik_id) SELECT id,reg_broj,oib,spol_id,dat_rodjenja,"&amp;dnevnik_id&amp;" FROM osoba WHERE id = "&amp;CD150&amp;";"))</f>
        <v/>
      </c>
      <c r="CJ150" s="71" t="str">
        <f>IF(CD150="","","INSERT INTO imeprezime (id,osoba_id,rbr,ime,prezime,klub_id,identitet_id,sintaksa_id,info,aktivno,dnevnik_id) VALUES ("&amp;CD150&amp;","&amp;IF(CI150="","Null",CD150)&amp;",1,'"&amp;BK150&amp;"','"&amp;BL150&amp;"',(SELECT id FROM klub WHERE naziv = '"&amp;BD150&amp;"'),Null,1,'',1,"&amp;dnevnik_id&amp;");")</f>
        <v/>
      </c>
      <c r="CK150" t="s">
        <v>0</v>
      </c>
      <c r="CL150" s="20" t="str">
        <f t="shared" si="181"/>
        <v/>
      </c>
      <c r="CM150" s="52" t="s">
        <v>0</v>
      </c>
      <c r="CN150" s="57" t="str">
        <f t="shared" si="141"/>
        <v>Zdravko</v>
      </c>
      <c r="CO150" s="71" t="str">
        <f t="shared" si="142"/>
        <v>Šaflin</v>
      </c>
      <c r="CP150" s="52" t="s">
        <v>0</v>
      </c>
      <c r="CQ150" s="57" t="str">
        <f t="shared" si="182"/>
        <v>Zdravko – Šaflin – OK Jelen – M45</v>
      </c>
      <c r="CR150" s="58">
        <f t="shared" si="183"/>
        <v>184</v>
      </c>
      <c r="CS150" s="52" t="s">
        <v>0</v>
      </c>
      <c r="CT150" s="57" t="str">
        <f t="shared" si="184"/>
        <v>Zdravko – Šaflin – OK Jelen</v>
      </c>
      <c r="CU150" s="58">
        <f t="shared" si="185"/>
        <v>184</v>
      </c>
      <c r="CV150" s="52" t="s">
        <v>0</v>
      </c>
      <c r="CW150" s="57" t="str">
        <f t="shared" si="186"/>
        <v>Zdravko – Šaflin</v>
      </c>
      <c r="CX150" s="58">
        <f t="shared" si="187"/>
        <v>184</v>
      </c>
      <c r="CY150" s="52" t="s">
        <v>0</v>
      </c>
      <c r="CZ150" s="63">
        <f t="shared" si="188"/>
        <v>184</v>
      </c>
      <c r="DA150" s="58" cm="1">
        <f t="array" ref="DA150">IF(CZ150&lt;&gt;"",INDEX(imePrezime_id,CZ150,0),IF(CD150&lt;&gt;"",CD150,""))</f>
        <v>1505</v>
      </c>
      <c r="DB150" s="52" t="s">
        <v>0</v>
      </c>
      <c r="DC150" s="63" t="str">
        <f t="shared" si="189"/>
        <v>imepre</v>
      </c>
      <c r="DD150" s="78" t="str">
        <f t="shared" si="143"/>
        <v>klu</v>
      </c>
      <c r="DE150" s="78" t="str">
        <f t="shared" si="190"/>
        <v>kat</v>
      </c>
      <c r="DF150" s="78" t="str">
        <f t="shared" si="191"/>
        <v/>
      </c>
      <c r="DG150" s="71" t="str">
        <f t="shared" si="192"/>
        <v>imepre-klu-kat</v>
      </c>
      <c r="DH150" s="52" t="s">
        <v>0</v>
      </c>
      <c r="DI150" s="63">
        <f>IF(BL150="","",MAX(DI$10:DI149)+1)</f>
        <v>1128</v>
      </c>
      <c r="DJ150" s="78">
        <f t="shared" si="193"/>
        <v>1011</v>
      </c>
      <c r="DK150" s="78">
        <f t="shared" si="194"/>
        <v>1505</v>
      </c>
      <c r="DL150" s="78" t="str">
        <f t="shared" si="195"/>
        <v/>
      </c>
      <c r="DM150" s="78">
        <f t="shared" si="196"/>
        <v>6</v>
      </c>
      <c r="DN150" s="78">
        <f t="shared" si="144"/>
        <v>0</v>
      </c>
      <c r="DO150" s="78">
        <f t="shared" si="145"/>
        <v>1</v>
      </c>
      <c r="DP150" s="78" t="str">
        <f t="shared" si="197"/>
        <v>1</v>
      </c>
      <c r="DQ150" s="78" t="str">
        <f t="shared" si="198"/>
        <v/>
      </c>
      <c r="DR150" s="78" t="str">
        <f t="shared" si="199"/>
        <v/>
      </c>
      <c r="DS150" s="58" t="str">
        <f t="shared" si="146"/>
        <v/>
      </c>
      <c r="DT150" s="52" t="s">
        <v>0</v>
      </c>
      <c r="DU150" s="20"/>
      <c r="DV150" s="52"/>
      <c r="DW150" s="20"/>
      <c r="DX150" s="52"/>
      <c r="DY150" s="230"/>
      <c r="DZ150" s="52" t="s">
        <v>0</v>
      </c>
    </row>
    <row r="151" spans="1:130" x14ac:dyDescent="0.25">
      <c r="A151" t="s">
        <v>0</v>
      </c>
      <c r="B151" s="57" t="str">
        <f>IF(csv!F143="","",csv!T143)</f>
        <v>M45</v>
      </c>
      <c r="C151" s="33" t="s">
        <v>0</v>
      </c>
      <c r="D151" s="33" t="str">
        <f>IF(csv!F143="","",csv!F143)</f>
        <v>Vlatko</v>
      </c>
      <c r="E151" s="33" t="str">
        <f>IF(csv!E143="","",csv!E143)</f>
        <v>Tounec</v>
      </c>
      <c r="F151" s="33" t="s">
        <v>0</v>
      </c>
      <c r="G151" s="78" t="str">
        <f>IF(csv!M143="","",csv!M143)</f>
        <v/>
      </c>
      <c r="H151" s="78" t="str">
        <f>IF(csv!N143="","",csv!N143)</f>
        <v>1</v>
      </c>
      <c r="I151" s="33" t="s">
        <v>0</v>
      </c>
      <c r="J151" s="33" t="str">
        <f>IF(csv!P143="","",csv!P143)</f>
        <v>KAP</v>
      </c>
      <c r="K151" s="33" t="str">
        <f>IF(csv!Q143="","",csv!Q143)</f>
        <v>OK Kapela</v>
      </c>
      <c r="L151" s="33" t="s">
        <v>0</v>
      </c>
      <c r="M151" s="71" t="str">
        <f>IF(csv!R143="","",csv!R143)</f>
        <v>CRO</v>
      </c>
      <c r="N151" s="52" t="s">
        <v>0</v>
      </c>
      <c r="O151" s="57" t="str">
        <f t="shared" si="147"/>
        <v>M45</v>
      </c>
      <c r="P151" s="78">
        <f>IF(O151="","",IF(COUNTIF(O$10:O150,O151)=0,P150+1,P150))</f>
        <v>8</v>
      </c>
      <c r="Q151" s="93">
        <f t="shared" si="148"/>
        <v>106</v>
      </c>
      <c r="R151" s="94" t="str" cm="1">
        <f t="array" ref="R151">IF(S151="","",INDEX(natjecanjeStaze_naziv,MATCH(S151,natjecanjeStaze_stazaId,0)))</f>
        <v>M45 – Ž20 – Ž35</v>
      </c>
      <c r="S151" s="58">
        <f t="shared" si="149"/>
        <v>1011</v>
      </c>
      <c r="T151" s="52" t="s">
        <v>0</v>
      </c>
      <c r="U151" s="165" t="str">
        <f t="shared" si="150"/>
        <v>M45</v>
      </c>
      <c r="V151" s="52" t="s">
        <v>0</v>
      </c>
      <c r="W151" s="57" t="str">
        <f t="shared" si="151"/>
        <v>CRO</v>
      </c>
      <c r="X151" s="78">
        <f t="shared" si="3"/>
        <v>1</v>
      </c>
      <c r="Y151" s="33" t="str">
        <f t="shared" si="152"/>
        <v/>
      </c>
      <c r="Z151" s="71" t="str">
        <f>IF(Y151="","",MAX(Z$10:Z150)+1)</f>
        <v/>
      </c>
      <c r="AA151" s="52" t="s">
        <v>0</v>
      </c>
      <c r="AB151" s="135"/>
      <c r="AC151" s="52" t="s">
        <v>0</v>
      </c>
      <c r="AD151" s="20" t="str">
        <f t="shared" si="153"/>
        <v/>
      </c>
      <c r="AE151" s="52" t="s">
        <v>0</v>
      </c>
      <c r="AF151" s="165" t="str">
        <f t="shared" si="154"/>
        <v>CRO</v>
      </c>
      <c r="AG151" s="52" t="s">
        <v>0</v>
      </c>
      <c r="AH151" s="57" t="str">
        <f t="shared" si="155"/>
        <v>KAP</v>
      </c>
      <c r="AI151" s="33" t="str">
        <f t="shared" si="156"/>
        <v>OK Kapela</v>
      </c>
      <c r="AJ151" s="78" t="str">
        <f t="shared" si="5"/>
        <v/>
      </c>
      <c r="AK151" s="33" t="str" cm="1">
        <f t="array" ref="AK151">IF(AJ151="",""&amp;AI151,IF(AJ151="NEMA",AI151,INDEX(klub_naziv,MATCH(INDEX(klubAlias_klubId,AJ151),klub_id,0))))</f>
        <v>OK Kapela</v>
      </c>
      <c r="AL151" s="33" t="str" cm="1">
        <f t="array" ref="AL151">IFERROR(""&amp;INDEX(registarNatjecatelji,CX151,4),"")</f>
        <v>OK Kapela</v>
      </c>
      <c r="AM151" s="78" t="str">
        <f t="shared" si="157"/>
        <v/>
      </c>
      <c r="AN151" s="71" t="str">
        <f t="shared" si="158"/>
        <v>OK Kapela</v>
      </c>
      <c r="AO151" s="52" t="s">
        <v>0</v>
      </c>
      <c r="AP151" s="87" t="str">
        <f>IF(AJ151&lt;&gt;"NEMA","",IF(IFERROR(MATCH(AI151,AI$10:AI150,0),0)&lt;&gt;0,"",AI151))</f>
        <v/>
      </c>
      <c r="AQ151" s="52" t="s">
        <v>0</v>
      </c>
      <c r="AR151" s="135"/>
      <c r="AS151" s="52" t="s">
        <v>0</v>
      </c>
      <c r="AT151" s="57" t="str">
        <f t="shared" si="159"/>
        <v/>
      </c>
      <c r="AU151" s="33" t="str">
        <f>IF(AT151="","",MAX(AU$10:AU150)+1)</f>
        <v/>
      </c>
      <c r="AV151" s="33" t="str">
        <f t="shared" si="160"/>
        <v/>
      </c>
      <c r="AW151" s="33" t="str">
        <f t="shared" si="161"/>
        <v/>
      </c>
      <c r="AX151" s="33" t="str">
        <f>IF(AR151="","",MAX(AX$10:AX150)+1)</f>
        <v/>
      </c>
      <c r="AY151" s="94" t="str">
        <f t="shared" si="162"/>
        <v/>
      </c>
      <c r="AZ151" s="71" t="str">
        <f t="shared" si="163"/>
        <v/>
      </c>
      <c r="BA151" s="52" t="s">
        <v>0</v>
      </c>
      <c r="BB151" s="20" t="str">
        <f t="shared" si="164"/>
        <v/>
      </c>
      <c r="BC151" s="52" t="s">
        <v>0</v>
      </c>
      <c r="BD151" s="165" t="str">
        <f t="shared" si="165"/>
        <v>OK Kapela</v>
      </c>
      <c r="BE151" s="52" t="s">
        <v>0</v>
      </c>
      <c r="BF151" s="63" t="str">
        <f t="shared" si="166"/>
        <v/>
      </c>
      <c r="BG151" s="93" t="str">
        <f t="shared" si="167"/>
        <v>1</v>
      </c>
      <c r="BH151" s="211" t="str">
        <f t="shared" si="168"/>
        <v/>
      </c>
      <c r="BI151" s="212">
        <f t="shared" si="139"/>
        <v>6</v>
      </c>
      <c r="BJ151" s="52" t="s">
        <v>0</v>
      </c>
      <c r="BK151" s="57" t="str">
        <f t="shared" si="169"/>
        <v>Vlatko</v>
      </c>
      <c r="BL151" s="33" t="str">
        <f t="shared" si="170"/>
        <v>Tounec</v>
      </c>
      <c r="BM151" s="78">
        <f t="shared" si="171"/>
        <v>1072</v>
      </c>
      <c r="BN151" s="78" t="str">
        <f t="shared" si="172"/>
        <v/>
      </c>
      <c r="BO151" s="33" t="str">
        <f t="shared" si="173"/>
        <v>Vlatko</v>
      </c>
      <c r="BP151" s="71" t="str">
        <f t="shared" si="174"/>
        <v>Tounec</v>
      </c>
      <c r="BQ151" s="52" t="s">
        <v>0</v>
      </c>
      <c r="BR151" s="87" t="str">
        <f t="shared" si="175"/>
        <v/>
      </c>
      <c r="BS151" s="52" t="s">
        <v>0</v>
      </c>
      <c r="BT151" s="20" t="str">
        <f t="shared" si="176"/>
        <v/>
      </c>
      <c r="BU151" s="52" t="s">
        <v>0</v>
      </c>
      <c r="BV151" s="135"/>
      <c r="BW151" s="52" t="s">
        <v>0</v>
      </c>
      <c r="BX151" s="57" t="str">
        <f t="shared" si="177"/>
        <v/>
      </c>
      <c r="BY151" s="78" t="str">
        <f>IF(BV151="","",MAX(BY$10:BY150)+1)</f>
        <v/>
      </c>
      <c r="BZ151" s="58" t="str">
        <f t="shared" si="178"/>
        <v/>
      </c>
      <c r="CA151" s="52" t="s">
        <v>0</v>
      </c>
      <c r="CB151" s="20" t="str">
        <f t="shared" si="179"/>
        <v/>
      </c>
      <c r="CC151" s="52" t="s">
        <v>0</v>
      </c>
      <c r="CD151" s="63" t="str">
        <f>IF(AND(BM151="NEMA",BN151="NEMA"),MAX(CD$10:CD150)+1,"")</f>
        <v/>
      </c>
      <c r="CE151" s="58" t="str">
        <f t="shared" si="180"/>
        <v/>
      </c>
      <c r="CF151" t="s">
        <v>0</v>
      </c>
      <c r="CG151" s="138" t="str">
        <f t="shared" si="140"/>
        <v>M</v>
      </c>
      <c r="CH151" t="s">
        <v>0</v>
      </c>
      <c r="CI151" s="57" t="str">
        <f>IF(CD151="","",IF(M151&lt;&gt;"CRO","","INSERT INTO osoba (id,reg_broj,oib,spol_id,dat_rodjenja) VALUES ("&amp;CD151&amp;",(SELECT max(reg_broj)+1 FROM osoba),Null,'"&amp;CG151&amp;"',Null); INSERT INTO osoba_log (id,reg_broj,oib,spol_id,dat_rodjenja,dnevnik_id) SELECT id,reg_broj,oib,spol_id,dat_rodjenja,"&amp;dnevnik_id&amp;" FROM osoba WHERE id = "&amp;CD151&amp;";"))</f>
        <v/>
      </c>
      <c r="CJ151" s="71" t="str">
        <f>IF(CD151="","","INSERT INTO imeprezime (id,osoba_id,rbr,ime,prezime,klub_id,identitet_id,sintaksa_id,info,aktivno,dnevnik_id) VALUES ("&amp;CD151&amp;","&amp;IF(CI151="","Null",CD151)&amp;",1,'"&amp;BK151&amp;"','"&amp;BL151&amp;"',(SELECT id FROM klub WHERE naziv = '"&amp;BD151&amp;"'),Null,1,'',1,"&amp;dnevnik_id&amp;");")</f>
        <v/>
      </c>
      <c r="CK151" t="s">
        <v>0</v>
      </c>
      <c r="CL151" s="20" t="str">
        <f t="shared" si="181"/>
        <v/>
      </c>
      <c r="CM151" s="52" t="s">
        <v>0</v>
      </c>
      <c r="CN151" s="57" t="str">
        <f t="shared" si="141"/>
        <v>Vlatko</v>
      </c>
      <c r="CO151" s="71" t="str">
        <f t="shared" si="142"/>
        <v>Tounec</v>
      </c>
      <c r="CP151" s="52" t="s">
        <v>0</v>
      </c>
      <c r="CQ151" s="57" t="str">
        <f t="shared" si="182"/>
        <v>Vlatko – Tounec – OK Kapela – M45</v>
      </c>
      <c r="CR151" s="58">
        <f t="shared" si="183"/>
        <v>314</v>
      </c>
      <c r="CS151" s="52" t="s">
        <v>0</v>
      </c>
      <c r="CT151" s="57" t="str">
        <f t="shared" si="184"/>
        <v>Vlatko – Tounec – OK Kapela</v>
      </c>
      <c r="CU151" s="58">
        <f t="shared" si="185"/>
        <v>314</v>
      </c>
      <c r="CV151" s="52" t="s">
        <v>0</v>
      </c>
      <c r="CW151" s="57" t="str">
        <f t="shared" si="186"/>
        <v>Vlatko – Tounec</v>
      </c>
      <c r="CX151" s="58">
        <f t="shared" si="187"/>
        <v>314</v>
      </c>
      <c r="CY151" s="52" t="s">
        <v>0</v>
      </c>
      <c r="CZ151" s="63">
        <f t="shared" si="188"/>
        <v>314</v>
      </c>
      <c r="DA151" s="58" cm="1">
        <f t="array" ref="DA151">IF(CZ151&lt;&gt;"",INDEX(imePrezime_id,CZ151,0),IF(CD151&lt;&gt;"",CD151,""))</f>
        <v>1072</v>
      </c>
      <c r="DB151" s="52" t="s">
        <v>0</v>
      </c>
      <c r="DC151" s="63" t="str">
        <f t="shared" si="189"/>
        <v>imepre</v>
      </c>
      <c r="DD151" s="78" t="str">
        <f t="shared" si="143"/>
        <v>klu</v>
      </c>
      <c r="DE151" s="78" t="str">
        <f t="shared" si="190"/>
        <v>kat</v>
      </c>
      <c r="DF151" s="78" t="str">
        <f t="shared" si="191"/>
        <v/>
      </c>
      <c r="DG151" s="71" t="str">
        <f t="shared" si="192"/>
        <v>imepre-klu-kat</v>
      </c>
      <c r="DH151" s="52" t="s">
        <v>0</v>
      </c>
      <c r="DI151" s="63">
        <f>IF(BL151="","",MAX(DI$10:DI150)+1)</f>
        <v>1129</v>
      </c>
      <c r="DJ151" s="78">
        <f t="shared" si="193"/>
        <v>1011</v>
      </c>
      <c r="DK151" s="78">
        <f t="shared" si="194"/>
        <v>1072</v>
      </c>
      <c r="DL151" s="78" t="str">
        <f t="shared" si="195"/>
        <v/>
      </c>
      <c r="DM151" s="78">
        <f t="shared" si="196"/>
        <v>6</v>
      </c>
      <c r="DN151" s="78">
        <f t="shared" si="144"/>
        <v>0</v>
      </c>
      <c r="DO151" s="78">
        <f t="shared" si="145"/>
        <v>1</v>
      </c>
      <c r="DP151" s="78" t="str">
        <f t="shared" si="197"/>
        <v>1</v>
      </c>
      <c r="DQ151" s="78" t="str">
        <f t="shared" si="198"/>
        <v/>
      </c>
      <c r="DR151" s="78" t="str">
        <f t="shared" si="199"/>
        <v/>
      </c>
      <c r="DS151" s="58" t="str">
        <f t="shared" si="146"/>
        <v/>
      </c>
      <c r="DT151" s="52" t="s">
        <v>0</v>
      </c>
      <c r="DU151" s="20"/>
      <c r="DV151" s="52"/>
      <c r="DW151" s="20"/>
      <c r="DX151" s="52"/>
      <c r="DY151" s="230"/>
      <c r="DZ151" s="52" t="s">
        <v>0</v>
      </c>
    </row>
    <row r="152" spans="1:130" x14ac:dyDescent="0.25">
      <c r="A152" t="s">
        <v>0</v>
      </c>
      <c r="B152" s="57" t="str">
        <f>IF(csv!F144="","",csv!T144)</f>
        <v>M45</v>
      </c>
      <c r="C152" s="33" t="s">
        <v>0</v>
      </c>
      <c r="D152" s="33" t="str">
        <f>IF(csv!F144="","",csv!F144)</f>
        <v>Vacant</v>
      </c>
      <c r="E152" s="33" t="str">
        <f>IF(csv!E144="","",csv!E144)</f>
        <v/>
      </c>
      <c r="F152" s="33" t="s">
        <v>0</v>
      </c>
      <c r="G152" s="78" t="str">
        <f>IF(csv!M144="","",csv!M144)</f>
        <v/>
      </c>
      <c r="H152" s="78" t="str">
        <f>IF(csv!N144="","",csv!N144)</f>
        <v>0</v>
      </c>
      <c r="I152" s="33" t="s">
        <v>0</v>
      </c>
      <c r="J152" s="33" t="str">
        <f>IF(csv!P144="","",csv!P144)</f>
        <v/>
      </c>
      <c r="K152" s="33" t="str">
        <f>IF(csv!Q144="","",csv!Q144)</f>
        <v/>
      </c>
      <c r="L152" s="33" t="s">
        <v>0</v>
      </c>
      <c r="M152" s="71" t="str">
        <f>IF(csv!R144="","",csv!R144)</f>
        <v/>
      </c>
      <c r="N152" s="52" t="s">
        <v>0</v>
      </c>
      <c r="O152" s="57" t="str">
        <f t="shared" si="147"/>
        <v>M45</v>
      </c>
      <c r="P152" s="78">
        <f>IF(O152="","",IF(COUNTIF(O$10:O151,O152)=0,P151+1,P151))</f>
        <v>8</v>
      </c>
      <c r="Q152" s="93">
        <f t="shared" si="148"/>
        <v>106</v>
      </c>
      <c r="R152" s="94" t="str" cm="1">
        <f t="array" ref="R152">IF(S152="","",INDEX(natjecanjeStaze_naziv,MATCH(S152,natjecanjeStaze_stazaId,0)))</f>
        <v/>
      </c>
      <c r="S152" s="58" t="str">
        <f t="shared" si="149"/>
        <v/>
      </c>
      <c r="T152" s="52" t="s">
        <v>0</v>
      </c>
      <c r="U152" s="165" t="str">
        <f t="shared" si="150"/>
        <v>M45</v>
      </c>
      <c r="V152" s="52" t="s">
        <v>0</v>
      </c>
      <c r="W152" s="57" t="str">
        <f t="shared" si="151"/>
        <v/>
      </c>
      <c r="X152" s="78" t="str">
        <f t="shared" si="3"/>
        <v/>
      </c>
      <c r="Y152" s="33" t="str">
        <f t="shared" si="152"/>
        <v/>
      </c>
      <c r="Z152" s="71" t="str">
        <f>IF(Y152="","",MAX(Z$10:Z151)+1)</f>
        <v/>
      </c>
      <c r="AA152" s="52" t="s">
        <v>0</v>
      </c>
      <c r="AB152" s="135"/>
      <c r="AC152" s="52" t="s">
        <v>0</v>
      </c>
      <c r="AD152" s="20" t="str">
        <f t="shared" si="153"/>
        <v/>
      </c>
      <c r="AE152" s="52" t="s">
        <v>0</v>
      </c>
      <c r="AF152" s="165" t="str">
        <f t="shared" si="154"/>
        <v/>
      </c>
      <c r="AG152" s="52" t="s">
        <v>0</v>
      </c>
      <c r="AH152" s="57" t="str">
        <f t="shared" si="155"/>
        <v/>
      </c>
      <c r="AI152" s="33" t="str">
        <f t="shared" si="156"/>
        <v/>
      </c>
      <c r="AJ152" s="78" t="str">
        <f t="shared" si="5"/>
        <v/>
      </c>
      <c r="AK152" s="33" t="str" cm="1">
        <f t="array" ref="AK152">IF(AJ152="",""&amp;AI152,IF(AJ152="NEMA",AI152,INDEX(klub_naziv,MATCH(INDEX(klubAlias_klubId,AJ152),klub_id,0))))</f>
        <v/>
      </c>
      <c r="AL152" s="33" t="str" cm="1">
        <f t="array" ref="AL152">IFERROR(""&amp;INDEX(registarNatjecatelji,CX152,4),"")</f>
        <v/>
      </c>
      <c r="AM152" s="78" t="str">
        <f t="shared" si="157"/>
        <v/>
      </c>
      <c r="AN152" s="71" t="str">
        <f t="shared" si="158"/>
        <v/>
      </c>
      <c r="AO152" s="52" t="s">
        <v>0</v>
      </c>
      <c r="AP152" s="87" t="str">
        <f>IF(AJ152&lt;&gt;"NEMA","",IF(IFERROR(MATCH(AI152,AI$10:AI151,0),0)&lt;&gt;0,"",AI152))</f>
        <v/>
      </c>
      <c r="AQ152" s="52" t="s">
        <v>0</v>
      </c>
      <c r="AR152" s="135"/>
      <c r="AS152" s="52" t="s">
        <v>0</v>
      </c>
      <c r="AT152" s="57" t="str">
        <f t="shared" si="159"/>
        <v/>
      </c>
      <c r="AU152" s="33" t="str">
        <f>IF(AT152="","",MAX(AU$10:AU151)+1)</f>
        <v/>
      </c>
      <c r="AV152" s="33" t="str">
        <f t="shared" si="160"/>
        <v/>
      </c>
      <c r="AW152" s="33" t="str">
        <f t="shared" si="161"/>
        <v/>
      </c>
      <c r="AX152" s="33" t="str">
        <f>IF(AR152="","",MAX(AX$10:AX151)+1)</f>
        <v/>
      </c>
      <c r="AY152" s="94" t="str">
        <f t="shared" si="162"/>
        <v/>
      </c>
      <c r="AZ152" s="71" t="str">
        <f t="shared" si="163"/>
        <v/>
      </c>
      <c r="BA152" s="52" t="s">
        <v>0</v>
      </c>
      <c r="BB152" s="20" t="str">
        <f t="shared" si="164"/>
        <v/>
      </c>
      <c r="BC152" s="52" t="s">
        <v>0</v>
      </c>
      <c r="BD152" s="165" t="str">
        <f t="shared" si="165"/>
        <v/>
      </c>
      <c r="BE152" s="52" t="s">
        <v>0</v>
      </c>
      <c r="BF152" s="63" t="str">
        <f t="shared" si="166"/>
        <v/>
      </c>
      <c r="BG152" s="93" t="str">
        <f t="shared" si="167"/>
        <v>0</v>
      </c>
      <c r="BH152" s="211" t="str">
        <f t="shared" si="168"/>
        <v/>
      </c>
      <c r="BI152" s="212" t="str">
        <f t="shared" si="139"/>
        <v/>
      </c>
      <c r="BJ152" s="52" t="s">
        <v>0</v>
      </c>
      <c r="BK152" s="57" t="str">
        <f t="shared" si="169"/>
        <v>Vacant</v>
      </c>
      <c r="BL152" s="33" t="str">
        <f t="shared" si="170"/>
        <v/>
      </c>
      <c r="BM152" s="78" t="str">
        <f t="shared" si="171"/>
        <v/>
      </c>
      <c r="BN152" s="78" t="str">
        <f t="shared" si="172"/>
        <v/>
      </c>
      <c r="BO152" s="33" t="str">
        <f t="shared" si="173"/>
        <v/>
      </c>
      <c r="BP152" s="71" t="str">
        <f t="shared" si="174"/>
        <v/>
      </c>
      <c r="BQ152" s="52" t="s">
        <v>0</v>
      </c>
      <c r="BR152" s="87" t="str">
        <f t="shared" si="175"/>
        <v/>
      </c>
      <c r="BS152" s="52" t="s">
        <v>0</v>
      </c>
      <c r="BT152" s="20" t="str">
        <f t="shared" si="176"/>
        <v/>
      </c>
      <c r="BU152" s="52" t="s">
        <v>0</v>
      </c>
      <c r="BV152" s="135"/>
      <c r="BW152" s="52" t="s">
        <v>0</v>
      </c>
      <c r="BX152" s="57" t="str">
        <f t="shared" si="177"/>
        <v/>
      </c>
      <c r="BY152" s="78" t="str">
        <f>IF(BV152="","",MAX(BY$10:BY151)+1)</f>
        <v/>
      </c>
      <c r="BZ152" s="58" t="str">
        <f t="shared" si="178"/>
        <v/>
      </c>
      <c r="CA152" s="52" t="s">
        <v>0</v>
      </c>
      <c r="CB152" s="20" t="str">
        <f t="shared" si="179"/>
        <v/>
      </c>
      <c r="CC152" s="52" t="s">
        <v>0</v>
      </c>
      <c r="CD152" s="63" t="str">
        <f>IF(AND(BM152="NEMA",BN152="NEMA"),MAX(CD$10:CD151)+1,"")</f>
        <v/>
      </c>
      <c r="CE152" s="58" t="str">
        <f t="shared" si="180"/>
        <v/>
      </c>
      <c r="CF152" t="s">
        <v>0</v>
      </c>
      <c r="CG152" s="138" t="str">
        <f t="shared" si="140"/>
        <v>M</v>
      </c>
      <c r="CH152" t="s">
        <v>0</v>
      </c>
      <c r="CI152" s="57" t="str">
        <f>IF(CD152="","",IF(M152&lt;&gt;"CRO","","INSERT INTO osoba (id,reg_broj,oib,spol_id,dat_rodjenja) VALUES ("&amp;CD152&amp;",(SELECT max(reg_broj)+1 FROM osoba),Null,'"&amp;CG152&amp;"',Null); INSERT INTO osoba_log (id,reg_broj,oib,spol_id,dat_rodjenja,dnevnik_id) SELECT id,reg_broj,oib,spol_id,dat_rodjenja,"&amp;dnevnik_id&amp;" FROM osoba WHERE id = "&amp;CD152&amp;";"))</f>
        <v/>
      </c>
      <c r="CJ152" s="71" t="str">
        <f>IF(CD152="","","INSERT INTO imeprezime (id,osoba_id,rbr,ime,prezime,klub_id,identitet_id,sintaksa_id,info,aktivno,dnevnik_id) VALUES ("&amp;CD152&amp;","&amp;IF(CI152="","Null",CD152)&amp;",1,'"&amp;BK152&amp;"','"&amp;BL152&amp;"',(SELECT id FROM klub WHERE naziv = '"&amp;BD152&amp;"'),Null,1,'',1,"&amp;dnevnik_id&amp;");")</f>
        <v/>
      </c>
      <c r="CK152" t="s">
        <v>0</v>
      </c>
      <c r="CL152" s="20" t="str">
        <f t="shared" si="181"/>
        <v/>
      </c>
      <c r="CM152" s="52" t="s">
        <v>0</v>
      </c>
      <c r="CN152" s="57" t="str">
        <f t="shared" si="141"/>
        <v/>
      </c>
      <c r="CO152" s="71" t="str">
        <f t="shared" si="142"/>
        <v/>
      </c>
      <c r="CP152" s="52" t="s">
        <v>0</v>
      </c>
      <c r="CQ152" s="57" t="str">
        <f t="shared" si="182"/>
        <v/>
      </c>
      <c r="CR152" s="58" t="str">
        <f t="shared" si="183"/>
        <v/>
      </c>
      <c r="CS152" s="52" t="s">
        <v>0</v>
      </c>
      <c r="CT152" s="57" t="str">
        <f t="shared" si="184"/>
        <v/>
      </c>
      <c r="CU152" s="58" t="str">
        <f t="shared" si="185"/>
        <v/>
      </c>
      <c r="CV152" s="52" t="s">
        <v>0</v>
      </c>
      <c r="CW152" s="57" t="str">
        <f t="shared" si="186"/>
        <v/>
      </c>
      <c r="CX152" s="58" t="str">
        <f t="shared" si="187"/>
        <v/>
      </c>
      <c r="CY152" s="52" t="s">
        <v>0</v>
      </c>
      <c r="CZ152" s="63" t="str">
        <f t="shared" si="188"/>
        <v/>
      </c>
      <c r="DA152" s="58" t="str" cm="1">
        <f t="array" ref="DA152">IF(CZ152&lt;&gt;"",INDEX(imePrezime_id,CZ152,0),IF(CD152&lt;&gt;"",CD152,""))</f>
        <v/>
      </c>
      <c r="DB152" s="52" t="s">
        <v>0</v>
      </c>
      <c r="DC152" s="63" t="str">
        <f t="shared" si="189"/>
        <v/>
      </c>
      <c r="DD152" s="78" t="str">
        <f t="shared" si="143"/>
        <v/>
      </c>
      <c r="DE152" s="78" t="str">
        <f t="shared" si="190"/>
        <v/>
      </c>
      <c r="DF152" s="78" t="str">
        <f t="shared" si="191"/>
        <v/>
      </c>
      <c r="DG152" s="71" t="str">
        <f t="shared" si="192"/>
        <v/>
      </c>
      <c r="DH152" s="52" t="s">
        <v>0</v>
      </c>
      <c r="DI152" s="63" t="str">
        <f>IF(BL152="","",MAX(DI$10:DI151)+1)</f>
        <v/>
      </c>
      <c r="DJ152" s="78" t="str">
        <f t="shared" si="193"/>
        <v/>
      </c>
      <c r="DK152" s="78" t="str">
        <f t="shared" si="194"/>
        <v/>
      </c>
      <c r="DL152" s="78" t="str">
        <f t="shared" si="195"/>
        <v/>
      </c>
      <c r="DM152" s="78" t="str">
        <f t="shared" si="196"/>
        <v/>
      </c>
      <c r="DN152" s="78" t="str">
        <f t="shared" si="144"/>
        <v/>
      </c>
      <c r="DO152" s="78" t="str">
        <f t="shared" si="145"/>
        <v/>
      </c>
      <c r="DP152" s="78" t="str">
        <f t="shared" si="197"/>
        <v/>
      </c>
      <c r="DQ152" s="78" t="str">
        <f t="shared" si="198"/>
        <v/>
      </c>
      <c r="DR152" s="78" t="str">
        <f t="shared" si="199"/>
        <v/>
      </c>
      <c r="DS152" s="58" t="str">
        <f t="shared" si="146"/>
        <v/>
      </c>
      <c r="DT152" s="52" t="s">
        <v>0</v>
      </c>
      <c r="DU152" s="20"/>
      <c r="DV152" s="52"/>
      <c r="DW152" s="20"/>
      <c r="DX152" s="52"/>
      <c r="DY152" s="230"/>
      <c r="DZ152" s="52" t="s">
        <v>0</v>
      </c>
    </row>
    <row r="153" spans="1:130" x14ac:dyDescent="0.25">
      <c r="A153" t="s">
        <v>0</v>
      </c>
      <c r="B153" s="57" t="str">
        <f>IF(csv!F145="","",csv!T145)</f>
        <v>M45</v>
      </c>
      <c r="C153" s="33" t="s">
        <v>0</v>
      </c>
      <c r="D153" s="33" t="str">
        <f>IF(csv!F145="","",csv!F145)</f>
        <v>Robert</v>
      </c>
      <c r="E153" s="33" t="str">
        <f>IF(csv!E145="","",csv!E145)</f>
        <v>Kaniški</v>
      </c>
      <c r="F153" s="33" t="s">
        <v>0</v>
      </c>
      <c r="G153" s="78" t="str">
        <f>IF(csv!M145="","",csv!M145)</f>
        <v/>
      </c>
      <c r="H153" s="78" t="str">
        <f>IF(csv!N145="","",csv!N145)</f>
        <v>2</v>
      </c>
      <c r="I153" s="33" t="s">
        <v>0</v>
      </c>
      <c r="J153" s="33" t="str">
        <f>IF(csv!P145="","",csv!P145)</f>
        <v>Maksimir</v>
      </c>
      <c r="K153" s="33" t="str">
        <f>IF(csv!Q145="","",csv!Q145)</f>
        <v>OK Maksimir</v>
      </c>
      <c r="L153" s="33" t="s">
        <v>0</v>
      </c>
      <c r="M153" s="71" t="str">
        <f>IF(csv!R145="","",csv!R145)</f>
        <v>CRO</v>
      </c>
      <c r="N153" s="52" t="s">
        <v>0</v>
      </c>
      <c r="O153" s="57" t="str">
        <f t="shared" si="147"/>
        <v>M45</v>
      </c>
      <c r="P153" s="78">
        <f>IF(O153="","",IF(COUNTIF(O$10:O152,O153)=0,P152+1,P152))</f>
        <v>8</v>
      </c>
      <c r="Q153" s="93">
        <f t="shared" si="148"/>
        <v>106</v>
      </c>
      <c r="R153" s="94" t="str" cm="1">
        <f t="array" ref="R153">IF(S153="","",INDEX(natjecanjeStaze_naziv,MATCH(S153,natjecanjeStaze_stazaId,0)))</f>
        <v>M45 – Ž20 – Ž35</v>
      </c>
      <c r="S153" s="58">
        <f t="shared" si="149"/>
        <v>1011</v>
      </c>
      <c r="T153" s="52" t="s">
        <v>0</v>
      </c>
      <c r="U153" s="165" t="str">
        <f t="shared" si="150"/>
        <v>M45</v>
      </c>
      <c r="V153" s="52" t="s">
        <v>0</v>
      </c>
      <c r="W153" s="57" t="str">
        <f t="shared" si="151"/>
        <v>CRO</v>
      </c>
      <c r="X153" s="78">
        <f t="shared" si="3"/>
        <v>1</v>
      </c>
      <c r="Y153" s="33" t="str">
        <f t="shared" si="152"/>
        <v/>
      </c>
      <c r="Z153" s="71" t="str">
        <f>IF(Y153="","",MAX(Z$10:Z152)+1)</f>
        <v/>
      </c>
      <c r="AA153" s="52" t="s">
        <v>0</v>
      </c>
      <c r="AB153" s="135"/>
      <c r="AC153" s="52" t="s">
        <v>0</v>
      </c>
      <c r="AD153" s="20" t="str">
        <f t="shared" si="153"/>
        <v/>
      </c>
      <c r="AE153" s="52" t="s">
        <v>0</v>
      </c>
      <c r="AF153" s="165" t="str">
        <f t="shared" si="154"/>
        <v>CRO</v>
      </c>
      <c r="AG153" s="52" t="s">
        <v>0</v>
      </c>
      <c r="AH153" s="57" t="str">
        <f t="shared" si="155"/>
        <v>Maksimir</v>
      </c>
      <c r="AI153" s="33" t="str">
        <f t="shared" si="156"/>
        <v>OK Maksimir</v>
      </c>
      <c r="AJ153" s="78" t="str">
        <f t="shared" si="5"/>
        <v/>
      </c>
      <c r="AK153" s="33" t="str" cm="1">
        <f t="array" ref="AK153">IF(AJ153="",""&amp;AI153,IF(AJ153="NEMA",AI153,INDEX(klub_naziv,MATCH(INDEX(klubAlias_klubId,AJ153),klub_id,0))))</f>
        <v>OK Maksimir</v>
      </c>
      <c r="AL153" s="33" t="str" cm="1">
        <f t="array" ref="AL153">IFERROR(""&amp;INDEX(registarNatjecatelji,CX153,4),"")</f>
        <v>OK Maksimir</v>
      </c>
      <c r="AM153" s="78" t="str">
        <f t="shared" si="157"/>
        <v/>
      </c>
      <c r="AN153" s="71" t="str">
        <f t="shared" si="158"/>
        <v>OK Maksimir</v>
      </c>
      <c r="AO153" s="52" t="s">
        <v>0</v>
      </c>
      <c r="AP153" s="87" t="str">
        <f>IF(AJ153&lt;&gt;"NEMA","",IF(IFERROR(MATCH(AI153,AI$10:AI152,0),0)&lt;&gt;0,"",AI153))</f>
        <v/>
      </c>
      <c r="AQ153" s="52" t="s">
        <v>0</v>
      </c>
      <c r="AR153" s="135"/>
      <c r="AS153" s="52" t="s">
        <v>0</v>
      </c>
      <c r="AT153" s="57" t="str">
        <f t="shared" si="159"/>
        <v/>
      </c>
      <c r="AU153" s="33" t="str">
        <f>IF(AT153="","",MAX(AU$10:AU152)+1)</f>
        <v/>
      </c>
      <c r="AV153" s="33" t="str">
        <f t="shared" si="160"/>
        <v/>
      </c>
      <c r="AW153" s="33" t="str">
        <f t="shared" si="161"/>
        <v/>
      </c>
      <c r="AX153" s="33" t="str">
        <f>IF(AR153="","",MAX(AX$10:AX152)+1)</f>
        <v/>
      </c>
      <c r="AY153" s="94" t="str">
        <f t="shared" si="162"/>
        <v/>
      </c>
      <c r="AZ153" s="71" t="str">
        <f t="shared" si="163"/>
        <v/>
      </c>
      <c r="BA153" s="52" t="s">
        <v>0</v>
      </c>
      <c r="BB153" s="20" t="str">
        <f t="shared" si="164"/>
        <v/>
      </c>
      <c r="BC153" s="52" t="s">
        <v>0</v>
      </c>
      <c r="BD153" s="165" t="str">
        <f t="shared" si="165"/>
        <v>OK Maksimir</v>
      </c>
      <c r="BE153" s="52" t="s">
        <v>0</v>
      </c>
      <c r="BF153" s="63" t="str">
        <f t="shared" si="166"/>
        <v/>
      </c>
      <c r="BG153" s="93" t="str">
        <f t="shared" si="167"/>
        <v>2</v>
      </c>
      <c r="BH153" s="211" t="str">
        <f t="shared" si="168"/>
        <v/>
      </c>
      <c r="BI153" s="212">
        <f t="shared" si="139"/>
        <v>4</v>
      </c>
      <c r="BJ153" s="52" t="s">
        <v>0</v>
      </c>
      <c r="BK153" s="57" t="str">
        <f t="shared" si="169"/>
        <v>Robert</v>
      </c>
      <c r="BL153" s="33" t="str">
        <f t="shared" si="170"/>
        <v>Kaniški</v>
      </c>
      <c r="BM153" s="78">
        <f t="shared" si="171"/>
        <v>1475</v>
      </c>
      <c r="BN153" s="78" t="str">
        <f t="shared" si="172"/>
        <v/>
      </c>
      <c r="BO153" s="33" t="str">
        <f t="shared" si="173"/>
        <v>Robert</v>
      </c>
      <c r="BP153" s="71" t="str">
        <f t="shared" si="174"/>
        <v>Kaniški</v>
      </c>
      <c r="BQ153" s="52" t="s">
        <v>0</v>
      </c>
      <c r="BR153" s="87" t="str">
        <f t="shared" si="175"/>
        <v/>
      </c>
      <c r="BS153" s="52" t="s">
        <v>0</v>
      </c>
      <c r="BT153" s="20" t="str">
        <f t="shared" si="176"/>
        <v/>
      </c>
      <c r="BU153" s="52" t="s">
        <v>0</v>
      </c>
      <c r="BV153" s="135"/>
      <c r="BW153" s="52" t="s">
        <v>0</v>
      </c>
      <c r="BX153" s="57" t="str">
        <f t="shared" si="177"/>
        <v/>
      </c>
      <c r="BY153" s="78" t="str">
        <f>IF(BV153="","",MAX(BY$10:BY152)+1)</f>
        <v/>
      </c>
      <c r="BZ153" s="58" t="str">
        <f t="shared" si="178"/>
        <v/>
      </c>
      <c r="CA153" s="52" t="s">
        <v>0</v>
      </c>
      <c r="CB153" s="20" t="str">
        <f t="shared" si="179"/>
        <v/>
      </c>
      <c r="CC153" s="52" t="s">
        <v>0</v>
      </c>
      <c r="CD153" s="63" t="str">
        <f>IF(AND(BM153="NEMA",BN153="NEMA"),MAX(CD$10:CD152)+1,"")</f>
        <v/>
      </c>
      <c r="CE153" s="58" t="str">
        <f t="shared" si="180"/>
        <v/>
      </c>
      <c r="CF153" t="s">
        <v>0</v>
      </c>
      <c r="CG153" s="138" t="str">
        <f t="shared" si="140"/>
        <v>M</v>
      </c>
      <c r="CH153" t="s">
        <v>0</v>
      </c>
      <c r="CI153" s="57" t="str">
        <f>IF(CD153="","",IF(M153&lt;&gt;"CRO","","INSERT INTO osoba (id,reg_broj,oib,spol_id,dat_rodjenja) VALUES ("&amp;CD153&amp;",(SELECT max(reg_broj)+1 FROM osoba),Null,'"&amp;CG153&amp;"',Null); INSERT INTO osoba_log (id,reg_broj,oib,spol_id,dat_rodjenja,dnevnik_id) SELECT id,reg_broj,oib,spol_id,dat_rodjenja,"&amp;dnevnik_id&amp;" FROM osoba WHERE id = "&amp;CD153&amp;";"))</f>
        <v/>
      </c>
      <c r="CJ153" s="71" t="str">
        <f>IF(CD153="","","INSERT INTO imeprezime (id,osoba_id,rbr,ime,prezime,klub_id,identitet_id,sintaksa_id,info,aktivno,dnevnik_id) VALUES ("&amp;CD153&amp;","&amp;IF(CI153="","Null",CD153)&amp;",1,'"&amp;BK153&amp;"','"&amp;BL153&amp;"',(SELECT id FROM klub WHERE naziv = '"&amp;BD153&amp;"'),Null,1,'',1,"&amp;dnevnik_id&amp;");")</f>
        <v/>
      </c>
      <c r="CK153" t="s">
        <v>0</v>
      </c>
      <c r="CL153" s="20" t="str">
        <f t="shared" si="181"/>
        <v/>
      </c>
      <c r="CM153" s="52" t="s">
        <v>0</v>
      </c>
      <c r="CN153" s="57" t="str">
        <f t="shared" si="141"/>
        <v>Robert</v>
      </c>
      <c r="CO153" s="71" t="str">
        <f t="shared" si="142"/>
        <v>Kaniški</v>
      </c>
      <c r="CP153" s="52" t="s">
        <v>0</v>
      </c>
      <c r="CQ153" s="57" t="str">
        <f t="shared" si="182"/>
        <v>Robert – Kaniški – OK Maksimir – M45</v>
      </c>
      <c r="CR153" s="58">
        <f t="shared" si="183"/>
        <v>350</v>
      </c>
      <c r="CS153" s="52" t="s">
        <v>0</v>
      </c>
      <c r="CT153" s="57" t="str">
        <f t="shared" si="184"/>
        <v>Robert – Kaniški – OK Maksimir</v>
      </c>
      <c r="CU153" s="58">
        <f t="shared" si="185"/>
        <v>350</v>
      </c>
      <c r="CV153" s="52" t="s">
        <v>0</v>
      </c>
      <c r="CW153" s="57" t="str">
        <f t="shared" si="186"/>
        <v>Robert – Kaniški</v>
      </c>
      <c r="CX153" s="58">
        <f t="shared" si="187"/>
        <v>350</v>
      </c>
      <c r="CY153" s="52" t="s">
        <v>0</v>
      </c>
      <c r="CZ153" s="63">
        <f t="shared" si="188"/>
        <v>350</v>
      </c>
      <c r="DA153" s="58" cm="1">
        <f t="array" ref="DA153">IF(CZ153&lt;&gt;"",INDEX(imePrezime_id,CZ153,0),IF(CD153&lt;&gt;"",CD153,""))</f>
        <v>1475</v>
      </c>
      <c r="DB153" s="52" t="s">
        <v>0</v>
      </c>
      <c r="DC153" s="63" t="str">
        <f t="shared" si="189"/>
        <v>imepre</v>
      </c>
      <c r="DD153" s="78" t="str">
        <f t="shared" si="143"/>
        <v>klu</v>
      </c>
      <c r="DE153" s="78" t="str">
        <f t="shared" si="190"/>
        <v>kat</v>
      </c>
      <c r="DF153" s="78" t="str">
        <f t="shared" si="191"/>
        <v/>
      </c>
      <c r="DG153" s="71" t="str">
        <f t="shared" si="192"/>
        <v>imepre-klu-kat</v>
      </c>
      <c r="DH153" s="52" t="s">
        <v>0</v>
      </c>
      <c r="DI153" s="63">
        <f>IF(BL153="","",MAX(DI$10:DI152)+1)</f>
        <v>1130</v>
      </c>
      <c r="DJ153" s="78">
        <f t="shared" si="193"/>
        <v>1011</v>
      </c>
      <c r="DK153" s="78">
        <f t="shared" si="194"/>
        <v>1475</v>
      </c>
      <c r="DL153" s="78" t="str">
        <f t="shared" si="195"/>
        <v/>
      </c>
      <c r="DM153" s="78">
        <f t="shared" si="196"/>
        <v>4</v>
      </c>
      <c r="DN153" s="78">
        <f t="shared" si="144"/>
        <v>0</v>
      </c>
      <c r="DO153" s="78">
        <f t="shared" si="145"/>
        <v>1</v>
      </c>
      <c r="DP153" s="78" t="str">
        <f t="shared" si="197"/>
        <v>2</v>
      </c>
      <c r="DQ153" s="78" t="str">
        <f t="shared" si="198"/>
        <v/>
      </c>
      <c r="DR153" s="78" t="str">
        <f t="shared" si="199"/>
        <v/>
      </c>
      <c r="DS153" s="58" t="str">
        <f t="shared" si="146"/>
        <v/>
      </c>
      <c r="DT153" s="52" t="s">
        <v>0</v>
      </c>
      <c r="DU153" s="20"/>
      <c r="DV153" s="52"/>
      <c r="DW153" s="20"/>
      <c r="DX153" s="52"/>
      <c r="DY153" s="230"/>
      <c r="DZ153" s="52" t="s">
        <v>0</v>
      </c>
    </row>
    <row r="154" spans="1:130" x14ac:dyDescent="0.25">
      <c r="A154" t="s">
        <v>0</v>
      </c>
      <c r="B154" s="57" t="str">
        <f>IF(csv!F146="","",csv!T146)</f>
        <v>M45</v>
      </c>
      <c r="C154" s="33" t="s">
        <v>0</v>
      </c>
      <c r="D154" s="33" t="str">
        <f>IF(csv!F146="","",csv!F146)</f>
        <v>Vacant</v>
      </c>
      <c r="E154" s="33" t="str">
        <f>IF(csv!E146="","",csv!E146)</f>
        <v/>
      </c>
      <c r="F154" s="33" t="s">
        <v>0</v>
      </c>
      <c r="G154" s="78" t="str">
        <f>IF(csv!M146="","",csv!M146)</f>
        <v/>
      </c>
      <c r="H154" s="78" t="str">
        <f>IF(csv!N146="","",csv!N146)</f>
        <v>0</v>
      </c>
      <c r="I154" s="33" t="s">
        <v>0</v>
      </c>
      <c r="J154" s="33" t="str">
        <f>IF(csv!P146="","",csv!P146)</f>
        <v/>
      </c>
      <c r="K154" s="33" t="str">
        <f>IF(csv!Q146="","",csv!Q146)</f>
        <v/>
      </c>
      <c r="L154" s="33" t="s">
        <v>0</v>
      </c>
      <c r="M154" s="71" t="str">
        <f>IF(csv!R146="","",csv!R146)</f>
        <v/>
      </c>
      <c r="N154" s="52" t="s">
        <v>0</v>
      </c>
      <c r="O154" s="57" t="str">
        <f t="shared" si="147"/>
        <v>M45</v>
      </c>
      <c r="P154" s="78">
        <f>IF(O154="","",IF(COUNTIF(O$10:O153,O154)=0,P153+1,P153))</f>
        <v>8</v>
      </c>
      <c r="Q154" s="93">
        <f t="shared" si="148"/>
        <v>106</v>
      </c>
      <c r="R154" s="94" t="str" cm="1">
        <f t="array" ref="R154">IF(S154="","",INDEX(natjecanjeStaze_naziv,MATCH(S154,natjecanjeStaze_stazaId,0)))</f>
        <v/>
      </c>
      <c r="S154" s="58" t="str">
        <f t="shared" si="149"/>
        <v/>
      </c>
      <c r="T154" s="52" t="s">
        <v>0</v>
      </c>
      <c r="U154" s="165" t="str">
        <f t="shared" si="150"/>
        <v>M45</v>
      </c>
      <c r="V154" s="52" t="s">
        <v>0</v>
      </c>
      <c r="W154" s="57" t="str">
        <f t="shared" si="151"/>
        <v/>
      </c>
      <c r="X154" s="78" t="str">
        <f t="shared" si="3"/>
        <v/>
      </c>
      <c r="Y154" s="33" t="str">
        <f t="shared" si="152"/>
        <v/>
      </c>
      <c r="Z154" s="71" t="str">
        <f>IF(Y154="","",MAX(Z$10:Z153)+1)</f>
        <v/>
      </c>
      <c r="AA154" s="52" t="s">
        <v>0</v>
      </c>
      <c r="AB154" s="135"/>
      <c r="AC154" s="52" t="s">
        <v>0</v>
      </c>
      <c r="AD154" s="20" t="str">
        <f t="shared" si="153"/>
        <v/>
      </c>
      <c r="AE154" s="52" t="s">
        <v>0</v>
      </c>
      <c r="AF154" s="165" t="str">
        <f t="shared" si="154"/>
        <v/>
      </c>
      <c r="AG154" s="52" t="s">
        <v>0</v>
      </c>
      <c r="AH154" s="57" t="str">
        <f t="shared" si="155"/>
        <v/>
      </c>
      <c r="AI154" s="33" t="str">
        <f t="shared" si="156"/>
        <v/>
      </c>
      <c r="AJ154" s="78" t="str">
        <f t="shared" si="5"/>
        <v/>
      </c>
      <c r="AK154" s="33" t="str" cm="1">
        <f t="array" ref="AK154">IF(AJ154="",""&amp;AI154,IF(AJ154="NEMA",AI154,INDEX(klub_naziv,MATCH(INDEX(klubAlias_klubId,AJ154),klub_id,0))))</f>
        <v/>
      </c>
      <c r="AL154" s="33" t="str" cm="1">
        <f t="array" ref="AL154">IFERROR(""&amp;INDEX(registarNatjecatelji,CX154,4),"")</f>
        <v/>
      </c>
      <c r="AM154" s="78" t="str">
        <f t="shared" si="157"/>
        <v/>
      </c>
      <c r="AN154" s="71" t="str">
        <f t="shared" si="158"/>
        <v/>
      </c>
      <c r="AO154" s="52" t="s">
        <v>0</v>
      </c>
      <c r="AP154" s="87" t="str">
        <f>IF(AJ154&lt;&gt;"NEMA","",IF(IFERROR(MATCH(AI154,AI$10:AI153,0),0)&lt;&gt;0,"",AI154))</f>
        <v/>
      </c>
      <c r="AQ154" s="52" t="s">
        <v>0</v>
      </c>
      <c r="AR154" s="135"/>
      <c r="AS154" s="52" t="s">
        <v>0</v>
      </c>
      <c r="AT154" s="57" t="str">
        <f t="shared" si="159"/>
        <v/>
      </c>
      <c r="AU154" s="33" t="str">
        <f>IF(AT154="","",MAX(AU$10:AU153)+1)</f>
        <v/>
      </c>
      <c r="AV154" s="33" t="str">
        <f t="shared" si="160"/>
        <v/>
      </c>
      <c r="AW154" s="33" t="str">
        <f t="shared" si="161"/>
        <v/>
      </c>
      <c r="AX154" s="33" t="str">
        <f>IF(AR154="","",MAX(AX$10:AX153)+1)</f>
        <v/>
      </c>
      <c r="AY154" s="94" t="str">
        <f t="shared" si="162"/>
        <v/>
      </c>
      <c r="AZ154" s="71" t="str">
        <f t="shared" si="163"/>
        <v/>
      </c>
      <c r="BA154" s="52" t="s">
        <v>0</v>
      </c>
      <c r="BB154" s="20" t="str">
        <f t="shared" si="164"/>
        <v/>
      </c>
      <c r="BC154" s="52" t="s">
        <v>0</v>
      </c>
      <c r="BD154" s="165" t="str">
        <f t="shared" si="165"/>
        <v/>
      </c>
      <c r="BE154" s="52" t="s">
        <v>0</v>
      </c>
      <c r="BF154" s="63" t="str">
        <f t="shared" si="166"/>
        <v/>
      </c>
      <c r="BG154" s="93" t="str">
        <f t="shared" si="167"/>
        <v>0</v>
      </c>
      <c r="BH154" s="211" t="str">
        <f t="shared" si="168"/>
        <v/>
      </c>
      <c r="BI154" s="212" t="str">
        <f t="shared" si="139"/>
        <v/>
      </c>
      <c r="BJ154" s="52" t="s">
        <v>0</v>
      </c>
      <c r="BK154" s="57" t="str">
        <f t="shared" si="169"/>
        <v>Vacant</v>
      </c>
      <c r="BL154" s="33" t="str">
        <f t="shared" si="170"/>
        <v/>
      </c>
      <c r="BM154" s="78" t="str">
        <f t="shared" si="171"/>
        <v/>
      </c>
      <c r="BN154" s="78" t="str">
        <f t="shared" si="172"/>
        <v/>
      </c>
      <c r="BO154" s="33" t="str">
        <f t="shared" si="173"/>
        <v/>
      </c>
      <c r="BP154" s="71" t="str">
        <f t="shared" si="174"/>
        <v/>
      </c>
      <c r="BQ154" s="52" t="s">
        <v>0</v>
      </c>
      <c r="BR154" s="87" t="str">
        <f t="shared" si="175"/>
        <v/>
      </c>
      <c r="BS154" s="52" t="s">
        <v>0</v>
      </c>
      <c r="BT154" s="20" t="str">
        <f t="shared" si="176"/>
        <v/>
      </c>
      <c r="BU154" s="52" t="s">
        <v>0</v>
      </c>
      <c r="BV154" s="135"/>
      <c r="BW154" s="52" t="s">
        <v>0</v>
      </c>
      <c r="BX154" s="57" t="str">
        <f t="shared" si="177"/>
        <v/>
      </c>
      <c r="BY154" s="78" t="str">
        <f>IF(BV154="","",MAX(BY$10:BY153)+1)</f>
        <v/>
      </c>
      <c r="BZ154" s="58" t="str">
        <f t="shared" si="178"/>
        <v/>
      </c>
      <c r="CA154" s="52" t="s">
        <v>0</v>
      </c>
      <c r="CB154" s="20" t="str">
        <f t="shared" si="179"/>
        <v/>
      </c>
      <c r="CC154" s="52" t="s">
        <v>0</v>
      </c>
      <c r="CD154" s="63" t="str">
        <f>IF(AND(BM154="NEMA",BN154="NEMA"),MAX(CD$10:CD153)+1,"")</f>
        <v/>
      </c>
      <c r="CE154" s="58" t="str">
        <f t="shared" si="180"/>
        <v/>
      </c>
      <c r="CF154" t="s">
        <v>0</v>
      </c>
      <c r="CG154" s="138" t="str">
        <f t="shared" si="140"/>
        <v>M</v>
      </c>
      <c r="CH154" t="s">
        <v>0</v>
      </c>
      <c r="CI154" s="57" t="str">
        <f>IF(CD154="","",IF(M154&lt;&gt;"CRO","","INSERT INTO osoba (id,reg_broj,oib,spol_id,dat_rodjenja) VALUES ("&amp;CD154&amp;",(SELECT max(reg_broj)+1 FROM osoba),Null,'"&amp;CG154&amp;"',Null); INSERT INTO osoba_log (id,reg_broj,oib,spol_id,dat_rodjenja,dnevnik_id) SELECT id,reg_broj,oib,spol_id,dat_rodjenja,"&amp;dnevnik_id&amp;" FROM osoba WHERE id = "&amp;CD154&amp;";"))</f>
        <v/>
      </c>
      <c r="CJ154" s="71" t="str">
        <f>IF(CD154="","","INSERT INTO imeprezime (id,osoba_id,rbr,ime,prezime,klub_id,identitet_id,sintaksa_id,info,aktivno,dnevnik_id) VALUES ("&amp;CD154&amp;","&amp;IF(CI154="","Null",CD154)&amp;",1,'"&amp;BK154&amp;"','"&amp;BL154&amp;"',(SELECT id FROM klub WHERE naziv = '"&amp;BD154&amp;"'),Null,1,'',1,"&amp;dnevnik_id&amp;");")</f>
        <v/>
      </c>
      <c r="CK154" t="s">
        <v>0</v>
      </c>
      <c r="CL154" s="20" t="str">
        <f t="shared" si="181"/>
        <v/>
      </c>
      <c r="CM154" s="52" t="s">
        <v>0</v>
      </c>
      <c r="CN154" s="57" t="str">
        <f t="shared" si="141"/>
        <v/>
      </c>
      <c r="CO154" s="71" t="str">
        <f t="shared" si="142"/>
        <v/>
      </c>
      <c r="CP154" s="52" t="s">
        <v>0</v>
      </c>
      <c r="CQ154" s="57" t="str">
        <f t="shared" si="182"/>
        <v/>
      </c>
      <c r="CR154" s="58" t="str">
        <f t="shared" si="183"/>
        <v/>
      </c>
      <c r="CS154" s="52" t="s">
        <v>0</v>
      </c>
      <c r="CT154" s="57" t="str">
        <f t="shared" si="184"/>
        <v/>
      </c>
      <c r="CU154" s="58" t="str">
        <f t="shared" si="185"/>
        <v/>
      </c>
      <c r="CV154" s="52" t="s">
        <v>0</v>
      </c>
      <c r="CW154" s="57" t="str">
        <f t="shared" si="186"/>
        <v/>
      </c>
      <c r="CX154" s="58" t="str">
        <f t="shared" si="187"/>
        <v/>
      </c>
      <c r="CY154" s="52" t="s">
        <v>0</v>
      </c>
      <c r="CZ154" s="63" t="str">
        <f t="shared" si="188"/>
        <v/>
      </c>
      <c r="DA154" s="58" t="str" cm="1">
        <f t="array" ref="DA154">IF(CZ154&lt;&gt;"",INDEX(imePrezime_id,CZ154,0),IF(CD154&lt;&gt;"",CD154,""))</f>
        <v/>
      </c>
      <c r="DB154" s="52" t="s">
        <v>0</v>
      </c>
      <c r="DC154" s="63" t="str">
        <f t="shared" si="189"/>
        <v/>
      </c>
      <c r="DD154" s="78" t="str">
        <f t="shared" si="143"/>
        <v/>
      </c>
      <c r="DE154" s="78" t="str">
        <f t="shared" si="190"/>
        <v/>
      </c>
      <c r="DF154" s="78" t="str">
        <f t="shared" si="191"/>
        <v/>
      </c>
      <c r="DG154" s="71" t="str">
        <f t="shared" si="192"/>
        <v/>
      </c>
      <c r="DH154" s="52" t="s">
        <v>0</v>
      </c>
      <c r="DI154" s="63" t="str">
        <f>IF(BL154="","",MAX(DI$10:DI153)+1)</f>
        <v/>
      </c>
      <c r="DJ154" s="78" t="str">
        <f t="shared" si="193"/>
        <v/>
      </c>
      <c r="DK154" s="78" t="str">
        <f t="shared" si="194"/>
        <v/>
      </c>
      <c r="DL154" s="78" t="str">
        <f t="shared" si="195"/>
        <v/>
      </c>
      <c r="DM154" s="78" t="str">
        <f t="shared" si="196"/>
        <v/>
      </c>
      <c r="DN154" s="78" t="str">
        <f t="shared" si="144"/>
        <v/>
      </c>
      <c r="DO154" s="78" t="str">
        <f t="shared" si="145"/>
        <v/>
      </c>
      <c r="DP154" s="78" t="str">
        <f t="shared" si="197"/>
        <v/>
      </c>
      <c r="DQ154" s="78" t="str">
        <f t="shared" si="198"/>
        <v/>
      </c>
      <c r="DR154" s="78" t="str">
        <f t="shared" si="199"/>
        <v/>
      </c>
      <c r="DS154" s="58" t="str">
        <f t="shared" si="146"/>
        <v/>
      </c>
      <c r="DT154" s="52" t="s">
        <v>0</v>
      </c>
      <c r="DU154" s="20"/>
      <c r="DV154" s="52"/>
      <c r="DW154" s="20"/>
      <c r="DX154" s="52"/>
      <c r="DY154" s="230"/>
      <c r="DZ154" s="52" t="s">
        <v>0</v>
      </c>
    </row>
    <row r="155" spans="1:130" x14ac:dyDescent="0.25">
      <c r="A155" t="s">
        <v>0</v>
      </c>
      <c r="B155" s="57" t="str">
        <f>IF(csv!F147="","",csv!T147)</f>
        <v>M55</v>
      </c>
      <c r="C155" s="33" t="s">
        <v>0</v>
      </c>
      <c r="D155" s="33" t="str">
        <f>IF(csv!F147="","",csv!F147)</f>
        <v>Dario</v>
      </c>
      <c r="E155" s="33" t="str">
        <f>IF(csv!E147="","",csv!E147)</f>
        <v>Štambuk</v>
      </c>
      <c r="F155" s="33" t="s">
        <v>0</v>
      </c>
      <c r="G155" s="78" t="str">
        <f>IF(csv!M147="","",csv!M147)</f>
        <v>32:40</v>
      </c>
      <c r="H155" s="78" t="str">
        <f>IF(csv!N147="","",csv!N147)</f>
        <v>0</v>
      </c>
      <c r="I155" s="33" t="s">
        <v>0</v>
      </c>
      <c r="J155" s="33" t="str">
        <f>IF(csv!P147="","",csv!P147)</f>
        <v>OK MERZ CRO</v>
      </c>
      <c r="K155" s="33" t="str">
        <f>IF(csv!Q147="","",csv!Q147)</f>
        <v>OK Ivan Merz</v>
      </c>
      <c r="L155" s="33" t="s">
        <v>0</v>
      </c>
      <c r="M155" s="71" t="str">
        <f>IF(csv!R147="","",csv!R147)</f>
        <v>CRO</v>
      </c>
      <c r="N155" s="52" t="s">
        <v>0</v>
      </c>
      <c r="O155" s="57" t="str">
        <f t="shared" si="147"/>
        <v>M55</v>
      </c>
      <c r="P155" s="78">
        <f>IF(O155="","",IF(COUNTIF(O$10:O154,O155)=0,P154+1,P154))</f>
        <v>9</v>
      </c>
      <c r="Q155" s="93">
        <f t="shared" si="148"/>
        <v>105</v>
      </c>
      <c r="R155" s="94" t="str" cm="1">
        <f t="array" ref="R155">IF(S155="","",INDEX(natjecanjeStaze_naziv,MATCH(S155,natjecanjeStaze_stazaId,0)))</f>
        <v>M55 – Ž45</v>
      </c>
      <c r="S155" s="58">
        <f t="shared" si="149"/>
        <v>1012</v>
      </c>
      <c r="T155" s="52" t="s">
        <v>0</v>
      </c>
      <c r="U155" s="165" t="str">
        <f t="shared" si="150"/>
        <v>M55</v>
      </c>
      <c r="V155" s="52" t="s">
        <v>0</v>
      </c>
      <c r="W155" s="57" t="str">
        <f t="shared" si="151"/>
        <v>CRO</v>
      </c>
      <c r="X155" s="78">
        <f t="shared" si="3"/>
        <v>1</v>
      </c>
      <c r="Y155" s="33" t="str">
        <f t="shared" si="152"/>
        <v/>
      </c>
      <c r="Z155" s="71" t="str">
        <f>IF(Y155="","",MAX(Z$10:Z154)+1)</f>
        <v/>
      </c>
      <c r="AA155" s="52" t="s">
        <v>0</v>
      </c>
      <c r="AB155" s="135"/>
      <c r="AC155" s="52" t="s">
        <v>0</v>
      </c>
      <c r="AD155" s="20" t="str">
        <f t="shared" si="153"/>
        <v/>
      </c>
      <c r="AE155" s="52" t="s">
        <v>0</v>
      </c>
      <c r="AF155" s="165" t="str">
        <f t="shared" si="154"/>
        <v>CRO</v>
      </c>
      <c r="AG155" s="52" t="s">
        <v>0</v>
      </c>
      <c r="AH155" s="57" t="str">
        <f t="shared" si="155"/>
        <v>OK MERZ CRO</v>
      </c>
      <c r="AI155" s="33" t="str">
        <f t="shared" si="156"/>
        <v>OK Ivan Merz</v>
      </c>
      <c r="AJ155" s="78" t="str">
        <f t="shared" si="5"/>
        <v/>
      </c>
      <c r="AK155" s="33" t="str" cm="1">
        <f t="array" ref="AK155">IF(AJ155="",""&amp;AI155,IF(AJ155="NEMA",AI155,INDEX(klub_naziv,MATCH(INDEX(klubAlias_klubId,AJ155),klub_id,0))))</f>
        <v>OK Ivan Merz</v>
      </c>
      <c r="AL155" s="33" t="str" cm="1">
        <f t="array" ref="AL155">IFERROR(""&amp;INDEX(registarNatjecatelji,CX155,4),"")</f>
        <v>OK Ivan Merz</v>
      </c>
      <c r="AM155" s="78" t="str">
        <f t="shared" si="157"/>
        <v/>
      </c>
      <c r="AN155" s="71" t="str">
        <f t="shared" si="158"/>
        <v>OK Ivan Merz</v>
      </c>
      <c r="AO155" s="52" t="s">
        <v>0</v>
      </c>
      <c r="AP155" s="87" t="str">
        <f>IF(AJ155&lt;&gt;"NEMA","",IF(IFERROR(MATCH(AI155,AI$10:AI154,0),0)&lt;&gt;0,"",AI155))</f>
        <v/>
      </c>
      <c r="AQ155" s="52" t="s">
        <v>0</v>
      </c>
      <c r="AR155" s="135"/>
      <c r="AS155" s="52" t="s">
        <v>0</v>
      </c>
      <c r="AT155" s="57" t="str">
        <f t="shared" si="159"/>
        <v/>
      </c>
      <c r="AU155" s="33" t="str">
        <f>IF(AT155="","",MAX(AU$10:AU154)+1)</f>
        <v/>
      </c>
      <c r="AV155" s="33" t="str">
        <f t="shared" si="160"/>
        <v/>
      </c>
      <c r="AW155" s="33" t="str">
        <f t="shared" si="161"/>
        <v/>
      </c>
      <c r="AX155" s="33" t="str">
        <f>IF(AR155="","",MAX(AX$10:AX154)+1)</f>
        <v/>
      </c>
      <c r="AY155" s="94" t="str">
        <f t="shared" si="162"/>
        <v/>
      </c>
      <c r="AZ155" s="71" t="str">
        <f t="shared" si="163"/>
        <v/>
      </c>
      <c r="BA155" s="52" t="s">
        <v>0</v>
      </c>
      <c r="BB155" s="20" t="str">
        <f t="shared" si="164"/>
        <v/>
      </c>
      <c r="BC155" s="52" t="s">
        <v>0</v>
      </c>
      <c r="BD155" s="165" t="str">
        <f t="shared" si="165"/>
        <v>OK Ivan Merz</v>
      </c>
      <c r="BE155" s="52" t="s">
        <v>0</v>
      </c>
      <c r="BF155" s="63" t="str">
        <f t="shared" si="166"/>
        <v>32:40</v>
      </c>
      <c r="BG155" s="93" t="str">
        <f t="shared" si="167"/>
        <v>0</v>
      </c>
      <c r="BH155" s="211">
        <f t="shared" si="168"/>
        <v>1960</v>
      </c>
      <c r="BI155" s="212">
        <f t="shared" si="139"/>
        <v>1</v>
      </c>
      <c r="BJ155" s="52" t="s">
        <v>0</v>
      </c>
      <c r="BK155" s="57" t="str">
        <f t="shared" si="169"/>
        <v>Dario</v>
      </c>
      <c r="BL155" s="33" t="str">
        <f t="shared" si="170"/>
        <v>Štambuk</v>
      </c>
      <c r="BM155" s="78">
        <f t="shared" si="171"/>
        <v>1563</v>
      </c>
      <c r="BN155" s="78" t="str">
        <f t="shared" si="172"/>
        <v/>
      </c>
      <c r="BO155" s="33" t="str">
        <f t="shared" si="173"/>
        <v>Dario</v>
      </c>
      <c r="BP155" s="71" t="str">
        <f t="shared" si="174"/>
        <v>Štambuk</v>
      </c>
      <c r="BQ155" s="52" t="s">
        <v>0</v>
      </c>
      <c r="BR155" s="87" t="str">
        <f t="shared" si="175"/>
        <v/>
      </c>
      <c r="BS155" s="52" t="s">
        <v>0</v>
      </c>
      <c r="BT155" s="20" t="str">
        <f t="shared" si="176"/>
        <v/>
      </c>
      <c r="BU155" s="52" t="s">
        <v>0</v>
      </c>
      <c r="BV155" s="135"/>
      <c r="BW155" s="52" t="s">
        <v>0</v>
      </c>
      <c r="BX155" s="57" t="str">
        <f t="shared" si="177"/>
        <v/>
      </c>
      <c r="BY155" s="78" t="str">
        <f>IF(BV155="","",MAX(BY$10:BY154)+1)</f>
        <v/>
      </c>
      <c r="BZ155" s="58" t="str">
        <f t="shared" si="178"/>
        <v/>
      </c>
      <c r="CA155" s="52" t="s">
        <v>0</v>
      </c>
      <c r="CB155" s="20" t="str">
        <f t="shared" si="179"/>
        <v/>
      </c>
      <c r="CC155" s="52" t="s">
        <v>0</v>
      </c>
      <c r="CD155" s="63" t="str">
        <f>IF(AND(BM155="NEMA",BN155="NEMA"),MAX(CD$10:CD154)+1,"")</f>
        <v/>
      </c>
      <c r="CE155" s="58" t="str">
        <f t="shared" si="180"/>
        <v/>
      </c>
      <c r="CF155" t="s">
        <v>0</v>
      </c>
      <c r="CG155" s="138" t="str">
        <f t="shared" si="140"/>
        <v>M</v>
      </c>
      <c r="CH155" t="s">
        <v>0</v>
      </c>
      <c r="CI155" s="57" t="str">
        <f>IF(CD155="","",IF(M155&lt;&gt;"CRO","","INSERT INTO osoba (id,reg_broj,oib,spol_id,dat_rodjenja) VALUES ("&amp;CD155&amp;",(SELECT max(reg_broj)+1 FROM osoba),Null,'"&amp;CG155&amp;"',Null); INSERT INTO osoba_log (id,reg_broj,oib,spol_id,dat_rodjenja,dnevnik_id) SELECT id,reg_broj,oib,spol_id,dat_rodjenja,"&amp;dnevnik_id&amp;" FROM osoba WHERE id = "&amp;CD155&amp;";"))</f>
        <v/>
      </c>
      <c r="CJ155" s="71" t="str">
        <f>IF(CD155="","","INSERT INTO imeprezime (id,osoba_id,rbr,ime,prezime,klub_id,identitet_id,sintaksa_id,info,aktivno,dnevnik_id) VALUES ("&amp;CD155&amp;","&amp;IF(CI155="","Null",CD155)&amp;",1,'"&amp;BK155&amp;"','"&amp;BL155&amp;"',(SELECT id FROM klub WHERE naziv = '"&amp;BD155&amp;"'),Null,1,'',1,"&amp;dnevnik_id&amp;");")</f>
        <v/>
      </c>
      <c r="CK155" t="s">
        <v>0</v>
      </c>
      <c r="CL155" s="20" t="str">
        <f t="shared" si="181"/>
        <v/>
      </c>
      <c r="CM155" s="52" t="s">
        <v>0</v>
      </c>
      <c r="CN155" s="57" t="str">
        <f t="shared" si="141"/>
        <v>Dario</v>
      </c>
      <c r="CO155" s="71" t="str">
        <f t="shared" si="142"/>
        <v>Štambuk</v>
      </c>
      <c r="CP155" s="52" t="s">
        <v>0</v>
      </c>
      <c r="CQ155" s="57" t="str">
        <f t="shared" si="182"/>
        <v>Dario – Štambuk – OK Ivan Merz – M55</v>
      </c>
      <c r="CR155" s="58">
        <f t="shared" si="183"/>
        <v>65</v>
      </c>
      <c r="CS155" s="52" t="s">
        <v>0</v>
      </c>
      <c r="CT155" s="57" t="str">
        <f t="shared" si="184"/>
        <v>Dario – Štambuk – OK Ivan Merz</v>
      </c>
      <c r="CU155" s="58">
        <f t="shared" si="185"/>
        <v>65</v>
      </c>
      <c r="CV155" s="52" t="s">
        <v>0</v>
      </c>
      <c r="CW155" s="57" t="str">
        <f t="shared" si="186"/>
        <v>Dario – Štambuk</v>
      </c>
      <c r="CX155" s="58">
        <f t="shared" si="187"/>
        <v>65</v>
      </c>
      <c r="CY155" s="52" t="s">
        <v>0</v>
      </c>
      <c r="CZ155" s="63">
        <f t="shared" si="188"/>
        <v>65</v>
      </c>
      <c r="DA155" s="58" cm="1">
        <f t="array" ref="DA155">IF(CZ155&lt;&gt;"",INDEX(imePrezime_id,CZ155,0),IF(CD155&lt;&gt;"",CD155,""))</f>
        <v>1563</v>
      </c>
      <c r="DB155" s="52" t="s">
        <v>0</v>
      </c>
      <c r="DC155" s="63" t="str">
        <f t="shared" si="189"/>
        <v>imepre</v>
      </c>
      <c r="DD155" s="78" t="str">
        <f t="shared" si="143"/>
        <v>klu</v>
      </c>
      <c r="DE155" s="78" t="str">
        <f t="shared" si="190"/>
        <v>kat</v>
      </c>
      <c r="DF155" s="78" t="str">
        <f t="shared" si="191"/>
        <v/>
      </c>
      <c r="DG155" s="71" t="str">
        <f t="shared" si="192"/>
        <v>imepre-klu-kat</v>
      </c>
      <c r="DH155" s="52" t="s">
        <v>0</v>
      </c>
      <c r="DI155" s="63">
        <f>IF(BL155="","",MAX(DI$10:DI154)+1)</f>
        <v>1131</v>
      </c>
      <c r="DJ155" s="78">
        <f t="shared" si="193"/>
        <v>1012</v>
      </c>
      <c r="DK155" s="78">
        <f t="shared" si="194"/>
        <v>1563</v>
      </c>
      <c r="DL155" s="78">
        <f t="shared" si="195"/>
        <v>1960</v>
      </c>
      <c r="DM155" s="78">
        <f t="shared" si="196"/>
        <v>1</v>
      </c>
      <c r="DN155" s="78">
        <f t="shared" si="144"/>
        <v>0</v>
      </c>
      <c r="DO155" s="78">
        <f t="shared" si="145"/>
        <v>1</v>
      </c>
      <c r="DP155" s="78" t="str">
        <f t="shared" si="197"/>
        <v>0</v>
      </c>
      <c r="DQ155" s="78" t="str">
        <f t="shared" si="198"/>
        <v/>
      </c>
      <c r="DR155" s="78" t="str">
        <f t="shared" si="199"/>
        <v/>
      </c>
      <c r="DS155" s="58" t="str">
        <f t="shared" si="146"/>
        <v/>
      </c>
      <c r="DT155" s="52" t="s">
        <v>0</v>
      </c>
      <c r="DU155" s="20"/>
      <c r="DV155" s="52"/>
      <c r="DW155" s="20"/>
      <c r="DX155" s="52"/>
      <c r="DY155" s="230"/>
      <c r="DZ155" s="52" t="s">
        <v>0</v>
      </c>
    </row>
    <row r="156" spans="1:130" x14ac:dyDescent="0.25">
      <c r="A156" t="s">
        <v>0</v>
      </c>
      <c r="B156" s="57" t="str">
        <f>IF(csv!F148="","",csv!T148)</f>
        <v>M55</v>
      </c>
      <c r="C156" s="33" t="s">
        <v>0</v>
      </c>
      <c r="D156" s="33" t="str">
        <f>IF(csv!F148="","",csv!F148)</f>
        <v>Darko</v>
      </c>
      <c r="E156" s="33" t="str">
        <f>IF(csv!E148="","",csv!E148)</f>
        <v>Merunka</v>
      </c>
      <c r="F156" s="33" t="s">
        <v>0</v>
      </c>
      <c r="G156" s="78" t="str">
        <f>IF(csv!M148="","",csv!M148)</f>
        <v>36:52</v>
      </c>
      <c r="H156" s="78" t="str">
        <f>IF(csv!N148="","",csv!N148)</f>
        <v>0</v>
      </c>
      <c r="I156" s="33" t="s">
        <v>0</v>
      </c>
      <c r="J156" s="33" t="str">
        <f>IF(csv!P148="","",csv!P148)</f>
        <v>Maksimir</v>
      </c>
      <c r="K156" s="33" t="str">
        <f>IF(csv!Q148="","",csv!Q148)</f>
        <v>OK Maksimir</v>
      </c>
      <c r="L156" s="33" t="s">
        <v>0</v>
      </c>
      <c r="M156" s="71" t="str">
        <f>IF(csv!R148="","",csv!R148)</f>
        <v>CRO</v>
      </c>
      <c r="N156" s="52" t="s">
        <v>0</v>
      </c>
      <c r="O156" s="57" t="str">
        <f t="shared" si="147"/>
        <v>M55</v>
      </c>
      <c r="P156" s="78">
        <f>IF(O156="","",IF(COUNTIF(O$10:O155,O156)=0,P155+1,P155))</f>
        <v>9</v>
      </c>
      <c r="Q156" s="93">
        <f t="shared" si="148"/>
        <v>105</v>
      </c>
      <c r="R156" s="94" t="str" cm="1">
        <f t="array" ref="R156">IF(S156="","",INDEX(natjecanjeStaze_naziv,MATCH(S156,natjecanjeStaze_stazaId,0)))</f>
        <v>M55 – Ž45</v>
      </c>
      <c r="S156" s="58">
        <f t="shared" si="149"/>
        <v>1012</v>
      </c>
      <c r="T156" s="52" t="s">
        <v>0</v>
      </c>
      <c r="U156" s="165" t="str">
        <f t="shared" si="150"/>
        <v>M55</v>
      </c>
      <c r="V156" s="52" t="s">
        <v>0</v>
      </c>
      <c r="W156" s="57" t="str">
        <f t="shared" si="151"/>
        <v>CRO</v>
      </c>
      <c r="X156" s="78">
        <f t="shared" si="3"/>
        <v>1</v>
      </c>
      <c r="Y156" s="33" t="str">
        <f t="shared" si="152"/>
        <v/>
      </c>
      <c r="Z156" s="71" t="str">
        <f>IF(Y156="","",MAX(Z$10:Z155)+1)</f>
        <v/>
      </c>
      <c r="AA156" s="52" t="s">
        <v>0</v>
      </c>
      <c r="AB156" s="135"/>
      <c r="AC156" s="52" t="s">
        <v>0</v>
      </c>
      <c r="AD156" s="20" t="str">
        <f t="shared" si="153"/>
        <v/>
      </c>
      <c r="AE156" s="52" t="s">
        <v>0</v>
      </c>
      <c r="AF156" s="165" t="str">
        <f t="shared" si="154"/>
        <v>CRO</v>
      </c>
      <c r="AG156" s="52" t="s">
        <v>0</v>
      </c>
      <c r="AH156" s="57" t="str">
        <f t="shared" si="155"/>
        <v>Maksimir</v>
      </c>
      <c r="AI156" s="33" t="str">
        <f t="shared" si="156"/>
        <v>OK Maksimir</v>
      </c>
      <c r="AJ156" s="78" t="str">
        <f t="shared" si="5"/>
        <v/>
      </c>
      <c r="AK156" s="33" t="str" cm="1">
        <f t="array" ref="AK156">IF(AJ156="",""&amp;AI156,IF(AJ156="NEMA",AI156,INDEX(klub_naziv,MATCH(INDEX(klubAlias_klubId,AJ156),klub_id,0))))</f>
        <v>OK Maksimir</v>
      </c>
      <c r="AL156" s="33" t="str" cm="1">
        <f t="array" ref="AL156">IFERROR(""&amp;INDEX(registarNatjecatelji,CX156,4),"")</f>
        <v>OK Maksimir</v>
      </c>
      <c r="AM156" s="78" t="str">
        <f t="shared" si="157"/>
        <v/>
      </c>
      <c r="AN156" s="71" t="str">
        <f t="shared" si="158"/>
        <v>OK Maksimir</v>
      </c>
      <c r="AO156" s="52" t="s">
        <v>0</v>
      </c>
      <c r="AP156" s="87" t="str">
        <f>IF(AJ156&lt;&gt;"NEMA","",IF(IFERROR(MATCH(AI156,AI$10:AI155,0),0)&lt;&gt;0,"",AI156))</f>
        <v/>
      </c>
      <c r="AQ156" s="52" t="s">
        <v>0</v>
      </c>
      <c r="AR156" s="135"/>
      <c r="AS156" s="52" t="s">
        <v>0</v>
      </c>
      <c r="AT156" s="57" t="str">
        <f t="shared" si="159"/>
        <v/>
      </c>
      <c r="AU156" s="33" t="str">
        <f>IF(AT156="","",MAX(AU$10:AU155)+1)</f>
        <v/>
      </c>
      <c r="AV156" s="33" t="str">
        <f t="shared" si="160"/>
        <v/>
      </c>
      <c r="AW156" s="33" t="str">
        <f t="shared" si="161"/>
        <v/>
      </c>
      <c r="AX156" s="33" t="str">
        <f>IF(AR156="","",MAX(AX$10:AX155)+1)</f>
        <v/>
      </c>
      <c r="AY156" s="94" t="str">
        <f t="shared" si="162"/>
        <v/>
      </c>
      <c r="AZ156" s="71" t="str">
        <f t="shared" si="163"/>
        <v/>
      </c>
      <c r="BA156" s="52" t="s">
        <v>0</v>
      </c>
      <c r="BB156" s="20" t="str">
        <f t="shared" si="164"/>
        <v/>
      </c>
      <c r="BC156" s="52" t="s">
        <v>0</v>
      </c>
      <c r="BD156" s="165" t="str">
        <f t="shared" si="165"/>
        <v>OK Maksimir</v>
      </c>
      <c r="BE156" s="52" t="s">
        <v>0</v>
      </c>
      <c r="BF156" s="63" t="str">
        <f t="shared" si="166"/>
        <v>36:52</v>
      </c>
      <c r="BG156" s="93" t="str">
        <f t="shared" si="167"/>
        <v>0</v>
      </c>
      <c r="BH156" s="211">
        <f t="shared" si="168"/>
        <v>2212</v>
      </c>
      <c r="BI156" s="212">
        <f t="shared" si="139"/>
        <v>1</v>
      </c>
      <c r="BJ156" s="52" t="s">
        <v>0</v>
      </c>
      <c r="BK156" s="57" t="str">
        <f t="shared" si="169"/>
        <v>Darko</v>
      </c>
      <c r="BL156" s="33" t="str">
        <f t="shared" si="170"/>
        <v>Merunka</v>
      </c>
      <c r="BM156" s="78">
        <f t="shared" si="171"/>
        <v>1562</v>
      </c>
      <c r="BN156" s="78" t="str">
        <f t="shared" si="172"/>
        <v/>
      </c>
      <c r="BO156" s="33" t="str">
        <f t="shared" si="173"/>
        <v>Darko</v>
      </c>
      <c r="BP156" s="71" t="str">
        <f t="shared" si="174"/>
        <v>Merunka</v>
      </c>
      <c r="BQ156" s="52" t="s">
        <v>0</v>
      </c>
      <c r="BR156" s="87" t="str">
        <f t="shared" si="175"/>
        <v/>
      </c>
      <c r="BS156" s="52" t="s">
        <v>0</v>
      </c>
      <c r="BT156" s="20" t="str">
        <f t="shared" si="176"/>
        <v/>
      </c>
      <c r="BU156" s="52" t="s">
        <v>0</v>
      </c>
      <c r="BV156" s="135"/>
      <c r="BW156" s="52" t="s">
        <v>0</v>
      </c>
      <c r="BX156" s="57" t="str">
        <f t="shared" si="177"/>
        <v/>
      </c>
      <c r="BY156" s="78" t="str">
        <f>IF(BV156="","",MAX(BY$10:BY155)+1)</f>
        <v/>
      </c>
      <c r="BZ156" s="58" t="str">
        <f t="shared" si="178"/>
        <v/>
      </c>
      <c r="CA156" s="52" t="s">
        <v>0</v>
      </c>
      <c r="CB156" s="20" t="str">
        <f t="shared" si="179"/>
        <v/>
      </c>
      <c r="CC156" s="52" t="s">
        <v>0</v>
      </c>
      <c r="CD156" s="63" t="str">
        <f>IF(AND(BM156="NEMA",BN156="NEMA"),MAX(CD$10:CD155)+1,"")</f>
        <v/>
      </c>
      <c r="CE156" s="58" t="str">
        <f t="shared" si="180"/>
        <v/>
      </c>
      <c r="CF156" t="s">
        <v>0</v>
      </c>
      <c r="CG156" s="138" t="str">
        <f t="shared" si="140"/>
        <v>M</v>
      </c>
      <c r="CH156" t="s">
        <v>0</v>
      </c>
      <c r="CI156" s="57" t="str">
        <f>IF(CD156="","",IF(M156&lt;&gt;"CRO","","INSERT INTO osoba (id,reg_broj,oib,spol_id,dat_rodjenja) VALUES ("&amp;CD156&amp;",(SELECT max(reg_broj)+1 FROM osoba),Null,'"&amp;CG156&amp;"',Null); INSERT INTO osoba_log (id,reg_broj,oib,spol_id,dat_rodjenja,dnevnik_id) SELECT id,reg_broj,oib,spol_id,dat_rodjenja,"&amp;dnevnik_id&amp;" FROM osoba WHERE id = "&amp;CD156&amp;";"))</f>
        <v/>
      </c>
      <c r="CJ156" s="71" t="str">
        <f>IF(CD156="","","INSERT INTO imeprezime (id,osoba_id,rbr,ime,prezime,klub_id,identitet_id,sintaksa_id,info,aktivno,dnevnik_id) VALUES ("&amp;CD156&amp;","&amp;IF(CI156="","Null",CD156)&amp;",1,'"&amp;BK156&amp;"','"&amp;BL156&amp;"',(SELECT id FROM klub WHERE naziv = '"&amp;BD156&amp;"'),Null,1,'',1,"&amp;dnevnik_id&amp;");")</f>
        <v/>
      </c>
      <c r="CK156" t="s">
        <v>0</v>
      </c>
      <c r="CL156" s="20" t="str">
        <f t="shared" si="181"/>
        <v/>
      </c>
      <c r="CM156" s="52" t="s">
        <v>0</v>
      </c>
      <c r="CN156" s="57" t="str">
        <f t="shared" si="141"/>
        <v>Darko</v>
      </c>
      <c r="CO156" s="71" t="str">
        <f t="shared" si="142"/>
        <v>Merunka</v>
      </c>
      <c r="CP156" s="52" t="s">
        <v>0</v>
      </c>
      <c r="CQ156" s="57" t="str">
        <f t="shared" si="182"/>
        <v>Darko – Merunka – OK Maksimir – M55</v>
      </c>
      <c r="CR156" s="58">
        <f t="shared" si="183"/>
        <v>359</v>
      </c>
      <c r="CS156" s="52" t="s">
        <v>0</v>
      </c>
      <c r="CT156" s="57" t="str">
        <f t="shared" si="184"/>
        <v>Darko – Merunka – OK Maksimir</v>
      </c>
      <c r="CU156" s="58">
        <f t="shared" si="185"/>
        <v>359</v>
      </c>
      <c r="CV156" s="52" t="s">
        <v>0</v>
      </c>
      <c r="CW156" s="57" t="str">
        <f t="shared" si="186"/>
        <v>Darko – Merunka</v>
      </c>
      <c r="CX156" s="58">
        <f t="shared" si="187"/>
        <v>359</v>
      </c>
      <c r="CY156" s="52" t="s">
        <v>0</v>
      </c>
      <c r="CZ156" s="63">
        <f t="shared" si="188"/>
        <v>359</v>
      </c>
      <c r="DA156" s="58" cm="1">
        <f t="array" ref="DA156">IF(CZ156&lt;&gt;"",INDEX(imePrezime_id,CZ156,0),IF(CD156&lt;&gt;"",CD156,""))</f>
        <v>1562</v>
      </c>
      <c r="DB156" s="52" t="s">
        <v>0</v>
      </c>
      <c r="DC156" s="63" t="str">
        <f t="shared" si="189"/>
        <v>imepre</v>
      </c>
      <c r="DD156" s="78" t="str">
        <f t="shared" si="143"/>
        <v>klu</v>
      </c>
      <c r="DE156" s="78" t="str">
        <f t="shared" si="190"/>
        <v>kat</v>
      </c>
      <c r="DF156" s="78" t="str">
        <f t="shared" si="191"/>
        <v/>
      </c>
      <c r="DG156" s="71" t="str">
        <f t="shared" si="192"/>
        <v>imepre-klu-kat</v>
      </c>
      <c r="DH156" s="52" t="s">
        <v>0</v>
      </c>
      <c r="DI156" s="63">
        <f>IF(BL156="","",MAX(DI$10:DI155)+1)</f>
        <v>1132</v>
      </c>
      <c r="DJ156" s="78">
        <f t="shared" si="193"/>
        <v>1012</v>
      </c>
      <c r="DK156" s="78">
        <f t="shared" si="194"/>
        <v>1562</v>
      </c>
      <c r="DL156" s="78">
        <f t="shared" si="195"/>
        <v>2212</v>
      </c>
      <c r="DM156" s="78">
        <f t="shared" si="196"/>
        <v>1</v>
      </c>
      <c r="DN156" s="78">
        <f t="shared" si="144"/>
        <v>0</v>
      </c>
      <c r="DO156" s="78">
        <f t="shared" si="145"/>
        <v>1</v>
      </c>
      <c r="DP156" s="78" t="str">
        <f t="shared" si="197"/>
        <v>0</v>
      </c>
      <c r="DQ156" s="78" t="str">
        <f t="shared" si="198"/>
        <v/>
      </c>
      <c r="DR156" s="78" t="str">
        <f t="shared" si="199"/>
        <v/>
      </c>
      <c r="DS156" s="58" t="str">
        <f t="shared" si="146"/>
        <v/>
      </c>
      <c r="DT156" s="52" t="s">
        <v>0</v>
      </c>
      <c r="DU156" s="20"/>
      <c r="DV156" s="52"/>
      <c r="DW156" s="20"/>
      <c r="DX156" s="52"/>
      <c r="DY156" s="230"/>
      <c r="DZ156" s="52" t="s">
        <v>0</v>
      </c>
    </row>
    <row r="157" spans="1:130" x14ac:dyDescent="0.25">
      <c r="A157" t="s">
        <v>0</v>
      </c>
      <c r="B157" s="57" t="str">
        <f>IF(csv!F149="","",csv!T149)</f>
        <v>M55</v>
      </c>
      <c r="C157" s="33" t="s">
        <v>0</v>
      </c>
      <c r="D157" s="33" t="str">
        <f>IF(csv!F149="","",csv!F149)</f>
        <v>Petar</v>
      </c>
      <c r="E157" s="33" t="str">
        <f>IF(csv!E149="","",csv!E149)</f>
        <v>Strmečki</v>
      </c>
      <c r="F157" s="33" t="s">
        <v>0</v>
      </c>
      <c r="G157" s="78" t="str">
        <f>IF(csv!M149="","",csv!M149)</f>
        <v>39:40</v>
      </c>
      <c r="H157" s="78" t="str">
        <f>IF(csv!N149="","",csv!N149)</f>
        <v>0</v>
      </c>
      <c r="I157" s="33" t="s">
        <v>0</v>
      </c>
      <c r="J157" s="33" t="str">
        <f>IF(csv!P149="","",csv!P149)</f>
        <v>Maksimir</v>
      </c>
      <c r="K157" s="33" t="str">
        <f>IF(csv!Q149="","",csv!Q149)</f>
        <v>OK Maksimir</v>
      </c>
      <c r="L157" s="33" t="s">
        <v>0</v>
      </c>
      <c r="M157" s="71" t="str">
        <f>IF(csv!R149="","",csv!R149)</f>
        <v>CRO</v>
      </c>
      <c r="N157" s="52" t="s">
        <v>0</v>
      </c>
      <c r="O157" s="57" t="str">
        <f t="shared" si="147"/>
        <v>M55</v>
      </c>
      <c r="P157" s="78">
        <f>IF(O157="","",IF(COUNTIF(O$10:O156,O157)=0,P156+1,P156))</f>
        <v>9</v>
      </c>
      <c r="Q157" s="93">
        <f t="shared" si="148"/>
        <v>105</v>
      </c>
      <c r="R157" s="94" t="str" cm="1">
        <f t="array" ref="R157">IF(S157="","",INDEX(natjecanjeStaze_naziv,MATCH(S157,natjecanjeStaze_stazaId,0)))</f>
        <v>M55 – Ž45</v>
      </c>
      <c r="S157" s="58">
        <f t="shared" si="149"/>
        <v>1012</v>
      </c>
      <c r="T157" s="52" t="s">
        <v>0</v>
      </c>
      <c r="U157" s="165" t="str">
        <f t="shared" si="150"/>
        <v>M55</v>
      </c>
      <c r="V157" s="52" t="s">
        <v>0</v>
      </c>
      <c r="W157" s="57" t="str">
        <f t="shared" si="151"/>
        <v>CRO</v>
      </c>
      <c r="X157" s="78">
        <f t="shared" si="3"/>
        <v>1</v>
      </c>
      <c r="Y157" s="33" t="str">
        <f t="shared" si="152"/>
        <v/>
      </c>
      <c r="Z157" s="71" t="str">
        <f>IF(Y157="","",MAX(Z$10:Z156)+1)</f>
        <v/>
      </c>
      <c r="AA157" s="52" t="s">
        <v>0</v>
      </c>
      <c r="AB157" s="135"/>
      <c r="AC157" s="52" t="s">
        <v>0</v>
      </c>
      <c r="AD157" s="20" t="str">
        <f t="shared" si="153"/>
        <v/>
      </c>
      <c r="AE157" s="52" t="s">
        <v>0</v>
      </c>
      <c r="AF157" s="165" t="str">
        <f t="shared" si="154"/>
        <v>CRO</v>
      </c>
      <c r="AG157" s="52" t="s">
        <v>0</v>
      </c>
      <c r="AH157" s="57" t="str">
        <f t="shared" si="155"/>
        <v>Maksimir</v>
      </c>
      <c r="AI157" s="33" t="str">
        <f t="shared" si="156"/>
        <v>OK Maksimir</v>
      </c>
      <c r="AJ157" s="78" t="str">
        <f t="shared" si="5"/>
        <v/>
      </c>
      <c r="AK157" s="33" t="str" cm="1">
        <f t="array" ref="AK157">IF(AJ157="",""&amp;AI157,IF(AJ157="NEMA",AI157,INDEX(klub_naziv,MATCH(INDEX(klubAlias_klubId,AJ157),klub_id,0))))</f>
        <v>OK Maksimir</v>
      </c>
      <c r="AL157" s="33" t="str" cm="1">
        <f t="array" ref="AL157">IFERROR(""&amp;INDEX(registarNatjecatelji,CX157,4),"")</f>
        <v>OK Maksimir</v>
      </c>
      <c r="AM157" s="78" t="str">
        <f t="shared" si="157"/>
        <v/>
      </c>
      <c r="AN157" s="71" t="str">
        <f t="shared" si="158"/>
        <v>OK Maksimir</v>
      </c>
      <c r="AO157" s="52" t="s">
        <v>0</v>
      </c>
      <c r="AP157" s="87" t="str">
        <f>IF(AJ157&lt;&gt;"NEMA","",IF(IFERROR(MATCH(AI157,AI$10:AI156,0),0)&lt;&gt;0,"",AI157))</f>
        <v/>
      </c>
      <c r="AQ157" s="52" t="s">
        <v>0</v>
      </c>
      <c r="AR157" s="135"/>
      <c r="AS157" s="52" t="s">
        <v>0</v>
      </c>
      <c r="AT157" s="57" t="str">
        <f t="shared" si="159"/>
        <v/>
      </c>
      <c r="AU157" s="33" t="str">
        <f>IF(AT157="","",MAX(AU$10:AU156)+1)</f>
        <v/>
      </c>
      <c r="AV157" s="33" t="str">
        <f t="shared" si="160"/>
        <v/>
      </c>
      <c r="AW157" s="33" t="str">
        <f t="shared" si="161"/>
        <v/>
      </c>
      <c r="AX157" s="33" t="str">
        <f>IF(AR157="","",MAX(AX$10:AX156)+1)</f>
        <v/>
      </c>
      <c r="AY157" s="94" t="str">
        <f t="shared" si="162"/>
        <v/>
      </c>
      <c r="AZ157" s="71" t="str">
        <f t="shared" si="163"/>
        <v/>
      </c>
      <c r="BA157" s="52" t="s">
        <v>0</v>
      </c>
      <c r="BB157" s="20" t="str">
        <f t="shared" si="164"/>
        <v/>
      </c>
      <c r="BC157" s="52" t="s">
        <v>0</v>
      </c>
      <c r="BD157" s="165" t="str">
        <f t="shared" si="165"/>
        <v>OK Maksimir</v>
      </c>
      <c r="BE157" s="52" t="s">
        <v>0</v>
      </c>
      <c r="BF157" s="63" t="str">
        <f t="shared" si="166"/>
        <v>39:40</v>
      </c>
      <c r="BG157" s="93" t="str">
        <f t="shared" si="167"/>
        <v>0</v>
      </c>
      <c r="BH157" s="211">
        <f t="shared" si="168"/>
        <v>2380</v>
      </c>
      <c r="BI157" s="212">
        <f t="shared" si="139"/>
        <v>1</v>
      </c>
      <c r="BJ157" s="52" t="s">
        <v>0</v>
      </c>
      <c r="BK157" s="57" t="str">
        <f t="shared" si="169"/>
        <v>Petar</v>
      </c>
      <c r="BL157" s="33" t="str">
        <f t="shared" si="170"/>
        <v>Strmečki</v>
      </c>
      <c r="BM157" s="78">
        <f t="shared" si="171"/>
        <v>1257</v>
      </c>
      <c r="BN157" s="78" t="str">
        <f t="shared" si="172"/>
        <v/>
      </c>
      <c r="BO157" s="33" t="str">
        <f t="shared" si="173"/>
        <v>Petar</v>
      </c>
      <c r="BP157" s="71" t="str">
        <f t="shared" si="174"/>
        <v>Strmečki</v>
      </c>
      <c r="BQ157" s="52" t="s">
        <v>0</v>
      </c>
      <c r="BR157" s="87" t="str">
        <f t="shared" si="175"/>
        <v/>
      </c>
      <c r="BS157" s="52" t="s">
        <v>0</v>
      </c>
      <c r="BT157" s="20" t="str">
        <f t="shared" si="176"/>
        <v/>
      </c>
      <c r="BU157" s="52" t="s">
        <v>0</v>
      </c>
      <c r="BV157" s="135"/>
      <c r="BW157" s="52" t="s">
        <v>0</v>
      </c>
      <c r="BX157" s="57" t="str">
        <f t="shared" si="177"/>
        <v/>
      </c>
      <c r="BY157" s="78" t="str">
        <f>IF(BV157="","",MAX(BY$10:BY156)+1)</f>
        <v/>
      </c>
      <c r="BZ157" s="58" t="str">
        <f t="shared" si="178"/>
        <v/>
      </c>
      <c r="CA157" s="52" t="s">
        <v>0</v>
      </c>
      <c r="CB157" s="20" t="str">
        <f t="shared" si="179"/>
        <v/>
      </c>
      <c r="CC157" s="52" t="s">
        <v>0</v>
      </c>
      <c r="CD157" s="63" t="str">
        <f>IF(AND(BM157="NEMA",BN157="NEMA"),MAX(CD$10:CD156)+1,"")</f>
        <v/>
      </c>
      <c r="CE157" s="58" t="str">
        <f t="shared" si="180"/>
        <v/>
      </c>
      <c r="CF157" t="s">
        <v>0</v>
      </c>
      <c r="CG157" s="138" t="str">
        <f t="shared" si="140"/>
        <v>M</v>
      </c>
      <c r="CH157" t="s">
        <v>0</v>
      </c>
      <c r="CI157" s="57" t="str">
        <f>IF(CD157="","",IF(M157&lt;&gt;"CRO","","INSERT INTO osoba (id,reg_broj,oib,spol_id,dat_rodjenja) VALUES ("&amp;CD157&amp;",(SELECT max(reg_broj)+1 FROM osoba),Null,'"&amp;CG157&amp;"',Null); INSERT INTO osoba_log (id,reg_broj,oib,spol_id,dat_rodjenja,dnevnik_id) SELECT id,reg_broj,oib,spol_id,dat_rodjenja,"&amp;dnevnik_id&amp;" FROM osoba WHERE id = "&amp;CD157&amp;";"))</f>
        <v/>
      </c>
      <c r="CJ157" s="71" t="str">
        <f>IF(CD157="","","INSERT INTO imeprezime (id,osoba_id,rbr,ime,prezime,klub_id,identitet_id,sintaksa_id,info,aktivno,dnevnik_id) VALUES ("&amp;CD157&amp;","&amp;IF(CI157="","Null",CD157)&amp;",1,'"&amp;BK157&amp;"','"&amp;BL157&amp;"',(SELECT id FROM klub WHERE naziv = '"&amp;BD157&amp;"'),Null,1,'',1,"&amp;dnevnik_id&amp;");")</f>
        <v/>
      </c>
      <c r="CK157" t="s">
        <v>0</v>
      </c>
      <c r="CL157" s="20" t="str">
        <f t="shared" si="181"/>
        <v/>
      </c>
      <c r="CM157" s="52" t="s">
        <v>0</v>
      </c>
      <c r="CN157" s="57" t="str">
        <f t="shared" si="141"/>
        <v>Petar</v>
      </c>
      <c r="CO157" s="71" t="str">
        <f t="shared" si="142"/>
        <v>Strmečki</v>
      </c>
      <c r="CP157" s="52" t="s">
        <v>0</v>
      </c>
      <c r="CQ157" s="57" t="str">
        <f t="shared" si="182"/>
        <v>Petar – Strmečki – OK Maksimir – M55</v>
      </c>
      <c r="CR157" s="58">
        <f t="shared" si="183"/>
        <v>374</v>
      </c>
      <c r="CS157" s="52" t="s">
        <v>0</v>
      </c>
      <c r="CT157" s="57" t="str">
        <f t="shared" si="184"/>
        <v>Petar – Strmečki – OK Maksimir</v>
      </c>
      <c r="CU157" s="58">
        <f t="shared" si="185"/>
        <v>374</v>
      </c>
      <c r="CV157" s="52" t="s">
        <v>0</v>
      </c>
      <c r="CW157" s="57" t="str">
        <f t="shared" si="186"/>
        <v>Petar – Strmečki</v>
      </c>
      <c r="CX157" s="58">
        <f t="shared" si="187"/>
        <v>374</v>
      </c>
      <c r="CY157" s="52" t="s">
        <v>0</v>
      </c>
      <c r="CZ157" s="63">
        <f t="shared" si="188"/>
        <v>374</v>
      </c>
      <c r="DA157" s="58" cm="1">
        <f t="array" ref="DA157">IF(CZ157&lt;&gt;"",INDEX(imePrezime_id,CZ157,0),IF(CD157&lt;&gt;"",CD157,""))</f>
        <v>1257</v>
      </c>
      <c r="DB157" s="52" t="s">
        <v>0</v>
      </c>
      <c r="DC157" s="63" t="str">
        <f t="shared" si="189"/>
        <v>imepre</v>
      </c>
      <c r="DD157" s="78" t="str">
        <f t="shared" si="143"/>
        <v>klu</v>
      </c>
      <c r="DE157" s="78" t="str">
        <f t="shared" si="190"/>
        <v>kat</v>
      </c>
      <c r="DF157" s="78" t="str">
        <f t="shared" si="191"/>
        <v/>
      </c>
      <c r="DG157" s="71" t="str">
        <f t="shared" si="192"/>
        <v>imepre-klu-kat</v>
      </c>
      <c r="DH157" s="52" t="s">
        <v>0</v>
      </c>
      <c r="DI157" s="63">
        <f>IF(BL157="","",MAX(DI$10:DI156)+1)</f>
        <v>1133</v>
      </c>
      <c r="DJ157" s="78">
        <f t="shared" si="193"/>
        <v>1012</v>
      </c>
      <c r="DK157" s="78">
        <f t="shared" si="194"/>
        <v>1257</v>
      </c>
      <c r="DL157" s="78">
        <f t="shared" si="195"/>
        <v>2380</v>
      </c>
      <c r="DM157" s="78">
        <f t="shared" si="196"/>
        <v>1</v>
      </c>
      <c r="DN157" s="78">
        <f t="shared" si="144"/>
        <v>0</v>
      </c>
      <c r="DO157" s="78">
        <f t="shared" si="145"/>
        <v>1</v>
      </c>
      <c r="DP157" s="78" t="str">
        <f t="shared" si="197"/>
        <v>0</v>
      </c>
      <c r="DQ157" s="78" t="str">
        <f t="shared" si="198"/>
        <v/>
      </c>
      <c r="DR157" s="78" t="str">
        <f t="shared" si="199"/>
        <v/>
      </c>
      <c r="DS157" s="58" t="str">
        <f t="shared" si="146"/>
        <v/>
      </c>
      <c r="DT157" s="52" t="s">
        <v>0</v>
      </c>
      <c r="DU157" s="20"/>
      <c r="DV157" s="52"/>
      <c r="DW157" s="20"/>
      <c r="DX157" s="52"/>
      <c r="DY157" s="230"/>
      <c r="DZ157" s="52" t="s">
        <v>0</v>
      </c>
    </row>
    <row r="158" spans="1:130" x14ac:dyDescent="0.25">
      <c r="A158" t="s">
        <v>0</v>
      </c>
      <c r="B158" s="57" t="str">
        <f>IF(csv!F150="","",csv!T150)</f>
        <v>M55</v>
      </c>
      <c r="C158" s="33" t="s">
        <v>0</v>
      </c>
      <c r="D158" s="33" t="str">
        <f>IF(csv!F150="","",csv!F150)</f>
        <v>Saša</v>
      </c>
      <c r="E158" s="33" t="str">
        <f>IF(csv!E150="","",csv!E150)</f>
        <v>Horvat</v>
      </c>
      <c r="F158" s="33" t="s">
        <v>0</v>
      </c>
      <c r="G158" s="78" t="str">
        <f>IF(csv!M150="","",csv!M150)</f>
        <v>41:12</v>
      </c>
      <c r="H158" s="78" t="str">
        <f>IF(csv!N150="","",csv!N150)</f>
        <v>0</v>
      </c>
      <c r="I158" s="33" t="s">
        <v>0</v>
      </c>
      <c r="J158" s="33" t="str">
        <f>IF(csv!P150="","",csv!P150)</f>
        <v>Maksimir</v>
      </c>
      <c r="K158" s="33" t="str">
        <f>IF(csv!Q150="","",csv!Q150)</f>
        <v>OK Maksimir</v>
      </c>
      <c r="L158" s="33" t="s">
        <v>0</v>
      </c>
      <c r="M158" s="71" t="str">
        <f>IF(csv!R150="","",csv!R150)</f>
        <v>CRO</v>
      </c>
      <c r="N158" s="52" t="s">
        <v>0</v>
      </c>
      <c r="O158" s="57" t="str">
        <f t="shared" si="147"/>
        <v>M55</v>
      </c>
      <c r="P158" s="78">
        <f>IF(O158="","",IF(COUNTIF(O$10:O157,O158)=0,P157+1,P157))</f>
        <v>9</v>
      </c>
      <c r="Q158" s="93">
        <f t="shared" si="148"/>
        <v>105</v>
      </c>
      <c r="R158" s="94" t="str" cm="1">
        <f t="array" ref="R158">IF(S158="","",INDEX(natjecanjeStaze_naziv,MATCH(S158,natjecanjeStaze_stazaId,0)))</f>
        <v>M55 – Ž45</v>
      </c>
      <c r="S158" s="58">
        <f t="shared" si="149"/>
        <v>1012</v>
      </c>
      <c r="T158" s="52" t="s">
        <v>0</v>
      </c>
      <c r="U158" s="165" t="str">
        <f t="shared" si="150"/>
        <v>M55</v>
      </c>
      <c r="V158" s="52" t="s">
        <v>0</v>
      </c>
      <c r="W158" s="57" t="str">
        <f t="shared" si="151"/>
        <v>CRO</v>
      </c>
      <c r="X158" s="78">
        <f t="shared" si="3"/>
        <v>1</v>
      </c>
      <c r="Y158" s="33" t="str">
        <f t="shared" si="152"/>
        <v/>
      </c>
      <c r="Z158" s="71" t="str">
        <f>IF(Y158="","",MAX(Z$10:Z157)+1)</f>
        <v/>
      </c>
      <c r="AA158" s="52" t="s">
        <v>0</v>
      </c>
      <c r="AB158" s="135"/>
      <c r="AC158" s="52" t="s">
        <v>0</v>
      </c>
      <c r="AD158" s="20" t="str">
        <f t="shared" si="153"/>
        <v/>
      </c>
      <c r="AE158" s="52" t="s">
        <v>0</v>
      </c>
      <c r="AF158" s="165" t="str">
        <f t="shared" si="154"/>
        <v>CRO</v>
      </c>
      <c r="AG158" s="52" t="s">
        <v>0</v>
      </c>
      <c r="AH158" s="57" t="str">
        <f t="shared" si="155"/>
        <v>Maksimir</v>
      </c>
      <c r="AI158" s="33" t="str">
        <f t="shared" si="156"/>
        <v>OK Maksimir</v>
      </c>
      <c r="AJ158" s="78" t="str">
        <f t="shared" si="5"/>
        <v/>
      </c>
      <c r="AK158" s="33" t="str" cm="1">
        <f t="array" ref="AK158">IF(AJ158="",""&amp;AI158,IF(AJ158="NEMA",AI158,INDEX(klub_naziv,MATCH(INDEX(klubAlias_klubId,AJ158),klub_id,0))))</f>
        <v>OK Maksimir</v>
      </c>
      <c r="AL158" s="33" t="str" cm="1">
        <f t="array" ref="AL158">IFERROR(""&amp;INDEX(registarNatjecatelji,CX158,4),"")</f>
        <v>OK Maksimir</v>
      </c>
      <c r="AM158" s="78" t="str">
        <f t="shared" si="157"/>
        <v/>
      </c>
      <c r="AN158" s="71" t="str">
        <f t="shared" si="158"/>
        <v>OK Maksimir</v>
      </c>
      <c r="AO158" s="52" t="s">
        <v>0</v>
      </c>
      <c r="AP158" s="87" t="str">
        <f>IF(AJ158&lt;&gt;"NEMA","",IF(IFERROR(MATCH(AI158,AI$10:AI157,0),0)&lt;&gt;0,"",AI158))</f>
        <v/>
      </c>
      <c r="AQ158" s="52" t="s">
        <v>0</v>
      </c>
      <c r="AR158" s="135"/>
      <c r="AS158" s="52" t="s">
        <v>0</v>
      </c>
      <c r="AT158" s="57" t="str">
        <f t="shared" si="159"/>
        <v/>
      </c>
      <c r="AU158" s="33" t="str">
        <f>IF(AT158="","",MAX(AU$10:AU157)+1)</f>
        <v/>
      </c>
      <c r="AV158" s="33" t="str">
        <f t="shared" si="160"/>
        <v/>
      </c>
      <c r="AW158" s="33" t="str">
        <f t="shared" si="161"/>
        <v/>
      </c>
      <c r="AX158" s="33" t="str">
        <f>IF(AR158="","",MAX(AX$10:AX157)+1)</f>
        <v/>
      </c>
      <c r="AY158" s="94" t="str">
        <f t="shared" si="162"/>
        <v/>
      </c>
      <c r="AZ158" s="71" t="str">
        <f t="shared" si="163"/>
        <v/>
      </c>
      <c r="BA158" s="52" t="s">
        <v>0</v>
      </c>
      <c r="BB158" s="20" t="str">
        <f t="shared" si="164"/>
        <v/>
      </c>
      <c r="BC158" s="52" t="s">
        <v>0</v>
      </c>
      <c r="BD158" s="165" t="str">
        <f t="shared" si="165"/>
        <v>OK Maksimir</v>
      </c>
      <c r="BE158" s="52" t="s">
        <v>0</v>
      </c>
      <c r="BF158" s="63" t="str">
        <f t="shared" si="166"/>
        <v>41:12</v>
      </c>
      <c r="BG158" s="93" t="str">
        <f t="shared" si="167"/>
        <v>0</v>
      </c>
      <c r="BH158" s="211">
        <f t="shared" si="168"/>
        <v>2472</v>
      </c>
      <c r="BI158" s="212">
        <f t="shared" si="139"/>
        <v>1</v>
      </c>
      <c r="BJ158" s="52" t="s">
        <v>0</v>
      </c>
      <c r="BK158" s="57" t="str">
        <f t="shared" si="169"/>
        <v>Saša</v>
      </c>
      <c r="BL158" s="33" t="str">
        <f t="shared" si="170"/>
        <v>Horvat</v>
      </c>
      <c r="BM158" s="78">
        <f t="shared" si="171"/>
        <v>1109</v>
      </c>
      <c r="BN158" s="78" t="str">
        <f t="shared" si="172"/>
        <v/>
      </c>
      <c r="BO158" s="33" t="str">
        <f t="shared" si="173"/>
        <v>Saša</v>
      </c>
      <c r="BP158" s="71" t="str">
        <f t="shared" si="174"/>
        <v>Horvat</v>
      </c>
      <c r="BQ158" s="52" t="s">
        <v>0</v>
      </c>
      <c r="BR158" s="87" t="str">
        <f t="shared" si="175"/>
        <v/>
      </c>
      <c r="BS158" s="52" t="s">
        <v>0</v>
      </c>
      <c r="BT158" s="20" t="str">
        <f t="shared" si="176"/>
        <v/>
      </c>
      <c r="BU158" s="52" t="s">
        <v>0</v>
      </c>
      <c r="BV158" s="135"/>
      <c r="BW158" s="52" t="s">
        <v>0</v>
      </c>
      <c r="BX158" s="57" t="str">
        <f t="shared" si="177"/>
        <v/>
      </c>
      <c r="BY158" s="78" t="str">
        <f>IF(BV158="","",MAX(BY$10:BY157)+1)</f>
        <v/>
      </c>
      <c r="BZ158" s="58" t="str">
        <f t="shared" si="178"/>
        <v/>
      </c>
      <c r="CA158" s="52" t="s">
        <v>0</v>
      </c>
      <c r="CB158" s="20" t="str">
        <f t="shared" si="179"/>
        <v/>
      </c>
      <c r="CC158" s="52" t="s">
        <v>0</v>
      </c>
      <c r="CD158" s="63" t="str">
        <f>IF(AND(BM158="NEMA",BN158="NEMA"),MAX(CD$10:CD157)+1,"")</f>
        <v/>
      </c>
      <c r="CE158" s="58" t="str">
        <f t="shared" si="180"/>
        <v/>
      </c>
      <c r="CF158" t="s">
        <v>0</v>
      </c>
      <c r="CG158" s="138" t="str">
        <f t="shared" si="140"/>
        <v>M</v>
      </c>
      <c r="CH158" t="s">
        <v>0</v>
      </c>
      <c r="CI158" s="57" t="str">
        <f>IF(CD158="","",IF(M158&lt;&gt;"CRO","","INSERT INTO osoba (id,reg_broj,oib,spol_id,dat_rodjenja) VALUES ("&amp;CD158&amp;",(SELECT max(reg_broj)+1 FROM osoba),Null,'"&amp;CG158&amp;"',Null); INSERT INTO osoba_log (id,reg_broj,oib,spol_id,dat_rodjenja,dnevnik_id) SELECT id,reg_broj,oib,spol_id,dat_rodjenja,"&amp;dnevnik_id&amp;" FROM osoba WHERE id = "&amp;CD158&amp;";"))</f>
        <v/>
      </c>
      <c r="CJ158" s="71" t="str">
        <f>IF(CD158="","","INSERT INTO imeprezime (id,osoba_id,rbr,ime,prezime,klub_id,identitet_id,sintaksa_id,info,aktivno,dnevnik_id) VALUES ("&amp;CD158&amp;","&amp;IF(CI158="","Null",CD158)&amp;",1,'"&amp;BK158&amp;"','"&amp;BL158&amp;"',(SELECT id FROM klub WHERE naziv = '"&amp;BD158&amp;"'),Null,1,'',1,"&amp;dnevnik_id&amp;");")</f>
        <v/>
      </c>
      <c r="CK158" t="s">
        <v>0</v>
      </c>
      <c r="CL158" s="20" t="str">
        <f t="shared" si="181"/>
        <v/>
      </c>
      <c r="CM158" s="52" t="s">
        <v>0</v>
      </c>
      <c r="CN158" s="57" t="str">
        <f t="shared" si="141"/>
        <v>Saša</v>
      </c>
      <c r="CO158" s="71" t="str">
        <f t="shared" si="142"/>
        <v>Horvat</v>
      </c>
      <c r="CP158" s="52" t="s">
        <v>0</v>
      </c>
      <c r="CQ158" s="57" t="str">
        <f t="shared" si="182"/>
        <v>Saša – Horvat – OK Maksimir – M55</v>
      </c>
      <c r="CR158" s="58">
        <f t="shared" si="183"/>
        <v>343</v>
      </c>
      <c r="CS158" s="52" t="s">
        <v>0</v>
      </c>
      <c r="CT158" s="57" t="str">
        <f t="shared" si="184"/>
        <v>Saša – Horvat – OK Maksimir</v>
      </c>
      <c r="CU158" s="58">
        <f t="shared" si="185"/>
        <v>343</v>
      </c>
      <c r="CV158" s="52" t="s">
        <v>0</v>
      </c>
      <c r="CW158" s="57" t="str">
        <f t="shared" si="186"/>
        <v>Saša – Horvat</v>
      </c>
      <c r="CX158" s="58">
        <f t="shared" si="187"/>
        <v>343</v>
      </c>
      <c r="CY158" s="52" t="s">
        <v>0</v>
      </c>
      <c r="CZ158" s="63">
        <f t="shared" si="188"/>
        <v>343</v>
      </c>
      <c r="DA158" s="58" cm="1">
        <f t="array" ref="DA158">IF(CZ158&lt;&gt;"",INDEX(imePrezime_id,CZ158,0),IF(CD158&lt;&gt;"",CD158,""))</f>
        <v>1109</v>
      </c>
      <c r="DB158" s="52" t="s">
        <v>0</v>
      </c>
      <c r="DC158" s="63" t="str">
        <f t="shared" si="189"/>
        <v>imepre</v>
      </c>
      <c r="DD158" s="78" t="str">
        <f t="shared" si="143"/>
        <v>klu</v>
      </c>
      <c r="DE158" s="78" t="str">
        <f t="shared" si="190"/>
        <v>kat</v>
      </c>
      <c r="DF158" s="78" t="str">
        <f t="shared" si="191"/>
        <v/>
      </c>
      <c r="DG158" s="71" t="str">
        <f t="shared" si="192"/>
        <v>imepre-klu-kat</v>
      </c>
      <c r="DH158" s="52" t="s">
        <v>0</v>
      </c>
      <c r="DI158" s="63">
        <f>IF(BL158="","",MAX(DI$10:DI157)+1)</f>
        <v>1134</v>
      </c>
      <c r="DJ158" s="78">
        <f t="shared" si="193"/>
        <v>1012</v>
      </c>
      <c r="DK158" s="78">
        <f t="shared" si="194"/>
        <v>1109</v>
      </c>
      <c r="DL158" s="78">
        <f t="shared" si="195"/>
        <v>2472</v>
      </c>
      <c r="DM158" s="78">
        <f t="shared" si="196"/>
        <v>1</v>
      </c>
      <c r="DN158" s="78">
        <f t="shared" si="144"/>
        <v>0</v>
      </c>
      <c r="DO158" s="78">
        <f t="shared" si="145"/>
        <v>1</v>
      </c>
      <c r="DP158" s="78" t="str">
        <f t="shared" si="197"/>
        <v>0</v>
      </c>
      <c r="DQ158" s="78" t="str">
        <f t="shared" si="198"/>
        <v/>
      </c>
      <c r="DR158" s="78" t="str">
        <f t="shared" si="199"/>
        <v/>
      </c>
      <c r="DS158" s="58" t="str">
        <f t="shared" si="146"/>
        <v/>
      </c>
      <c r="DT158" s="52" t="s">
        <v>0</v>
      </c>
      <c r="DU158" s="20"/>
      <c r="DV158" s="52"/>
      <c r="DW158" s="20"/>
      <c r="DX158" s="52"/>
      <c r="DY158" s="230"/>
      <c r="DZ158" s="52" t="s">
        <v>0</v>
      </c>
    </row>
    <row r="159" spans="1:130" x14ac:dyDescent="0.25">
      <c r="A159" t="s">
        <v>0</v>
      </c>
      <c r="B159" s="57" t="str">
        <f>IF(csv!F151="","",csv!T151)</f>
        <v>M55</v>
      </c>
      <c r="C159" s="33" t="s">
        <v>0</v>
      </c>
      <c r="D159" s="33" t="str">
        <f>IF(csv!F151="","",csv!F151)</f>
        <v>Karlo</v>
      </c>
      <c r="E159" s="33" t="str">
        <f>IF(csv!E151="","",csv!E151)</f>
        <v>Gobec</v>
      </c>
      <c r="F159" s="33" t="s">
        <v>0</v>
      </c>
      <c r="G159" s="78" t="str">
        <f>IF(csv!M151="","",csv!M151)</f>
        <v>41:31</v>
      </c>
      <c r="H159" s="78" t="str">
        <f>IF(csv!N151="","",csv!N151)</f>
        <v>0</v>
      </c>
      <c r="I159" s="33" t="s">
        <v>0</v>
      </c>
      <c r="J159" s="33" t="str">
        <f>IF(csv!P151="","",csv!P151)</f>
        <v>Vihor</v>
      </c>
      <c r="K159" s="33" t="str">
        <f>IF(csv!Q151="","",csv!Q151)</f>
        <v>OK Vihor</v>
      </c>
      <c r="L159" s="33" t="s">
        <v>0</v>
      </c>
      <c r="M159" s="71" t="str">
        <f>IF(csv!R151="","",csv!R151)</f>
        <v>CRO</v>
      </c>
      <c r="N159" s="52" t="s">
        <v>0</v>
      </c>
      <c r="O159" s="57" t="str">
        <f t="shared" si="147"/>
        <v>M55</v>
      </c>
      <c r="P159" s="78">
        <f>IF(O159="","",IF(COUNTIF(O$10:O158,O159)=0,P158+1,P158))</f>
        <v>9</v>
      </c>
      <c r="Q159" s="93">
        <f t="shared" si="148"/>
        <v>105</v>
      </c>
      <c r="R159" s="94" t="str" cm="1">
        <f t="array" ref="R159">IF(S159="","",INDEX(natjecanjeStaze_naziv,MATCH(S159,natjecanjeStaze_stazaId,0)))</f>
        <v>M55 – Ž45</v>
      </c>
      <c r="S159" s="58">
        <f t="shared" si="149"/>
        <v>1012</v>
      </c>
      <c r="T159" s="52" t="s">
        <v>0</v>
      </c>
      <c r="U159" s="165" t="str">
        <f t="shared" si="150"/>
        <v>M55</v>
      </c>
      <c r="V159" s="52" t="s">
        <v>0</v>
      </c>
      <c r="W159" s="57" t="str">
        <f t="shared" si="151"/>
        <v>CRO</v>
      </c>
      <c r="X159" s="78">
        <f t="shared" si="3"/>
        <v>1</v>
      </c>
      <c r="Y159" s="33" t="str">
        <f t="shared" si="152"/>
        <v/>
      </c>
      <c r="Z159" s="71" t="str">
        <f>IF(Y159="","",MAX(Z$10:Z158)+1)</f>
        <v/>
      </c>
      <c r="AA159" s="52" t="s">
        <v>0</v>
      </c>
      <c r="AB159" s="135"/>
      <c r="AC159" s="52" t="s">
        <v>0</v>
      </c>
      <c r="AD159" s="20" t="str">
        <f t="shared" si="153"/>
        <v/>
      </c>
      <c r="AE159" s="52" t="s">
        <v>0</v>
      </c>
      <c r="AF159" s="165" t="str">
        <f t="shared" si="154"/>
        <v>CRO</v>
      </c>
      <c r="AG159" s="52" t="s">
        <v>0</v>
      </c>
      <c r="AH159" s="57" t="str">
        <f t="shared" si="155"/>
        <v>Vihor</v>
      </c>
      <c r="AI159" s="33" t="str">
        <f t="shared" si="156"/>
        <v>OK Vihor</v>
      </c>
      <c r="AJ159" s="78" t="str">
        <f t="shared" si="5"/>
        <v/>
      </c>
      <c r="AK159" s="33" t="str" cm="1">
        <f t="array" ref="AK159">IF(AJ159="",""&amp;AI159,IF(AJ159="NEMA",AI159,INDEX(klub_naziv,MATCH(INDEX(klubAlias_klubId,AJ159),klub_id,0))))</f>
        <v>OK Vihor</v>
      </c>
      <c r="AL159" s="33" t="str" cm="1">
        <f t="array" ref="AL159">IFERROR(""&amp;INDEX(registarNatjecatelji,CX159,4),"")</f>
        <v>OK Vihor</v>
      </c>
      <c r="AM159" s="78" t="str">
        <f t="shared" si="157"/>
        <v/>
      </c>
      <c r="AN159" s="71" t="str">
        <f t="shared" si="158"/>
        <v>OK Vihor</v>
      </c>
      <c r="AO159" s="52" t="s">
        <v>0</v>
      </c>
      <c r="AP159" s="87" t="str">
        <f>IF(AJ159&lt;&gt;"NEMA","",IF(IFERROR(MATCH(AI159,AI$10:AI158,0),0)&lt;&gt;0,"",AI159))</f>
        <v/>
      </c>
      <c r="AQ159" s="52" t="s">
        <v>0</v>
      </c>
      <c r="AR159" s="135"/>
      <c r="AS159" s="52" t="s">
        <v>0</v>
      </c>
      <c r="AT159" s="57" t="str">
        <f t="shared" si="159"/>
        <v/>
      </c>
      <c r="AU159" s="33" t="str">
        <f>IF(AT159="","",MAX(AU$10:AU158)+1)</f>
        <v/>
      </c>
      <c r="AV159" s="33" t="str">
        <f t="shared" si="160"/>
        <v/>
      </c>
      <c r="AW159" s="33" t="str">
        <f t="shared" si="161"/>
        <v/>
      </c>
      <c r="AX159" s="33" t="str">
        <f>IF(AR159="","",MAX(AX$10:AX158)+1)</f>
        <v/>
      </c>
      <c r="AY159" s="94" t="str">
        <f t="shared" si="162"/>
        <v/>
      </c>
      <c r="AZ159" s="71" t="str">
        <f t="shared" si="163"/>
        <v/>
      </c>
      <c r="BA159" s="52" t="s">
        <v>0</v>
      </c>
      <c r="BB159" s="20" t="str">
        <f t="shared" si="164"/>
        <v/>
      </c>
      <c r="BC159" s="52" t="s">
        <v>0</v>
      </c>
      <c r="BD159" s="165" t="str">
        <f t="shared" si="165"/>
        <v>OK Vihor</v>
      </c>
      <c r="BE159" s="52" t="s">
        <v>0</v>
      </c>
      <c r="BF159" s="63" t="str">
        <f t="shared" si="166"/>
        <v>41:31</v>
      </c>
      <c r="BG159" s="93" t="str">
        <f t="shared" si="167"/>
        <v>0</v>
      </c>
      <c r="BH159" s="211">
        <f t="shared" si="168"/>
        <v>2491</v>
      </c>
      <c r="BI159" s="212">
        <f t="shared" si="139"/>
        <v>1</v>
      </c>
      <c r="BJ159" s="52" t="s">
        <v>0</v>
      </c>
      <c r="BK159" s="57" t="str">
        <f t="shared" si="169"/>
        <v>Karlo</v>
      </c>
      <c r="BL159" s="33" t="str">
        <f t="shared" si="170"/>
        <v>Gobec</v>
      </c>
      <c r="BM159" s="78">
        <f t="shared" si="171"/>
        <v>1494</v>
      </c>
      <c r="BN159" s="78" t="str">
        <f t="shared" si="172"/>
        <v/>
      </c>
      <c r="BO159" s="33" t="str">
        <f t="shared" si="173"/>
        <v>Karlo</v>
      </c>
      <c r="BP159" s="71" t="str">
        <f t="shared" si="174"/>
        <v>Gobec</v>
      </c>
      <c r="BQ159" s="52" t="s">
        <v>0</v>
      </c>
      <c r="BR159" s="87" t="str">
        <f t="shared" si="175"/>
        <v/>
      </c>
      <c r="BS159" s="52" t="s">
        <v>0</v>
      </c>
      <c r="BT159" s="20" t="str">
        <f t="shared" si="176"/>
        <v/>
      </c>
      <c r="BU159" s="52" t="s">
        <v>0</v>
      </c>
      <c r="BV159" s="135"/>
      <c r="BW159" s="52" t="s">
        <v>0</v>
      </c>
      <c r="BX159" s="57" t="str">
        <f t="shared" si="177"/>
        <v/>
      </c>
      <c r="BY159" s="78" t="str">
        <f>IF(BV159="","",MAX(BY$10:BY158)+1)</f>
        <v/>
      </c>
      <c r="BZ159" s="58" t="str">
        <f t="shared" si="178"/>
        <v/>
      </c>
      <c r="CA159" s="52" t="s">
        <v>0</v>
      </c>
      <c r="CB159" s="20" t="str">
        <f t="shared" si="179"/>
        <v/>
      </c>
      <c r="CC159" s="52" t="s">
        <v>0</v>
      </c>
      <c r="CD159" s="63" t="str">
        <f>IF(AND(BM159="NEMA",BN159="NEMA"),MAX(CD$10:CD158)+1,"")</f>
        <v/>
      </c>
      <c r="CE159" s="58" t="str">
        <f t="shared" si="180"/>
        <v/>
      </c>
      <c r="CF159" t="s">
        <v>0</v>
      </c>
      <c r="CG159" s="138" t="str">
        <f t="shared" si="140"/>
        <v>M</v>
      </c>
      <c r="CH159" t="s">
        <v>0</v>
      </c>
      <c r="CI159" s="57" t="str">
        <f>IF(CD159="","",IF(M159&lt;&gt;"CRO","","INSERT INTO osoba (id,reg_broj,oib,spol_id,dat_rodjenja) VALUES ("&amp;CD159&amp;",(SELECT max(reg_broj)+1 FROM osoba),Null,'"&amp;CG159&amp;"',Null); INSERT INTO osoba_log (id,reg_broj,oib,spol_id,dat_rodjenja,dnevnik_id) SELECT id,reg_broj,oib,spol_id,dat_rodjenja,"&amp;dnevnik_id&amp;" FROM osoba WHERE id = "&amp;CD159&amp;";"))</f>
        <v/>
      </c>
      <c r="CJ159" s="71" t="str">
        <f>IF(CD159="","","INSERT INTO imeprezime (id,osoba_id,rbr,ime,prezime,klub_id,identitet_id,sintaksa_id,info,aktivno,dnevnik_id) VALUES ("&amp;CD159&amp;","&amp;IF(CI159="","Null",CD159)&amp;",1,'"&amp;BK159&amp;"','"&amp;BL159&amp;"',(SELECT id FROM klub WHERE naziv = '"&amp;BD159&amp;"'),Null,1,'',1,"&amp;dnevnik_id&amp;");")</f>
        <v/>
      </c>
      <c r="CK159" t="s">
        <v>0</v>
      </c>
      <c r="CL159" s="20" t="str">
        <f t="shared" si="181"/>
        <v/>
      </c>
      <c r="CM159" s="52" t="s">
        <v>0</v>
      </c>
      <c r="CN159" s="57" t="str">
        <f t="shared" si="141"/>
        <v>Karlo</v>
      </c>
      <c r="CO159" s="71" t="str">
        <f t="shared" si="142"/>
        <v>Gobec</v>
      </c>
      <c r="CP159" s="52" t="s">
        <v>0</v>
      </c>
      <c r="CQ159" s="57" t="str">
        <f t="shared" si="182"/>
        <v>Karlo – Gobec – OK Vihor – M55</v>
      </c>
      <c r="CR159" s="58">
        <f t="shared" si="183"/>
        <v>665</v>
      </c>
      <c r="CS159" s="52" t="s">
        <v>0</v>
      </c>
      <c r="CT159" s="57" t="str">
        <f t="shared" si="184"/>
        <v>Karlo – Gobec – OK Vihor</v>
      </c>
      <c r="CU159" s="58">
        <f t="shared" si="185"/>
        <v>665</v>
      </c>
      <c r="CV159" s="52" t="s">
        <v>0</v>
      </c>
      <c r="CW159" s="57" t="str">
        <f t="shared" si="186"/>
        <v>Karlo – Gobec</v>
      </c>
      <c r="CX159" s="58">
        <f t="shared" si="187"/>
        <v>665</v>
      </c>
      <c r="CY159" s="52" t="s">
        <v>0</v>
      </c>
      <c r="CZ159" s="63">
        <f t="shared" si="188"/>
        <v>665</v>
      </c>
      <c r="DA159" s="58" cm="1">
        <f t="array" ref="DA159">IF(CZ159&lt;&gt;"",INDEX(imePrezime_id,CZ159,0),IF(CD159&lt;&gt;"",CD159,""))</f>
        <v>1494</v>
      </c>
      <c r="DB159" s="52" t="s">
        <v>0</v>
      </c>
      <c r="DC159" s="63" t="str">
        <f t="shared" si="189"/>
        <v>imepre</v>
      </c>
      <c r="DD159" s="78" t="str">
        <f t="shared" si="143"/>
        <v>klu</v>
      </c>
      <c r="DE159" s="78" t="str">
        <f t="shared" si="190"/>
        <v>kat</v>
      </c>
      <c r="DF159" s="78" t="str">
        <f t="shared" si="191"/>
        <v/>
      </c>
      <c r="DG159" s="71" t="str">
        <f t="shared" si="192"/>
        <v>imepre-klu-kat</v>
      </c>
      <c r="DH159" s="52" t="s">
        <v>0</v>
      </c>
      <c r="DI159" s="63">
        <f>IF(BL159="","",MAX(DI$10:DI158)+1)</f>
        <v>1135</v>
      </c>
      <c r="DJ159" s="78">
        <f t="shared" si="193"/>
        <v>1012</v>
      </c>
      <c r="DK159" s="78">
        <f t="shared" si="194"/>
        <v>1494</v>
      </c>
      <c r="DL159" s="78">
        <f t="shared" si="195"/>
        <v>2491</v>
      </c>
      <c r="DM159" s="78">
        <f t="shared" si="196"/>
        <v>1</v>
      </c>
      <c r="DN159" s="78">
        <f t="shared" si="144"/>
        <v>0</v>
      </c>
      <c r="DO159" s="78">
        <f t="shared" si="145"/>
        <v>1</v>
      </c>
      <c r="DP159" s="78" t="str">
        <f t="shared" si="197"/>
        <v>0</v>
      </c>
      <c r="DQ159" s="78" t="str">
        <f t="shared" si="198"/>
        <v/>
      </c>
      <c r="DR159" s="78" t="str">
        <f t="shared" si="199"/>
        <v/>
      </c>
      <c r="DS159" s="58" t="str">
        <f t="shared" si="146"/>
        <v/>
      </c>
      <c r="DT159" s="52" t="s">
        <v>0</v>
      </c>
      <c r="DU159" s="20"/>
      <c r="DV159" s="52"/>
      <c r="DW159" s="20"/>
      <c r="DX159" s="52"/>
      <c r="DY159" s="230"/>
      <c r="DZ159" s="52" t="s">
        <v>0</v>
      </c>
    </row>
    <row r="160" spans="1:130" x14ac:dyDescent="0.25">
      <c r="A160" t="s">
        <v>0</v>
      </c>
      <c r="B160" s="57" t="str">
        <f>IF(csv!F152="","",csv!T152)</f>
        <v>M55</v>
      </c>
      <c r="C160" s="33" t="s">
        <v>0</v>
      </c>
      <c r="D160" s="33" t="str">
        <f>IF(csv!F152="","",csv!F152)</f>
        <v>Mile</v>
      </c>
      <c r="E160" s="33" t="str">
        <f>IF(csv!E152="","",csv!E152)</f>
        <v>Mioković</v>
      </c>
      <c r="F160" s="33" t="s">
        <v>0</v>
      </c>
      <c r="G160" s="78" t="str">
        <f>IF(csv!M152="","",csv!M152)</f>
        <v>42:22</v>
      </c>
      <c r="H160" s="78" t="str">
        <f>IF(csv!N152="","",csv!N152)</f>
        <v>0</v>
      </c>
      <c r="I160" s="33" t="s">
        <v>0</v>
      </c>
      <c r="J160" s="33" t="str">
        <f>IF(csv!P152="","",csv!P152)</f>
        <v>KAP</v>
      </c>
      <c r="K160" s="33" t="str">
        <f>IF(csv!Q152="","",csv!Q152)</f>
        <v>OK Kapela</v>
      </c>
      <c r="L160" s="33" t="s">
        <v>0</v>
      </c>
      <c r="M160" s="71" t="str">
        <f>IF(csv!R152="","",csv!R152)</f>
        <v>CRO</v>
      </c>
      <c r="N160" s="52" t="s">
        <v>0</v>
      </c>
      <c r="O160" s="57" t="str">
        <f t="shared" si="147"/>
        <v>M55</v>
      </c>
      <c r="P160" s="78">
        <f>IF(O160="","",IF(COUNTIF(O$10:O159,O160)=0,P159+1,P159))</f>
        <v>9</v>
      </c>
      <c r="Q160" s="93">
        <f t="shared" si="148"/>
        <v>105</v>
      </c>
      <c r="R160" s="94" t="str" cm="1">
        <f t="array" ref="R160">IF(S160="","",INDEX(natjecanjeStaze_naziv,MATCH(S160,natjecanjeStaze_stazaId,0)))</f>
        <v>M55 – Ž45</v>
      </c>
      <c r="S160" s="58">
        <f t="shared" si="149"/>
        <v>1012</v>
      </c>
      <c r="T160" s="52" t="s">
        <v>0</v>
      </c>
      <c r="U160" s="165" t="str">
        <f t="shared" si="150"/>
        <v>M55</v>
      </c>
      <c r="V160" s="52" t="s">
        <v>0</v>
      </c>
      <c r="W160" s="57" t="str">
        <f t="shared" si="151"/>
        <v>CRO</v>
      </c>
      <c r="X160" s="78">
        <f t="shared" si="3"/>
        <v>1</v>
      </c>
      <c r="Y160" s="33" t="str">
        <f t="shared" si="152"/>
        <v/>
      </c>
      <c r="Z160" s="71" t="str">
        <f>IF(Y160="","",MAX(Z$10:Z159)+1)</f>
        <v/>
      </c>
      <c r="AA160" s="52" t="s">
        <v>0</v>
      </c>
      <c r="AB160" s="135"/>
      <c r="AC160" s="52" t="s">
        <v>0</v>
      </c>
      <c r="AD160" s="20" t="str">
        <f t="shared" si="153"/>
        <v/>
      </c>
      <c r="AE160" s="52" t="s">
        <v>0</v>
      </c>
      <c r="AF160" s="165" t="str">
        <f t="shared" si="154"/>
        <v>CRO</v>
      </c>
      <c r="AG160" s="52" t="s">
        <v>0</v>
      </c>
      <c r="AH160" s="57" t="str">
        <f t="shared" si="155"/>
        <v>KAP</v>
      </c>
      <c r="AI160" s="33" t="str">
        <f t="shared" si="156"/>
        <v>OK Kapela</v>
      </c>
      <c r="AJ160" s="78" t="str">
        <f t="shared" si="5"/>
        <v/>
      </c>
      <c r="AK160" s="33" t="str" cm="1">
        <f t="array" ref="AK160">IF(AJ160="",""&amp;AI160,IF(AJ160="NEMA",AI160,INDEX(klub_naziv,MATCH(INDEX(klubAlias_klubId,AJ160),klub_id,0))))</f>
        <v>OK Kapela</v>
      </c>
      <c r="AL160" s="33" t="str" cm="1">
        <f t="array" ref="AL160">IFERROR(""&amp;INDEX(registarNatjecatelji,CX160,4),"")</f>
        <v>OK Kapela</v>
      </c>
      <c r="AM160" s="78" t="str">
        <f t="shared" si="157"/>
        <v/>
      </c>
      <c r="AN160" s="71" t="str">
        <f t="shared" si="158"/>
        <v>OK Kapela</v>
      </c>
      <c r="AO160" s="52" t="s">
        <v>0</v>
      </c>
      <c r="AP160" s="87" t="str">
        <f>IF(AJ160&lt;&gt;"NEMA","",IF(IFERROR(MATCH(AI160,AI$10:AI159,0),0)&lt;&gt;0,"",AI160))</f>
        <v/>
      </c>
      <c r="AQ160" s="52" t="s">
        <v>0</v>
      </c>
      <c r="AR160" s="135"/>
      <c r="AS160" s="52" t="s">
        <v>0</v>
      </c>
      <c r="AT160" s="57" t="str">
        <f t="shared" si="159"/>
        <v/>
      </c>
      <c r="AU160" s="33" t="str">
        <f>IF(AT160="","",MAX(AU$10:AU159)+1)</f>
        <v/>
      </c>
      <c r="AV160" s="33" t="str">
        <f t="shared" si="160"/>
        <v/>
      </c>
      <c r="AW160" s="33" t="str">
        <f t="shared" si="161"/>
        <v/>
      </c>
      <c r="AX160" s="33" t="str">
        <f>IF(AR160="","",MAX(AX$10:AX159)+1)</f>
        <v/>
      </c>
      <c r="AY160" s="94" t="str">
        <f t="shared" si="162"/>
        <v/>
      </c>
      <c r="AZ160" s="71" t="str">
        <f t="shared" si="163"/>
        <v/>
      </c>
      <c r="BA160" s="52" t="s">
        <v>0</v>
      </c>
      <c r="BB160" s="20" t="str">
        <f t="shared" si="164"/>
        <v/>
      </c>
      <c r="BC160" s="52" t="s">
        <v>0</v>
      </c>
      <c r="BD160" s="165" t="str">
        <f t="shared" si="165"/>
        <v>OK Kapela</v>
      </c>
      <c r="BE160" s="52" t="s">
        <v>0</v>
      </c>
      <c r="BF160" s="63" t="str">
        <f t="shared" si="166"/>
        <v>42:22</v>
      </c>
      <c r="BG160" s="93" t="str">
        <f t="shared" si="167"/>
        <v>0</v>
      </c>
      <c r="BH160" s="211">
        <f t="shared" si="168"/>
        <v>2542</v>
      </c>
      <c r="BI160" s="212">
        <f t="shared" si="139"/>
        <v>1</v>
      </c>
      <c r="BJ160" s="52" t="s">
        <v>0</v>
      </c>
      <c r="BK160" s="57" t="str">
        <f t="shared" si="169"/>
        <v>Mile</v>
      </c>
      <c r="BL160" s="33" t="str">
        <f t="shared" si="170"/>
        <v>Mioković</v>
      </c>
      <c r="BM160" s="78">
        <f t="shared" si="171"/>
        <v>1430</v>
      </c>
      <c r="BN160" s="78" t="str">
        <f t="shared" si="172"/>
        <v/>
      </c>
      <c r="BO160" s="33" t="str">
        <f t="shared" si="173"/>
        <v>Mile</v>
      </c>
      <c r="BP160" s="71" t="str">
        <f t="shared" si="174"/>
        <v>Mioković</v>
      </c>
      <c r="BQ160" s="52" t="s">
        <v>0</v>
      </c>
      <c r="BR160" s="87" t="str">
        <f t="shared" si="175"/>
        <v/>
      </c>
      <c r="BS160" s="52" t="s">
        <v>0</v>
      </c>
      <c r="BT160" s="20" t="str">
        <f t="shared" si="176"/>
        <v/>
      </c>
      <c r="BU160" s="52" t="s">
        <v>0</v>
      </c>
      <c r="BV160" s="135"/>
      <c r="BW160" s="52" t="s">
        <v>0</v>
      </c>
      <c r="BX160" s="57" t="str">
        <f t="shared" si="177"/>
        <v/>
      </c>
      <c r="BY160" s="78" t="str">
        <f>IF(BV160="","",MAX(BY$10:BY159)+1)</f>
        <v/>
      </c>
      <c r="BZ160" s="58" t="str">
        <f t="shared" si="178"/>
        <v/>
      </c>
      <c r="CA160" s="52" t="s">
        <v>0</v>
      </c>
      <c r="CB160" s="20" t="str">
        <f t="shared" si="179"/>
        <v/>
      </c>
      <c r="CC160" s="52" t="s">
        <v>0</v>
      </c>
      <c r="CD160" s="63" t="str">
        <f>IF(AND(BM160="NEMA",BN160="NEMA"),MAX(CD$10:CD159)+1,"")</f>
        <v/>
      </c>
      <c r="CE160" s="58" t="str">
        <f t="shared" si="180"/>
        <v/>
      </c>
      <c r="CF160" t="s">
        <v>0</v>
      </c>
      <c r="CG160" s="138" t="str">
        <f t="shared" si="140"/>
        <v>M</v>
      </c>
      <c r="CH160" t="s">
        <v>0</v>
      </c>
      <c r="CI160" s="57" t="str">
        <f>IF(CD160="","",IF(M160&lt;&gt;"CRO","","INSERT INTO osoba (id,reg_broj,oib,spol_id,dat_rodjenja) VALUES ("&amp;CD160&amp;",(SELECT max(reg_broj)+1 FROM osoba),Null,'"&amp;CG160&amp;"',Null); INSERT INTO osoba_log (id,reg_broj,oib,spol_id,dat_rodjenja,dnevnik_id) SELECT id,reg_broj,oib,spol_id,dat_rodjenja,"&amp;dnevnik_id&amp;" FROM osoba WHERE id = "&amp;CD160&amp;";"))</f>
        <v/>
      </c>
      <c r="CJ160" s="71" t="str">
        <f>IF(CD160="","","INSERT INTO imeprezime (id,osoba_id,rbr,ime,prezime,klub_id,identitet_id,sintaksa_id,info,aktivno,dnevnik_id) VALUES ("&amp;CD160&amp;","&amp;IF(CI160="","Null",CD160)&amp;",1,'"&amp;BK160&amp;"','"&amp;BL160&amp;"',(SELECT id FROM klub WHERE naziv = '"&amp;BD160&amp;"'),Null,1,'',1,"&amp;dnevnik_id&amp;");")</f>
        <v/>
      </c>
      <c r="CK160" t="s">
        <v>0</v>
      </c>
      <c r="CL160" s="20" t="str">
        <f t="shared" si="181"/>
        <v/>
      </c>
      <c r="CM160" s="52" t="s">
        <v>0</v>
      </c>
      <c r="CN160" s="57" t="str">
        <f t="shared" si="141"/>
        <v>Mile</v>
      </c>
      <c r="CO160" s="71" t="str">
        <f t="shared" si="142"/>
        <v>Mioković</v>
      </c>
      <c r="CP160" s="52" t="s">
        <v>0</v>
      </c>
      <c r="CQ160" s="57" t="str">
        <f t="shared" si="182"/>
        <v>Mile – Mioković – OK Kapela – M55</v>
      </c>
      <c r="CR160" s="58">
        <f t="shared" si="183"/>
        <v>281</v>
      </c>
      <c r="CS160" s="52" t="s">
        <v>0</v>
      </c>
      <c r="CT160" s="57" t="str">
        <f t="shared" si="184"/>
        <v>Mile – Mioković – OK Kapela</v>
      </c>
      <c r="CU160" s="58">
        <f t="shared" si="185"/>
        <v>281</v>
      </c>
      <c r="CV160" s="52" t="s">
        <v>0</v>
      </c>
      <c r="CW160" s="57" t="str">
        <f t="shared" si="186"/>
        <v>Mile – Mioković</v>
      </c>
      <c r="CX160" s="58">
        <f t="shared" si="187"/>
        <v>281</v>
      </c>
      <c r="CY160" s="52" t="s">
        <v>0</v>
      </c>
      <c r="CZ160" s="63">
        <f t="shared" si="188"/>
        <v>281</v>
      </c>
      <c r="DA160" s="58" cm="1">
        <f t="array" ref="DA160">IF(CZ160&lt;&gt;"",INDEX(imePrezime_id,CZ160,0),IF(CD160&lt;&gt;"",CD160,""))</f>
        <v>1430</v>
      </c>
      <c r="DB160" s="52" t="s">
        <v>0</v>
      </c>
      <c r="DC160" s="63" t="str">
        <f t="shared" si="189"/>
        <v>imepre</v>
      </c>
      <c r="DD160" s="78" t="str">
        <f t="shared" si="143"/>
        <v>klu</v>
      </c>
      <c r="DE160" s="78" t="str">
        <f t="shared" si="190"/>
        <v>kat</v>
      </c>
      <c r="DF160" s="78" t="str">
        <f t="shared" si="191"/>
        <v/>
      </c>
      <c r="DG160" s="71" t="str">
        <f t="shared" si="192"/>
        <v>imepre-klu-kat</v>
      </c>
      <c r="DH160" s="52" t="s">
        <v>0</v>
      </c>
      <c r="DI160" s="63">
        <f>IF(BL160="","",MAX(DI$10:DI159)+1)</f>
        <v>1136</v>
      </c>
      <c r="DJ160" s="78">
        <f t="shared" si="193"/>
        <v>1012</v>
      </c>
      <c r="DK160" s="78">
        <f t="shared" si="194"/>
        <v>1430</v>
      </c>
      <c r="DL160" s="78">
        <f t="shared" si="195"/>
        <v>2542</v>
      </c>
      <c r="DM160" s="78">
        <f t="shared" si="196"/>
        <v>1</v>
      </c>
      <c r="DN160" s="78">
        <f t="shared" si="144"/>
        <v>0</v>
      </c>
      <c r="DO160" s="78">
        <f t="shared" si="145"/>
        <v>1</v>
      </c>
      <c r="DP160" s="78" t="str">
        <f t="shared" si="197"/>
        <v>0</v>
      </c>
      <c r="DQ160" s="78" t="str">
        <f t="shared" si="198"/>
        <v/>
      </c>
      <c r="DR160" s="78" t="str">
        <f t="shared" si="199"/>
        <v/>
      </c>
      <c r="DS160" s="58" t="str">
        <f t="shared" si="146"/>
        <v/>
      </c>
      <c r="DT160" s="52" t="s">
        <v>0</v>
      </c>
      <c r="DU160" s="20"/>
      <c r="DV160" s="52"/>
      <c r="DW160" s="20"/>
      <c r="DX160" s="52"/>
      <c r="DY160" s="230"/>
      <c r="DZ160" s="52" t="s">
        <v>0</v>
      </c>
    </row>
    <row r="161" spans="1:130" x14ac:dyDescent="0.25">
      <c r="A161" t="s">
        <v>0</v>
      </c>
      <c r="B161" s="57" t="str">
        <f>IF(csv!F153="","",csv!T153)</f>
        <v>M55</v>
      </c>
      <c r="C161" s="33" t="s">
        <v>0</v>
      </c>
      <c r="D161" s="33" t="str">
        <f>IF(csv!F153="","",csv!F153)</f>
        <v>Krešo</v>
      </c>
      <c r="E161" s="33" t="str">
        <f>IF(csv!E153="","",csv!E153)</f>
        <v>Špoljar</v>
      </c>
      <c r="F161" s="33" t="s">
        <v>0</v>
      </c>
      <c r="G161" s="78" t="str">
        <f>IF(csv!M153="","",csv!M153)</f>
        <v>45:13</v>
      </c>
      <c r="H161" s="78" t="str">
        <f>IF(csv!N153="","",csv!N153)</f>
        <v>0</v>
      </c>
      <c r="I161" s="33" t="s">
        <v>0</v>
      </c>
      <c r="J161" s="33" t="str">
        <f>IF(csv!P153="","",csv!P153)</f>
        <v>KAP</v>
      </c>
      <c r="K161" s="33" t="str">
        <f>IF(csv!Q153="","",csv!Q153)</f>
        <v>OK Kapela</v>
      </c>
      <c r="L161" s="33" t="s">
        <v>0</v>
      </c>
      <c r="M161" s="71" t="str">
        <f>IF(csv!R153="","",csv!R153)</f>
        <v>CRO</v>
      </c>
      <c r="N161" s="52" t="s">
        <v>0</v>
      </c>
      <c r="O161" s="57" t="str">
        <f t="shared" si="147"/>
        <v>M55</v>
      </c>
      <c r="P161" s="78">
        <f>IF(O161="","",IF(COUNTIF(O$10:O160,O161)=0,P160+1,P160))</f>
        <v>9</v>
      </c>
      <c r="Q161" s="93">
        <f t="shared" si="148"/>
        <v>105</v>
      </c>
      <c r="R161" s="94" t="str" cm="1">
        <f t="array" ref="R161">IF(S161="","",INDEX(natjecanjeStaze_naziv,MATCH(S161,natjecanjeStaze_stazaId,0)))</f>
        <v>M55 – Ž45</v>
      </c>
      <c r="S161" s="58">
        <f t="shared" si="149"/>
        <v>1012</v>
      </c>
      <c r="T161" s="52" t="s">
        <v>0</v>
      </c>
      <c r="U161" s="165" t="str">
        <f t="shared" si="150"/>
        <v>M55</v>
      </c>
      <c r="V161" s="52" t="s">
        <v>0</v>
      </c>
      <c r="W161" s="57" t="str">
        <f t="shared" si="151"/>
        <v>CRO</v>
      </c>
      <c r="X161" s="78">
        <f t="shared" si="3"/>
        <v>1</v>
      </c>
      <c r="Y161" s="33" t="str">
        <f t="shared" si="152"/>
        <v/>
      </c>
      <c r="Z161" s="71" t="str">
        <f>IF(Y161="","",MAX(Z$10:Z160)+1)</f>
        <v/>
      </c>
      <c r="AA161" s="52" t="s">
        <v>0</v>
      </c>
      <c r="AB161" s="135"/>
      <c r="AC161" s="52" t="s">
        <v>0</v>
      </c>
      <c r="AD161" s="20" t="str">
        <f t="shared" si="153"/>
        <v/>
      </c>
      <c r="AE161" s="52" t="s">
        <v>0</v>
      </c>
      <c r="AF161" s="165" t="str">
        <f t="shared" si="154"/>
        <v>CRO</v>
      </c>
      <c r="AG161" s="52" t="s">
        <v>0</v>
      </c>
      <c r="AH161" s="57" t="str">
        <f t="shared" si="155"/>
        <v>KAP</v>
      </c>
      <c r="AI161" s="33" t="str">
        <f t="shared" si="156"/>
        <v>OK Kapela</v>
      </c>
      <c r="AJ161" s="78" t="str">
        <f t="shared" si="5"/>
        <v/>
      </c>
      <c r="AK161" s="33" t="str" cm="1">
        <f t="array" ref="AK161">IF(AJ161="",""&amp;AI161,IF(AJ161="NEMA",AI161,INDEX(klub_naziv,MATCH(INDEX(klubAlias_klubId,AJ161),klub_id,0))))</f>
        <v>OK Kapela</v>
      </c>
      <c r="AL161" s="33" t="str" cm="1">
        <f t="array" ref="AL161">IFERROR(""&amp;INDEX(registarNatjecatelji,CX161,4),"")</f>
        <v>OK Kapela</v>
      </c>
      <c r="AM161" s="78" t="str">
        <f t="shared" si="157"/>
        <v/>
      </c>
      <c r="AN161" s="71" t="str">
        <f t="shared" si="158"/>
        <v>OK Kapela</v>
      </c>
      <c r="AO161" s="52" t="s">
        <v>0</v>
      </c>
      <c r="AP161" s="87" t="str">
        <f>IF(AJ161&lt;&gt;"NEMA","",IF(IFERROR(MATCH(AI161,AI$10:AI160,0),0)&lt;&gt;0,"",AI161))</f>
        <v/>
      </c>
      <c r="AQ161" s="52" t="s">
        <v>0</v>
      </c>
      <c r="AR161" s="135"/>
      <c r="AS161" s="52" t="s">
        <v>0</v>
      </c>
      <c r="AT161" s="57" t="str">
        <f t="shared" si="159"/>
        <v/>
      </c>
      <c r="AU161" s="33" t="str">
        <f>IF(AT161="","",MAX(AU$10:AU160)+1)</f>
        <v/>
      </c>
      <c r="AV161" s="33" t="str">
        <f t="shared" si="160"/>
        <v/>
      </c>
      <c r="AW161" s="33" t="str">
        <f t="shared" si="161"/>
        <v/>
      </c>
      <c r="AX161" s="33" t="str">
        <f>IF(AR161="","",MAX(AX$10:AX160)+1)</f>
        <v/>
      </c>
      <c r="AY161" s="94" t="str">
        <f t="shared" si="162"/>
        <v/>
      </c>
      <c r="AZ161" s="71" t="str">
        <f t="shared" si="163"/>
        <v/>
      </c>
      <c r="BA161" s="52" t="s">
        <v>0</v>
      </c>
      <c r="BB161" s="20" t="str">
        <f t="shared" si="164"/>
        <v/>
      </c>
      <c r="BC161" s="52" t="s">
        <v>0</v>
      </c>
      <c r="BD161" s="165" t="str">
        <f t="shared" si="165"/>
        <v>OK Kapela</v>
      </c>
      <c r="BE161" s="52" t="s">
        <v>0</v>
      </c>
      <c r="BF161" s="63" t="str">
        <f t="shared" si="166"/>
        <v>45:13</v>
      </c>
      <c r="BG161" s="93" t="str">
        <f t="shared" si="167"/>
        <v>0</v>
      </c>
      <c r="BH161" s="211">
        <f t="shared" si="168"/>
        <v>2713</v>
      </c>
      <c r="BI161" s="212">
        <f t="shared" si="139"/>
        <v>1</v>
      </c>
      <c r="BJ161" s="52" t="s">
        <v>0</v>
      </c>
      <c r="BK161" s="57" t="str">
        <f t="shared" si="169"/>
        <v>Krešo</v>
      </c>
      <c r="BL161" s="33" t="str">
        <f t="shared" si="170"/>
        <v>Špoljar</v>
      </c>
      <c r="BM161" s="78">
        <f t="shared" si="171"/>
        <v>1358</v>
      </c>
      <c r="BN161" s="78" t="str">
        <f t="shared" si="172"/>
        <v/>
      </c>
      <c r="BO161" s="33" t="str">
        <f t="shared" si="173"/>
        <v>Krešo</v>
      </c>
      <c r="BP161" s="71" t="str">
        <f t="shared" si="174"/>
        <v>Špoljar</v>
      </c>
      <c r="BQ161" s="52" t="s">
        <v>0</v>
      </c>
      <c r="BR161" s="87" t="str">
        <f t="shared" si="175"/>
        <v/>
      </c>
      <c r="BS161" s="52" t="s">
        <v>0</v>
      </c>
      <c r="BT161" s="20" t="str">
        <f t="shared" si="176"/>
        <v/>
      </c>
      <c r="BU161" s="52" t="s">
        <v>0</v>
      </c>
      <c r="BV161" s="135"/>
      <c r="BW161" s="52" t="s">
        <v>0</v>
      </c>
      <c r="BX161" s="57" t="str">
        <f t="shared" si="177"/>
        <v/>
      </c>
      <c r="BY161" s="78" t="str">
        <f>IF(BV161="","",MAX(BY$10:BY160)+1)</f>
        <v/>
      </c>
      <c r="BZ161" s="58" t="str">
        <f t="shared" si="178"/>
        <v/>
      </c>
      <c r="CA161" s="52" t="s">
        <v>0</v>
      </c>
      <c r="CB161" s="20" t="str">
        <f t="shared" si="179"/>
        <v/>
      </c>
      <c r="CC161" s="52" t="s">
        <v>0</v>
      </c>
      <c r="CD161" s="63" t="str">
        <f>IF(AND(BM161="NEMA",BN161="NEMA"),MAX(CD$10:CD160)+1,"")</f>
        <v/>
      </c>
      <c r="CE161" s="58" t="str">
        <f t="shared" si="180"/>
        <v/>
      </c>
      <c r="CF161" t="s">
        <v>0</v>
      </c>
      <c r="CG161" s="138" t="str">
        <f t="shared" si="140"/>
        <v>M</v>
      </c>
      <c r="CH161" t="s">
        <v>0</v>
      </c>
      <c r="CI161" s="57" t="str">
        <f>IF(CD161="","",IF(M161&lt;&gt;"CRO","","INSERT INTO osoba (id,reg_broj,oib,spol_id,dat_rodjenja) VALUES ("&amp;CD161&amp;",(SELECT max(reg_broj)+1 FROM osoba),Null,'"&amp;CG161&amp;"',Null); INSERT INTO osoba_log (id,reg_broj,oib,spol_id,dat_rodjenja,dnevnik_id) SELECT id,reg_broj,oib,spol_id,dat_rodjenja,"&amp;dnevnik_id&amp;" FROM osoba WHERE id = "&amp;CD161&amp;";"))</f>
        <v/>
      </c>
      <c r="CJ161" s="71" t="str">
        <f>IF(CD161="","","INSERT INTO imeprezime (id,osoba_id,rbr,ime,prezime,klub_id,identitet_id,sintaksa_id,info,aktivno,dnevnik_id) VALUES ("&amp;CD161&amp;","&amp;IF(CI161="","Null",CD161)&amp;",1,'"&amp;BK161&amp;"','"&amp;BL161&amp;"',(SELECT id FROM klub WHERE naziv = '"&amp;BD161&amp;"'),Null,1,'',1,"&amp;dnevnik_id&amp;");")</f>
        <v/>
      </c>
      <c r="CK161" t="s">
        <v>0</v>
      </c>
      <c r="CL161" s="20" t="str">
        <f t="shared" si="181"/>
        <v/>
      </c>
      <c r="CM161" s="52" t="s">
        <v>0</v>
      </c>
      <c r="CN161" s="57" t="str">
        <f t="shared" si="141"/>
        <v>Krešo</v>
      </c>
      <c r="CO161" s="71" t="str">
        <f t="shared" si="142"/>
        <v>Špoljar</v>
      </c>
      <c r="CP161" s="52" t="s">
        <v>0</v>
      </c>
      <c r="CQ161" s="57" t="str">
        <f t="shared" si="182"/>
        <v>Krešo – Špoljar – OK Kapela – M55</v>
      </c>
      <c r="CR161" s="58">
        <f t="shared" si="183"/>
        <v>307</v>
      </c>
      <c r="CS161" s="52" t="s">
        <v>0</v>
      </c>
      <c r="CT161" s="57" t="str">
        <f t="shared" si="184"/>
        <v>Krešo – Špoljar – OK Kapela</v>
      </c>
      <c r="CU161" s="58">
        <f t="shared" si="185"/>
        <v>307</v>
      </c>
      <c r="CV161" s="52" t="s">
        <v>0</v>
      </c>
      <c r="CW161" s="57" t="str">
        <f t="shared" si="186"/>
        <v>Krešo – Špoljar</v>
      </c>
      <c r="CX161" s="58">
        <f t="shared" si="187"/>
        <v>307</v>
      </c>
      <c r="CY161" s="52" t="s">
        <v>0</v>
      </c>
      <c r="CZ161" s="63">
        <f t="shared" si="188"/>
        <v>307</v>
      </c>
      <c r="DA161" s="58" cm="1">
        <f t="array" ref="DA161">IF(CZ161&lt;&gt;"",INDEX(imePrezime_id,CZ161,0),IF(CD161&lt;&gt;"",CD161,""))</f>
        <v>1358</v>
      </c>
      <c r="DB161" s="52" t="s">
        <v>0</v>
      </c>
      <c r="DC161" s="63" t="str">
        <f t="shared" si="189"/>
        <v>imepre</v>
      </c>
      <c r="DD161" s="78" t="str">
        <f t="shared" si="143"/>
        <v>klu</v>
      </c>
      <c r="DE161" s="78" t="str">
        <f t="shared" si="190"/>
        <v>kat</v>
      </c>
      <c r="DF161" s="78" t="str">
        <f t="shared" si="191"/>
        <v/>
      </c>
      <c r="DG161" s="71" t="str">
        <f t="shared" si="192"/>
        <v>imepre-klu-kat</v>
      </c>
      <c r="DH161" s="52" t="s">
        <v>0</v>
      </c>
      <c r="DI161" s="63">
        <f>IF(BL161="","",MAX(DI$10:DI160)+1)</f>
        <v>1137</v>
      </c>
      <c r="DJ161" s="78">
        <f t="shared" si="193"/>
        <v>1012</v>
      </c>
      <c r="DK161" s="78">
        <f t="shared" si="194"/>
        <v>1358</v>
      </c>
      <c r="DL161" s="78">
        <f t="shared" si="195"/>
        <v>2713</v>
      </c>
      <c r="DM161" s="78">
        <f t="shared" si="196"/>
        <v>1</v>
      </c>
      <c r="DN161" s="78">
        <f t="shared" si="144"/>
        <v>0</v>
      </c>
      <c r="DO161" s="78">
        <f t="shared" si="145"/>
        <v>1</v>
      </c>
      <c r="DP161" s="78" t="str">
        <f t="shared" si="197"/>
        <v>0</v>
      </c>
      <c r="DQ161" s="78" t="str">
        <f t="shared" si="198"/>
        <v/>
      </c>
      <c r="DR161" s="78" t="str">
        <f t="shared" si="199"/>
        <v/>
      </c>
      <c r="DS161" s="58" t="str">
        <f t="shared" si="146"/>
        <v/>
      </c>
      <c r="DT161" s="52" t="s">
        <v>0</v>
      </c>
      <c r="DU161" s="20"/>
      <c r="DV161" s="52"/>
      <c r="DW161" s="20"/>
      <c r="DX161" s="52"/>
      <c r="DY161" s="230"/>
      <c r="DZ161" s="52" t="s">
        <v>0</v>
      </c>
    </row>
    <row r="162" spans="1:130" x14ac:dyDescent="0.25">
      <c r="A162" t="s">
        <v>0</v>
      </c>
      <c r="B162" s="57" t="str">
        <f>IF(csv!F154="","",csv!T154)</f>
        <v>M55</v>
      </c>
      <c r="C162" s="33" t="s">
        <v>0</v>
      </c>
      <c r="D162" s="33" t="str">
        <f>IF(csv!F154="","",csv!F154)</f>
        <v>Milan</v>
      </c>
      <c r="E162" s="33" t="str">
        <f>IF(csv!E154="","",csv!E154)</f>
        <v>Radočaj</v>
      </c>
      <c r="F162" s="33" t="s">
        <v>0</v>
      </c>
      <c r="G162" s="78" t="str">
        <f>IF(csv!M154="","",csv!M154)</f>
        <v>48:26</v>
      </c>
      <c r="H162" s="78" t="str">
        <f>IF(csv!N154="","",csv!N154)</f>
        <v>0</v>
      </c>
      <c r="I162" s="33" t="s">
        <v>0</v>
      </c>
      <c r="J162" s="33" t="str">
        <f>IF(csv!P154="","",csv!P154)</f>
        <v>BJE</v>
      </c>
      <c r="K162" s="33" t="str">
        <f>IF(csv!Q154="","",csv!Q154)</f>
        <v>OK Bjelovar</v>
      </c>
      <c r="L162" s="33" t="s">
        <v>0</v>
      </c>
      <c r="M162" s="71" t="str">
        <f>IF(csv!R154="","",csv!R154)</f>
        <v>CRO</v>
      </c>
      <c r="N162" s="52" t="s">
        <v>0</v>
      </c>
      <c r="O162" s="57" t="str">
        <f t="shared" si="147"/>
        <v>M55</v>
      </c>
      <c r="P162" s="78">
        <f>IF(O162="","",IF(COUNTIF(O$10:O161,O162)=0,P161+1,P161))</f>
        <v>9</v>
      </c>
      <c r="Q162" s="93">
        <f t="shared" si="148"/>
        <v>105</v>
      </c>
      <c r="R162" s="94" t="str" cm="1">
        <f t="array" ref="R162">IF(S162="","",INDEX(natjecanjeStaze_naziv,MATCH(S162,natjecanjeStaze_stazaId,0)))</f>
        <v>M55 – Ž45</v>
      </c>
      <c r="S162" s="58">
        <f t="shared" si="149"/>
        <v>1012</v>
      </c>
      <c r="T162" s="52" t="s">
        <v>0</v>
      </c>
      <c r="U162" s="165" t="str">
        <f t="shared" si="150"/>
        <v>M55</v>
      </c>
      <c r="V162" s="52" t="s">
        <v>0</v>
      </c>
      <c r="W162" s="57" t="str">
        <f t="shared" si="151"/>
        <v>CRO</v>
      </c>
      <c r="X162" s="78">
        <f t="shared" si="3"/>
        <v>1</v>
      </c>
      <c r="Y162" s="33" t="str">
        <f t="shared" si="152"/>
        <v/>
      </c>
      <c r="Z162" s="71" t="str">
        <f>IF(Y162="","",MAX(Z$10:Z161)+1)</f>
        <v/>
      </c>
      <c r="AA162" s="52" t="s">
        <v>0</v>
      </c>
      <c r="AB162" s="135"/>
      <c r="AC162" s="52" t="s">
        <v>0</v>
      </c>
      <c r="AD162" s="20" t="str">
        <f t="shared" si="153"/>
        <v/>
      </c>
      <c r="AE162" s="52" t="s">
        <v>0</v>
      </c>
      <c r="AF162" s="165" t="str">
        <f t="shared" si="154"/>
        <v>CRO</v>
      </c>
      <c r="AG162" s="52" t="s">
        <v>0</v>
      </c>
      <c r="AH162" s="57" t="str">
        <f t="shared" si="155"/>
        <v>BJE</v>
      </c>
      <c r="AI162" s="33" t="str">
        <f t="shared" si="156"/>
        <v>OK Bjelovar</v>
      </c>
      <c r="AJ162" s="78" t="str">
        <f t="shared" si="5"/>
        <v/>
      </c>
      <c r="AK162" s="33" t="str" cm="1">
        <f t="array" ref="AK162">IF(AJ162="",""&amp;AI162,IF(AJ162="NEMA",AI162,INDEX(klub_naziv,MATCH(INDEX(klubAlias_klubId,AJ162),klub_id,0))))</f>
        <v>OK Bjelovar</v>
      </c>
      <c r="AL162" s="33" t="str" cm="1">
        <f t="array" ref="AL162">IFERROR(""&amp;INDEX(registarNatjecatelji,CX162,4),"")</f>
        <v>OK Bjelovar</v>
      </c>
      <c r="AM162" s="78" t="str">
        <f t="shared" si="157"/>
        <v/>
      </c>
      <c r="AN162" s="71" t="str">
        <f t="shared" si="158"/>
        <v>OK Bjelovar</v>
      </c>
      <c r="AO162" s="52" t="s">
        <v>0</v>
      </c>
      <c r="AP162" s="87" t="str">
        <f>IF(AJ162&lt;&gt;"NEMA","",IF(IFERROR(MATCH(AI162,AI$10:AI161,0),0)&lt;&gt;0,"",AI162))</f>
        <v/>
      </c>
      <c r="AQ162" s="52" t="s">
        <v>0</v>
      </c>
      <c r="AR162" s="135"/>
      <c r="AS162" s="52" t="s">
        <v>0</v>
      </c>
      <c r="AT162" s="57" t="str">
        <f t="shared" si="159"/>
        <v/>
      </c>
      <c r="AU162" s="33" t="str">
        <f>IF(AT162="","",MAX(AU$10:AU161)+1)</f>
        <v/>
      </c>
      <c r="AV162" s="33" t="str">
        <f t="shared" si="160"/>
        <v/>
      </c>
      <c r="AW162" s="33" t="str">
        <f t="shared" si="161"/>
        <v/>
      </c>
      <c r="AX162" s="33" t="str">
        <f>IF(AR162="","",MAX(AX$10:AX161)+1)</f>
        <v/>
      </c>
      <c r="AY162" s="94" t="str">
        <f t="shared" si="162"/>
        <v/>
      </c>
      <c r="AZ162" s="71" t="str">
        <f t="shared" si="163"/>
        <v/>
      </c>
      <c r="BA162" s="52" t="s">
        <v>0</v>
      </c>
      <c r="BB162" s="20" t="str">
        <f t="shared" si="164"/>
        <v/>
      </c>
      <c r="BC162" s="52" t="s">
        <v>0</v>
      </c>
      <c r="BD162" s="165" t="str">
        <f t="shared" si="165"/>
        <v>OK Bjelovar</v>
      </c>
      <c r="BE162" s="52" t="s">
        <v>0</v>
      </c>
      <c r="BF162" s="63" t="str">
        <f t="shared" si="166"/>
        <v>48:26</v>
      </c>
      <c r="BG162" s="93" t="str">
        <f t="shared" si="167"/>
        <v>0</v>
      </c>
      <c r="BH162" s="211">
        <f t="shared" si="168"/>
        <v>2906</v>
      </c>
      <c r="BI162" s="212">
        <f t="shared" si="139"/>
        <v>1</v>
      </c>
      <c r="BJ162" s="52" t="s">
        <v>0</v>
      </c>
      <c r="BK162" s="57" t="str">
        <f t="shared" si="169"/>
        <v>Milan</v>
      </c>
      <c r="BL162" s="33" t="str">
        <f t="shared" si="170"/>
        <v>Radočaj</v>
      </c>
      <c r="BM162" s="78">
        <f t="shared" si="171"/>
        <v>1490</v>
      </c>
      <c r="BN162" s="78" t="str">
        <f t="shared" si="172"/>
        <v/>
      </c>
      <c r="BO162" s="33" t="str">
        <f t="shared" si="173"/>
        <v>Milan</v>
      </c>
      <c r="BP162" s="71" t="str">
        <f t="shared" si="174"/>
        <v>Radočaj</v>
      </c>
      <c r="BQ162" s="52" t="s">
        <v>0</v>
      </c>
      <c r="BR162" s="87" t="str">
        <f t="shared" si="175"/>
        <v/>
      </c>
      <c r="BS162" s="52" t="s">
        <v>0</v>
      </c>
      <c r="BT162" s="20" t="str">
        <f t="shared" si="176"/>
        <v/>
      </c>
      <c r="BU162" s="52" t="s">
        <v>0</v>
      </c>
      <c r="BV162" s="135"/>
      <c r="BW162" s="52" t="s">
        <v>0</v>
      </c>
      <c r="BX162" s="57" t="str">
        <f t="shared" si="177"/>
        <v/>
      </c>
      <c r="BY162" s="78" t="str">
        <f>IF(BV162="","",MAX(BY$10:BY161)+1)</f>
        <v/>
      </c>
      <c r="BZ162" s="58" t="str">
        <f t="shared" si="178"/>
        <v/>
      </c>
      <c r="CA162" s="52" t="s">
        <v>0</v>
      </c>
      <c r="CB162" s="20" t="str">
        <f t="shared" si="179"/>
        <v/>
      </c>
      <c r="CC162" s="52" t="s">
        <v>0</v>
      </c>
      <c r="CD162" s="63" t="str">
        <f>IF(AND(BM162="NEMA",BN162="NEMA"),MAX(CD$10:CD161)+1,"")</f>
        <v/>
      </c>
      <c r="CE162" s="58" t="str">
        <f t="shared" si="180"/>
        <v/>
      </c>
      <c r="CF162" t="s">
        <v>0</v>
      </c>
      <c r="CG162" s="138" t="str">
        <f t="shared" si="140"/>
        <v>M</v>
      </c>
      <c r="CH162" t="s">
        <v>0</v>
      </c>
      <c r="CI162" s="57" t="str">
        <f>IF(CD162="","",IF(M162&lt;&gt;"CRO","","INSERT INTO osoba (id,reg_broj,oib,spol_id,dat_rodjenja) VALUES ("&amp;CD162&amp;",(SELECT max(reg_broj)+1 FROM osoba),Null,'"&amp;CG162&amp;"',Null); INSERT INTO osoba_log (id,reg_broj,oib,spol_id,dat_rodjenja,dnevnik_id) SELECT id,reg_broj,oib,spol_id,dat_rodjenja,"&amp;dnevnik_id&amp;" FROM osoba WHERE id = "&amp;CD162&amp;";"))</f>
        <v/>
      </c>
      <c r="CJ162" s="71" t="str">
        <f>IF(CD162="","","INSERT INTO imeprezime (id,osoba_id,rbr,ime,prezime,klub_id,identitet_id,sintaksa_id,info,aktivno,dnevnik_id) VALUES ("&amp;CD162&amp;","&amp;IF(CI162="","Null",CD162)&amp;",1,'"&amp;BK162&amp;"','"&amp;BL162&amp;"',(SELECT id FROM klub WHERE naziv = '"&amp;BD162&amp;"'),Null,1,'',1,"&amp;dnevnik_id&amp;");")</f>
        <v/>
      </c>
      <c r="CK162" t="s">
        <v>0</v>
      </c>
      <c r="CL162" s="20" t="str">
        <f t="shared" si="181"/>
        <v/>
      </c>
      <c r="CM162" s="52" t="s">
        <v>0</v>
      </c>
      <c r="CN162" s="57" t="str">
        <f t="shared" si="141"/>
        <v>Milan</v>
      </c>
      <c r="CO162" s="71" t="str">
        <f t="shared" si="142"/>
        <v>Radočaj</v>
      </c>
      <c r="CP162" s="52" t="s">
        <v>0</v>
      </c>
      <c r="CQ162" s="57" t="str">
        <f t="shared" si="182"/>
        <v>Milan – Radočaj – OK Bjelovar – M55</v>
      </c>
      <c r="CR162" s="58">
        <f t="shared" si="183"/>
        <v>19</v>
      </c>
      <c r="CS162" s="52" t="s">
        <v>0</v>
      </c>
      <c r="CT162" s="57" t="str">
        <f t="shared" si="184"/>
        <v>Milan – Radočaj – OK Bjelovar</v>
      </c>
      <c r="CU162" s="58">
        <f t="shared" si="185"/>
        <v>19</v>
      </c>
      <c r="CV162" s="52" t="s">
        <v>0</v>
      </c>
      <c r="CW162" s="57" t="str">
        <f t="shared" si="186"/>
        <v>Milan – Radočaj</v>
      </c>
      <c r="CX162" s="58">
        <f t="shared" si="187"/>
        <v>19</v>
      </c>
      <c r="CY162" s="52" t="s">
        <v>0</v>
      </c>
      <c r="CZ162" s="63">
        <f t="shared" si="188"/>
        <v>19</v>
      </c>
      <c r="DA162" s="58" cm="1">
        <f t="array" ref="DA162">IF(CZ162&lt;&gt;"",INDEX(imePrezime_id,CZ162,0),IF(CD162&lt;&gt;"",CD162,""))</f>
        <v>1490</v>
      </c>
      <c r="DB162" s="52" t="s">
        <v>0</v>
      </c>
      <c r="DC162" s="63" t="str">
        <f t="shared" si="189"/>
        <v>imepre</v>
      </c>
      <c r="DD162" s="78" t="str">
        <f t="shared" si="143"/>
        <v>klu</v>
      </c>
      <c r="DE162" s="78" t="str">
        <f t="shared" si="190"/>
        <v>kat</v>
      </c>
      <c r="DF162" s="78" t="str">
        <f t="shared" si="191"/>
        <v/>
      </c>
      <c r="DG162" s="71" t="str">
        <f t="shared" si="192"/>
        <v>imepre-klu-kat</v>
      </c>
      <c r="DH162" s="52" t="s">
        <v>0</v>
      </c>
      <c r="DI162" s="63">
        <f>IF(BL162="","",MAX(DI$10:DI161)+1)</f>
        <v>1138</v>
      </c>
      <c r="DJ162" s="78">
        <f t="shared" si="193"/>
        <v>1012</v>
      </c>
      <c r="DK162" s="78">
        <f t="shared" si="194"/>
        <v>1490</v>
      </c>
      <c r="DL162" s="78">
        <f t="shared" si="195"/>
        <v>2906</v>
      </c>
      <c r="DM162" s="78">
        <f t="shared" si="196"/>
        <v>1</v>
      </c>
      <c r="DN162" s="78">
        <f t="shared" si="144"/>
        <v>0</v>
      </c>
      <c r="DO162" s="78">
        <f t="shared" si="145"/>
        <v>1</v>
      </c>
      <c r="DP162" s="78" t="str">
        <f t="shared" si="197"/>
        <v>0</v>
      </c>
      <c r="DQ162" s="78" t="str">
        <f t="shared" si="198"/>
        <v/>
      </c>
      <c r="DR162" s="78" t="str">
        <f t="shared" si="199"/>
        <v/>
      </c>
      <c r="DS162" s="58" t="str">
        <f t="shared" si="146"/>
        <v/>
      </c>
      <c r="DT162" s="52" t="s">
        <v>0</v>
      </c>
      <c r="DU162" s="20"/>
      <c r="DV162" s="52"/>
      <c r="DW162" s="20"/>
      <c r="DX162" s="52"/>
      <c r="DY162" s="230"/>
      <c r="DZ162" s="52" t="s">
        <v>0</v>
      </c>
    </row>
    <row r="163" spans="1:130" x14ac:dyDescent="0.25">
      <c r="A163" t="s">
        <v>0</v>
      </c>
      <c r="B163" s="57" t="str">
        <f>IF(csv!F155="","",csv!T155)</f>
        <v>M55</v>
      </c>
      <c r="C163" s="33" t="s">
        <v>0</v>
      </c>
      <c r="D163" s="33" t="str">
        <f>IF(csv!F155="","",csv!F155)</f>
        <v>Darko</v>
      </c>
      <c r="E163" s="33" t="str">
        <f>IF(csv!E155="","",csv!E155)</f>
        <v>Raškaj</v>
      </c>
      <c r="F163" s="33" t="s">
        <v>0</v>
      </c>
      <c r="G163" s="78" t="str">
        <f>IF(csv!M155="","",csv!M155)</f>
        <v>48:41</v>
      </c>
      <c r="H163" s="78" t="str">
        <f>IF(csv!N155="","",csv!N155)</f>
        <v>0</v>
      </c>
      <c r="I163" s="33" t="s">
        <v>0</v>
      </c>
      <c r="J163" s="33" t="str">
        <f>IF(csv!P155="","",csv!P155)</f>
        <v>KAP</v>
      </c>
      <c r="K163" s="33" t="str">
        <f>IF(csv!Q155="","",csv!Q155)</f>
        <v>OK Kapela</v>
      </c>
      <c r="L163" s="33" t="s">
        <v>0</v>
      </c>
      <c r="M163" s="71" t="str">
        <f>IF(csv!R155="","",csv!R155)</f>
        <v>CRO</v>
      </c>
      <c r="N163" s="52" t="s">
        <v>0</v>
      </c>
      <c r="O163" s="57" t="str">
        <f t="shared" si="147"/>
        <v>M55</v>
      </c>
      <c r="P163" s="78">
        <f>IF(O163="","",IF(COUNTIF(O$10:O162,O163)=0,P162+1,P162))</f>
        <v>9</v>
      </c>
      <c r="Q163" s="93">
        <f t="shared" si="148"/>
        <v>105</v>
      </c>
      <c r="R163" s="94" t="str" cm="1">
        <f t="array" ref="R163">IF(S163="","",INDEX(natjecanjeStaze_naziv,MATCH(S163,natjecanjeStaze_stazaId,0)))</f>
        <v>M55 – Ž45</v>
      </c>
      <c r="S163" s="58">
        <f t="shared" si="149"/>
        <v>1012</v>
      </c>
      <c r="T163" s="52" t="s">
        <v>0</v>
      </c>
      <c r="U163" s="165" t="str">
        <f t="shared" si="150"/>
        <v>M55</v>
      </c>
      <c r="V163" s="52" t="s">
        <v>0</v>
      </c>
      <c r="W163" s="57" t="str">
        <f t="shared" si="151"/>
        <v>CRO</v>
      </c>
      <c r="X163" s="78">
        <f t="shared" si="3"/>
        <v>1</v>
      </c>
      <c r="Y163" s="33" t="str">
        <f t="shared" si="152"/>
        <v/>
      </c>
      <c r="Z163" s="71" t="str">
        <f>IF(Y163="","",MAX(Z$10:Z162)+1)</f>
        <v/>
      </c>
      <c r="AA163" s="52" t="s">
        <v>0</v>
      </c>
      <c r="AB163" s="135"/>
      <c r="AC163" s="52" t="s">
        <v>0</v>
      </c>
      <c r="AD163" s="20" t="str">
        <f t="shared" si="153"/>
        <v/>
      </c>
      <c r="AE163" s="52" t="s">
        <v>0</v>
      </c>
      <c r="AF163" s="165" t="str">
        <f t="shared" si="154"/>
        <v>CRO</v>
      </c>
      <c r="AG163" s="52" t="s">
        <v>0</v>
      </c>
      <c r="AH163" s="57" t="str">
        <f t="shared" si="155"/>
        <v>KAP</v>
      </c>
      <c r="AI163" s="33" t="str">
        <f t="shared" si="156"/>
        <v>OK Kapela</v>
      </c>
      <c r="AJ163" s="78" t="str">
        <f t="shared" si="5"/>
        <v/>
      </c>
      <c r="AK163" s="33" t="str" cm="1">
        <f t="array" ref="AK163">IF(AJ163="",""&amp;AI163,IF(AJ163="NEMA",AI163,INDEX(klub_naziv,MATCH(INDEX(klubAlias_klubId,AJ163),klub_id,0))))</f>
        <v>OK Kapela</v>
      </c>
      <c r="AL163" s="33" t="str" cm="1">
        <f t="array" ref="AL163">IFERROR(""&amp;INDEX(registarNatjecatelji,CX163,4),"")</f>
        <v>OK Kapela</v>
      </c>
      <c r="AM163" s="78" t="str">
        <f t="shared" si="157"/>
        <v/>
      </c>
      <c r="AN163" s="71" t="str">
        <f t="shared" si="158"/>
        <v>OK Kapela</v>
      </c>
      <c r="AO163" s="52" t="s">
        <v>0</v>
      </c>
      <c r="AP163" s="87" t="str">
        <f>IF(AJ163&lt;&gt;"NEMA","",IF(IFERROR(MATCH(AI163,AI$10:AI162,0),0)&lt;&gt;0,"",AI163))</f>
        <v/>
      </c>
      <c r="AQ163" s="52" t="s">
        <v>0</v>
      </c>
      <c r="AR163" s="135"/>
      <c r="AS163" s="52" t="s">
        <v>0</v>
      </c>
      <c r="AT163" s="57" t="str">
        <f t="shared" si="159"/>
        <v/>
      </c>
      <c r="AU163" s="33" t="str">
        <f>IF(AT163="","",MAX(AU$10:AU162)+1)</f>
        <v/>
      </c>
      <c r="AV163" s="33" t="str">
        <f t="shared" si="160"/>
        <v/>
      </c>
      <c r="AW163" s="33" t="str">
        <f t="shared" si="161"/>
        <v/>
      </c>
      <c r="AX163" s="33" t="str">
        <f>IF(AR163="","",MAX(AX$10:AX162)+1)</f>
        <v/>
      </c>
      <c r="AY163" s="94" t="str">
        <f t="shared" si="162"/>
        <v/>
      </c>
      <c r="AZ163" s="71" t="str">
        <f t="shared" si="163"/>
        <v/>
      </c>
      <c r="BA163" s="52" t="s">
        <v>0</v>
      </c>
      <c r="BB163" s="20" t="str">
        <f t="shared" si="164"/>
        <v/>
      </c>
      <c r="BC163" s="52" t="s">
        <v>0</v>
      </c>
      <c r="BD163" s="165" t="str">
        <f t="shared" si="165"/>
        <v>OK Kapela</v>
      </c>
      <c r="BE163" s="52" t="s">
        <v>0</v>
      </c>
      <c r="BF163" s="63" t="str">
        <f t="shared" si="166"/>
        <v>48:41</v>
      </c>
      <c r="BG163" s="93" t="str">
        <f t="shared" si="167"/>
        <v>0</v>
      </c>
      <c r="BH163" s="211">
        <f t="shared" si="168"/>
        <v>2921</v>
      </c>
      <c r="BI163" s="212">
        <f t="shared" si="139"/>
        <v>1</v>
      </c>
      <c r="BJ163" s="52" t="s">
        <v>0</v>
      </c>
      <c r="BK163" s="57" t="str">
        <f t="shared" si="169"/>
        <v>Darko</v>
      </c>
      <c r="BL163" s="33" t="str">
        <f t="shared" si="170"/>
        <v>Raškaj</v>
      </c>
      <c r="BM163" s="78">
        <f t="shared" si="171"/>
        <v>1363</v>
      </c>
      <c r="BN163" s="78" t="str">
        <f t="shared" si="172"/>
        <v/>
      </c>
      <c r="BO163" s="33" t="str">
        <f t="shared" si="173"/>
        <v>Darko</v>
      </c>
      <c r="BP163" s="71" t="str">
        <f t="shared" si="174"/>
        <v>Raškaj</v>
      </c>
      <c r="BQ163" s="52" t="s">
        <v>0</v>
      </c>
      <c r="BR163" s="87" t="str">
        <f t="shared" si="175"/>
        <v/>
      </c>
      <c r="BS163" s="52" t="s">
        <v>0</v>
      </c>
      <c r="BT163" s="20" t="str">
        <f t="shared" si="176"/>
        <v/>
      </c>
      <c r="BU163" s="52" t="s">
        <v>0</v>
      </c>
      <c r="BV163" s="135"/>
      <c r="BW163" s="52" t="s">
        <v>0</v>
      </c>
      <c r="BX163" s="57" t="str">
        <f t="shared" si="177"/>
        <v/>
      </c>
      <c r="BY163" s="78" t="str">
        <f>IF(BV163="","",MAX(BY$10:BY162)+1)</f>
        <v/>
      </c>
      <c r="BZ163" s="58" t="str">
        <f t="shared" si="178"/>
        <v/>
      </c>
      <c r="CA163" s="52" t="s">
        <v>0</v>
      </c>
      <c r="CB163" s="20" t="str">
        <f t="shared" si="179"/>
        <v/>
      </c>
      <c r="CC163" s="52" t="s">
        <v>0</v>
      </c>
      <c r="CD163" s="63" t="str">
        <f>IF(AND(BM163="NEMA",BN163="NEMA"),MAX(CD$10:CD162)+1,"")</f>
        <v/>
      </c>
      <c r="CE163" s="58" t="str">
        <f t="shared" si="180"/>
        <v/>
      </c>
      <c r="CF163" t="s">
        <v>0</v>
      </c>
      <c r="CG163" s="138" t="str">
        <f t="shared" si="140"/>
        <v>M</v>
      </c>
      <c r="CH163" t="s">
        <v>0</v>
      </c>
      <c r="CI163" s="57" t="str">
        <f>IF(CD163="","",IF(M163&lt;&gt;"CRO","","INSERT INTO osoba (id,reg_broj,oib,spol_id,dat_rodjenja) VALUES ("&amp;CD163&amp;",(SELECT max(reg_broj)+1 FROM osoba),Null,'"&amp;CG163&amp;"',Null); INSERT INTO osoba_log (id,reg_broj,oib,spol_id,dat_rodjenja,dnevnik_id) SELECT id,reg_broj,oib,spol_id,dat_rodjenja,"&amp;dnevnik_id&amp;" FROM osoba WHERE id = "&amp;CD163&amp;";"))</f>
        <v/>
      </c>
      <c r="CJ163" s="71" t="str">
        <f>IF(CD163="","","INSERT INTO imeprezime (id,osoba_id,rbr,ime,prezime,klub_id,identitet_id,sintaksa_id,info,aktivno,dnevnik_id) VALUES ("&amp;CD163&amp;","&amp;IF(CI163="","Null",CD163)&amp;",1,'"&amp;BK163&amp;"','"&amp;BL163&amp;"',(SELECT id FROM klub WHERE naziv = '"&amp;BD163&amp;"'),Null,1,'',1,"&amp;dnevnik_id&amp;");")</f>
        <v/>
      </c>
      <c r="CK163" t="s">
        <v>0</v>
      </c>
      <c r="CL163" s="20" t="str">
        <f t="shared" si="181"/>
        <v/>
      </c>
      <c r="CM163" s="52" t="s">
        <v>0</v>
      </c>
      <c r="CN163" s="57" t="str">
        <f t="shared" si="141"/>
        <v>Darko</v>
      </c>
      <c r="CO163" s="71" t="str">
        <f t="shared" si="142"/>
        <v>Raškaj</v>
      </c>
      <c r="CP163" s="52" t="s">
        <v>0</v>
      </c>
      <c r="CQ163" s="57" t="str">
        <f t="shared" si="182"/>
        <v>Darko – Raškaj – OK Kapela – M55</v>
      </c>
      <c r="CR163" s="58">
        <f t="shared" si="183"/>
        <v>296</v>
      </c>
      <c r="CS163" s="52" t="s">
        <v>0</v>
      </c>
      <c r="CT163" s="57" t="str">
        <f t="shared" si="184"/>
        <v>Darko – Raškaj – OK Kapela</v>
      </c>
      <c r="CU163" s="58">
        <f t="shared" si="185"/>
        <v>296</v>
      </c>
      <c r="CV163" s="52" t="s">
        <v>0</v>
      </c>
      <c r="CW163" s="57" t="str">
        <f t="shared" si="186"/>
        <v>Darko – Raškaj</v>
      </c>
      <c r="CX163" s="58">
        <f t="shared" si="187"/>
        <v>296</v>
      </c>
      <c r="CY163" s="52" t="s">
        <v>0</v>
      </c>
      <c r="CZ163" s="63">
        <f t="shared" si="188"/>
        <v>296</v>
      </c>
      <c r="DA163" s="58" cm="1">
        <f t="array" ref="DA163">IF(CZ163&lt;&gt;"",INDEX(imePrezime_id,CZ163,0),IF(CD163&lt;&gt;"",CD163,""))</f>
        <v>1363</v>
      </c>
      <c r="DB163" s="52" t="s">
        <v>0</v>
      </c>
      <c r="DC163" s="63" t="str">
        <f t="shared" si="189"/>
        <v>imepre</v>
      </c>
      <c r="DD163" s="78" t="str">
        <f t="shared" si="143"/>
        <v>klu</v>
      </c>
      <c r="DE163" s="78" t="str">
        <f t="shared" si="190"/>
        <v>kat</v>
      </c>
      <c r="DF163" s="78" t="str">
        <f t="shared" si="191"/>
        <v/>
      </c>
      <c r="DG163" s="71" t="str">
        <f t="shared" si="192"/>
        <v>imepre-klu-kat</v>
      </c>
      <c r="DH163" s="52" t="s">
        <v>0</v>
      </c>
      <c r="DI163" s="63">
        <f>IF(BL163="","",MAX(DI$10:DI162)+1)</f>
        <v>1139</v>
      </c>
      <c r="DJ163" s="78">
        <f t="shared" si="193"/>
        <v>1012</v>
      </c>
      <c r="DK163" s="78">
        <f t="shared" si="194"/>
        <v>1363</v>
      </c>
      <c r="DL163" s="78">
        <f t="shared" si="195"/>
        <v>2921</v>
      </c>
      <c r="DM163" s="78">
        <f t="shared" si="196"/>
        <v>1</v>
      </c>
      <c r="DN163" s="78">
        <f t="shared" si="144"/>
        <v>0</v>
      </c>
      <c r="DO163" s="78">
        <f t="shared" si="145"/>
        <v>1</v>
      </c>
      <c r="DP163" s="78" t="str">
        <f t="shared" si="197"/>
        <v>0</v>
      </c>
      <c r="DQ163" s="78" t="str">
        <f t="shared" si="198"/>
        <v/>
      </c>
      <c r="DR163" s="78" t="str">
        <f t="shared" si="199"/>
        <v/>
      </c>
      <c r="DS163" s="58" t="str">
        <f t="shared" si="146"/>
        <v/>
      </c>
      <c r="DT163" s="52" t="s">
        <v>0</v>
      </c>
      <c r="DU163" s="20"/>
      <c r="DV163" s="52"/>
      <c r="DW163" s="20"/>
      <c r="DX163" s="52"/>
      <c r="DY163" s="230"/>
      <c r="DZ163" s="52" t="s">
        <v>0</v>
      </c>
    </row>
    <row r="164" spans="1:130" x14ac:dyDescent="0.25">
      <c r="A164" t="s">
        <v>0</v>
      </c>
      <c r="B164" s="57" t="str">
        <f>IF(csv!F156="","",csv!T156)</f>
        <v>M55</v>
      </c>
      <c r="C164" s="33" t="s">
        <v>0</v>
      </c>
      <c r="D164" s="33" t="str">
        <f>IF(csv!F156="","",csv!F156)</f>
        <v>Mladen</v>
      </c>
      <c r="E164" s="33" t="str">
        <f>IF(csv!E156="","",csv!E156)</f>
        <v>Jelić</v>
      </c>
      <c r="F164" s="33" t="s">
        <v>0</v>
      </c>
      <c r="G164" s="78" t="str">
        <f>IF(csv!M156="","",csv!M156)</f>
        <v>57:17</v>
      </c>
      <c r="H164" s="78" t="str">
        <f>IF(csv!N156="","",csv!N156)</f>
        <v>0</v>
      </c>
      <c r="I164" s="33" t="s">
        <v>0</v>
      </c>
      <c r="J164" s="33" t="str">
        <f>IF(csv!P156="","",csv!P156)</f>
        <v>KAP</v>
      </c>
      <c r="K164" s="33" t="str">
        <f>IF(csv!Q156="","",csv!Q156)</f>
        <v>OK Kapela</v>
      </c>
      <c r="L164" s="33" t="s">
        <v>0</v>
      </c>
      <c r="M164" s="71" t="str">
        <f>IF(csv!R156="","",csv!R156)</f>
        <v>CRO</v>
      </c>
      <c r="N164" s="52" t="s">
        <v>0</v>
      </c>
      <c r="O164" s="57" t="str">
        <f t="shared" si="147"/>
        <v>M55</v>
      </c>
      <c r="P164" s="78">
        <f>IF(O164="","",IF(COUNTIF(O$10:O163,O164)=0,P163+1,P163))</f>
        <v>9</v>
      </c>
      <c r="Q164" s="93">
        <f t="shared" si="148"/>
        <v>105</v>
      </c>
      <c r="R164" s="94" t="str" cm="1">
        <f t="array" ref="R164">IF(S164="","",INDEX(natjecanjeStaze_naziv,MATCH(S164,natjecanjeStaze_stazaId,0)))</f>
        <v>M55 – Ž45</v>
      </c>
      <c r="S164" s="58">
        <f t="shared" si="149"/>
        <v>1012</v>
      </c>
      <c r="T164" s="52" t="s">
        <v>0</v>
      </c>
      <c r="U164" s="165" t="str">
        <f t="shared" si="150"/>
        <v>M55</v>
      </c>
      <c r="V164" s="52" t="s">
        <v>0</v>
      </c>
      <c r="W164" s="57" t="str">
        <f t="shared" si="151"/>
        <v>CRO</v>
      </c>
      <c r="X164" s="78">
        <f t="shared" si="3"/>
        <v>1</v>
      </c>
      <c r="Y164" s="33" t="str">
        <f t="shared" si="152"/>
        <v/>
      </c>
      <c r="Z164" s="71" t="str">
        <f>IF(Y164="","",MAX(Z$10:Z163)+1)</f>
        <v/>
      </c>
      <c r="AA164" s="52" t="s">
        <v>0</v>
      </c>
      <c r="AB164" s="135"/>
      <c r="AC164" s="52" t="s">
        <v>0</v>
      </c>
      <c r="AD164" s="20" t="str">
        <f t="shared" si="153"/>
        <v/>
      </c>
      <c r="AE164" s="52" t="s">
        <v>0</v>
      </c>
      <c r="AF164" s="165" t="str">
        <f t="shared" si="154"/>
        <v>CRO</v>
      </c>
      <c r="AG164" s="52" t="s">
        <v>0</v>
      </c>
      <c r="AH164" s="57" t="str">
        <f t="shared" si="155"/>
        <v>KAP</v>
      </c>
      <c r="AI164" s="33" t="str">
        <f t="shared" si="156"/>
        <v>OK Kapela</v>
      </c>
      <c r="AJ164" s="78" t="str">
        <f t="shared" si="5"/>
        <v/>
      </c>
      <c r="AK164" s="33" t="str" cm="1">
        <f t="array" ref="AK164">IF(AJ164="",""&amp;AI164,IF(AJ164="NEMA",AI164,INDEX(klub_naziv,MATCH(INDEX(klubAlias_klubId,AJ164),klub_id,0))))</f>
        <v>OK Kapela</v>
      </c>
      <c r="AL164" s="33" t="str" cm="1">
        <f t="array" ref="AL164">IFERROR(""&amp;INDEX(registarNatjecatelji,CX164,4),"")</f>
        <v>OK Kapela</v>
      </c>
      <c r="AM164" s="78" t="str">
        <f t="shared" si="157"/>
        <v/>
      </c>
      <c r="AN164" s="71" t="str">
        <f t="shared" si="158"/>
        <v>OK Kapela</v>
      </c>
      <c r="AO164" s="52" t="s">
        <v>0</v>
      </c>
      <c r="AP164" s="87" t="str">
        <f>IF(AJ164&lt;&gt;"NEMA","",IF(IFERROR(MATCH(AI164,AI$10:AI163,0),0)&lt;&gt;0,"",AI164))</f>
        <v/>
      </c>
      <c r="AQ164" s="52" t="s">
        <v>0</v>
      </c>
      <c r="AR164" s="135"/>
      <c r="AS164" s="52" t="s">
        <v>0</v>
      </c>
      <c r="AT164" s="57" t="str">
        <f t="shared" si="159"/>
        <v/>
      </c>
      <c r="AU164" s="33" t="str">
        <f>IF(AT164="","",MAX(AU$10:AU163)+1)</f>
        <v/>
      </c>
      <c r="AV164" s="33" t="str">
        <f t="shared" si="160"/>
        <v/>
      </c>
      <c r="AW164" s="33" t="str">
        <f t="shared" si="161"/>
        <v/>
      </c>
      <c r="AX164" s="33" t="str">
        <f>IF(AR164="","",MAX(AX$10:AX163)+1)</f>
        <v/>
      </c>
      <c r="AY164" s="94" t="str">
        <f t="shared" si="162"/>
        <v/>
      </c>
      <c r="AZ164" s="71" t="str">
        <f t="shared" si="163"/>
        <v/>
      </c>
      <c r="BA164" s="52" t="s">
        <v>0</v>
      </c>
      <c r="BB164" s="20" t="str">
        <f t="shared" si="164"/>
        <v/>
      </c>
      <c r="BC164" s="52" t="s">
        <v>0</v>
      </c>
      <c r="BD164" s="165" t="str">
        <f t="shared" si="165"/>
        <v>OK Kapela</v>
      </c>
      <c r="BE164" s="52" t="s">
        <v>0</v>
      </c>
      <c r="BF164" s="63" t="str">
        <f t="shared" si="166"/>
        <v>57:17</v>
      </c>
      <c r="BG164" s="93" t="str">
        <f t="shared" si="167"/>
        <v>0</v>
      </c>
      <c r="BH164" s="211">
        <f t="shared" si="168"/>
        <v>3437</v>
      </c>
      <c r="BI164" s="212">
        <f t="shared" si="139"/>
        <v>1</v>
      </c>
      <c r="BJ164" s="52" t="s">
        <v>0</v>
      </c>
      <c r="BK164" s="57" t="str">
        <f t="shared" si="169"/>
        <v>Mladen</v>
      </c>
      <c r="BL164" s="33" t="str">
        <f t="shared" si="170"/>
        <v>Jelić</v>
      </c>
      <c r="BM164" s="78">
        <f t="shared" si="171"/>
        <v>1188</v>
      </c>
      <c r="BN164" s="78" t="str">
        <f t="shared" si="172"/>
        <v/>
      </c>
      <c r="BO164" s="33" t="str">
        <f t="shared" si="173"/>
        <v>Mladen</v>
      </c>
      <c r="BP164" s="71" t="str">
        <f t="shared" si="174"/>
        <v>Jelić</v>
      </c>
      <c r="BQ164" s="52" t="s">
        <v>0</v>
      </c>
      <c r="BR164" s="87" t="str">
        <f t="shared" si="175"/>
        <v/>
      </c>
      <c r="BS164" s="52" t="s">
        <v>0</v>
      </c>
      <c r="BT164" s="20" t="str">
        <f t="shared" si="176"/>
        <v/>
      </c>
      <c r="BU164" s="52" t="s">
        <v>0</v>
      </c>
      <c r="BV164" s="135"/>
      <c r="BW164" s="52" t="s">
        <v>0</v>
      </c>
      <c r="BX164" s="57" t="str">
        <f t="shared" si="177"/>
        <v/>
      </c>
      <c r="BY164" s="78" t="str">
        <f>IF(BV164="","",MAX(BY$10:BY163)+1)</f>
        <v/>
      </c>
      <c r="BZ164" s="58" t="str">
        <f t="shared" si="178"/>
        <v/>
      </c>
      <c r="CA164" s="52" t="s">
        <v>0</v>
      </c>
      <c r="CB164" s="20" t="str">
        <f t="shared" si="179"/>
        <v/>
      </c>
      <c r="CC164" s="52" t="s">
        <v>0</v>
      </c>
      <c r="CD164" s="63" t="str">
        <f>IF(AND(BM164="NEMA",BN164="NEMA"),MAX(CD$10:CD163)+1,"")</f>
        <v/>
      </c>
      <c r="CE164" s="58" t="str">
        <f t="shared" si="180"/>
        <v/>
      </c>
      <c r="CF164" t="s">
        <v>0</v>
      </c>
      <c r="CG164" s="138" t="str">
        <f t="shared" si="140"/>
        <v>M</v>
      </c>
      <c r="CH164" t="s">
        <v>0</v>
      </c>
      <c r="CI164" s="57" t="str">
        <f>IF(CD164="","",IF(M164&lt;&gt;"CRO","","INSERT INTO osoba (id,reg_broj,oib,spol_id,dat_rodjenja) VALUES ("&amp;CD164&amp;",(SELECT max(reg_broj)+1 FROM osoba),Null,'"&amp;CG164&amp;"',Null); INSERT INTO osoba_log (id,reg_broj,oib,spol_id,dat_rodjenja,dnevnik_id) SELECT id,reg_broj,oib,spol_id,dat_rodjenja,"&amp;dnevnik_id&amp;" FROM osoba WHERE id = "&amp;CD164&amp;";"))</f>
        <v/>
      </c>
      <c r="CJ164" s="71" t="str">
        <f>IF(CD164="","","INSERT INTO imeprezime (id,osoba_id,rbr,ime,prezime,klub_id,identitet_id,sintaksa_id,info,aktivno,dnevnik_id) VALUES ("&amp;CD164&amp;","&amp;IF(CI164="","Null",CD164)&amp;",1,'"&amp;BK164&amp;"','"&amp;BL164&amp;"',(SELECT id FROM klub WHERE naziv = '"&amp;BD164&amp;"'),Null,1,'',1,"&amp;dnevnik_id&amp;");")</f>
        <v/>
      </c>
      <c r="CK164" t="s">
        <v>0</v>
      </c>
      <c r="CL164" s="20" t="str">
        <f t="shared" si="181"/>
        <v/>
      </c>
      <c r="CM164" s="52" t="s">
        <v>0</v>
      </c>
      <c r="CN164" s="57" t="str">
        <f t="shared" si="141"/>
        <v>Mladen</v>
      </c>
      <c r="CO164" s="71" t="str">
        <f t="shared" si="142"/>
        <v>Jelić</v>
      </c>
      <c r="CP164" s="52" t="s">
        <v>0</v>
      </c>
      <c r="CQ164" s="57" t="str">
        <f t="shared" si="182"/>
        <v>Mladen – Jelić – OK Kapela – M55</v>
      </c>
      <c r="CR164" s="58">
        <f t="shared" si="183"/>
        <v>257</v>
      </c>
      <c r="CS164" s="52" t="s">
        <v>0</v>
      </c>
      <c r="CT164" s="57" t="str">
        <f t="shared" si="184"/>
        <v>Mladen – Jelić – OK Kapela</v>
      </c>
      <c r="CU164" s="58">
        <f t="shared" si="185"/>
        <v>257</v>
      </c>
      <c r="CV164" s="52" t="s">
        <v>0</v>
      </c>
      <c r="CW164" s="57" t="str">
        <f t="shared" si="186"/>
        <v>Mladen – Jelić</v>
      </c>
      <c r="CX164" s="58">
        <f t="shared" si="187"/>
        <v>257</v>
      </c>
      <c r="CY164" s="52" t="s">
        <v>0</v>
      </c>
      <c r="CZ164" s="63">
        <f t="shared" si="188"/>
        <v>257</v>
      </c>
      <c r="DA164" s="58" cm="1">
        <f t="array" ref="DA164">IF(CZ164&lt;&gt;"",INDEX(imePrezime_id,CZ164,0),IF(CD164&lt;&gt;"",CD164,""))</f>
        <v>1188</v>
      </c>
      <c r="DB164" s="52" t="s">
        <v>0</v>
      </c>
      <c r="DC164" s="63" t="str">
        <f t="shared" si="189"/>
        <v>imepre</v>
      </c>
      <c r="DD164" s="78" t="str">
        <f t="shared" si="143"/>
        <v>klu</v>
      </c>
      <c r="DE164" s="78" t="str">
        <f t="shared" si="190"/>
        <v>kat</v>
      </c>
      <c r="DF164" s="78" t="str">
        <f t="shared" si="191"/>
        <v/>
      </c>
      <c r="DG164" s="71" t="str">
        <f t="shared" si="192"/>
        <v>imepre-klu-kat</v>
      </c>
      <c r="DH164" s="52" t="s">
        <v>0</v>
      </c>
      <c r="DI164" s="63">
        <f>IF(BL164="","",MAX(DI$10:DI163)+1)</f>
        <v>1140</v>
      </c>
      <c r="DJ164" s="78">
        <f t="shared" si="193"/>
        <v>1012</v>
      </c>
      <c r="DK164" s="78">
        <f t="shared" si="194"/>
        <v>1188</v>
      </c>
      <c r="DL164" s="78">
        <f t="shared" si="195"/>
        <v>3437</v>
      </c>
      <c r="DM164" s="78">
        <f t="shared" si="196"/>
        <v>1</v>
      </c>
      <c r="DN164" s="78">
        <f t="shared" si="144"/>
        <v>0</v>
      </c>
      <c r="DO164" s="78">
        <f t="shared" si="145"/>
        <v>1</v>
      </c>
      <c r="DP164" s="78" t="str">
        <f t="shared" si="197"/>
        <v>0</v>
      </c>
      <c r="DQ164" s="78" t="str">
        <f t="shared" si="198"/>
        <v/>
      </c>
      <c r="DR164" s="78" t="str">
        <f t="shared" si="199"/>
        <v/>
      </c>
      <c r="DS164" s="58" t="str">
        <f t="shared" si="146"/>
        <v/>
      </c>
      <c r="DT164" s="52" t="s">
        <v>0</v>
      </c>
      <c r="DU164" s="20"/>
      <c r="DV164" s="52"/>
      <c r="DW164" s="20"/>
      <c r="DX164" s="52"/>
      <c r="DY164" s="230"/>
      <c r="DZ164" s="52" t="s">
        <v>0</v>
      </c>
    </row>
    <row r="165" spans="1:130" x14ac:dyDescent="0.25">
      <c r="A165" t="s">
        <v>0</v>
      </c>
      <c r="B165" s="57" t="str">
        <f>IF(csv!F157="","",csv!T157)</f>
        <v>M55</v>
      </c>
      <c r="C165" s="33" t="s">
        <v>0</v>
      </c>
      <c r="D165" s="33" t="str">
        <f>IF(csv!F157="","",csv!F157)</f>
        <v>Robert</v>
      </c>
      <c r="E165" s="33" t="str">
        <f>IF(csv!E157="","",csv!E157)</f>
        <v>Vuk</v>
      </c>
      <c r="F165" s="33" t="s">
        <v>0</v>
      </c>
      <c r="G165" s="78" t="str">
        <f>IF(csv!M157="","",csv!M157)</f>
        <v>64:26</v>
      </c>
      <c r="H165" s="78" t="str">
        <f>IF(csv!N157="","",csv!N157)</f>
        <v>0</v>
      </c>
      <c r="I165" s="33" t="s">
        <v>0</v>
      </c>
      <c r="J165" s="33" t="str">
        <f>IF(csv!P157="","",csv!P157)</f>
        <v>KAP</v>
      </c>
      <c r="K165" s="33" t="str">
        <f>IF(csv!Q157="","",csv!Q157)</f>
        <v>OK Kapela</v>
      </c>
      <c r="L165" s="33" t="s">
        <v>0</v>
      </c>
      <c r="M165" s="71" t="str">
        <f>IF(csv!R157="","",csv!R157)</f>
        <v>CRO</v>
      </c>
      <c r="N165" s="52" t="s">
        <v>0</v>
      </c>
      <c r="O165" s="57" t="str">
        <f t="shared" si="147"/>
        <v>M55</v>
      </c>
      <c r="P165" s="78">
        <f>IF(O165="","",IF(COUNTIF(O$10:O164,O165)=0,P164+1,P164))</f>
        <v>9</v>
      </c>
      <c r="Q165" s="93">
        <f t="shared" si="148"/>
        <v>105</v>
      </c>
      <c r="R165" s="94" t="str" cm="1">
        <f t="array" ref="R165">IF(S165="","",INDEX(natjecanjeStaze_naziv,MATCH(S165,natjecanjeStaze_stazaId,0)))</f>
        <v>M55 – Ž45</v>
      </c>
      <c r="S165" s="58">
        <f t="shared" si="149"/>
        <v>1012</v>
      </c>
      <c r="T165" s="52" t="s">
        <v>0</v>
      </c>
      <c r="U165" s="165" t="str">
        <f t="shared" si="150"/>
        <v>M55</v>
      </c>
      <c r="V165" s="52" t="s">
        <v>0</v>
      </c>
      <c r="W165" s="57" t="str">
        <f t="shared" si="151"/>
        <v>CRO</v>
      </c>
      <c r="X165" s="78">
        <f t="shared" si="3"/>
        <v>1</v>
      </c>
      <c r="Y165" s="33" t="str">
        <f t="shared" si="152"/>
        <v/>
      </c>
      <c r="Z165" s="71" t="str">
        <f>IF(Y165="","",MAX(Z$10:Z164)+1)</f>
        <v/>
      </c>
      <c r="AA165" s="52" t="s">
        <v>0</v>
      </c>
      <c r="AB165" s="135"/>
      <c r="AC165" s="52" t="s">
        <v>0</v>
      </c>
      <c r="AD165" s="20" t="str">
        <f t="shared" si="153"/>
        <v/>
      </c>
      <c r="AE165" s="52" t="s">
        <v>0</v>
      </c>
      <c r="AF165" s="165" t="str">
        <f t="shared" si="154"/>
        <v>CRO</v>
      </c>
      <c r="AG165" s="52" t="s">
        <v>0</v>
      </c>
      <c r="AH165" s="57" t="str">
        <f t="shared" si="155"/>
        <v>KAP</v>
      </c>
      <c r="AI165" s="33" t="str">
        <f t="shared" si="156"/>
        <v>OK Kapela</v>
      </c>
      <c r="AJ165" s="78" t="str">
        <f t="shared" si="5"/>
        <v/>
      </c>
      <c r="AK165" s="33" t="str" cm="1">
        <f t="array" ref="AK165">IF(AJ165="",""&amp;AI165,IF(AJ165="NEMA",AI165,INDEX(klub_naziv,MATCH(INDEX(klubAlias_klubId,AJ165),klub_id,0))))</f>
        <v>OK Kapela</v>
      </c>
      <c r="AL165" s="33" t="str" cm="1">
        <f t="array" ref="AL165">IFERROR(""&amp;INDEX(registarNatjecatelji,CX165,4),"")</f>
        <v>OK Kapela</v>
      </c>
      <c r="AM165" s="78" t="str">
        <f t="shared" si="157"/>
        <v/>
      </c>
      <c r="AN165" s="71" t="str">
        <f t="shared" si="158"/>
        <v>OK Kapela</v>
      </c>
      <c r="AO165" s="52" t="s">
        <v>0</v>
      </c>
      <c r="AP165" s="87" t="str">
        <f>IF(AJ165&lt;&gt;"NEMA","",IF(IFERROR(MATCH(AI165,AI$10:AI164,0),0)&lt;&gt;0,"",AI165))</f>
        <v/>
      </c>
      <c r="AQ165" s="52" t="s">
        <v>0</v>
      </c>
      <c r="AR165" s="135"/>
      <c r="AS165" s="52" t="s">
        <v>0</v>
      </c>
      <c r="AT165" s="57" t="str">
        <f t="shared" si="159"/>
        <v/>
      </c>
      <c r="AU165" s="33" t="str">
        <f>IF(AT165="","",MAX(AU$10:AU164)+1)</f>
        <v/>
      </c>
      <c r="AV165" s="33" t="str">
        <f t="shared" si="160"/>
        <v/>
      </c>
      <c r="AW165" s="33" t="str">
        <f t="shared" si="161"/>
        <v/>
      </c>
      <c r="AX165" s="33" t="str">
        <f>IF(AR165="","",MAX(AX$10:AX164)+1)</f>
        <v/>
      </c>
      <c r="AY165" s="94" t="str">
        <f t="shared" si="162"/>
        <v/>
      </c>
      <c r="AZ165" s="71" t="str">
        <f t="shared" si="163"/>
        <v/>
      </c>
      <c r="BA165" s="52" t="s">
        <v>0</v>
      </c>
      <c r="BB165" s="20" t="str">
        <f t="shared" si="164"/>
        <v/>
      </c>
      <c r="BC165" s="52" t="s">
        <v>0</v>
      </c>
      <c r="BD165" s="165" t="str">
        <f t="shared" si="165"/>
        <v>OK Kapela</v>
      </c>
      <c r="BE165" s="52" t="s">
        <v>0</v>
      </c>
      <c r="BF165" s="63" t="str">
        <f t="shared" si="166"/>
        <v>64:26</v>
      </c>
      <c r="BG165" s="93" t="str">
        <f t="shared" si="167"/>
        <v>0</v>
      </c>
      <c r="BH165" s="211">
        <f t="shared" si="168"/>
        <v>3866</v>
      </c>
      <c r="BI165" s="212">
        <f t="shared" si="139"/>
        <v>1</v>
      </c>
      <c r="BJ165" s="52" t="s">
        <v>0</v>
      </c>
      <c r="BK165" s="57" t="str">
        <f t="shared" si="169"/>
        <v>Robert</v>
      </c>
      <c r="BL165" s="33" t="str">
        <f t="shared" si="170"/>
        <v>Vuk</v>
      </c>
      <c r="BM165" s="78">
        <f t="shared" si="171"/>
        <v>1388</v>
      </c>
      <c r="BN165" s="78" t="str">
        <f t="shared" si="172"/>
        <v/>
      </c>
      <c r="BO165" s="33" t="str">
        <f t="shared" si="173"/>
        <v>Robert</v>
      </c>
      <c r="BP165" s="71" t="str">
        <f t="shared" si="174"/>
        <v>Vuk</v>
      </c>
      <c r="BQ165" s="52" t="s">
        <v>0</v>
      </c>
      <c r="BR165" s="87" t="str">
        <f t="shared" si="175"/>
        <v/>
      </c>
      <c r="BS165" s="52" t="s">
        <v>0</v>
      </c>
      <c r="BT165" s="20" t="str">
        <f t="shared" si="176"/>
        <v/>
      </c>
      <c r="BU165" s="52" t="s">
        <v>0</v>
      </c>
      <c r="BV165" s="135"/>
      <c r="BW165" s="52" t="s">
        <v>0</v>
      </c>
      <c r="BX165" s="57" t="str">
        <f t="shared" si="177"/>
        <v/>
      </c>
      <c r="BY165" s="78" t="str">
        <f>IF(BV165="","",MAX(BY$10:BY164)+1)</f>
        <v/>
      </c>
      <c r="BZ165" s="58" t="str">
        <f t="shared" si="178"/>
        <v/>
      </c>
      <c r="CA165" s="52" t="s">
        <v>0</v>
      </c>
      <c r="CB165" s="20" t="str">
        <f t="shared" si="179"/>
        <v/>
      </c>
      <c r="CC165" s="52" t="s">
        <v>0</v>
      </c>
      <c r="CD165" s="63" t="str">
        <f>IF(AND(BM165="NEMA",BN165="NEMA"),MAX(CD$10:CD164)+1,"")</f>
        <v/>
      </c>
      <c r="CE165" s="58" t="str">
        <f t="shared" si="180"/>
        <v/>
      </c>
      <c r="CF165" t="s">
        <v>0</v>
      </c>
      <c r="CG165" s="138" t="str">
        <f t="shared" si="140"/>
        <v>M</v>
      </c>
      <c r="CH165" t="s">
        <v>0</v>
      </c>
      <c r="CI165" s="57" t="str">
        <f>IF(CD165="","",IF(M165&lt;&gt;"CRO","","INSERT INTO osoba (id,reg_broj,oib,spol_id,dat_rodjenja) VALUES ("&amp;CD165&amp;",(SELECT max(reg_broj)+1 FROM osoba),Null,'"&amp;CG165&amp;"',Null); INSERT INTO osoba_log (id,reg_broj,oib,spol_id,dat_rodjenja,dnevnik_id) SELECT id,reg_broj,oib,spol_id,dat_rodjenja,"&amp;dnevnik_id&amp;" FROM osoba WHERE id = "&amp;CD165&amp;";"))</f>
        <v/>
      </c>
      <c r="CJ165" s="71" t="str">
        <f>IF(CD165="","","INSERT INTO imeprezime (id,osoba_id,rbr,ime,prezime,klub_id,identitet_id,sintaksa_id,info,aktivno,dnevnik_id) VALUES ("&amp;CD165&amp;","&amp;IF(CI165="","Null",CD165)&amp;",1,'"&amp;BK165&amp;"','"&amp;BL165&amp;"',(SELECT id FROM klub WHERE naziv = '"&amp;BD165&amp;"'),Null,1,'',1,"&amp;dnevnik_id&amp;");")</f>
        <v/>
      </c>
      <c r="CK165" t="s">
        <v>0</v>
      </c>
      <c r="CL165" s="20" t="str">
        <f t="shared" si="181"/>
        <v/>
      </c>
      <c r="CM165" s="52" t="s">
        <v>0</v>
      </c>
      <c r="CN165" s="57" t="str">
        <f t="shared" si="141"/>
        <v>Robert</v>
      </c>
      <c r="CO165" s="71" t="str">
        <f t="shared" si="142"/>
        <v>Vuk</v>
      </c>
      <c r="CP165" s="52" t="s">
        <v>0</v>
      </c>
      <c r="CQ165" s="57" t="str">
        <f t="shared" si="182"/>
        <v>Robert – Vuk – OK Kapela – M55</v>
      </c>
      <c r="CR165" s="58">
        <f t="shared" si="183"/>
        <v>322</v>
      </c>
      <c r="CS165" s="52" t="s">
        <v>0</v>
      </c>
      <c r="CT165" s="57" t="str">
        <f t="shared" si="184"/>
        <v>Robert – Vuk – OK Kapela</v>
      </c>
      <c r="CU165" s="58">
        <f t="shared" si="185"/>
        <v>322</v>
      </c>
      <c r="CV165" s="52" t="s">
        <v>0</v>
      </c>
      <c r="CW165" s="57" t="str">
        <f t="shared" si="186"/>
        <v>Robert – Vuk</v>
      </c>
      <c r="CX165" s="58">
        <f t="shared" si="187"/>
        <v>322</v>
      </c>
      <c r="CY165" s="52" t="s">
        <v>0</v>
      </c>
      <c r="CZ165" s="63">
        <f t="shared" si="188"/>
        <v>322</v>
      </c>
      <c r="DA165" s="58" cm="1">
        <f t="array" ref="DA165">IF(CZ165&lt;&gt;"",INDEX(imePrezime_id,CZ165,0),IF(CD165&lt;&gt;"",CD165,""))</f>
        <v>1388</v>
      </c>
      <c r="DB165" s="52" t="s">
        <v>0</v>
      </c>
      <c r="DC165" s="63" t="str">
        <f t="shared" si="189"/>
        <v>imepre</v>
      </c>
      <c r="DD165" s="78" t="str">
        <f t="shared" si="143"/>
        <v>klu</v>
      </c>
      <c r="DE165" s="78" t="str">
        <f t="shared" si="190"/>
        <v>kat</v>
      </c>
      <c r="DF165" s="78" t="str">
        <f t="shared" si="191"/>
        <v/>
      </c>
      <c r="DG165" s="71" t="str">
        <f t="shared" si="192"/>
        <v>imepre-klu-kat</v>
      </c>
      <c r="DH165" s="52" t="s">
        <v>0</v>
      </c>
      <c r="DI165" s="63">
        <f>IF(BL165="","",MAX(DI$10:DI164)+1)</f>
        <v>1141</v>
      </c>
      <c r="DJ165" s="78">
        <f t="shared" si="193"/>
        <v>1012</v>
      </c>
      <c r="DK165" s="78">
        <f t="shared" si="194"/>
        <v>1388</v>
      </c>
      <c r="DL165" s="78">
        <f t="shared" si="195"/>
        <v>3866</v>
      </c>
      <c r="DM165" s="78">
        <f t="shared" si="196"/>
        <v>1</v>
      </c>
      <c r="DN165" s="78">
        <f t="shared" si="144"/>
        <v>0</v>
      </c>
      <c r="DO165" s="78">
        <f t="shared" si="145"/>
        <v>1</v>
      </c>
      <c r="DP165" s="78" t="str">
        <f t="shared" si="197"/>
        <v>0</v>
      </c>
      <c r="DQ165" s="78" t="str">
        <f t="shared" si="198"/>
        <v/>
      </c>
      <c r="DR165" s="78" t="str">
        <f t="shared" si="199"/>
        <v/>
      </c>
      <c r="DS165" s="58" t="str">
        <f t="shared" si="146"/>
        <v/>
      </c>
      <c r="DT165" s="52" t="s">
        <v>0</v>
      </c>
      <c r="DU165" s="20"/>
      <c r="DV165" s="52"/>
      <c r="DW165" s="20"/>
      <c r="DX165" s="52"/>
      <c r="DY165" s="230"/>
      <c r="DZ165" s="52" t="s">
        <v>0</v>
      </c>
    </row>
    <row r="166" spans="1:130" x14ac:dyDescent="0.25">
      <c r="A166" t="s">
        <v>0</v>
      </c>
      <c r="B166" s="57" t="str">
        <f>IF(csv!F158="","",csv!T158)</f>
        <v>M55</v>
      </c>
      <c r="C166" s="33" t="s">
        <v>0</v>
      </c>
      <c r="D166" s="33" t="str">
        <f>IF(csv!F158="","",csv!F158)</f>
        <v>Nenad</v>
      </c>
      <c r="E166" s="33" t="str">
        <f>IF(csv!E158="","",csv!E158)</f>
        <v>Mihaljević</v>
      </c>
      <c r="F166" s="33" t="s">
        <v>0</v>
      </c>
      <c r="G166" s="78" t="str">
        <f>IF(csv!M158="","",csv!M158)</f>
        <v>67:35</v>
      </c>
      <c r="H166" s="78" t="str">
        <f>IF(csv!N158="","",csv!N158)</f>
        <v>0</v>
      </c>
      <c r="I166" s="33" t="s">
        <v>0</v>
      </c>
      <c r="J166" s="33" t="str">
        <f>IF(csv!P158="","",csv!P158)</f>
        <v>Vihor</v>
      </c>
      <c r="K166" s="33" t="str">
        <f>IF(csv!Q158="","",csv!Q158)</f>
        <v>OK Vihor</v>
      </c>
      <c r="L166" s="33" t="s">
        <v>0</v>
      </c>
      <c r="M166" s="71" t="str">
        <f>IF(csv!R158="","",csv!R158)</f>
        <v>CRO</v>
      </c>
      <c r="N166" s="52" t="s">
        <v>0</v>
      </c>
      <c r="O166" s="57" t="str">
        <f t="shared" si="147"/>
        <v>M55</v>
      </c>
      <c r="P166" s="78">
        <f>IF(O166="","",IF(COUNTIF(O$10:O165,O166)=0,P165+1,P165))</f>
        <v>9</v>
      </c>
      <c r="Q166" s="93">
        <f t="shared" si="148"/>
        <v>105</v>
      </c>
      <c r="R166" s="94" t="str" cm="1">
        <f t="array" ref="R166">IF(S166="","",INDEX(natjecanjeStaze_naziv,MATCH(S166,natjecanjeStaze_stazaId,0)))</f>
        <v>M55 – Ž45</v>
      </c>
      <c r="S166" s="58">
        <f t="shared" si="149"/>
        <v>1012</v>
      </c>
      <c r="T166" s="52" t="s">
        <v>0</v>
      </c>
      <c r="U166" s="165" t="str">
        <f t="shared" si="150"/>
        <v>M55</v>
      </c>
      <c r="V166" s="52" t="s">
        <v>0</v>
      </c>
      <c r="W166" s="57" t="str">
        <f t="shared" si="151"/>
        <v>CRO</v>
      </c>
      <c r="X166" s="78">
        <f t="shared" si="3"/>
        <v>1</v>
      </c>
      <c r="Y166" s="33" t="str">
        <f t="shared" si="152"/>
        <v/>
      </c>
      <c r="Z166" s="71" t="str">
        <f>IF(Y166="","",MAX(Z$10:Z165)+1)</f>
        <v/>
      </c>
      <c r="AA166" s="52" t="s">
        <v>0</v>
      </c>
      <c r="AB166" s="135"/>
      <c r="AC166" s="52" t="s">
        <v>0</v>
      </c>
      <c r="AD166" s="20" t="str">
        <f t="shared" si="153"/>
        <v/>
      </c>
      <c r="AE166" s="52" t="s">
        <v>0</v>
      </c>
      <c r="AF166" s="165" t="str">
        <f t="shared" si="154"/>
        <v>CRO</v>
      </c>
      <c r="AG166" s="52" t="s">
        <v>0</v>
      </c>
      <c r="AH166" s="57" t="str">
        <f t="shared" si="155"/>
        <v>Vihor</v>
      </c>
      <c r="AI166" s="33" t="str">
        <f t="shared" si="156"/>
        <v>OK Vihor</v>
      </c>
      <c r="AJ166" s="78" t="str">
        <f t="shared" si="5"/>
        <v/>
      </c>
      <c r="AK166" s="33" t="str" cm="1">
        <f t="array" ref="AK166">IF(AJ166="",""&amp;AI166,IF(AJ166="NEMA",AI166,INDEX(klub_naziv,MATCH(INDEX(klubAlias_klubId,AJ166),klub_id,0))))</f>
        <v>OK Vihor</v>
      </c>
      <c r="AL166" s="33" t="str" cm="1">
        <f t="array" ref="AL166">IFERROR(""&amp;INDEX(registarNatjecatelji,CX166,4),"")</f>
        <v>OK Vihor</v>
      </c>
      <c r="AM166" s="78" t="str">
        <f t="shared" si="157"/>
        <v/>
      </c>
      <c r="AN166" s="71" t="str">
        <f t="shared" si="158"/>
        <v>OK Vihor</v>
      </c>
      <c r="AO166" s="52" t="s">
        <v>0</v>
      </c>
      <c r="AP166" s="87" t="str">
        <f>IF(AJ166&lt;&gt;"NEMA","",IF(IFERROR(MATCH(AI166,AI$10:AI165,0),0)&lt;&gt;0,"",AI166))</f>
        <v/>
      </c>
      <c r="AQ166" s="52" t="s">
        <v>0</v>
      </c>
      <c r="AR166" s="135"/>
      <c r="AS166" s="52" t="s">
        <v>0</v>
      </c>
      <c r="AT166" s="57" t="str">
        <f t="shared" si="159"/>
        <v/>
      </c>
      <c r="AU166" s="33" t="str">
        <f>IF(AT166="","",MAX(AU$10:AU165)+1)</f>
        <v/>
      </c>
      <c r="AV166" s="33" t="str">
        <f t="shared" si="160"/>
        <v/>
      </c>
      <c r="AW166" s="33" t="str">
        <f t="shared" si="161"/>
        <v/>
      </c>
      <c r="AX166" s="33" t="str">
        <f>IF(AR166="","",MAX(AX$10:AX165)+1)</f>
        <v/>
      </c>
      <c r="AY166" s="94" t="str">
        <f t="shared" si="162"/>
        <v/>
      </c>
      <c r="AZ166" s="71" t="str">
        <f t="shared" si="163"/>
        <v/>
      </c>
      <c r="BA166" s="52" t="s">
        <v>0</v>
      </c>
      <c r="BB166" s="20" t="str">
        <f t="shared" si="164"/>
        <v/>
      </c>
      <c r="BC166" s="52" t="s">
        <v>0</v>
      </c>
      <c r="BD166" s="165" t="str">
        <f t="shared" si="165"/>
        <v>OK Vihor</v>
      </c>
      <c r="BE166" s="52" t="s">
        <v>0</v>
      </c>
      <c r="BF166" s="63" t="str">
        <f t="shared" si="166"/>
        <v>67:35</v>
      </c>
      <c r="BG166" s="93" t="str">
        <f t="shared" si="167"/>
        <v>0</v>
      </c>
      <c r="BH166" s="211">
        <f t="shared" si="168"/>
        <v>4055</v>
      </c>
      <c r="BI166" s="212">
        <f t="shared" si="139"/>
        <v>1</v>
      </c>
      <c r="BJ166" s="52" t="s">
        <v>0</v>
      </c>
      <c r="BK166" s="57" t="str">
        <f t="shared" si="169"/>
        <v>Nenad</v>
      </c>
      <c r="BL166" s="33" t="str">
        <f t="shared" si="170"/>
        <v>Mihaljević</v>
      </c>
      <c r="BM166" s="78">
        <f t="shared" si="171"/>
        <v>1533</v>
      </c>
      <c r="BN166" s="78" t="str">
        <f t="shared" si="172"/>
        <v/>
      </c>
      <c r="BO166" s="33" t="str">
        <f t="shared" si="173"/>
        <v>Nenad</v>
      </c>
      <c r="BP166" s="71" t="str">
        <f t="shared" si="174"/>
        <v>Mihaljević</v>
      </c>
      <c r="BQ166" s="52" t="s">
        <v>0</v>
      </c>
      <c r="BR166" s="87" t="str">
        <f t="shared" si="175"/>
        <v/>
      </c>
      <c r="BS166" s="52" t="s">
        <v>0</v>
      </c>
      <c r="BT166" s="20" t="str">
        <f t="shared" si="176"/>
        <v/>
      </c>
      <c r="BU166" s="52" t="s">
        <v>0</v>
      </c>
      <c r="BV166" s="135"/>
      <c r="BW166" s="52" t="s">
        <v>0</v>
      </c>
      <c r="BX166" s="57" t="str">
        <f t="shared" si="177"/>
        <v/>
      </c>
      <c r="BY166" s="78" t="str">
        <f>IF(BV166="","",MAX(BY$10:BY165)+1)</f>
        <v/>
      </c>
      <c r="BZ166" s="58" t="str">
        <f t="shared" si="178"/>
        <v/>
      </c>
      <c r="CA166" s="52" t="s">
        <v>0</v>
      </c>
      <c r="CB166" s="20" t="str">
        <f t="shared" si="179"/>
        <v/>
      </c>
      <c r="CC166" s="52" t="s">
        <v>0</v>
      </c>
      <c r="CD166" s="63" t="str">
        <f>IF(AND(BM166="NEMA",BN166="NEMA"),MAX(CD$10:CD165)+1,"")</f>
        <v/>
      </c>
      <c r="CE166" s="58" t="str">
        <f t="shared" si="180"/>
        <v/>
      </c>
      <c r="CF166" t="s">
        <v>0</v>
      </c>
      <c r="CG166" s="138" t="str">
        <f t="shared" si="140"/>
        <v>M</v>
      </c>
      <c r="CH166" t="s">
        <v>0</v>
      </c>
      <c r="CI166" s="57" t="str">
        <f>IF(CD166="","",IF(M166&lt;&gt;"CRO","","INSERT INTO osoba (id,reg_broj,oib,spol_id,dat_rodjenja) VALUES ("&amp;CD166&amp;",(SELECT max(reg_broj)+1 FROM osoba),Null,'"&amp;CG166&amp;"',Null); INSERT INTO osoba_log (id,reg_broj,oib,spol_id,dat_rodjenja,dnevnik_id) SELECT id,reg_broj,oib,spol_id,dat_rodjenja,"&amp;dnevnik_id&amp;" FROM osoba WHERE id = "&amp;CD166&amp;";"))</f>
        <v/>
      </c>
      <c r="CJ166" s="71" t="str">
        <f>IF(CD166="","","INSERT INTO imeprezime (id,osoba_id,rbr,ime,prezime,klub_id,identitet_id,sintaksa_id,info,aktivno,dnevnik_id) VALUES ("&amp;CD166&amp;","&amp;IF(CI166="","Null",CD166)&amp;",1,'"&amp;BK166&amp;"','"&amp;BL166&amp;"',(SELECT id FROM klub WHERE naziv = '"&amp;BD166&amp;"'),Null,1,'',1,"&amp;dnevnik_id&amp;");")</f>
        <v/>
      </c>
      <c r="CK166" t="s">
        <v>0</v>
      </c>
      <c r="CL166" s="20" t="str">
        <f t="shared" si="181"/>
        <v/>
      </c>
      <c r="CM166" s="52" t="s">
        <v>0</v>
      </c>
      <c r="CN166" s="57" t="str">
        <f t="shared" si="141"/>
        <v>Nenad</v>
      </c>
      <c r="CO166" s="71" t="str">
        <f t="shared" si="142"/>
        <v>Mihaljević</v>
      </c>
      <c r="CP166" s="52" t="s">
        <v>0</v>
      </c>
      <c r="CQ166" s="57" t="str">
        <f t="shared" si="182"/>
        <v>Nenad – Mihaljević – OK Vihor – M55</v>
      </c>
      <c r="CR166" s="58">
        <f t="shared" si="183"/>
        <v>796</v>
      </c>
      <c r="CS166" s="52" t="s">
        <v>0</v>
      </c>
      <c r="CT166" s="57" t="str">
        <f t="shared" si="184"/>
        <v>Nenad – Mihaljević – OK Vihor</v>
      </c>
      <c r="CU166" s="58">
        <f t="shared" si="185"/>
        <v>796</v>
      </c>
      <c r="CV166" s="52" t="s">
        <v>0</v>
      </c>
      <c r="CW166" s="57" t="str">
        <f t="shared" si="186"/>
        <v>Nenad – Mihaljević</v>
      </c>
      <c r="CX166" s="58">
        <f t="shared" si="187"/>
        <v>796</v>
      </c>
      <c r="CY166" s="52" t="s">
        <v>0</v>
      </c>
      <c r="CZ166" s="63">
        <f t="shared" si="188"/>
        <v>796</v>
      </c>
      <c r="DA166" s="58" cm="1">
        <f t="array" ref="DA166">IF(CZ166&lt;&gt;"",INDEX(imePrezime_id,CZ166,0),IF(CD166&lt;&gt;"",CD166,""))</f>
        <v>1533</v>
      </c>
      <c r="DB166" s="52" t="s">
        <v>0</v>
      </c>
      <c r="DC166" s="63" t="str">
        <f t="shared" si="189"/>
        <v>imepre</v>
      </c>
      <c r="DD166" s="78" t="str">
        <f t="shared" si="143"/>
        <v>klu</v>
      </c>
      <c r="DE166" s="78" t="str">
        <f t="shared" si="190"/>
        <v>kat</v>
      </c>
      <c r="DF166" s="78" t="str">
        <f t="shared" si="191"/>
        <v/>
      </c>
      <c r="DG166" s="71" t="str">
        <f t="shared" si="192"/>
        <v>imepre-klu-kat</v>
      </c>
      <c r="DH166" s="52" t="s">
        <v>0</v>
      </c>
      <c r="DI166" s="63">
        <f>IF(BL166="","",MAX(DI$10:DI165)+1)</f>
        <v>1142</v>
      </c>
      <c r="DJ166" s="78">
        <f t="shared" si="193"/>
        <v>1012</v>
      </c>
      <c r="DK166" s="78">
        <f t="shared" si="194"/>
        <v>1533</v>
      </c>
      <c r="DL166" s="78">
        <f t="shared" si="195"/>
        <v>4055</v>
      </c>
      <c r="DM166" s="78">
        <f t="shared" si="196"/>
        <v>1</v>
      </c>
      <c r="DN166" s="78">
        <f t="shared" si="144"/>
        <v>0</v>
      </c>
      <c r="DO166" s="78">
        <f t="shared" si="145"/>
        <v>1</v>
      </c>
      <c r="DP166" s="78" t="str">
        <f t="shared" si="197"/>
        <v>0</v>
      </c>
      <c r="DQ166" s="78" t="str">
        <f t="shared" si="198"/>
        <v/>
      </c>
      <c r="DR166" s="78" t="str">
        <f t="shared" si="199"/>
        <v/>
      </c>
      <c r="DS166" s="58" t="str">
        <f t="shared" si="146"/>
        <v/>
      </c>
      <c r="DT166" s="52" t="s">
        <v>0</v>
      </c>
      <c r="DU166" s="20"/>
      <c r="DV166" s="52"/>
      <c r="DW166" s="20"/>
      <c r="DX166" s="52"/>
      <c r="DY166" s="230"/>
      <c r="DZ166" s="52" t="s">
        <v>0</v>
      </c>
    </row>
    <row r="167" spans="1:130" x14ac:dyDescent="0.25">
      <c r="A167" t="s">
        <v>0</v>
      </c>
      <c r="B167" s="57" t="str">
        <f>IF(csv!F159="","",csv!T159)</f>
        <v>M55</v>
      </c>
      <c r="C167" s="33" t="s">
        <v>0</v>
      </c>
      <c r="D167" s="33" t="str">
        <f>IF(csv!F159="","",csv!F159)</f>
        <v>Josip</v>
      </c>
      <c r="E167" s="33" t="str">
        <f>IF(csv!E159="","",csv!E159)</f>
        <v>Matijašić</v>
      </c>
      <c r="F167" s="33" t="s">
        <v>0</v>
      </c>
      <c r="G167" s="78" t="str">
        <f>IF(csv!M159="","",csv!M159)</f>
        <v>70:40</v>
      </c>
      <c r="H167" s="78" t="str">
        <f>IF(csv!N159="","",csv!N159)</f>
        <v>0</v>
      </c>
      <c r="I167" s="33" t="s">
        <v>0</v>
      </c>
      <c r="J167" s="33" t="str">
        <f>IF(csv!P159="","",csv!P159)</f>
        <v>Vihor</v>
      </c>
      <c r="K167" s="33" t="str">
        <f>IF(csv!Q159="","",csv!Q159)</f>
        <v>OK Vihor</v>
      </c>
      <c r="L167" s="33" t="s">
        <v>0</v>
      </c>
      <c r="M167" s="71" t="str">
        <f>IF(csv!R159="","",csv!R159)</f>
        <v>CRO</v>
      </c>
      <c r="N167" s="52" t="s">
        <v>0</v>
      </c>
      <c r="O167" s="57" t="str">
        <f t="shared" si="147"/>
        <v>M55</v>
      </c>
      <c r="P167" s="78">
        <f>IF(O167="","",IF(COUNTIF(O$10:O166,O167)=0,P166+1,P166))</f>
        <v>9</v>
      </c>
      <c r="Q167" s="93">
        <f t="shared" si="148"/>
        <v>105</v>
      </c>
      <c r="R167" s="94" t="str" cm="1">
        <f t="array" ref="R167">IF(S167="","",INDEX(natjecanjeStaze_naziv,MATCH(S167,natjecanjeStaze_stazaId,0)))</f>
        <v>M55 – Ž45</v>
      </c>
      <c r="S167" s="58">
        <f t="shared" si="149"/>
        <v>1012</v>
      </c>
      <c r="T167" s="52" t="s">
        <v>0</v>
      </c>
      <c r="U167" s="165" t="str">
        <f t="shared" si="150"/>
        <v>M55</v>
      </c>
      <c r="V167" s="52" t="s">
        <v>0</v>
      </c>
      <c r="W167" s="57" t="str">
        <f t="shared" si="151"/>
        <v>CRO</v>
      </c>
      <c r="X167" s="78">
        <f t="shared" si="3"/>
        <v>1</v>
      </c>
      <c r="Y167" s="33" t="str">
        <f t="shared" si="152"/>
        <v/>
      </c>
      <c r="Z167" s="71" t="str">
        <f>IF(Y167="","",MAX(Z$10:Z166)+1)</f>
        <v/>
      </c>
      <c r="AA167" s="52" t="s">
        <v>0</v>
      </c>
      <c r="AB167" s="135"/>
      <c r="AC167" s="52" t="s">
        <v>0</v>
      </c>
      <c r="AD167" s="20" t="str">
        <f t="shared" si="153"/>
        <v/>
      </c>
      <c r="AE167" s="52" t="s">
        <v>0</v>
      </c>
      <c r="AF167" s="165" t="str">
        <f t="shared" si="154"/>
        <v>CRO</v>
      </c>
      <c r="AG167" s="52" t="s">
        <v>0</v>
      </c>
      <c r="AH167" s="57" t="str">
        <f t="shared" si="155"/>
        <v>Vihor</v>
      </c>
      <c r="AI167" s="33" t="str">
        <f t="shared" si="156"/>
        <v>OK Vihor</v>
      </c>
      <c r="AJ167" s="78" t="str">
        <f t="shared" si="5"/>
        <v/>
      </c>
      <c r="AK167" s="33" t="str" cm="1">
        <f t="array" ref="AK167">IF(AJ167="",""&amp;AI167,IF(AJ167="NEMA",AI167,INDEX(klub_naziv,MATCH(INDEX(klubAlias_klubId,AJ167),klub_id,0))))</f>
        <v>OK Vihor</v>
      </c>
      <c r="AL167" s="33" t="str" cm="1">
        <f t="array" ref="AL167">IFERROR(""&amp;INDEX(registarNatjecatelji,CX167,4),"")</f>
        <v>OK Vihor</v>
      </c>
      <c r="AM167" s="78" t="str">
        <f t="shared" si="157"/>
        <v/>
      </c>
      <c r="AN167" s="71" t="str">
        <f t="shared" si="158"/>
        <v>OK Vihor</v>
      </c>
      <c r="AO167" s="52" t="s">
        <v>0</v>
      </c>
      <c r="AP167" s="87" t="str">
        <f>IF(AJ167&lt;&gt;"NEMA","",IF(IFERROR(MATCH(AI167,AI$10:AI166,0),0)&lt;&gt;0,"",AI167))</f>
        <v/>
      </c>
      <c r="AQ167" s="52" t="s">
        <v>0</v>
      </c>
      <c r="AR167" s="135"/>
      <c r="AS167" s="52" t="s">
        <v>0</v>
      </c>
      <c r="AT167" s="57" t="str">
        <f t="shared" si="159"/>
        <v/>
      </c>
      <c r="AU167" s="33" t="str">
        <f>IF(AT167="","",MAX(AU$10:AU166)+1)</f>
        <v/>
      </c>
      <c r="AV167" s="33" t="str">
        <f t="shared" si="160"/>
        <v/>
      </c>
      <c r="AW167" s="33" t="str">
        <f t="shared" si="161"/>
        <v/>
      </c>
      <c r="AX167" s="33" t="str">
        <f>IF(AR167="","",MAX(AX$10:AX166)+1)</f>
        <v/>
      </c>
      <c r="AY167" s="94" t="str">
        <f t="shared" si="162"/>
        <v/>
      </c>
      <c r="AZ167" s="71" t="str">
        <f t="shared" si="163"/>
        <v/>
      </c>
      <c r="BA167" s="52" t="s">
        <v>0</v>
      </c>
      <c r="BB167" s="20" t="str">
        <f t="shared" si="164"/>
        <v/>
      </c>
      <c r="BC167" s="52" t="s">
        <v>0</v>
      </c>
      <c r="BD167" s="165" t="str">
        <f t="shared" si="165"/>
        <v>OK Vihor</v>
      </c>
      <c r="BE167" s="52" t="s">
        <v>0</v>
      </c>
      <c r="BF167" s="63" t="str">
        <f t="shared" si="166"/>
        <v>70:40</v>
      </c>
      <c r="BG167" s="93" t="str">
        <f t="shared" si="167"/>
        <v>0</v>
      </c>
      <c r="BH167" s="211">
        <f t="shared" si="168"/>
        <v>4240</v>
      </c>
      <c r="BI167" s="212">
        <f t="shared" si="139"/>
        <v>1</v>
      </c>
      <c r="BJ167" s="52" t="s">
        <v>0</v>
      </c>
      <c r="BK167" s="57" t="str">
        <f t="shared" si="169"/>
        <v>Josip</v>
      </c>
      <c r="BL167" s="33" t="str">
        <f t="shared" si="170"/>
        <v>Matijašić</v>
      </c>
      <c r="BM167" s="78">
        <f t="shared" si="171"/>
        <v>1271</v>
      </c>
      <c r="BN167" s="78" t="str">
        <f t="shared" si="172"/>
        <v/>
      </c>
      <c r="BO167" s="33" t="str">
        <f t="shared" si="173"/>
        <v>Josip</v>
      </c>
      <c r="BP167" s="71" t="str">
        <f t="shared" si="174"/>
        <v>Matijašić</v>
      </c>
      <c r="BQ167" s="52" t="s">
        <v>0</v>
      </c>
      <c r="BR167" s="87" t="str">
        <f t="shared" si="175"/>
        <v/>
      </c>
      <c r="BS167" s="52" t="s">
        <v>0</v>
      </c>
      <c r="BT167" s="20" t="str">
        <f t="shared" si="176"/>
        <v/>
      </c>
      <c r="BU167" s="52" t="s">
        <v>0</v>
      </c>
      <c r="BV167" s="135"/>
      <c r="BW167" s="52" t="s">
        <v>0</v>
      </c>
      <c r="BX167" s="57" t="str">
        <f t="shared" si="177"/>
        <v/>
      </c>
      <c r="BY167" s="78" t="str">
        <f>IF(BV167="","",MAX(BY$10:BY166)+1)</f>
        <v/>
      </c>
      <c r="BZ167" s="58" t="str">
        <f t="shared" si="178"/>
        <v/>
      </c>
      <c r="CA167" s="52" t="s">
        <v>0</v>
      </c>
      <c r="CB167" s="20" t="str">
        <f t="shared" si="179"/>
        <v/>
      </c>
      <c r="CC167" s="52" t="s">
        <v>0</v>
      </c>
      <c r="CD167" s="63" t="str">
        <f>IF(AND(BM167="NEMA",BN167="NEMA"),MAX(CD$10:CD166)+1,"")</f>
        <v/>
      </c>
      <c r="CE167" s="58" t="str">
        <f t="shared" si="180"/>
        <v/>
      </c>
      <c r="CF167" t="s">
        <v>0</v>
      </c>
      <c r="CG167" s="138" t="str">
        <f t="shared" si="140"/>
        <v>M</v>
      </c>
      <c r="CH167" t="s">
        <v>0</v>
      </c>
      <c r="CI167" s="57" t="str">
        <f>IF(CD167="","",IF(M167&lt;&gt;"CRO","","INSERT INTO osoba (id,reg_broj,oib,spol_id,dat_rodjenja) VALUES ("&amp;CD167&amp;",(SELECT max(reg_broj)+1 FROM osoba),Null,'"&amp;CG167&amp;"',Null); INSERT INTO osoba_log (id,reg_broj,oib,spol_id,dat_rodjenja,dnevnik_id) SELECT id,reg_broj,oib,spol_id,dat_rodjenja,"&amp;dnevnik_id&amp;" FROM osoba WHERE id = "&amp;CD167&amp;";"))</f>
        <v/>
      </c>
      <c r="CJ167" s="71" t="str">
        <f>IF(CD167="","","INSERT INTO imeprezime (id,osoba_id,rbr,ime,prezime,klub_id,identitet_id,sintaksa_id,info,aktivno,dnevnik_id) VALUES ("&amp;CD167&amp;","&amp;IF(CI167="","Null",CD167)&amp;",1,'"&amp;BK167&amp;"','"&amp;BL167&amp;"',(SELECT id FROM klub WHERE naziv = '"&amp;BD167&amp;"'),Null,1,'',1,"&amp;dnevnik_id&amp;");")</f>
        <v/>
      </c>
      <c r="CK167" t="s">
        <v>0</v>
      </c>
      <c r="CL167" s="20" t="str">
        <f t="shared" si="181"/>
        <v/>
      </c>
      <c r="CM167" s="52" t="s">
        <v>0</v>
      </c>
      <c r="CN167" s="57" t="str">
        <f t="shared" si="141"/>
        <v>Josip</v>
      </c>
      <c r="CO167" s="71" t="str">
        <f t="shared" si="142"/>
        <v>Matijašić</v>
      </c>
      <c r="CP167" s="52" t="s">
        <v>0</v>
      </c>
      <c r="CQ167" s="57" t="str">
        <f t="shared" si="182"/>
        <v>Josip – Matijašić – OK Vihor – M55</v>
      </c>
      <c r="CR167" s="58">
        <f t="shared" si="183"/>
        <v>786</v>
      </c>
      <c r="CS167" s="52" t="s">
        <v>0</v>
      </c>
      <c r="CT167" s="57" t="str">
        <f t="shared" si="184"/>
        <v>Josip – Matijašić – OK Vihor</v>
      </c>
      <c r="CU167" s="58">
        <f t="shared" si="185"/>
        <v>786</v>
      </c>
      <c r="CV167" s="52" t="s">
        <v>0</v>
      </c>
      <c r="CW167" s="57" t="str">
        <f t="shared" si="186"/>
        <v>Josip – Matijašić</v>
      </c>
      <c r="CX167" s="58">
        <f t="shared" si="187"/>
        <v>786</v>
      </c>
      <c r="CY167" s="52" t="s">
        <v>0</v>
      </c>
      <c r="CZ167" s="63">
        <f t="shared" si="188"/>
        <v>786</v>
      </c>
      <c r="DA167" s="58" cm="1">
        <f t="array" ref="DA167">IF(CZ167&lt;&gt;"",INDEX(imePrezime_id,CZ167,0),IF(CD167&lt;&gt;"",CD167,""))</f>
        <v>1271</v>
      </c>
      <c r="DB167" s="52" t="s">
        <v>0</v>
      </c>
      <c r="DC167" s="63" t="str">
        <f t="shared" si="189"/>
        <v>imepre</v>
      </c>
      <c r="DD167" s="78" t="str">
        <f t="shared" si="143"/>
        <v>klu</v>
      </c>
      <c r="DE167" s="78" t="str">
        <f t="shared" si="190"/>
        <v>kat</v>
      </c>
      <c r="DF167" s="78" t="str">
        <f t="shared" si="191"/>
        <v/>
      </c>
      <c r="DG167" s="71" t="str">
        <f t="shared" si="192"/>
        <v>imepre-klu-kat</v>
      </c>
      <c r="DH167" s="52" t="s">
        <v>0</v>
      </c>
      <c r="DI167" s="63">
        <f>IF(BL167="","",MAX(DI$10:DI166)+1)</f>
        <v>1143</v>
      </c>
      <c r="DJ167" s="78">
        <f t="shared" si="193"/>
        <v>1012</v>
      </c>
      <c r="DK167" s="78">
        <f t="shared" si="194"/>
        <v>1271</v>
      </c>
      <c r="DL167" s="78">
        <f t="shared" si="195"/>
        <v>4240</v>
      </c>
      <c r="DM167" s="78">
        <f t="shared" si="196"/>
        <v>1</v>
      </c>
      <c r="DN167" s="78">
        <f t="shared" si="144"/>
        <v>0</v>
      </c>
      <c r="DO167" s="78">
        <f t="shared" si="145"/>
        <v>1</v>
      </c>
      <c r="DP167" s="78" t="str">
        <f t="shared" si="197"/>
        <v>0</v>
      </c>
      <c r="DQ167" s="78" t="str">
        <f t="shared" si="198"/>
        <v/>
      </c>
      <c r="DR167" s="78" t="str">
        <f t="shared" si="199"/>
        <v/>
      </c>
      <c r="DS167" s="58" t="str">
        <f t="shared" si="146"/>
        <v/>
      </c>
      <c r="DT167" s="52" t="s">
        <v>0</v>
      </c>
      <c r="DU167" s="20"/>
      <c r="DV167" s="52"/>
      <c r="DW167" s="20"/>
      <c r="DX167" s="52"/>
      <c r="DY167" s="230"/>
      <c r="DZ167" s="52" t="s">
        <v>0</v>
      </c>
    </row>
    <row r="168" spans="1:130" x14ac:dyDescent="0.25">
      <c r="A168" t="s">
        <v>0</v>
      </c>
      <c r="B168" s="57" t="str">
        <f>IF(csv!F160="","",csv!T160)</f>
        <v>M55</v>
      </c>
      <c r="C168" s="33" t="s">
        <v>0</v>
      </c>
      <c r="D168" s="33" t="str">
        <f>IF(csv!F160="","",csv!F160)</f>
        <v>Ivo</v>
      </c>
      <c r="E168" s="33" t="str">
        <f>IF(csv!E160="","",csv!E160)</f>
        <v>Lukačić</v>
      </c>
      <c r="F168" s="33" t="s">
        <v>0</v>
      </c>
      <c r="G168" s="78" t="str">
        <f>IF(csv!M160="","",csv!M160)</f>
        <v>78:18</v>
      </c>
      <c r="H168" s="78" t="str">
        <f>IF(csv!N160="","",csv!N160)</f>
        <v>0</v>
      </c>
      <c r="I168" s="33" t="s">
        <v>0</v>
      </c>
      <c r="J168" s="33" t="str">
        <f>IF(csv!P160="","",csv!P160)</f>
        <v/>
      </c>
      <c r="K168" s="33" t="str">
        <f>IF(csv!Q160="","",csv!Q160)</f>
        <v/>
      </c>
      <c r="L168" s="33" t="s">
        <v>0</v>
      </c>
      <c r="M168" s="71" t="str">
        <f>IF(csv!R160="","",csv!R160)</f>
        <v/>
      </c>
      <c r="N168" s="52" t="s">
        <v>0</v>
      </c>
      <c r="O168" s="57" t="str">
        <f t="shared" si="147"/>
        <v>M55</v>
      </c>
      <c r="P168" s="78">
        <f>IF(O168="","",IF(COUNTIF(O$10:O167,O168)=0,P167+1,P167))</f>
        <v>9</v>
      </c>
      <c r="Q168" s="93">
        <f t="shared" si="148"/>
        <v>105</v>
      </c>
      <c r="R168" s="94" t="str" cm="1">
        <f t="array" ref="R168">IF(S168="","",INDEX(natjecanjeStaze_naziv,MATCH(S168,natjecanjeStaze_stazaId,0)))</f>
        <v>M55 – Ž45</v>
      </c>
      <c r="S168" s="58">
        <f t="shared" si="149"/>
        <v>1012</v>
      </c>
      <c r="T168" s="52" t="s">
        <v>0</v>
      </c>
      <c r="U168" s="165" t="str">
        <f t="shared" si="150"/>
        <v>M55</v>
      </c>
      <c r="V168" s="52" t="s">
        <v>0</v>
      </c>
      <c r="W168" s="57" t="str">
        <f t="shared" si="151"/>
        <v/>
      </c>
      <c r="X168" s="78" t="str">
        <f t="shared" si="3"/>
        <v/>
      </c>
      <c r="Y168" s="33" t="str">
        <f t="shared" si="152"/>
        <v/>
      </c>
      <c r="Z168" s="71" t="str">
        <f>IF(Y168="","",MAX(Z$10:Z167)+1)</f>
        <v/>
      </c>
      <c r="AA168" s="52" t="s">
        <v>0</v>
      </c>
      <c r="AB168" s="135"/>
      <c r="AC168" s="52" t="s">
        <v>0</v>
      </c>
      <c r="AD168" s="20" t="str">
        <f t="shared" si="153"/>
        <v/>
      </c>
      <c r="AE168" s="52" t="s">
        <v>0</v>
      </c>
      <c r="AF168" s="165" t="str">
        <f t="shared" si="154"/>
        <v/>
      </c>
      <c r="AG168" s="52" t="s">
        <v>0</v>
      </c>
      <c r="AH168" s="57" t="str">
        <f t="shared" si="155"/>
        <v/>
      </c>
      <c r="AI168" s="33" t="str">
        <f t="shared" si="156"/>
        <v/>
      </c>
      <c r="AJ168" s="78" t="str">
        <f t="shared" si="5"/>
        <v/>
      </c>
      <c r="AK168" s="33" t="str" cm="1">
        <f t="array" ref="AK168">IF(AJ168="",""&amp;AI168,IF(AJ168="NEMA",AI168,INDEX(klub_naziv,MATCH(INDEX(klubAlias_klubId,AJ168),klub_id,0))))</f>
        <v/>
      </c>
      <c r="AL168" s="33" t="str" cm="1">
        <f t="array" ref="AL168">IFERROR(""&amp;INDEX(registarNatjecatelji,CX168,4),"")</f>
        <v/>
      </c>
      <c r="AM168" s="78" t="str">
        <f t="shared" si="157"/>
        <v/>
      </c>
      <c r="AN168" s="71" t="str">
        <f t="shared" si="158"/>
        <v/>
      </c>
      <c r="AO168" s="52" t="s">
        <v>0</v>
      </c>
      <c r="AP168" s="87" t="str">
        <f>IF(AJ168&lt;&gt;"NEMA","",IF(IFERROR(MATCH(AI168,AI$10:AI167,0),0)&lt;&gt;0,"",AI168))</f>
        <v/>
      </c>
      <c r="AQ168" s="52" t="s">
        <v>0</v>
      </c>
      <c r="AR168" s="135"/>
      <c r="AS168" s="52" t="s">
        <v>0</v>
      </c>
      <c r="AT168" s="57" t="str">
        <f t="shared" si="159"/>
        <v/>
      </c>
      <c r="AU168" s="33" t="str">
        <f>IF(AT168="","",MAX(AU$10:AU167)+1)</f>
        <v/>
      </c>
      <c r="AV168" s="33" t="str">
        <f t="shared" si="160"/>
        <v/>
      </c>
      <c r="AW168" s="33" t="str">
        <f t="shared" si="161"/>
        <v/>
      </c>
      <c r="AX168" s="33" t="str">
        <f>IF(AR168="","",MAX(AX$10:AX167)+1)</f>
        <v/>
      </c>
      <c r="AY168" s="94" t="str">
        <f t="shared" si="162"/>
        <v/>
      </c>
      <c r="AZ168" s="71" t="str">
        <f t="shared" si="163"/>
        <v/>
      </c>
      <c r="BA168" s="52" t="s">
        <v>0</v>
      </c>
      <c r="BB168" s="20" t="str">
        <f t="shared" si="164"/>
        <v/>
      </c>
      <c r="BC168" s="52" t="s">
        <v>0</v>
      </c>
      <c r="BD168" s="165" t="str">
        <f t="shared" si="165"/>
        <v/>
      </c>
      <c r="BE168" s="52" t="s">
        <v>0</v>
      </c>
      <c r="BF168" s="63" t="str">
        <f t="shared" si="166"/>
        <v>78:18</v>
      </c>
      <c r="BG168" s="93" t="str">
        <f t="shared" si="167"/>
        <v>0</v>
      </c>
      <c r="BH168" s="211">
        <f t="shared" si="168"/>
        <v>4698</v>
      </c>
      <c r="BI168" s="212">
        <f t="shared" si="139"/>
        <v>1</v>
      </c>
      <c r="BJ168" s="52" t="s">
        <v>0</v>
      </c>
      <c r="BK168" s="57" t="str">
        <f t="shared" si="169"/>
        <v>Ivo</v>
      </c>
      <c r="BL168" s="33" t="str">
        <f t="shared" si="170"/>
        <v>Lukačić</v>
      </c>
      <c r="BM168" s="78">
        <f t="shared" si="171"/>
        <v>1952</v>
      </c>
      <c r="BN168" s="78" t="str">
        <f t="shared" si="172"/>
        <v/>
      </c>
      <c r="BO168" s="33" t="str">
        <f t="shared" si="173"/>
        <v>Ivo</v>
      </c>
      <c r="BP168" s="71" t="str">
        <f t="shared" si="174"/>
        <v>Lukačić</v>
      </c>
      <c r="BQ168" s="52" t="s">
        <v>0</v>
      </c>
      <c r="BR168" s="87" t="str">
        <f t="shared" si="175"/>
        <v/>
      </c>
      <c r="BS168" s="52" t="s">
        <v>0</v>
      </c>
      <c r="BT168" s="20" t="str">
        <f t="shared" si="176"/>
        <v/>
      </c>
      <c r="BU168" s="52" t="s">
        <v>0</v>
      </c>
      <c r="BV168" s="135"/>
      <c r="BW168" s="52" t="s">
        <v>0</v>
      </c>
      <c r="BX168" s="57" t="str">
        <f t="shared" si="177"/>
        <v/>
      </c>
      <c r="BY168" s="78" t="str">
        <f>IF(BV168="","",MAX(BY$10:BY167)+1)</f>
        <v/>
      </c>
      <c r="BZ168" s="58" t="str">
        <f t="shared" si="178"/>
        <v/>
      </c>
      <c r="CA168" s="52" t="s">
        <v>0</v>
      </c>
      <c r="CB168" s="20" t="str">
        <f t="shared" si="179"/>
        <v/>
      </c>
      <c r="CC168" s="52" t="s">
        <v>0</v>
      </c>
      <c r="CD168" s="63" t="str">
        <f>IF(AND(BM168="NEMA",BN168="NEMA"),MAX(CD$10:CD167)+1,"")</f>
        <v/>
      </c>
      <c r="CE168" s="58" t="str">
        <f t="shared" si="180"/>
        <v/>
      </c>
      <c r="CF168" t="s">
        <v>0</v>
      </c>
      <c r="CG168" s="138" t="str">
        <f t="shared" si="140"/>
        <v>M</v>
      </c>
      <c r="CH168" t="s">
        <v>0</v>
      </c>
      <c r="CI168" s="57" t="str">
        <f>IF(CD168="","",IF(M168&lt;&gt;"CRO","","INSERT INTO osoba (id,reg_broj,oib,spol_id,dat_rodjenja) VALUES ("&amp;CD168&amp;",(SELECT max(reg_broj)+1 FROM osoba),Null,'"&amp;CG168&amp;"',Null); INSERT INTO osoba_log (id,reg_broj,oib,spol_id,dat_rodjenja,dnevnik_id) SELECT id,reg_broj,oib,spol_id,dat_rodjenja,"&amp;dnevnik_id&amp;" FROM osoba WHERE id = "&amp;CD168&amp;";"))</f>
        <v/>
      </c>
      <c r="CJ168" s="71" t="str">
        <f>IF(CD168="","","INSERT INTO imeprezime (id,osoba_id,rbr,ime,prezime,klub_id,identitet_id,sintaksa_id,info,aktivno,dnevnik_id) VALUES ("&amp;CD168&amp;","&amp;IF(CI168="","Null",CD168)&amp;",1,'"&amp;BK168&amp;"','"&amp;BL168&amp;"',(SELECT id FROM klub WHERE naziv = '"&amp;BD168&amp;"'),Null,1,'',1,"&amp;dnevnik_id&amp;");")</f>
        <v/>
      </c>
      <c r="CK168" t="s">
        <v>0</v>
      </c>
      <c r="CL168" s="20" t="str">
        <f t="shared" si="181"/>
        <v/>
      </c>
      <c r="CM168" s="52" t="s">
        <v>0</v>
      </c>
      <c r="CN168" s="57" t="str">
        <f t="shared" si="141"/>
        <v>Ivo</v>
      </c>
      <c r="CO168" s="71" t="str">
        <f t="shared" si="142"/>
        <v>Lukačić</v>
      </c>
      <c r="CP168" s="52" t="s">
        <v>0</v>
      </c>
      <c r="CQ168" s="57" t="str">
        <f t="shared" si="182"/>
        <v>Ivo – Lukačić – M55</v>
      </c>
      <c r="CR168" s="58" t="str">
        <f t="shared" si="183"/>
        <v>NEMA</v>
      </c>
      <c r="CS168" s="52" t="s">
        <v>0</v>
      </c>
      <c r="CT168" s="57" t="str">
        <f>IF(BL168="","",CW168 &amp; IF(BD168="",""," – " &amp; BD168))</f>
        <v>Ivo – Lukačić</v>
      </c>
      <c r="CU168" s="58">
        <f t="shared" si="185"/>
        <v>1</v>
      </c>
      <c r="CV168" s="52" t="s">
        <v>0</v>
      </c>
      <c r="CW168" s="57" t="str">
        <f t="shared" si="186"/>
        <v>Ivo – Lukačić</v>
      </c>
      <c r="CX168" s="58">
        <f t="shared" si="187"/>
        <v>1</v>
      </c>
      <c r="CY168" s="52" t="s">
        <v>0</v>
      </c>
      <c r="CZ168" s="63">
        <f t="shared" si="188"/>
        <v>1</v>
      </c>
      <c r="DA168" s="58" cm="1">
        <f t="array" ref="DA168">IF(CZ168&lt;&gt;"",INDEX(imePrezime_id,CZ168,0),IF(CD168&lt;&gt;"",CD168,""))</f>
        <v>1952</v>
      </c>
      <c r="DB168" s="52" t="s">
        <v>0</v>
      </c>
      <c r="DC168" s="63" t="str">
        <f t="shared" si="189"/>
        <v>imepre</v>
      </c>
      <c r="DD168" s="78" t="str">
        <f t="shared" si="143"/>
        <v>klu</v>
      </c>
      <c r="DE168" s="78" t="str">
        <f t="shared" si="190"/>
        <v>kat</v>
      </c>
      <c r="DF168" s="78" t="str">
        <f t="shared" si="191"/>
        <v/>
      </c>
      <c r="DG168" s="71" t="str">
        <f t="shared" si="192"/>
        <v>imepre-klu-kat</v>
      </c>
      <c r="DH168" s="52" t="s">
        <v>0</v>
      </c>
      <c r="DI168" s="63">
        <f>IF(BL168="","",MAX(DI$10:DI167)+1)</f>
        <v>1144</v>
      </c>
      <c r="DJ168" s="78">
        <f t="shared" si="193"/>
        <v>1012</v>
      </c>
      <c r="DK168" s="78">
        <f t="shared" si="194"/>
        <v>1952</v>
      </c>
      <c r="DL168" s="78">
        <f t="shared" si="195"/>
        <v>4698</v>
      </c>
      <c r="DM168" s="78">
        <f t="shared" si="196"/>
        <v>1</v>
      </c>
      <c r="DN168" s="78">
        <f t="shared" si="144"/>
        <v>0</v>
      </c>
      <c r="DO168" s="78">
        <f t="shared" si="145"/>
        <v>1</v>
      </c>
      <c r="DP168" s="78" t="str">
        <f t="shared" si="197"/>
        <v>0</v>
      </c>
      <c r="DQ168" s="78" t="str">
        <f t="shared" si="198"/>
        <v/>
      </c>
      <c r="DR168" s="78" t="str">
        <f t="shared" si="199"/>
        <v/>
      </c>
      <c r="DS168" s="58" t="str">
        <f t="shared" si="146"/>
        <v/>
      </c>
      <c r="DT168" s="52" t="s">
        <v>0</v>
      </c>
      <c r="DU168" s="20"/>
      <c r="DV168" s="52"/>
      <c r="DW168" s="20"/>
      <c r="DX168" s="52"/>
      <c r="DY168" s="230"/>
      <c r="DZ168" s="52" t="s">
        <v>0</v>
      </c>
    </row>
    <row r="169" spans="1:130" x14ac:dyDescent="0.25">
      <c r="A169" t="s">
        <v>0</v>
      </c>
      <c r="B169" s="57" t="str">
        <f>IF(csv!F161="","",csv!T161)</f>
        <v>M55</v>
      </c>
      <c r="C169" s="33" t="s">
        <v>0</v>
      </c>
      <c r="D169" s="33" t="str">
        <f>IF(csv!F161="","",csv!F161)</f>
        <v>Damir</v>
      </c>
      <c r="E169" s="33" t="str">
        <f>IF(csv!E161="","",csv!E161)</f>
        <v>Ćurić</v>
      </c>
      <c r="F169" s="33" t="s">
        <v>0</v>
      </c>
      <c r="G169" s="78" t="str">
        <f>IF(csv!M161="","",csv!M161)</f>
        <v>89:48</v>
      </c>
      <c r="H169" s="78" t="str">
        <f>IF(csv!N161="","",csv!N161)</f>
        <v>0</v>
      </c>
      <c r="I169" s="33" t="s">
        <v>0</v>
      </c>
      <c r="J169" s="33" t="str">
        <f>IF(csv!P161="","",csv!P161)</f>
        <v>KAP</v>
      </c>
      <c r="K169" s="33" t="str">
        <f>IF(csv!Q161="","",csv!Q161)</f>
        <v>OK Kapela</v>
      </c>
      <c r="L169" s="33" t="s">
        <v>0</v>
      </c>
      <c r="M169" s="71" t="str">
        <f>IF(csv!R161="","",csv!R161)</f>
        <v>CRO</v>
      </c>
      <c r="N169" s="52" t="s">
        <v>0</v>
      </c>
      <c r="O169" s="57" t="str">
        <f t="shared" si="147"/>
        <v>M55</v>
      </c>
      <c r="P169" s="78">
        <f>IF(O169="","",IF(COUNTIF(O$10:O168,O169)=0,P168+1,P168))</f>
        <v>9</v>
      </c>
      <c r="Q169" s="93">
        <f t="shared" si="148"/>
        <v>105</v>
      </c>
      <c r="R169" s="94" t="str" cm="1">
        <f t="array" ref="R169">IF(S169="","",INDEX(natjecanjeStaze_naziv,MATCH(S169,natjecanjeStaze_stazaId,0)))</f>
        <v>M55 – Ž45</v>
      </c>
      <c r="S169" s="58">
        <f t="shared" si="149"/>
        <v>1012</v>
      </c>
      <c r="T169" s="52" t="s">
        <v>0</v>
      </c>
      <c r="U169" s="165" t="str">
        <f t="shared" si="150"/>
        <v>M55</v>
      </c>
      <c r="V169" s="52" t="s">
        <v>0</v>
      </c>
      <c r="W169" s="57" t="str">
        <f t="shared" si="151"/>
        <v>CRO</v>
      </c>
      <c r="X169" s="78">
        <f t="shared" si="3"/>
        <v>1</v>
      </c>
      <c r="Y169" s="33" t="str">
        <f t="shared" si="152"/>
        <v/>
      </c>
      <c r="Z169" s="71" t="str">
        <f>IF(Y169="","",MAX(Z$10:Z168)+1)</f>
        <v/>
      </c>
      <c r="AA169" s="52" t="s">
        <v>0</v>
      </c>
      <c r="AB169" s="135"/>
      <c r="AC169" s="52" t="s">
        <v>0</v>
      </c>
      <c r="AD169" s="20" t="str">
        <f t="shared" si="153"/>
        <v/>
      </c>
      <c r="AE169" s="52" t="s">
        <v>0</v>
      </c>
      <c r="AF169" s="165" t="str">
        <f t="shared" si="154"/>
        <v>CRO</v>
      </c>
      <c r="AG169" s="52" t="s">
        <v>0</v>
      </c>
      <c r="AH169" s="57" t="str">
        <f t="shared" si="155"/>
        <v>KAP</v>
      </c>
      <c r="AI169" s="33" t="str">
        <f t="shared" si="156"/>
        <v>OK Kapela</v>
      </c>
      <c r="AJ169" s="78" t="str">
        <f t="shared" si="5"/>
        <v/>
      </c>
      <c r="AK169" s="33" t="str" cm="1">
        <f t="array" ref="AK169">IF(AJ169="",""&amp;AI169,IF(AJ169="NEMA",AI169,INDEX(klub_naziv,MATCH(INDEX(klubAlias_klubId,AJ169),klub_id,0))))</f>
        <v>OK Kapela</v>
      </c>
      <c r="AL169" s="33" t="str" cm="1">
        <f t="array" ref="AL169">IFERROR(""&amp;INDEX(registarNatjecatelji,CX169,4),"")</f>
        <v>OK Kapela</v>
      </c>
      <c r="AM169" s="78" t="str">
        <f t="shared" si="157"/>
        <v/>
      </c>
      <c r="AN169" s="71" t="str">
        <f t="shared" si="158"/>
        <v>OK Kapela</v>
      </c>
      <c r="AO169" s="52" t="s">
        <v>0</v>
      </c>
      <c r="AP169" s="87" t="str">
        <f>IF(AJ169&lt;&gt;"NEMA","",IF(IFERROR(MATCH(AI169,AI$10:AI168,0),0)&lt;&gt;0,"",AI169))</f>
        <v/>
      </c>
      <c r="AQ169" s="52" t="s">
        <v>0</v>
      </c>
      <c r="AR169" s="135"/>
      <c r="AS169" s="52" t="s">
        <v>0</v>
      </c>
      <c r="AT169" s="57" t="str">
        <f t="shared" si="159"/>
        <v/>
      </c>
      <c r="AU169" s="33" t="str">
        <f>IF(AT169="","",MAX(AU$10:AU168)+1)</f>
        <v/>
      </c>
      <c r="AV169" s="33" t="str">
        <f t="shared" si="160"/>
        <v/>
      </c>
      <c r="AW169" s="33" t="str">
        <f t="shared" si="161"/>
        <v/>
      </c>
      <c r="AX169" s="33" t="str">
        <f>IF(AR169="","",MAX(AX$10:AX168)+1)</f>
        <v/>
      </c>
      <c r="AY169" s="94" t="str">
        <f t="shared" si="162"/>
        <v/>
      </c>
      <c r="AZ169" s="71" t="str">
        <f t="shared" si="163"/>
        <v/>
      </c>
      <c r="BA169" s="52" t="s">
        <v>0</v>
      </c>
      <c r="BB169" s="20" t="str">
        <f t="shared" si="164"/>
        <v/>
      </c>
      <c r="BC169" s="52" t="s">
        <v>0</v>
      </c>
      <c r="BD169" s="165" t="str">
        <f t="shared" si="165"/>
        <v>OK Kapela</v>
      </c>
      <c r="BE169" s="52" t="s">
        <v>0</v>
      </c>
      <c r="BF169" s="63" t="str">
        <f t="shared" si="166"/>
        <v>89:48</v>
      </c>
      <c r="BG169" s="93" t="str">
        <f t="shared" si="167"/>
        <v>0</v>
      </c>
      <c r="BH169" s="211">
        <f t="shared" si="168"/>
        <v>5388</v>
      </c>
      <c r="BI169" s="212">
        <f t="shared" si="139"/>
        <v>1</v>
      </c>
      <c r="BJ169" s="52" t="s">
        <v>0</v>
      </c>
      <c r="BK169" s="57" t="str">
        <f t="shared" si="169"/>
        <v>Damir</v>
      </c>
      <c r="BL169" s="33" t="str">
        <f t="shared" si="170"/>
        <v>Ćurić</v>
      </c>
      <c r="BM169" s="78">
        <f t="shared" si="171"/>
        <v>1868</v>
      </c>
      <c r="BN169" s="78" t="str">
        <f t="shared" si="172"/>
        <v/>
      </c>
      <c r="BO169" s="33" t="str">
        <f t="shared" si="173"/>
        <v>Damir</v>
      </c>
      <c r="BP169" s="71" t="str">
        <f t="shared" si="174"/>
        <v>Ćurić</v>
      </c>
      <c r="BQ169" s="52" t="s">
        <v>0</v>
      </c>
      <c r="BR169" s="87" t="str">
        <f t="shared" si="175"/>
        <v/>
      </c>
      <c r="BS169" s="52" t="s">
        <v>0</v>
      </c>
      <c r="BT169" s="20" t="str">
        <f t="shared" si="176"/>
        <v/>
      </c>
      <c r="BU169" s="52" t="s">
        <v>0</v>
      </c>
      <c r="BV169" s="135"/>
      <c r="BW169" s="52" t="s">
        <v>0</v>
      </c>
      <c r="BX169" s="57" t="str">
        <f t="shared" si="177"/>
        <v/>
      </c>
      <c r="BY169" s="78" t="str">
        <f>IF(BV169="","",MAX(BY$10:BY168)+1)</f>
        <v/>
      </c>
      <c r="BZ169" s="58" t="str">
        <f t="shared" si="178"/>
        <v/>
      </c>
      <c r="CA169" s="52" t="s">
        <v>0</v>
      </c>
      <c r="CB169" s="20" t="str">
        <f t="shared" si="179"/>
        <v/>
      </c>
      <c r="CC169" s="52" t="s">
        <v>0</v>
      </c>
      <c r="CD169" s="63" t="str">
        <f>IF(AND(BM169="NEMA",BN169="NEMA"),MAX(CD$10:CD168)+1,"")</f>
        <v/>
      </c>
      <c r="CE169" s="58" t="str">
        <f t="shared" si="180"/>
        <v/>
      </c>
      <c r="CF169" t="s">
        <v>0</v>
      </c>
      <c r="CG169" s="138" t="str">
        <f t="shared" si="140"/>
        <v>M</v>
      </c>
      <c r="CH169" t="s">
        <v>0</v>
      </c>
      <c r="CI169" s="57" t="str">
        <f>IF(CD169="","",IF(M169&lt;&gt;"CRO","","INSERT INTO osoba (id,reg_broj,oib,spol_id,dat_rodjenja) VALUES ("&amp;CD169&amp;",(SELECT max(reg_broj)+1 FROM osoba),Null,'"&amp;CG169&amp;"',Null); INSERT INTO osoba_log (id,reg_broj,oib,spol_id,dat_rodjenja,dnevnik_id) SELECT id,reg_broj,oib,spol_id,dat_rodjenja,"&amp;dnevnik_id&amp;" FROM osoba WHERE id = "&amp;CD169&amp;";"))</f>
        <v/>
      </c>
      <c r="CJ169" s="71" t="str">
        <f>IF(CD169="","","INSERT INTO imeprezime (id,osoba_id,rbr,ime,prezime,klub_id,identitet_id,sintaksa_id,info,aktivno,dnevnik_id) VALUES ("&amp;CD169&amp;","&amp;IF(CI169="","Null",CD169)&amp;",1,'"&amp;BK169&amp;"','"&amp;BL169&amp;"',(SELECT id FROM klub WHERE naziv = '"&amp;BD169&amp;"'),Null,1,'',1,"&amp;dnevnik_id&amp;");")</f>
        <v/>
      </c>
      <c r="CK169" t="s">
        <v>0</v>
      </c>
      <c r="CL169" s="20" t="str">
        <f t="shared" si="181"/>
        <v/>
      </c>
      <c r="CM169" s="52" t="s">
        <v>0</v>
      </c>
      <c r="CN169" s="57" t="str">
        <f t="shared" si="141"/>
        <v>Damir</v>
      </c>
      <c r="CO169" s="71" t="str">
        <f t="shared" si="142"/>
        <v>Ćurić</v>
      </c>
      <c r="CP169" s="52" t="s">
        <v>0</v>
      </c>
      <c r="CQ169" s="57" t="str">
        <f t="shared" si="182"/>
        <v>Damir – Ćurić – OK Kapela – M55</v>
      </c>
      <c r="CR169" s="58">
        <f t="shared" si="183"/>
        <v>221</v>
      </c>
      <c r="CS169" s="52" t="s">
        <v>0</v>
      </c>
      <c r="CT169" s="57" t="str">
        <f t="shared" si="184"/>
        <v>Damir – Ćurić – OK Kapela</v>
      </c>
      <c r="CU169" s="58">
        <f t="shared" si="185"/>
        <v>221</v>
      </c>
      <c r="CV169" s="52" t="s">
        <v>0</v>
      </c>
      <c r="CW169" s="57" t="str">
        <f t="shared" si="186"/>
        <v>Damir – Ćurić</v>
      </c>
      <c r="CX169" s="58">
        <f t="shared" si="187"/>
        <v>221</v>
      </c>
      <c r="CY169" s="52" t="s">
        <v>0</v>
      </c>
      <c r="CZ169" s="63">
        <f t="shared" si="188"/>
        <v>221</v>
      </c>
      <c r="DA169" s="58" cm="1">
        <f t="array" ref="DA169">IF(CZ169&lt;&gt;"",INDEX(imePrezime_id,CZ169,0),IF(CD169&lt;&gt;"",CD169,""))</f>
        <v>1868</v>
      </c>
      <c r="DB169" s="52" t="s">
        <v>0</v>
      </c>
      <c r="DC169" s="63" t="str">
        <f t="shared" si="189"/>
        <v>imepre</v>
      </c>
      <c r="DD169" s="78" t="str">
        <f t="shared" si="143"/>
        <v>klu</v>
      </c>
      <c r="DE169" s="78" t="str">
        <f t="shared" si="190"/>
        <v>kat</v>
      </c>
      <c r="DF169" s="78" t="str">
        <f t="shared" si="191"/>
        <v/>
      </c>
      <c r="DG169" s="71" t="str">
        <f t="shared" si="192"/>
        <v>imepre-klu-kat</v>
      </c>
      <c r="DH169" s="52" t="s">
        <v>0</v>
      </c>
      <c r="DI169" s="63">
        <f>IF(BL169="","",MAX(DI$10:DI168)+1)</f>
        <v>1145</v>
      </c>
      <c r="DJ169" s="78">
        <f t="shared" si="193"/>
        <v>1012</v>
      </c>
      <c r="DK169" s="78">
        <f t="shared" si="194"/>
        <v>1868</v>
      </c>
      <c r="DL169" s="78">
        <f t="shared" si="195"/>
        <v>5388</v>
      </c>
      <c r="DM169" s="78">
        <f t="shared" si="196"/>
        <v>1</v>
      </c>
      <c r="DN169" s="78">
        <f t="shared" si="144"/>
        <v>0</v>
      </c>
      <c r="DO169" s="78">
        <f t="shared" si="145"/>
        <v>1</v>
      </c>
      <c r="DP169" s="78" t="str">
        <f t="shared" si="197"/>
        <v>0</v>
      </c>
      <c r="DQ169" s="78" t="str">
        <f t="shared" si="198"/>
        <v/>
      </c>
      <c r="DR169" s="78" t="str">
        <f t="shared" si="199"/>
        <v/>
      </c>
      <c r="DS169" s="58" t="str">
        <f t="shared" si="146"/>
        <v/>
      </c>
      <c r="DT169" s="52" t="s">
        <v>0</v>
      </c>
      <c r="DU169" s="20"/>
      <c r="DV169" s="52"/>
      <c r="DW169" s="20"/>
      <c r="DX169" s="52"/>
      <c r="DY169" s="230"/>
      <c r="DZ169" s="52" t="s">
        <v>0</v>
      </c>
    </row>
    <row r="170" spans="1:130" x14ac:dyDescent="0.25">
      <c r="A170" t="s">
        <v>0</v>
      </c>
      <c r="B170" s="57" t="str">
        <f>IF(csv!F162="","",csv!T162)</f>
        <v>M55</v>
      </c>
      <c r="C170" s="33" t="s">
        <v>0</v>
      </c>
      <c r="D170" s="33" t="str">
        <f>IF(csv!F162="","",csv!F162)</f>
        <v>Predrag</v>
      </c>
      <c r="E170" s="33" t="str">
        <f>IF(csv!E162="","",csv!E162)</f>
        <v>Labaš</v>
      </c>
      <c r="F170" s="33" t="s">
        <v>0</v>
      </c>
      <c r="G170" s="78" t="str">
        <f>IF(csv!M162="","",csv!M162)</f>
        <v>172:23</v>
      </c>
      <c r="H170" s="78" t="str">
        <f>IF(csv!N162="","",csv!N162)</f>
        <v>0</v>
      </c>
      <c r="I170" s="33" t="s">
        <v>0</v>
      </c>
      <c r="J170" s="33" t="str">
        <f>IF(csv!P162="","",csv!P162)</f>
        <v>OK Varaždin</v>
      </c>
      <c r="K170" s="33" t="str">
        <f>IF(csv!Q162="","",csv!Q162)</f>
        <v>OK Varaždin</v>
      </c>
      <c r="L170" s="33" t="s">
        <v>0</v>
      </c>
      <c r="M170" s="71" t="str">
        <f>IF(csv!R162="","",csv!R162)</f>
        <v>CRO</v>
      </c>
      <c r="N170" s="52" t="s">
        <v>0</v>
      </c>
      <c r="O170" s="57" t="str">
        <f t="shared" si="147"/>
        <v>M55</v>
      </c>
      <c r="P170" s="78">
        <f>IF(O170="","",IF(COUNTIF(O$10:O169,O170)=0,P169+1,P169))</f>
        <v>9</v>
      </c>
      <c r="Q170" s="93">
        <f t="shared" si="148"/>
        <v>105</v>
      </c>
      <c r="R170" s="94" t="str" cm="1">
        <f t="array" ref="R170">IF(S170="","",INDEX(natjecanjeStaze_naziv,MATCH(S170,natjecanjeStaze_stazaId,0)))</f>
        <v>M55 – Ž45</v>
      </c>
      <c r="S170" s="58">
        <f t="shared" si="149"/>
        <v>1012</v>
      </c>
      <c r="T170" s="52" t="s">
        <v>0</v>
      </c>
      <c r="U170" s="165" t="str">
        <f t="shared" si="150"/>
        <v>M55</v>
      </c>
      <c r="V170" s="52" t="s">
        <v>0</v>
      </c>
      <c r="W170" s="57" t="str">
        <f t="shared" si="151"/>
        <v>CRO</v>
      </c>
      <c r="X170" s="78">
        <f t="shared" si="3"/>
        <v>1</v>
      </c>
      <c r="Y170" s="33" t="str">
        <f t="shared" si="152"/>
        <v/>
      </c>
      <c r="Z170" s="71" t="str">
        <f>IF(Y170="","",MAX(Z$10:Z169)+1)</f>
        <v/>
      </c>
      <c r="AA170" s="52" t="s">
        <v>0</v>
      </c>
      <c r="AB170" s="135"/>
      <c r="AC170" s="52" t="s">
        <v>0</v>
      </c>
      <c r="AD170" s="20" t="str">
        <f t="shared" si="153"/>
        <v/>
      </c>
      <c r="AE170" s="52" t="s">
        <v>0</v>
      </c>
      <c r="AF170" s="165" t="str">
        <f t="shared" si="154"/>
        <v>CRO</v>
      </c>
      <c r="AG170" s="52" t="s">
        <v>0</v>
      </c>
      <c r="AH170" s="57" t="str">
        <f t="shared" si="155"/>
        <v>OK Varaždin</v>
      </c>
      <c r="AI170" s="33" t="str">
        <f t="shared" si="156"/>
        <v>OK Varaždin</v>
      </c>
      <c r="AJ170" s="78" t="str">
        <f t="shared" si="5"/>
        <v/>
      </c>
      <c r="AK170" s="33" t="str" cm="1">
        <f t="array" ref="AK170">IF(AJ170="",""&amp;AI170,IF(AJ170="NEMA",AI170,INDEX(klub_naziv,MATCH(INDEX(klubAlias_klubId,AJ170),klub_id,0))))</f>
        <v>OK Varaždin</v>
      </c>
      <c r="AL170" s="33" t="str" cm="1">
        <f t="array" ref="AL170">IFERROR(""&amp;INDEX(registarNatjecatelji,CX170,4),"")</f>
        <v>OK Varaždin</v>
      </c>
      <c r="AM170" s="78" t="str">
        <f t="shared" si="157"/>
        <v/>
      </c>
      <c r="AN170" s="71" t="str">
        <f t="shared" si="158"/>
        <v>OK Varaždin</v>
      </c>
      <c r="AO170" s="52" t="s">
        <v>0</v>
      </c>
      <c r="AP170" s="87" t="str">
        <f>IF(AJ170&lt;&gt;"NEMA","",IF(IFERROR(MATCH(AI170,AI$10:AI169,0),0)&lt;&gt;0,"",AI170))</f>
        <v/>
      </c>
      <c r="AQ170" s="52" t="s">
        <v>0</v>
      </c>
      <c r="AR170" s="135"/>
      <c r="AS170" s="52" t="s">
        <v>0</v>
      </c>
      <c r="AT170" s="57" t="str">
        <f t="shared" si="159"/>
        <v/>
      </c>
      <c r="AU170" s="33" t="str">
        <f>IF(AT170="","",MAX(AU$10:AU169)+1)</f>
        <v/>
      </c>
      <c r="AV170" s="33" t="str">
        <f t="shared" si="160"/>
        <v/>
      </c>
      <c r="AW170" s="33" t="str">
        <f t="shared" si="161"/>
        <v/>
      </c>
      <c r="AX170" s="33" t="str">
        <f>IF(AR170="","",MAX(AX$10:AX169)+1)</f>
        <v/>
      </c>
      <c r="AY170" s="94" t="str">
        <f t="shared" si="162"/>
        <v/>
      </c>
      <c r="AZ170" s="71" t="str">
        <f t="shared" si="163"/>
        <v/>
      </c>
      <c r="BA170" s="52" t="s">
        <v>0</v>
      </c>
      <c r="BB170" s="20" t="str">
        <f t="shared" si="164"/>
        <v/>
      </c>
      <c r="BC170" s="52" t="s">
        <v>0</v>
      </c>
      <c r="BD170" s="165" t="str">
        <f t="shared" si="165"/>
        <v>OK Varaždin</v>
      </c>
      <c r="BE170" s="52" t="s">
        <v>0</v>
      </c>
      <c r="BF170" s="63" t="str">
        <f t="shared" si="166"/>
        <v>172:23</v>
      </c>
      <c r="BG170" s="93" t="str">
        <f t="shared" si="167"/>
        <v>0</v>
      </c>
      <c r="BH170" s="211">
        <f t="shared" si="168"/>
        <v>10343</v>
      </c>
      <c r="BI170" s="212">
        <f t="shared" si="139"/>
        <v>2</v>
      </c>
      <c r="BJ170" s="52" t="s">
        <v>0</v>
      </c>
      <c r="BK170" s="57" t="str">
        <f t="shared" si="169"/>
        <v>Predrag</v>
      </c>
      <c r="BL170" s="33" t="str">
        <f t="shared" si="170"/>
        <v>Labaš</v>
      </c>
      <c r="BM170" s="78">
        <f t="shared" si="171"/>
        <v>1274</v>
      </c>
      <c r="BN170" s="78" t="str">
        <f t="shared" si="172"/>
        <v/>
      </c>
      <c r="BO170" s="33" t="str">
        <f t="shared" si="173"/>
        <v>Predrag</v>
      </c>
      <c r="BP170" s="71" t="str">
        <f t="shared" si="174"/>
        <v>Labaš</v>
      </c>
      <c r="BQ170" s="52" t="s">
        <v>0</v>
      </c>
      <c r="BR170" s="87" t="str">
        <f t="shared" si="175"/>
        <v/>
      </c>
      <c r="BS170" s="52" t="s">
        <v>0</v>
      </c>
      <c r="BT170" s="20" t="str">
        <f t="shared" si="176"/>
        <v/>
      </c>
      <c r="BU170" s="52" t="s">
        <v>0</v>
      </c>
      <c r="BV170" s="135"/>
      <c r="BW170" s="52" t="s">
        <v>0</v>
      </c>
      <c r="BX170" s="57" t="str">
        <f t="shared" si="177"/>
        <v/>
      </c>
      <c r="BY170" s="78" t="str">
        <f>IF(BV170="","",MAX(BY$10:BY169)+1)</f>
        <v/>
      </c>
      <c r="BZ170" s="58" t="str">
        <f t="shared" si="178"/>
        <v/>
      </c>
      <c r="CA170" s="52" t="s">
        <v>0</v>
      </c>
      <c r="CB170" s="20" t="str">
        <f t="shared" si="179"/>
        <v/>
      </c>
      <c r="CC170" s="52" t="s">
        <v>0</v>
      </c>
      <c r="CD170" s="63" t="str">
        <f>IF(AND(BM170="NEMA",BN170="NEMA"),MAX(CD$10:CD169)+1,"")</f>
        <v/>
      </c>
      <c r="CE170" s="58" t="str">
        <f t="shared" si="180"/>
        <v/>
      </c>
      <c r="CF170" t="s">
        <v>0</v>
      </c>
      <c r="CG170" s="138" t="str">
        <f t="shared" si="140"/>
        <v>M</v>
      </c>
      <c r="CH170" t="s">
        <v>0</v>
      </c>
      <c r="CI170" s="57" t="str">
        <f>IF(CD170="","",IF(M170&lt;&gt;"CRO","","INSERT INTO osoba (id,reg_broj,oib,spol_id,dat_rodjenja) VALUES ("&amp;CD170&amp;",(SELECT max(reg_broj)+1 FROM osoba),Null,'"&amp;CG170&amp;"',Null); INSERT INTO osoba_log (id,reg_broj,oib,spol_id,dat_rodjenja,dnevnik_id) SELECT id,reg_broj,oib,spol_id,dat_rodjenja,"&amp;dnevnik_id&amp;" FROM osoba WHERE id = "&amp;CD170&amp;";"))</f>
        <v/>
      </c>
      <c r="CJ170" s="71" t="str">
        <f>IF(CD170="","","INSERT INTO imeprezime (id,osoba_id,rbr,ime,prezime,klub_id,identitet_id,sintaksa_id,info,aktivno,dnevnik_id) VALUES ("&amp;CD170&amp;","&amp;IF(CI170="","Null",CD170)&amp;",1,'"&amp;BK170&amp;"','"&amp;BL170&amp;"',(SELECT id FROM klub WHERE naziv = '"&amp;BD170&amp;"'),Null,1,'',1,"&amp;dnevnik_id&amp;");")</f>
        <v/>
      </c>
      <c r="CK170" t="s">
        <v>0</v>
      </c>
      <c r="CL170" s="20" t="str">
        <f t="shared" si="181"/>
        <v/>
      </c>
      <c r="CM170" s="52" t="s">
        <v>0</v>
      </c>
      <c r="CN170" s="57" t="str">
        <f t="shared" si="141"/>
        <v>Predrag</v>
      </c>
      <c r="CO170" s="71" t="str">
        <f t="shared" si="142"/>
        <v>Labaš</v>
      </c>
      <c r="CP170" s="52" t="s">
        <v>0</v>
      </c>
      <c r="CQ170" s="57" t="str">
        <f t="shared" si="182"/>
        <v>Predrag – Labaš – OK Varaždin – M55</v>
      </c>
      <c r="CR170" s="58">
        <f t="shared" si="183"/>
        <v>540</v>
      </c>
      <c r="CS170" s="52" t="s">
        <v>0</v>
      </c>
      <c r="CT170" s="57" t="str">
        <f t="shared" si="184"/>
        <v>Predrag – Labaš – OK Varaždin</v>
      </c>
      <c r="CU170" s="58">
        <f t="shared" si="185"/>
        <v>540</v>
      </c>
      <c r="CV170" s="52" t="s">
        <v>0</v>
      </c>
      <c r="CW170" s="57" t="str">
        <f t="shared" si="186"/>
        <v>Predrag – Labaš</v>
      </c>
      <c r="CX170" s="58">
        <f t="shared" si="187"/>
        <v>540</v>
      </c>
      <c r="CY170" s="52" t="s">
        <v>0</v>
      </c>
      <c r="CZ170" s="63">
        <f t="shared" si="188"/>
        <v>540</v>
      </c>
      <c r="DA170" s="58" cm="1">
        <f t="array" ref="DA170">IF(CZ170&lt;&gt;"",INDEX(imePrezime_id,CZ170,0),IF(CD170&lt;&gt;"",CD170,""))</f>
        <v>1274</v>
      </c>
      <c r="DB170" s="52" t="s">
        <v>0</v>
      </c>
      <c r="DC170" s="63" t="str">
        <f t="shared" si="189"/>
        <v>imepre</v>
      </c>
      <c r="DD170" s="78" t="str">
        <f t="shared" si="143"/>
        <v>klu</v>
      </c>
      <c r="DE170" s="78" t="str">
        <f t="shared" si="190"/>
        <v>kat</v>
      </c>
      <c r="DF170" s="78" t="str">
        <f t="shared" si="191"/>
        <v>ot</v>
      </c>
      <c r="DG170" s="71" t="str">
        <f t="shared" si="192"/>
        <v>imepre-klu-kat-ot</v>
      </c>
      <c r="DH170" s="52" t="s">
        <v>0</v>
      </c>
      <c r="DI170" s="63">
        <f>IF(BL170="","",MAX(DI$10:DI169)+1)</f>
        <v>1146</v>
      </c>
      <c r="DJ170" s="78">
        <f t="shared" si="193"/>
        <v>1012</v>
      </c>
      <c r="DK170" s="78">
        <f t="shared" si="194"/>
        <v>1274</v>
      </c>
      <c r="DL170" s="78">
        <f t="shared" si="195"/>
        <v>10343</v>
      </c>
      <c r="DM170" s="78">
        <f t="shared" si="196"/>
        <v>2</v>
      </c>
      <c r="DN170" s="78">
        <f t="shared" si="144"/>
        <v>0</v>
      </c>
      <c r="DO170" s="78">
        <f t="shared" si="145"/>
        <v>2</v>
      </c>
      <c r="DP170" s="78" t="str">
        <f t="shared" si="197"/>
        <v>0</v>
      </c>
      <c r="DQ170" s="78" t="str">
        <f t="shared" si="198"/>
        <v/>
      </c>
      <c r="DR170" s="78" t="str">
        <f t="shared" si="199"/>
        <v/>
      </c>
      <c r="DS170" s="58" t="str">
        <f t="shared" si="146"/>
        <v/>
      </c>
      <c r="DT170" s="52" t="s">
        <v>0</v>
      </c>
      <c r="DU170" s="20"/>
      <c r="DV170" s="52"/>
      <c r="DW170" s="20"/>
      <c r="DX170" s="52"/>
      <c r="DY170" s="230"/>
      <c r="DZ170" s="52" t="s">
        <v>0</v>
      </c>
    </row>
    <row r="171" spans="1:130" x14ac:dyDescent="0.25">
      <c r="A171" t="s">
        <v>0</v>
      </c>
      <c r="B171" s="57" t="str">
        <f>IF(csv!F163="","",csv!T163)</f>
        <v>M55</v>
      </c>
      <c r="C171" s="33" t="s">
        <v>0</v>
      </c>
      <c r="D171" s="33" t="str">
        <f>IF(csv!F163="","",csv!F163)</f>
        <v>Vacant</v>
      </c>
      <c r="E171" s="33" t="str">
        <f>IF(csv!E163="","",csv!E163)</f>
        <v/>
      </c>
      <c r="F171" s="33" t="s">
        <v>0</v>
      </c>
      <c r="G171" s="78" t="str">
        <f>IF(csv!M163="","",csv!M163)</f>
        <v/>
      </c>
      <c r="H171" s="78" t="str">
        <f>IF(csv!N163="","",csv!N163)</f>
        <v>0</v>
      </c>
      <c r="I171" s="33" t="s">
        <v>0</v>
      </c>
      <c r="J171" s="33" t="str">
        <f>IF(csv!P163="","",csv!P163)</f>
        <v/>
      </c>
      <c r="K171" s="33" t="str">
        <f>IF(csv!Q163="","",csv!Q163)</f>
        <v/>
      </c>
      <c r="L171" s="33" t="s">
        <v>0</v>
      </c>
      <c r="M171" s="71" t="str">
        <f>IF(csv!R163="","",csv!R163)</f>
        <v/>
      </c>
      <c r="N171" s="52" t="s">
        <v>0</v>
      </c>
      <c r="O171" s="57" t="str">
        <f t="shared" si="147"/>
        <v>M55</v>
      </c>
      <c r="P171" s="78">
        <f>IF(O171="","",IF(COUNTIF(O$10:O170,O171)=0,P170+1,P170))</f>
        <v>9</v>
      </c>
      <c r="Q171" s="93">
        <f t="shared" si="148"/>
        <v>105</v>
      </c>
      <c r="R171" s="94" t="str" cm="1">
        <f t="array" ref="R171">IF(S171="","",INDEX(natjecanjeStaze_naziv,MATCH(S171,natjecanjeStaze_stazaId,0)))</f>
        <v/>
      </c>
      <c r="S171" s="58" t="str">
        <f t="shared" si="149"/>
        <v/>
      </c>
      <c r="T171" s="52" t="s">
        <v>0</v>
      </c>
      <c r="U171" s="165" t="str">
        <f t="shared" si="150"/>
        <v>M55</v>
      </c>
      <c r="V171" s="52" t="s">
        <v>0</v>
      </c>
      <c r="W171" s="57" t="str">
        <f t="shared" si="151"/>
        <v/>
      </c>
      <c r="X171" s="78" t="str">
        <f t="shared" si="3"/>
        <v/>
      </c>
      <c r="Y171" s="33" t="str">
        <f t="shared" si="152"/>
        <v/>
      </c>
      <c r="Z171" s="71" t="str">
        <f>IF(Y171="","",MAX(Z$10:Z170)+1)</f>
        <v/>
      </c>
      <c r="AA171" s="52" t="s">
        <v>0</v>
      </c>
      <c r="AB171" s="135"/>
      <c r="AC171" s="52" t="s">
        <v>0</v>
      </c>
      <c r="AD171" s="20" t="str">
        <f t="shared" si="153"/>
        <v/>
      </c>
      <c r="AE171" s="52" t="s">
        <v>0</v>
      </c>
      <c r="AF171" s="165" t="str">
        <f t="shared" si="154"/>
        <v/>
      </c>
      <c r="AG171" s="52" t="s">
        <v>0</v>
      </c>
      <c r="AH171" s="57" t="str">
        <f t="shared" si="155"/>
        <v/>
      </c>
      <c r="AI171" s="33" t="str">
        <f t="shared" si="156"/>
        <v/>
      </c>
      <c r="AJ171" s="78" t="str">
        <f t="shared" si="5"/>
        <v/>
      </c>
      <c r="AK171" s="33" t="str" cm="1">
        <f t="array" ref="AK171">IF(AJ171="",""&amp;AI171,IF(AJ171="NEMA",AI171,INDEX(klub_naziv,MATCH(INDEX(klubAlias_klubId,AJ171),klub_id,0))))</f>
        <v/>
      </c>
      <c r="AL171" s="33" t="str" cm="1">
        <f t="array" ref="AL171">IFERROR(""&amp;INDEX(registarNatjecatelji,CX171,4),"")</f>
        <v/>
      </c>
      <c r="AM171" s="78" t="str">
        <f t="shared" si="157"/>
        <v/>
      </c>
      <c r="AN171" s="71" t="str">
        <f t="shared" si="158"/>
        <v/>
      </c>
      <c r="AO171" s="52" t="s">
        <v>0</v>
      </c>
      <c r="AP171" s="87" t="str">
        <f>IF(AJ171&lt;&gt;"NEMA","",IF(IFERROR(MATCH(AI171,AI$10:AI170,0),0)&lt;&gt;0,"",AI171))</f>
        <v/>
      </c>
      <c r="AQ171" s="52" t="s">
        <v>0</v>
      </c>
      <c r="AR171" s="135"/>
      <c r="AS171" s="52" t="s">
        <v>0</v>
      </c>
      <c r="AT171" s="57" t="str">
        <f t="shared" si="159"/>
        <v/>
      </c>
      <c r="AU171" s="33" t="str">
        <f>IF(AT171="","",MAX(AU$10:AU170)+1)</f>
        <v/>
      </c>
      <c r="AV171" s="33" t="str">
        <f t="shared" si="160"/>
        <v/>
      </c>
      <c r="AW171" s="33" t="str">
        <f t="shared" si="161"/>
        <v/>
      </c>
      <c r="AX171" s="33" t="str">
        <f>IF(AR171="","",MAX(AX$10:AX170)+1)</f>
        <v/>
      </c>
      <c r="AY171" s="94" t="str">
        <f t="shared" si="162"/>
        <v/>
      </c>
      <c r="AZ171" s="71" t="str">
        <f t="shared" si="163"/>
        <v/>
      </c>
      <c r="BA171" s="52" t="s">
        <v>0</v>
      </c>
      <c r="BB171" s="20" t="str">
        <f t="shared" si="164"/>
        <v/>
      </c>
      <c r="BC171" s="52" t="s">
        <v>0</v>
      </c>
      <c r="BD171" s="165" t="str">
        <f t="shared" si="165"/>
        <v/>
      </c>
      <c r="BE171" s="52" t="s">
        <v>0</v>
      </c>
      <c r="BF171" s="63" t="str">
        <f t="shared" si="166"/>
        <v/>
      </c>
      <c r="BG171" s="93" t="str">
        <f t="shared" si="167"/>
        <v>0</v>
      </c>
      <c r="BH171" s="211" t="str">
        <f t="shared" si="168"/>
        <v/>
      </c>
      <c r="BI171" s="212" t="str">
        <f t="shared" si="139"/>
        <v/>
      </c>
      <c r="BJ171" s="52" t="s">
        <v>0</v>
      </c>
      <c r="BK171" s="57" t="str">
        <f t="shared" si="169"/>
        <v>Vacant</v>
      </c>
      <c r="BL171" s="33" t="str">
        <f t="shared" si="170"/>
        <v/>
      </c>
      <c r="BM171" s="78" t="str">
        <f t="shared" si="171"/>
        <v/>
      </c>
      <c r="BN171" s="78" t="str">
        <f t="shared" si="172"/>
        <v/>
      </c>
      <c r="BO171" s="33" t="str">
        <f t="shared" si="173"/>
        <v/>
      </c>
      <c r="BP171" s="71" t="str">
        <f t="shared" si="174"/>
        <v/>
      </c>
      <c r="BQ171" s="52" t="s">
        <v>0</v>
      </c>
      <c r="BR171" s="87" t="str">
        <f t="shared" si="175"/>
        <v/>
      </c>
      <c r="BS171" s="52" t="s">
        <v>0</v>
      </c>
      <c r="BT171" s="20" t="str">
        <f t="shared" si="176"/>
        <v/>
      </c>
      <c r="BU171" s="52" t="s">
        <v>0</v>
      </c>
      <c r="BV171" s="135"/>
      <c r="BW171" s="52" t="s">
        <v>0</v>
      </c>
      <c r="BX171" s="57" t="str">
        <f t="shared" si="177"/>
        <v/>
      </c>
      <c r="BY171" s="78" t="str">
        <f>IF(BV171="","",MAX(BY$10:BY170)+1)</f>
        <v/>
      </c>
      <c r="BZ171" s="58" t="str">
        <f t="shared" si="178"/>
        <v/>
      </c>
      <c r="CA171" s="52" t="s">
        <v>0</v>
      </c>
      <c r="CB171" s="20" t="str">
        <f t="shared" si="179"/>
        <v/>
      </c>
      <c r="CC171" s="52" t="s">
        <v>0</v>
      </c>
      <c r="CD171" s="63" t="str">
        <f>IF(AND(BM171="NEMA",BN171="NEMA"),MAX(CD$10:CD170)+1,"")</f>
        <v/>
      </c>
      <c r="CE171" s="58" t="str">
        <f t="shared" si="180"/>
        <v/>
      </c>
      <c r="CF171" t="s">
        <v>0</v>
      </c>
      <c r="CG171" s="138" t="str">
        <f t="shared" si="140"/>
        <v>M</v>
      </c>
      <c r="CH171" t="s">
        <v>0</v>
      </c>
      <c r="CI171" s="57" t="str">
        <f>IF(CD171="","",IF(M171&lt;&gt;"CRO","","INSERT INTO osoba (id,reg_broj,oib,spol_id,dat_rodjenja) VALUES ("&amp;CD171&amp;",(SELECT max(reg_broj)+1 FROM osoba),Null,'"&amp;CG171&amp;"',Null); INSERT INTO osoba_log (id,reg_broj,oib,spol_id,dat_rodjenja,dnevnik_id) SELECT id,reg_broj,oib,spol_id,dat_rodjenja,"&amp;dnevnik_id&amp;" FROM osoba WHERE id = "&amp;CD171&amp;";"))</f>
        <v/>
      </c>
      <c r="CJ171" s="71" t="str">
        <f>IF(CD171="","","INSERT INTO imeprezime (id,osoba_id,rbr,ime,prezime,klub_id,identitet_id,sintaksa_id,info,aktivno,dnevnik_id) VALUES ("&amp;CD171&amp;","&amp;IF(CI171="","Null",CD171)&amp;",1,'"&amp;BK171&amp;"','"&amp;BL171&amp;"',(SELECT id FROM klub WHERE naziv = '"&amp;BD171&amp;"'),Null,1,'',1,"&amp;dnevnik_id&amp;");")</f>
        <v/>
      </c>
      <c r="CK171" t="s">
        <v>0</v>
      </c>
      <c r="CL171" s="20" t="str">
        <f t="shared" si="181"/>
        <v/>
      </c>
      <c r="CM171" s="52" t="s">
        <v>0</v>
      </c>
      <c r="CN171" s="57" t="str">
        <f t="shared" si="141"/>
        <v/>
      </c>
      <c r="CO171" s="71" t="str">
        <f t="shared" si="142"/>
        <v/>
      </c>
      <c r="CP171" s="52" t="s">
        <v>0</v>
      </c>
      <c r="CQ171" s="57" t="str">
        <f t="shared" si="182"/>
        <v/>
      </c>
      <c r="CR171" s="58" t="str">
        <f t="shared" si="183"/>
        <v/>
      </c>
      <c r="CS171" s="52" t="s">
        <v>0</v>
      </c>
      <c r="CT171" s="57" t="str">
        <f t="shared" si="184"/>
        <v/>
      </c>
      <c r="CU171" s="58" t="str">
        <f t="shared" si="185"/>
        <v/>
      </c>
      <c r="CV171" s="52" t="s">
        <v>0</v>
      </c>
      <c r="CW171" s="57" t="str">
        <f t="shared" si="186"/>
        <v/>
      </c>
      <c r="CX171" s="58" t="str">
        <f t="shared" si="187"/>
        <v/>
      </c>
      <c r="CY171" s="52" t="s">
        <v>0</v>
      </c>
      <c r="CZ171" s="63" t="str">
        <f t="shared" si="188"/>
        <v/>
      </c>
      <c r="DA171" s="58" t="str" cm="1">
        <f t="array" ref="DA171">IF(CZ171&lt;&gt;"",INDEX(imePrezime_id,CZ171,0),IF(CD171&lt;&gt;"",CD171,""))</f>
        <v/>
      </c>
      <c r="DB171" s="52" t="s">
        <v>0</v>
      </c>
      <c r="DC171" s="63" t="str">
        <f t="shared" si="189"/>
        <v/>
      </c>
      <c r="DD171" s="78" t="str">
        <f t="shared" si="143"/>
        <v/>
      </c>
      <c r="DE171" s="78" t="str">
        <f t="shared" si="190"/>
        <v/>
      </c>
      <c r="DF171" s="78" t="str">
        <f t="shared" si="191"/>
        <v/>
      </c>
      <c r="DG171" s="71" t="str">
        <f t="shared" si="192"/>
        <v/>
      </c>
      <c r="DH171" s="52" t="s">
        <v>0</v>
      </c>
      <c r="DI171" s="63" t="str">
        <f>IF(BL171="","",MAX(DI$10:DI170)+1)</f>
        <v/>
      </c>
      <c r="DJ171" s="78" t="str">
        <f t="shared" si="193"/>
        <v/>
      </c>
      <c r="DK171" s="78" t="str">
        <f t="shared" si="194"/>
        <v/>
      </c>
      <c r="DL171" s="78" t="str">
        <f t="shared" si="195"/>
        <v/>
      </c>
      <c r="DM171" s="78" t="str">
        <f t="shared" si="196"/>
        <v/>
      </c>
      <c r="DN171" s="78" t="str">
        <f t="shared" si="144"/>
        <v/>
      </c>
      <c r="DO171" s="78" t="str">
        <f t="shared" si="145"/>
        <v/>
      </c>
      <c r="DP171" s="78" t="str">
        <f t="shared" si="197"/>
        <v/>
      </c>
      <c r="DQ171" s="78" t="str">
        <f t="shared" si="198"/>
        <v/>
      </c>
      <c r="DR171" s="78" t="str">
        <f t="shared" si="199"/>
        <v/>
      </c>
      <c r="DS171" s="58" t="str">
        <f t="shared" si="146"/>
        <v/>
      </c>
      <c r="DT171" s="52" t="s">
        <v>0</v>
      </c>
      <c r="DU171" s="20"/>
      <c r="DV171" s="52"/>
      <c r="DW171" s="20"/>
      <c r="DX171" s="52"/>
      <c r="DY171" s="230"/>
      <c r="DZ171" s="52" t="s">
        <v>0</v>
      </c>
    </row>
    <row r="172" spans="1:130" x14ac:dyDescent="0.25">
      <c r="A172" t="s">
        <v>0</v>
      </c>
      <c r="B172" s="57" t="str">
        <f>IF(csv!F164="","",csv!T164)</f>
        <v>M55</v>
      </c>
      <c r="C172" s="33" t="s">
        <v>0</v>
      </c>
      <c r="D172" s="33" t="str">
        <f>IF(csv!F164="","",csv!F164)</f>
        <v>Mile</v>
      </c>
      <c r="E172" s="33" t="str">
        <f>IF(csv!E164="","",csv!E164)</f>
        <v>Boban</v>
      </c>
      <c r="F172" s="33" t="s">
        <v>0</v>
      </c>
      <c r="G172" s="78" t="str">
        <f>IF(csv!M164="","",csv!M164)</f>
        <v/>
      </c>
      <c r="H172" s="78" t="str">
        <f>IF(csv!N164="","",csv!N164)</f>
        <v>1</v>
      </c>
      <c r="I172" s="33" t="s">
        <v>0</v>
      </c>
      <c r="J172" s="33" t="str">
        <f>IF(csv!P164="","",csv!P164)</f>
        <v>OK MERZ CRO</v>
      </c>
      <c r="K172" s="33" t="str">
        <f>IF(csv!Q164="","",csv!Q164)</f>
        <v>OK Ivan Merz</v>
      </c>
      <c r="L172" s="33" t="s">
        <v>0</v>
      </c>
      <c r="M172" s="71" t="str">
        <f>IF(csv!R164="","",csv!R164)</f>
        <v>CRO</v>
      </c>
      <c r="N172" s="52" t="s">
        <v>0</v>
      </c>
      <c r="O172" s="57" t="str">
        <f t="shared" si="147"/>
        <v>M55</v>
      </c>
      <c r="P172" s="78">
        <f>IF(O172="","",IF(COUNTIF(O$10:O171,O172)=0,P171+1,P171))</f>
        <v>9</v>
      </c>
      <c r="Q172" s="93">
        <f t="shared" si="148"/>
        <v>105</v>
      </c>
      <c r="R172" s="94" t="str" cm="1">
        <f t="array" ref="R172">IF(S172="","",INDEX(natjecanjeStaze_naziv,MATCH(S172,natjecanjeStaze_stazaId,0)))</f>
        <v>M55 – Ž45</v>
      </c>
      <c r="S172" s="58">
        <f t="shared" si="149"/>
        <v>1012</v>
      </c>
      <c r="T172" s="52" t="s">
        <v>0</v>
      </c>
      <c r="U172" s="165" t="str">
        <f t="shared" si="150"/>
        <v>M55</v>
      </c>
      <c r="V172" s="52" t="s">
        <v>0</v>
      </c>
      <c r="W172" s="57" t="str">
        <f t="shared" si="151"/>
        <v>CRO</v>
      </c>
      <c r="X172" s="78">
        <f t="shared" si="3"/>
        <v>1</v>
      </c>
      <c r="Y172" s="33" t="str">
        <f t="shared" si="152"/>
        <v/>
      </c>
      <c r="Z172" s="71" t="str">
        <f>IF(Y172="","",MAX(Z$10:Z171)+1)</f>
        <v/>
      </c>
      <c r="AA172" s="52" t="s">
        <v>0</v>
      </c>
      <c r="AB172" s="135"/>
      <c r="AC172" s="52" t="s">
        <v>0</v>
      </c>
      <c r="AD172" s="20" t="str">
        <f t="shared" si="153"/>
        <v/>
      </c>
      <c r="AE172" s="52" t="s">
        <v>0</v>
      </c>
      <c r="AF172" s="165" t="str">
        <f t="shared" si="154"/>
        <v>CRO</v>
      </c>
      <c r="AG172" s="52" t="s">
        <v>0</v>
      </c>
      <c r="AH172" s="57" t="str">
        <f t="shared" si="155"/>
        <v>OK MERZ CRO</v>
      </c>
      <c r="AI172" s="33" t="str">
        <f t="shared" si="156"/>
        <v>OK Ivan Merz</v>
      </c>
      <c r="AJ172" s="78" t="str">
        <f t="shared" si="5"/>
        <v/>
      </c>
      <c r="AK172" s="33" t="str" cm="1">
        <f t="array" ref="AK172">IF(AJ172="",""&amp;AI172,IF(AJ172="NEMA",AI172,INDEX(klub_naziv,MATCH(INDEX(klubAlias_klubId,AJ172),klub_id,0))))</f>
        <v>OK Ivan Merz</v>
      </c>
      <c r="AL172" s="33" t="str" cm="1">
        <f t="array" ref="AL172">IFERROR(""&amp;INDEX(registarNatjecatelji,CX172,4),"")</f>
        <v>OK Ivan Merz</v>
      </c>
      <c r="AM172" s="78" t="str">
        <f t="shared" si="157"/>
        <v/>
      </c>
      <c r="AN172" s="71" t="str">
        <f t="shared" si="158"/>
        <v>OK Ivan Merz</v>
      </c>
      <c r="AO172" s="52" t="s">
        <v>0</v>
      </c>
      <c r="AP172" s="87" t="str">
        <f>IF(AJ172&lt;&gt;"NEMA","",IF(IFERROR(MATCH(AI172,AI$10:AI171,0),0)&lt;&gt;0,"",AI172))</f>
        <v/>
      </c>
      <c r="AQ172" s="52" t="s">
        <v>0</v>
      </c>
      <c r="AR172" s="135"/>
      <c r="AS172" s="52" t="s">
        <v>0</v>
      </c>
      <c r="AT172" s="57" t="str">
        <f t="shared" si="159"/>
        <v/>
      </c>
      <c r="AU172" s="33" t="str">
        <f>IF(AT172="","",MAX(AU$10:AU171)+1)</f>
        <v/>
      </c>
      <c r="AV172" s="33" t="str">
        <f t="shared" si="160"/>
        <v/>
      </c>
      <c r="AW172" s="33" t="str">
        <f t="shared" si="161"/>
        <v/>
      </c>
      <c r="AX172" s="33" t="str">
        <f>IF(AR172="","",MAX(AX$10:AX171)+1)</f>
        <v/>
      </c>
      <c r="AY172" s="94" t="str">
        <f t="shared" si="162"/>
        <v/>
      </c>
      <c r="AZ172" s="71" t="str">
        <f t="shared" si="163"/>
        <v/>
      </c>
      <c r="BA172" s="52" t="s">
        <v>0</v>
      </c>
      <c r="BB172" s="20" t="str">
        <f t="shared" si="164"/>
        <v/>
      </c>
      <c r="BC172" s="52" t="s">
        <v>0</v>
      </c>
      <c r="BD172" s="165" t="str">
        <f t="shared" si="165"/>
        <v>OK Ivan Merz</v>
      </c>
      <c r="BE172" s="52" t="s">
        <v>0</v>
      </c>
      <c r="BF172" s="63" t="str">
        <f t="shared" si="166"/>
        <v/>
      </c>
      <c r="BG172" s="93" t="str">
        <f t="shared" si="167"/>
        <v>1</v>
      </c>
      <c r="BH172" s="211" t="str">
        <f t="shared" si="168"/>
        <v/>
      </c>
      <c r="BI172" s="212">
        <f t="shared" si="139"/>
        <v>6</v>
      </c>
      <c r="BJ172" s="52" t="s">
        <v>0</v>
      </c>
      <c r="BK172" s="57" t="str">
        <f t="shared" si="169"/>
        <v>Mile</v>
      </c>
      <c r="BL172" s="33" t="str">
        <f t="shared" si="170"/>
        <v>Boban</v>
      </c>
      <c r="BM172" s="78">
        <f t="shared" si="171"/>
        <v>1427</v>
      </c>
      <c r="BN172" s="78" t="str">
        <f t="shared" si="172"/>
        <v/>
      </c>
      <c r="BO172" s="33" t="str">
        <f t="shared" si="173"/>
        <v>Mile</v>
      </c>
      <c r="BP172" s="71" t="str">
        <f t="shared" si="174"/>
        <v>Boban</v>
      </c>
      <c r="BQ172" s="52" t="s">
        <v>0</v>
      </c>
      <c r="BR172" s="87" t="str">
        <f t="shared" si="175"/>
        <v/>
      </c>
      <c r="BS172" s="52" t="s">
        <v>0</v>
      </c>
      <c r="BT172" s="20" t="str">
        <f t="shared" si="176"/>
        <v/>
      </c>
      <c r="BU172" s="52" t="s">
        <v>0</v>
      </c>
      <c r="BV172" s="135"/>
      <c r="BW172" s="52" t="s">
        <v>0</v>
      </c>
      <c r="BX172" s="57" t="str">
        <f t="shared" si="177"/>
        <v/>
      </c>
      <c r="BY172" s="78" t="str">
        <f>IF(BV172="","",MAX(BY$10:BY171)+1)</f>
        <v/>
      </c>
      <c r="BZ172" s="58" t="str">
        <f t="shared" si="178"/>
        <v/>
      </c>
      <c r="CA172" s="52" t="s">
        <v>0</v>
      </c>
      <c r="CB172" s="20" t="str">
        <f t="shared" si="179"/>
        <v/>
      </c>
      <c r="CC172" s="52" t="s">
        <v>0</v>
      </c>
      <c r="CD172" s="63" t="str">
        <f>IF(AND(BM172="NEMA",BN172="NEMA"),MAX(CD$10:CD171)+1,"")</f>
        <v/>
      </c>
      <c r="CE172" s="58" t="str">
        <f t="shared" si="180"/>
        <v/>
      </c>
      <c r="CF172" t="s">
        <v>0</v>
      </c>
      <c r="CG172" s="138" t="str">
        <f t="shared" si="140"/>
        <v>M</v>
      </c>
      <c r="CH172" t="s">
        <v>0</v>
      </c>
      <c r="CI172" s="57" t="str">
        <f>IF(CD172="","",IF(M172&lt;&gt;"CRO","","INSERT INTO osoba (id,reg_broj,oib,spol_id,dat_rodjenja) VALUES ("&amp;CD172&amp;",(SELECT max(reg_broj)+1 FROM osoba),Null,'"&amp;CG172&amp;"',Null); INSERT INTO osoba_log (id,reg_broj,oib,spol_id,dat_rodjenja,dnevnik_id) SELECT id,reg_broj,oib,spol_id,dat_rodjenja,"&amp;dnevnik_id&amp;" FROM osoba WHERE id = "&amp;CD172&amp;";"))</f>
        <v/>
      </c>
      <c r="CJ172" s="71" t="str">
        <f>IF(CD172="","","INSERT INTO imeprezime (id,osoba_id,rbr,ime,prezime,klub_id,identitet_id,sintaksa_id,info,aktivno,dnevnik_id) VALUES ("&amp;CD172&amp;","&amp;IF(CI172="","Null",CD172)&amp;",1,'"&amp;BK172&amp;"','"&amp;BL172&amp;"',(SELECT id FROM klub WHERE naziv = '"&amp;BD172&amp;"'),Null,1,'',1,"&amp;dnevnik_id&amp;");")</f>
        <v/>
      </c>
      <c r="CK172" t="s">
        <v>0</v>
      </c>
      <c r="CL172" s="20" t="str">
        <f t="shared" si="181"/>
        <v/>
      </c>
      <c r="CM172" s="52" t="s">
        <v>0</v>
      </c>
      <c r="CN172" s="57" t="str">
        <f t="shared" si="141"/>
        <v>Mile</v>
      </c>
      <c r="CO172" s="71" t="str">
        <f t="shared" si="142"/>
        <v>Boban</v>
      </c>
      <c r="CP172" s="52" t="s">
        <v>0</v>
      </c>
      <c r="CQ172" s="57" t="str">
        <f t="shared" si="182"/>
        <v>Mile – Boban – OK Ivan Merz – M55</v>
      </c>
      <c r="CR172" s="58">
        <f t="shared" si="183"/>
        <v>34</v>
      </c>
      <c r="CS172" s="52" t="s">
        <v>0</v>
      </c>
      <c r="CT172" s="57" t="str">
        <f t="shared" si="184"/>
        <v>Mile – Boban – OK Ivan Merz</v>
      </c>
      <c r="CU172" s="58">
        <f t="shared" si="185"/>
        <v>34</v>
      </c>
      <c r="CV172" s="52" t="s">
        <v>0</v>
      </c>
      <c r="CW172" s="57" t="str">
        <f t="shared" si="186"/>
        <v>Mile – Boban</v>
      </c>
      <c r="CX172" s="58">
        <f t="shared" si="187"/>
        <v>34</v>
      </c>
      <c r="CY172" s="52" t="s">
        <v>0</v>
      </c>
      <c r="CZ172" s="63">
        <f t="shared" si="188"/>
        <v>34</v>
      </c>
      <c r="DA172" s="58" cm="1">
        <f t="array" ref="DA172">IF(CZ172&lt;&gt;"",INDEX(imePrezime_id,CZ172,0),IF(CD172&lt;&gt;"",CD172,""))</f>
        <v>1427</v>
      </c>
      <c r="DB172" s="52" t="s">
        <v>0</v>
      </c>
      <c r="DC172" s="63" t="str">
        <f t="shared" si="189"/>
        <v>imepre</v>
      </c>
      <c r="DD172" s="78" t="str">
        <f t="shared" si="143"/>
        <v>klu</v>
      </c>
      <c r="DE172" s="78" t="str">
        <f t="shared" si="190"/>
        <v>kat</v>
      </c>
      <c r="DF172" s="78" t="str">
        <f t="shared" si="191"/>
        <v/>
      </c>
      <c r="DG172" s="71" t="str">
        <f t="shared" si="192"/>
        <v>imepre-klu-kat</v>
      </c>
      <c r="DH172" s="52" t="s">
        <v>0</v>
      </c>
      <c r="DI172" s="63">
        <f>IF(BL172="","",MAX(DI$10:DI171)+1)</f>
        <v>1147</v>
      </c>
      <c r="DJ172" s="78">
        <f t="shared" si="193"/>
        <v>1012</v>
      </c>
      <c r="DK172" s="78">
        <f t="shared" si="194"/>
        <v>1427</v>
      </c>
      <c r="DL172" s="78" t="str">
        <f t="shared" si="195"/>
        <v/>
      </c>
      <c r="DM172" s="78">
        <f t="shared" si="196"/>
        <v>6</v>
      </c>
      <c r="DN172" s="78">
        <f t="shared" si="144"/>
        <v>0</v>
      </c>
      <c r="DO172" s="78">
        <f t="shared" si="145"/>
        <v>1</v>
      </c>
      <c r="DP172" s="78" t="str">
        <f t="shared" si="197"/>
        <v>1</v>
      </c>
      <c r="DQ172" s="78" t="str">
        <f t="shared" si="198"/>
        <v/>
      </c>
      <c r="DR172" s="78" t="str">
        <f t="shared" si="199"/>
        <v/>
      </c>
      <c r="DS172" s="58" t="str">
        <f t="shared" si="146"/>
        <v/>
      </c>
      <c r="DT172" s="52" t="s">
        <v>0</v>
      </c>
      <c r="DU172" s="20"/>
      <c r="DV172" s="52"/>
      <c r="DW172" s="20"/>
      <c r="DX172" s="52"/>
      <c r="DY172" s="230"/>
      <c r="DZ172" s="52" t="s">
        <v>0</v>
      </c>
    </row>
    <row r="173" spans="1:130" x14ac:dyDescent="0.25">
      <c r="A173" t="s">
        <v>0</v>
      </c>
      <c r="B173" s="57" t="str">
        <f>IF(csv!F165="","",csv!T165)</f>
        <v>M65</v>
      </c>
      <c r="C173" s="33" t="s">
        <v>0</v>
      </c>
      <c r="D173" s="33" t="str">
        <f>IF(csv!F165="","",csv!F165)</f>
        <v>Ivan</v>
      </c>
      <c r="E173" s="33" t="str">
        <f>IF(csv!E165="","",csv!E165)</f>
        <v>Pongrac</v>
      </c>
      <c r="F173" s="33" t="s">
        <v>0</v>
      </c>
      <c r="G173" s="78" t="str">
        <f>IF(csv!M165="","",csv!M165)</f>
        <v>44:33</v>
      </c>
      <c r="H173" s="78" t="str">
        <f>IF(csv!N165="","",csv!N165)</f>
        <v>0</v>
      </c>
      <c r="I173" s="33" t="s">
        <v>0</v>
      </c>
      <c r="J173" s="33" t="str">
        <f>IF(csv!P165="","",csv!P165)</f>
        <v>JAP</v>
      </c>
      <c r="K173" s="33" t="str">
        <f>IF(csv!Q165="","",csv!Q165)</f>
        <v>OK Japetic</v>
      </c>
      <c r="L173" s="33" t="s">
        <v>0</v>
      </c>
      <c r="M173" s="71" t="str">
        <f>IF(csv!R165="","",csv!R165)</f>
        <v>CRO</v>
      </c>
      <c r="N173" s="52" t="s">
        <v>0</v>
      </c>
      <c r="O173" s="57" t="str">
        <f t="shared" si="147"/>
        <v>M65</v>
      </c>
      <c r="P173" s="78">
        <f>IF(O173="","",IF(COUNTIF(O$10:O172,O173)=0,P172+1,P172))</f>
        <v>10</v>
      </c>
      <c r="Q173" s="93">
        <f t="shared" si="148"/>
        <v>104</v>
      </c>
      <c r="R173" s="94" t="str" cm="1">
        <f t="array" ref="R173">IF(S173="","",INDEX(natjecanjeStaze_naziv,MATCH(S173,natjecanjeStaze_stazaId,0)))</f>
        <v>M65 – M70 – Ž55</v>
      </c>
      <c r="S173" s="58">
        <f t="shared" si="149"/>
        <v>1008</v>
      </c>
      <c r="T173" s="52" t="s">
        <v>0</v>
      </c>
      <c r="U173" s="165" t="str">
        <f t="shared" si="150"/>
        <v>M65</v>
      </c>
      <c r="V173" s="52" t="s">
        <v>0</v>
      </c>
      <c r="W173" s="57" t="str">
        <f t="shared" si="151"/>
        <v>CRO</v>
      </c>
      <c r="X173" s="78">
        <f t="shared" si="3"/>
        <v>1</v>
      </c>
      <c r="Y173" s="33" t="str">
        <f t="shared" si="152"/>
        <v/>
      </c>
      <c r="Z173" s="71" t="str">
        <f>IF(Y173="","",MAX(Z$10:Z172)+1)</f>
        <v/>
      </c>
      <c r="AA173" s="52" t="s">
        <v>0</v>
      </c>
      <c r="AB173" s="135"/>
      <c r="AC173" s="52" t="s">
        <v>0</v>
      </c>
      <c r="AD173" s="20" t="str">
        <f t="shared" si="153"/>
        <v/>
      </c>
      <c r="AE173" s="52" t="s">
        <v>0</v>
      </c>
      <c r="AF173" s="165" t="str">
        <f t="shared" si="154"/>
        <v>CRO</v>
      </c>
      <c r="AG173" s="52" t="s">
        <v>0</v>
      </c>
      <c r="AH173" s="57" t="str">
        <f t="shared" si="155"/>
        <v>JAP</v>
      </c>
      <c r="AI173" s="33" t="str">
        <f t="shared" si="156"/>
        <v>OK Japetic</v>
      </c>
      <c r="AJ173" s="78">
        <f t="shared" si="5"/>
        <v>1</v>
      </c>
      <c r="AK173" s="33" t="str" cm="1">
        <f t="array" ref="AK173">IF(AJ173="",""&amp;AI173,IF(AJ173="NEMA",AI173,INDEX(klub_naziv,MATCH(INDEX(klubAlias_klubId,AJ173),klub_id,0))))</f>
        <v>OK Japetić</v>
      </c>
      <c r="AL173" s="33" t="str" cm="1">
        <f t="array" ref="AL173">IFERROR(""&amp;INDEX(registarNatjecatelji,CX173,4),"")</f>
        <v>OK Japetić</v>
      </c>
      <c r="AM173" s="95" t="str">
        <f t="shared" si="157"/>
        <v/>
      </c>
      <c r="AN173" s="71" t="str">
        <f t="shared" si="158"/>
        <v>OK Japetić</v>
      </c>
      <c r="AO173" s="52" t="s">
        <v>0</v>
      </c>
      <c r="AP173" s="87" t="str">
        <f>IF(AJ173&lt;&gt;"NEMA","",IF(IFERROR(MATCH(AI173,AI$10:AI172,0),0)&lt;&gt;0,"",AI173))</f>
        <v/>
      </c>
      <c r="AQ173" s="52" t="s">
        <v>0</v>
      </c>
      <c r="AR173" s="135"/>
      <c r="AS173" s="52" t="s">
        <v>0</v>
      </c>
      <c r="AT173" s="57" t="str">
        <f t="shared" si="159"/>
        <v/>
      </c>
      <c r="AU173" s="33" t="str">
        <f>IF(AT173="","",MAX(AU$10:AU172)+1)</f>
        <v/>
      </c>
      <c r="AV173" s="33" t="str">
        <f t="shared" si="160"/>
        <v/>
      </c>
      <c r="AW173" s="33" t="str">
        <f t="shared" si="161"/>
        <v/>
      </c>
      <c r="AX173" s="33" t="str">
        <f>IF(AR173="","",MAX(AX$10:AX172)+1)</f>
        <v/>
      </c>
      <c r="AY173" s="94" t="str">
        <f t="shared" si="162"/>
        <v/>
      </c>
      <c r="AZ173" s="71" t="str">
        <f t="shared" si="163"/>
        <v/>
      </c>
      <c r="BA173" s="52" t="s">
        <v>0</v>
      </c>
      <c r="BB173" s="20" t="str">
        <f t="shared" si="164"/>
        <v/>
      </c>
      <c r="BC173" s="52" t="s">
        <v>0</v>
      </c>
      <c r="BD173" s="165" t="str">
        <f t="shared" si="165"/>
        <v>OK Japetić</v>
      </c>
      <c r="BE173" s="52" t="s">
        <v>0</v>
      </c>
      <c r="BF173" s="63" t="str">
        <f t="shared" si="166"/>
        <v>44:33</v>
      </c>
      <c r="BG173" s="93" t="str">
        <f t="shared" si="167"/>
        <v>0</v>
      </c>
      <c r="BH173" s="211">
        <f t="shared" si="168"/>
        <v>2673</v>
      </c>
      <c r="BI173" s="212">
        <f t="shared" si="139"/>
        <v>1</v>
      </c>
      <c r="BJ173" s="52" t="s">
        <v>0</v>
      </c>
      <c r="BK173" s="57" t="str">
        <f t="shared" si="169"/>
        <v>Ivan</v>
      </c>
      <c r="BL173" s="33" t="str">
        <f t="shared" si="170"/>
        <v>Pongrac</v>
      </c>
      <c r="BM173" s="78">
        <f t="shared" si="171"/>
        <v>1484</v>
      </c>
      <c r="BN173" s="78" t="str">
        <f t="shared" si="172"/>
        <v/>
      </c>
      <c r="BO173" s="33" t="str">
        <f t="shared" si="173"/>
        <v>Ivan</v>
      </c>
      <c r="BP173" s="71" t="str">
        <f t="shared" si="174"/>
        <v>Pongrac</v>
      </c>
      <c r="BQ173" s="52" t="s">
        <v>0</v>
      </c>
      <c r="BR173" s="87" t="str">
        <f t="shared" si="175"/>
        <v/>
      </c>
      <c r="BS173" s="52" t="s">
        <v>0</v>
      </c>
      <c r="BT173" s="20" t="str">
        <f t="shared" si="176"/>
        <v/>
      </c>
      <c r="BU173" s="52" t="s">
        <v>0</v>
      </c>
      <c r="BV173" s="135"/>
      <c r="BW173" s="52" t="s">
        <v>0</v>
      </c>
      <c r="BX173" s="57" t="str">
        <f t="shared" si="177"/>
        <v/>
      </c>
      <c r="BY173" s="78" t="str">
        <f>IF(BV173="","",MAX(BY$10:BY172)+1)</f>
        <v/>
      </c>
      <c r="BZ173" s="58" t="str">
        <f t="shared" si="178"/>
        <v/>
      </c>
      <c r="CA173" s="52" t="s">
        <v>0</v>
      </c>
      <c r="CB173" s="20" t="str">
        <f t="shared" si="179"/>
        <v/>
      </c>
      <c r="CC173" s="52" t="s">
        <v>0</v>
      </c>
      <c r="CD173" s="63" t="str">
        <f>IF(AND(BM173="NEMA",BN173="NEMA"),MAX(CD$10:CD172)+1,"")</f>
        <v/>
      </c>
      <c r="CE173" s="58" t="str">
        <f t="shared" si="180"/>
        <v/>
      </c>
      <c r="CF173" t="s">
        <v>0</v>
      </c>
      <c r="CG173" s="138" t="str">
        <f t="shared" si="140"/>
        <v>M</v>
      </c>
      <c r="CH173" t="s">
        <v>0</v>
      </c>
      <c r="CI173" s="57" t="str">
        <f>IF(CD173="","",IF(M173&lt;&gt;"CRO","","INSERT INTO osoba (id,reg_broj,oib,spol_id,dat_rodjenja) VALUES ("&amp;CD173&amp;",(SELECT max(reg_broj)+1 FROM osoba),Null,'"&amp;CG173&amp;"',Null); INSERT INTO osoba_log (id,reg_broj,oib,spol_id,dat_rodjenja,dnevnik_id) SELECT id,reg_broj,oib,spol_id,dat_rodjenja,"&amp;dnevnik_id&amp;" FROM osoba WHERE id = "&amp;CD173&amp;";"))</f>
        <v/>
      </c>
      <c r="CJ173" s="71" t="str">
        <f>IF(CD173="","","INSERT INTO imeprezime (id,osoba_id,rbr,ime,prezime,klub_id,identitet_id,sintaksa_id,info,aktivno,dnevnik_id) VALUES ("&amp;CD173&amp;","&amp;IF(CI173="","Null",CD173)&amp;",1,'"&amp;BK173&amp;"','"&amp;BL173&amp;"',(SELECT id FROM klub WHERE naziv = '"&amp;BD173&amp;"'),Null,1,'',1,"&amp;dnevnik_id&amp;");")</f>
        <v/>
      </c>
      <c r="CK173" t="s">
        <v>0</v>
      </c>
      <c r="CL173" s="20" t="str">
        <f t="shared" si="181"/>
        <v/>
      </c>
      <c r="CM173" s="52" t="s">
        <v>0</v>
      </c>
      <c r="CN173" s="57" t="str">
        <f t="shared" si="141"/>
        <v>Ivan</v>
      </c>
      <c r="CO173" s="71" t="str">
        <f t="shared" si="142"/>
        <v>Pongrac</v>
      </c>
      <c r="CP173" s="52" t="s">
        <v>0</v>
      </c>
      <c r="CQ173" s="57" t="str">
        <f t="shared" si="182"/>
        <v>Ivan – Pongrac – OK Japetić – M65</v>
      </c>
      <c r="CR173" s="58">
        <f t="shared" si="183"/>
        <v>129</v>
      </c>
      <c r="CS173" s="52" t="s">
        <v>0</v>
      </c>
      <c r="CT173" s="57" t="str">
        <f t="shared" si="184"/>
        <v>Ivan – Pongrac – OK Japetić</v>
      </c>
      <c r="CU173" s="58">
        <f t="shared" si="185"/>
        <v>129</v>
      </c>
      <c r="CV173" s="52" t="s">
        <v>0</v>
      </c>
      <c r="CW173" s="57" t="str">
        <f t="shared" si="186"/>
        <v>Ivan – Pongrac</v>
      </c>
      <c r="CX173" s="58">
        <f t="shared" si="187"/>
        <v>129</v>
      </c>
      <c r="CY173" s="52" t="s">
        <v>0</v>
      </c>
      <c r="CZ173" s="63">
        <f t="shared" si="188"/>
        <v>129</v>
      </c>
      <c r="DA173" s="58" cm="1">
        <f t="array" ref="DA173">IF(CZ173&lt;&gt;"",INDEX(imePrezime_id,CZ173,0),IF(CD173&lt;&gt;"",CD173,""))</f>
        <v>1484</v>
      </c>
      <c r="DB173" s="52" t="s">
        <v>0</v>
      </c>
      <c r="DC173" s="63" t="str">
        <f t="shared" si="189"/>
        <v>imepre</v>
      </c>
      <c r="DD173" s="78" t="str">
        <f t="shared" si="143"/>
        <v>klu(ali)</v>
      </c>
      <c r="DE173" s="78" t="str">
        <f t="shared" si="190"/>
        <v>kat</v>
      </c>
      <c r="DF173" s="78" t="str">
        <f t="shared" si="191"/>
        <v/>
      </c>
      <c r="DG173" s="71" t="str">
        <f t="shared" si="192"/>
        <v>imepre-klu(ali)-kat</v>
      </c>
      <c r="DH173" s="52" t="s">
        <v>0</v>
      </c>
      <c r="DI173" s="63">
        <f>IF(BL173="","",MAX(DI$10:DI172)+1)</f>
        <v>1148</v>
      </c>
      <c r="DJ173" s="78">
        <f t="shared" si="193"/>
        <v>1008</v>
      </c>
      <c r="DK173" s="78">
        <f t="shared" si="194"/>
        <v>1484</v>
      </c>
      <c r="DL173" s="78">
        <f t="shared" si="195"/>
        <v>2673</v>
      </c>
      <c r="DM173" s="78">
        <f t="shared" si="196"/>
        <v>1</v>
      </c>
      <c r="DN173" s="78">
        <f t="shared" si="144"/>
        <v>0</v>
      </c>
      <c r="DO173" s="78">
        <f t="shared" si="145"/>
        <v>3</v>
      </c>
      <c r="DP173" s="78" t="str">
        <f t="shared" si="197"/>
        <v>0</v>
      </c>
      <c r="DQ173" s="78" t="str">
        <f t="shared" si="198"/>
        <v/>
      </c>
      <c r="DR173" s="78">
        <f t="shared" si="199"/>
        <v>1</v>
      </c>
      <c r="DS173" s="58" t="str">
        <f t="shared" si="146"/>
        <v/>
      </c>
      <c r="DT173" s="52" t="s">
        <v>0</v>
      </c>
      <c r="DU173" s="20"/>
      <c r="DV173" s="52"/>
      <c r="DW173" s="20"/>
      <c r="DX173" s="52"/>
      <c r="DY173" s="230"/>
      <c r="DZ173" s="52" t="s">
        <v>0</v>
      </c>
    </row>
    <row r="174" spans="1:130" x14ac:dyDescent="0.25">
      <c r="A174" t="s">
        <v>0</v>
      </c>
      <c r="B174" s="57" t="str">
        <f>IF(csv!F166="","",csv!T166)</f>
        <v>M65</v>
      </c>
      <c r="C174" s="33" t="s">
        <v>0</v>
      </c>
      <c r="D174" s="33" t="str">
        <f>IF(csv!F166="","",csv!F166)</f>
        <v>Ivica</v>
      </c>
      <c r="E174" s="33" t="str">
        <f>IF(csv!E166="","",csv!E166)</f>
        <v>Mesić</v>
      </c>
      <c r="F174" s="33" t="s">
        <v>0</v>
      </c>
      <c r="G174" s="78" t="str">
        <f>IF(csv!M166="","",csv!M166)</f>
        <v>55:12</v>
      </c>
      <c r="H174" s="78" t="str">
        <f>IF(csv!N166="","",csv!N166)</f>
        <v>0</v>
      </c>
      <c r="I174" s="33" t="s">
        <v>0</v>
      </c>
      <c r="J174" s="33" t="str">
        <f>IF(csv!P166="","",csv!P166)</f>
        <v>Vihor</v>
      </c>
      <c r="K174" s="33" t="str">
        <f>IF(csv!Q166="","",csv!Q166)</f>
        <v>OK Vihor</v>
      </c>
      <c r="L174" s="33" t="s">
        <v>0</v>
      </c>
      <c r="M174" s="71" t="str">
        <f>IF(csv!R166="","",csv!R166)</f>
        <v>CRO</v>
      </c>
      <c r="N174" s="52" t="s">
        <v>0</v>
      </c>
      <c r="O174" s="57" t="str">
        <f t="shared" si="147"/>
        <v>M65</v>
      </c>
      <c r="P174" s="78">
        <f>IF(O174="","",IF(COUNTIF(O$10:O173,O174)=0,P173+1,P173))</f>
        <v>10</v>
      </c>
      <c r="Q174" s="93">
        <f t="shared" si="148"/>
        <v>104</v>
      </c>
      <c r="R174" s="94" t="str" cm="1">
        <f t="array" ref="R174">IF(S174="","",INDEX(natjecanjeStaze_naziv,MATCH(S174,natjecanjeStaze_stazaId,0)))</f>
        <v>M65 – M70 – Ž55</v>
      </c>
      <c r="S174" s="58">
        <f t="shared" si="149"/>
        <v>1008</v>
      </c>
      <c r="T174" s="52" t="s">
        <v>0</v>
      </c>
      <c r="U174" s="165" t="str">
        <f t="shared" si="150"/>
        <v>M65</v>
      </c>
      <c r="V174" s="52" t="s">
        <v>0</v>
      </c>
      <c r="W174" s="57" t="str">
        <f t="shared" si="151"/>
        <v>CRO</v>
      </c>
      <c r="X174" s="78">
        <f t="shared" si="3"/>
        <v>1</v>
      </c>
      <c r="Y174" s="33" t="str">
        <f t="shared" si="152"/>
        <v/>
      </c>
      <c r="Z174" s="71" t="str">
        <f>IF(Y174="","",MAX(Z$10:Z173)+1)</f>
        <v/>
      </c>
      <c r="AA174" s="52" t="s">
        <v>0</v>
      </c>
      <c r="AB174" s="135"/>
      <c r="AC174" s="52" t="s">
        <v>0</v>
      </c>
      <c r="AD174" s="20" t="str">
        <f t="shared" si="153"/>
        <v/>
      </c>
      <c r="AE174" s="52" t="s">
        <v>0</v>
      </c>
      <c r="AF174" s="165" t="str">
        <f t="shared" si="154"/>
        <v>CRO</v>
      </c>
      <c r="AG174" s="52" t="s">
        <v>0</v>
      </c>
      <c r="AH174" s="57" t="str">
        <f t="shared" si="155"/>
        <v>Vihor</v>
      </c>
      <c r="AI174" s="33" t="str">
        <f t="shared" si="156"/>
        <v>OK Vihor</v>
      </c>
      <c r="AJ174" s="78" t="str">
        <f t="shared" si="5"/>
        <v/>
      </c>
      <c r="AK174" s="33" t="str" cm="1">
        <f t="array" ref="AK174">IF(AJ174="",""&amp;AI174,IF(AJ174="NEMA",AI174,INDEX(klub_naziv,MATCH(INDEX(klubAlias_klubId,AJ174),klub_id,0))))</f>
        <v>OK Vihor</v>
      </c>
      <c r="AL174" s="33" t="str" cm="1">
        <f t="array" ref="AL174">IFERROR(""&amp;INDEX(registarNatjecatelji,CX174,4),"")</f>
        <v>OK Vihor</v>
      </c>
      <c r="AM174" s="95" t="str">
        <f t="shared" si="157"/>
        <v/>
      </c>
      <c r="AN174" s="71" t="str">
        <f t="shared" si="158"/>
        <v>OK Vihor</v>
      </c>
      <c r="AO174" s="52" t="s">
        <v>0</v>
      </c>
      <c r="AP174" s="87" t="str">
        <f>IF(AJ174&lt;&gt;"NEMA","",IF(IFERROR(MATCH(AI174,AI$10:AI173,0),0)&lt;&gt;0,"",AI174))</f>
        <v/>
      </c>
      <c r="AQ174" s="52" t="s">
        <v>0</v>
      </c>
      <c r="AR174" s="135"/>
      <c r="AS174" s="52" t="s">
        <v>0</v>
      </c>
      <c r="AT174" s="57" t="str">
        <f t="shared" si="159"/>
        <v/>
      </c>
      <c r="AU174" s="33" t="str">
        <f>IF(AT174="","",MAX(AU$10:AU173)+1)</f>
        <v/>
      </c>
      <c r="AV174" s="33" t="str">
        <f t="shared" si="160"/>
        <v/>
      </c>
      <c r="AW174" s="33" t="str">
        <f t="shared" si="161"/>
        <v/>
      </c>
      <c r="AX174" s="33" t="str">
        <f>IF(AR174="","",MAX(AX$10:AX173)+1)</f>
        <v/>
      </c>
      <c r="AY174" s="94" t="str">
        <f t="shared" si="162"/>
        <v/>
      </c>
      <c r="AZ174" s="71" t="str">
        <f t="shared" si="163"/>
        <v/>
      </c>
      <c r="BA174" s="52" t="s">
        <v>0</v>
      </c>
      <c r="BB174" s="20" t="str">
        <f t="shared" si="164"/>
        <v/>
      </c>
      <c r="BC174" s="52" t="s">
        <v>0</v>
      </c>
      <c r="BD174" s="165" t="str">
        <f t="shared" si="165"/>
        <v>OK Vihor</v>
      </c>
      <c r="BE174" s="52" t="s">
        <v>0</v>
      </c>
      <c r="BF174" s="63" t="str">
        <f t="shared" si="166"/>
        <v>55:12</v>
      </c>
      <c r="BG174" s="93" t="str">
        <f t="shared" si="167"/>
        <v>0</v>
      </c>
      <c r="BH174" s="211">
        <f t="shared" si="168"/>
        <v>3312</v>
      </c>
      <c r="BI174" s="212">
        <f t="shared" si="139"/>
        <v>1</v>
      </c>
      <c r="BJ174" s="52" t="s">
        <v>0</v>
      </c>
      <c r="BK174" s="57" t="str">
        <f t="shared" si="169"/>
        <v>Ivica</v>
      </c>
      <c r="BL174" s="33" t="str">
        <f t="shared" si="170"/>
        <v>Mesić</v>
      </c>
      <c r="BM174" s="78">
        <f t="shared" si="171"/>
        <v>1548</v>
      </c>
      <c r="BN174" s="78" t="str">
        <f t="shared" si="172"/>
        <v/>
      </c>
      <c r="BO174" s="33" t="str">
        <f t="shared" si="173"/>
        <v>Ivica</v>
      </c>
      <c r="BP174" s="71" t="str">
        <f t="shared" si="174"/>
        <v>Mesić</v>
      </c>
      <c r="BQ174" s="52" t="s">
        <v>0</v>
      </c>
      <c r="BR174" s="87" t="str">
        <f t="shared" si="175"/>
        <v/>
      </c>
      <c r="BS174" s="52" t="s">
        <v>0</v>
      </c>
      <c r="BT174" s="20" t="str">
        <f t="shared" si="176"/>
        <v/>
      </c>
      <c r="BU174" s="52" t="s">
        <v>0</v>
      </c>
      <c r="BV174" s="135"/>
      <c r="BW174" s="52" t="s">
        <v>0</v>
      </c>
      <c r="BX174" s="57" t="str">
        <f t="shared" si="177"/>
        <v/>
      </c>
      <c r="BY174" s="78" t="str">
        <f>IF(BV174="","",MAX(BY$10:BY173)+1)</f>
        <v/>
      </c>
      <c r="BZ174" s="58" t="str">
        <f t="shared" si="178"/>
        <v/>
      </c>
      <c r="CA174" s="52" t="s">
        <v>0</v>
      </c>
      <c r="CB174" s="20" t="str">
        <f t="shared" si="179"/>
        <v/>
      </c>
      <c r="CC174" s="52" t="s">
        <v>0</v>
      </c>
      <c r="CD174" s="63" t="str">
        <f>IF(AND(BM174="NEMA",BN174="NEMA"),MAX(CD$10:CD173)+1,"")</f>
        <v/>
      </c>
      <c r="CE174" s="58" t="str">
        <f t="shared" si="180"/>
        <v/>
      </c>
      <c r="CF174" t="s">
        <v>0</v>
      </c>
      <c r="CG174" s="138" t="str">
        <f t="shared" si="140"/>
        <v>M</v>
      </c>
      <c r="CH174" t="s">
        <v>0</v>
      </c>
      <c r="CI174" s="57" t="str">
        <f>IF(CD174="","",IF(M174&lt;&gt;"CRO","","INSERT INTO osoba (id,reg_broj,oib,spol_id,dat_rodjenja) VALUES ("&amp;CD174&amp;",(SELECT max(reg_broj)+1 FROM osoba),Null,'"&amp;CG174&amp;"',Null); INSERT INTO osoba_log (id,reg_broj,oib,spol_id,dat_rodjenja,dnevnik_id) SELECT id,reg_broj,oib,spol_id,dat_rodjenja,"&amp;dnevnik_id&amp;" FROM osoba WHERE id = "&amp;CD174&amp;";"))</f>
        <v/>
      </c>
      <c r="CJ174" s="71" t="str">
        <f>IF(CD174="","","INSERT INTO imeprezime (id,osoba_id,rbr,ime,prezime,klub_id,identitet_id,sintaksa_id,info,aktivno,dnevnik_id) VALUES ("&amp;CD174&amp;","&amp;IF(CI174="","Null",CD174)&amp;",1,'"&amp;BK174&amp;"','"&amp;BL174&amp;"',(SELECT id FROM klub WHERE naziv = '"&amp;BD174&amp;"'),Null,1,'',1,"&amp;dnevnik_id&amp;");")</f>
        <v/>
      </c>
      <c r="CK174" t="s">
        <v>0</v>
      </c>
      <c r="CL174" s="20" t="str">
        <f t="shared" si="181"/>
        <v/>
      </c>
      <c r="CM174" s="52" t="s">
        <v>0</v>
      </c>
      <c r="CN174" s="57" t="str">
        <f t="shared" si="141"/>
        <v>Ivica</v>
      </c>
      <c r="CO174" s="71" t="str">
        <f t="shared" si="142"/>
        <v>Mesić</v>
      </c>
      <c r="CP174" s="52" t="s">
        <v>0</v>
      </c>
      <c r="CQ174" s="57" t="str">
        <f t="shared" si="182"/>
        <v>Ivica – Mesić – OK Vihor – M65</v>
      </c>
      <c r="CR174" s="58">
        <f t="shared" si="183"/>
        <v>792</v>
      </c>
      <c r="CS174" s="52" t="s">
        <v>0</v>
      </c>
      <c r="CT174" s="57" t="str">
        <f t="shared" si="184"/>
        <v>Ivica – Mesić – OK Vihor</v>
      </c>
      <c r="CU174" s="58">
        <f t="shared" si="185"/>
        <v>792</v>
      </c>
      <c r="CV174" s="52" t="s">
        <v>0</v>
      </c>
      <c r="CW174" s="57" t="str">
        <f t="shared" si="186"/>
        <v>Ivica – Mesić</v>
      </c>
      <c r="CX174" s="58">
        <f t="shared" si="187"/>
        <v>792</v>
      </c>
      <c r="CY174" s="52" t="s">
        <v>0</v>
      </c>
      <c r="CZ174" s="63">
        <f t="shared" si="188"/>
        <v>792</v>
      </c>
      <c r="DA174" s="58" cm="1">
        <f t="array" ref="DA174">IF(CZ174&lt;&gt;"",INDEX(imePrezime_id,CZ174,0),IF(CD174&lt;&gt;"",CD174,""))</f>
        <v>1548</v>
      </c>
      <c r="DB174" s="52" t="s">
        <v>0</v>
      </c>
      <c r="DC174" s="63" t="str">
        <f t="shared" si="189"/>
        <v>imepre</v>
      </c>
      <c r="DD174" s="78" t="str">
        <f t="shared" si="143"/>
        <v>klu</v>
      </c>
      <c r="DE174" s="78" t="str">
        <f t="shared" si="190"/>
        <v>kat</v>
      </c>
      <c r="DF174" s="78" t="str">
        <f t="shared" si="191"/>
        <v/>
      </c>
      <c r="DG174" s="71" t="str">
        <f t="shared" si="192"/>
        <v>imepre-klu-kat</v>
      </c>
      <c r="DH174" s="52" t="s">
        <v>0</v>
      </c>
      <c r="DI174" s="63">
        <f>IF(BL174="","",MAX(DI$10:DI173)+1)</f>
        <v>1149</v>
      </c>
      <c r="DJ174" s="78">
        <f t="shared" si="193"/>
        <v>1008</v>
      </c>
      <c r="DK174" s="78">
        <f t="shared" si="194"/>
        <v>1548</v>
      </c>
      <c r="DL174" s="78">
        <f t="shared" si="195"/>
        <v>3312</v>
      </c>
      <c r="DM174" s="78">
        <f t="shared" si="196"/>
        <v>1</v>
      </c>
      <c r="DN174" s="78">
        <f t="shared" si="144"/>
        <v>0</v>
      </c>
      <c r="DO174" s="78">
        <f t="shared" si="145"/>
        <v>1</v>
      </c>
      <c r="DP174" s="78" t="str">
        <f t="shared" si="197"/>
        <v>0</v>
      </c>
      <c r="DQ174" s="78" t="str">
        <f t="shared" si="198"/>
        <v/>
      </c>
      <c r="DR174" s="78" t="str">
        <f t="shared" si="199"/>
        <v/>
      </c>
      <c r="DS174" s="58" t="str">
        <f t="shared" si="146"/>
        <v/>
      </c>
      <c r="DT174" s="52" t="s">
        <v>0</v>
      </c>
      <c r="DU174" s="20"/>
      <c r="DV174" s="52"/>
      <c r="DW174" s="20"/>
      <c r="DX174" s="52"/>
      <c r="DY174" s="230"/>
      <c r="DZ174" s="52" t="s">
        <v>0</v>
      </c>
    </row>
    <row r="175" spans="1:130" x14ac:dyDescent="0.25">
      <c r="A175" t="s">
        <v>0</v>
      </c>
      <c r="B175" s="57" t="str">
        <f>IF(csv!F167="","",csv!T167)</f>
        <v>M65</v>
      </c>
      <c r="C175" s="33" t="s">
        <v>0</v>
      </c>
      <c r="D175" s="33" t="str">
        <f>IF(csv!F167="","",csv!F167)</f>
        <v>Tomislav</v>
      </c>
      <c r="E175" s="33" t="str">
        <f>IF(csv!E167="","",csv!E167)</f>
        <v>Pavić</v>
      </c>
      <c r="F175" s="33" t="s">
        <v>0</v>
      </c>
      <c r="G175" s="78" t="str">
        <f>IF(csv!M167="","",csv!M167)</f>
        <v>94:04</v>
      </c>
      <c r="H175" s="78" t="str">
        <f>IF(csv!N167="","",csv!N167)</f>
        <v>0</v>
      </c>
      <c r="I175" s="33" t="s">
        <v>0</v>
      </c>
      <c r="J175" s="33" t="str">
        <f>IF(csv!P167="","",csv!P167)</f>
        <v>Vihor</v>
      </c>
      <c r="K175" s="33" t="str">
        <f>IF(csv!Q167="","",csv!Q167)</f>
        <v>OK Vihor</v>
      </c>
      <c r="L175" s="33" t="s">
        <v>0</v>
      </c>
      <c r="M175" s="71" t="str">
        <f>IF(csv!R167="","",csv!R167)</f>
        <v>CRO</v>
      </c>
      <c r="N175" s="52" t="s">
        <v>0</v>
      </c>
      <c r="O175" s="57" t="str">
        <f t="shared" si="147"/>
        <v>M65</v>
      </c>
      <c r="P175" s="78">
        <f>IF(O175="","",IF(COUNTIF(O$10:O174,O175)=0,P174+1,P174))</f>
        <v>10</v>
      </c>
      <c r="Q175" s="93">
        <f t="shared" si="148"/>
        <v>104</v>
      </c>
      <c r="R175" s="94" t="str" cm="1">
        <f t="array" ref="R175">IF(S175="","",INDEX(natjecanjeStaze_naziv,MATCH(S175,natjecanjeStaze_stazaId,0)))</f>
        <v>M65 – M70 – Ž55</v>
      </c>
      <c r="S175" s="58">
        <f t="shared" si="149"/>
        <v>1008</v>
      </c>
      <c r="T175" s="52" t="s">
        <v>0</v>
      </c>
      <c r="U175" s="165" t="str">
        <f t="shared" si="150"/>
        <v>M65</v>
      </c>
      <c r="V175" s="52" t="s">
        <v>0</v>
      </c>
      <c r="W175" s="57" t="str">
        <f t="shared" si="151"/>
        <v>CRO</v>
      </c>
      <c r="X175" s="78">
        <f t="shared" si="3"/>
        <v>1</v>
      </c>
      <c r="Y175" s="33" t="str">
        <f t="shared" si="152"/>
        <v/>
      </c>
      <c r="Z175" s="71" t="str">
        <f>IF(Y175="","",MAX(Z$10:Z174)+1)</f>
        <v/>
      </c>
      <c r="AA175" s="52" t="s">
        <v>0</v>
      </c>
      <c r="AB175" s="135"/>
      <c r="AC175" s="52" t="s">
        <v>0</v>
      </c>
      <c r="AD175" s="20" t="str">
        <f t="shared" si="153"/>
        <v/>
      </c>
      <c r="AE175" s="52" t="s">
        <v>0</v>
      </c>
      <c r="AF175" s="165" t="str">
        <f t="shared" si="154"/>
        <v>CRO</v>
      </c>
      <c r="AG175" s="52" t="s">
        <v>0</v>
      </c>
      <c r="AH175" s="57" t="str">
        <f t="shared" si="155"/>
        <v>Vihor</v>
      </c>
      <c r="AI175" s="33" t="str">
        <f t="shared" si="156"/>
        <v>OK Vihor</v>
      </c>
      <c r="AJ175" s="78" t="str">
        <f t="shared" si="5"/>
        <v/>
      </c>
      <c r="AK175" s="33" t="str" cm="1">
        <f t="array" ref="AK175">IF(AJ175="",""&amp;AI175,IF(AJ175="NEMA",AI175,INDEX(klub_naziv,MATCH(INDEX(klubAlias_klubId,AJ175),klub_id,0))))</f>
        <v>OK Vihor</v>
      </c>
      <c r="AL175" s="33" t="str" cm="1">
        <f t="array" ref="AL175">IFERROR(""&amp;INDEX(registarNatjecatelji,CX175,4),"")</f>
        <v>OK Vihor</v>
      </c>
      <c r="AM175" s="95" t="str">
        <f t="shared" si="157"/>
        <v/>
      </c>
      <c r="AN175" s="71" t="str">
        <f t="shared" si="158"/>
        <v>OK Vihor</v>
      </c>
      <c r="AO175" s="52" t="s">
        <v>0</v>
      </c>
      <c r="AP175" s="87" t="str">
        <f>IF(AJ175&lt;&gt;"NEMA","",IF(IFERROR(MATCH(AI175,AI$10:AI174,0),0)&lt;&gt;0,"",AI175))</f>
        <v/>
      </c>
      <c r="AQ175" s="52" t="s">
        <v>0</v>
      </c>
      <c r="AR175" s="135"/>
      <c r="AS175" s="52" t="s">
        <v>0</v>
      </c>
      <c r="AT175" s="57" t="str">
        <f t="shared" si="159"/>
        <v/>
      </c>
      <c r="AU175" s="33" t="str">
        <f>IF(AT175="","",MAX(AU$10:AU174)+1)</f>
        <v/>
      </c>
      <c r="AV175" s="33" t="str">
        <f t="shared" si="160"/>
        <v/>
      </c>
      <c r="AW175" s="33" t="str">
        <f t="shared" si="161"/>
        <v/>
      </c>
      <c r="AX175" s="33" t="str">
        <f>IF(AR175="","",MAX(AX$10:AX174)+1)</f>
        <v/>
      </c>
      <c r="AY175" s="94" t="str">
        <f t="shared" si="162"/>
        <v/>
      </c>
      <c r="AZ175" s="71" t="str">
        <f t="shared" si="163"/>
        <v/>
      </c>
      <c r="BA175" s="52" t="s">
        <v>0</v>
      </c>
      <c r="BB175" s="20" t="str">
        <f t="shared" si="164"/>
        <v/>
      </c>
      <c r="BC175" s="52" t="s">
        <v>0</v>
      </c>
      <c r="BD175" s="165" t="str">
        <f t="shared" si="165"/>
        <v>OK Vihor</v>
      </c>
      <c r="BE175" s="52" t="s">
        <v>0</v>
      </c>
      <c r="BF175" s="63" t="str">
        <f t="shared" si="166"/>
        <v>94:04</v>
      </c>
      <c r="BG175" s="93" t="str">
        <f t="shared" si="167"/>
        <v>0</v>
      </c>
      <c r="BH175" s="211">
        <f t="shared" si="168"/>
        <v>5644</v>
      </c>
      <c r="BI175" s="212">
        <f t="shared" si="139"/>
        <v>1</v>
      </c>
      <c r="BJ175" s="52" t="s">
        <v>0</v>
      </c>
      <c r="BK175" s="57" t="str">
        <f t="shared" si="169"/>
        <v>Tomislav</v>
      </c>
      <c r="BL175" s="33" t="str">
        <f t="shared" si="170"/>
        <v>Pavić</v>
      </c>
      <c r="BM175" s="78">
        <f t="shared" si="171"/>
        <v>1145</v>
      </c>
      <c r="BN175" s="78" t="str">
        <f t="shared" si="172"/>
        <v/>
      </c>
      <c r="BO175" s="33" t="str">
        <f t="shared" si="173"/>
        <v>Tomislav</v>
      </c>
      <c r="BP175" s="71" t="str">
        <f t="shared" si="174"/>
        <v>Pavić</v>
      </c>
      <c r="BQ175" s="52" t="s">
        <v>0</v>
      </c>
      <c r="BR175" s="87" t="str">
        <f t="shared" si="175"/>
        <v/>
      </c>
      <c r="BS175" s="52" t="s">
        <v>0</v>
      </c>
      <c r="BT175" s="20" t="str">
        <f t="shared" si="176"/>
        <v/>
      </c>
      <c r="BU175" s="52" t="s">
        <v>0</v>
      </c>
      <c r="BV175" s="135"/>
      <c r="BW175" s="52" t="s">
        <v>0</v>
      </c>
      <c r="BX175" s="57" t="str">
        <f t="shared" si="177"/>
        <v/>
      </c>
      <c r="BY175" s="78" t="str">
        <f>IF(BV175="","",MAX(BY$10:BY174)+1)</f>
        <v/>
      </c>
      <c r="BZ175" s="58" t="str">
        <f t="shared" si="178"/>
        <v/>
      </c>
      <c r="CA175" s="52" t="s">
        <v>0</v>
      </c>
      <c r="CB175" s="20" t="str">
        <f t="shared" si="179"/>
        <v/>
      </c>
      <c r="CC175" s="52" t="s">
        <v>0</v>
      </c>
      <c r="CD175" s="63" t="str">
        <f>IF(AND(BM175="NEMA",BN175="NEMA"),MAX(CD$10:CD174)+1,"")</f>
        <v/>
      </c>
      <c r="CE175" s="58" t="str">
        <f t="shared" si="180"/>
        <v/>
      </c>
      <c r="CF175" t="s">
        <v>0</v>
      </c>
      <c r="CG175" s="138" t="str">
        <f t="shared" si="140"/>
        <v>M</v>
      </c>
      <c r="CH175" t="s">
        <v>0</v>
      </c>
      <c r="CI175" s="57" t="str">
        <f>IF(CD175="","",IF(M175&lt;&gt;"CRO","","INSERT INTO osoba (id,reg_broj,oib,spol_id,dat_rodjenja) VALUES ("&amp;CD175&amp;",(SELECT max(reg_broj)+1 FROM osoba),Null,'"&amp;CG175&amp;"',Null); INSERT INTO osoba_log (id,reg_broj,oib,spol_id,dat_rodjenja,dnevnik_id) SELECT id,reg_broj,oib,spol_id,dat_rodjenja,"&amp;dnevnik_id&amp;" FROM osoba WHERE id = "&amp;CD175&amp;";"))</f>
        <v/>
      </c>
      <c r="CJ175" s="71" t="str">
        <f>IF(CD175="","","INSERT INTO imeprezime (id,osoba_id,rbr,ime,prezime,klub_id,identitet_id,sintaksa_id,info,aktivno,dnevnik_id) VALUES ("&amp;CD175&amp;","&amp;IF(CI175="","Null",CD175)&amp;",1,'"&amp;BK175&amp;"','"&amp;BL175&amp;"',(SELECT id FROM klub WHERE naziv = '"&amp;BD175&amp;"'),Null,1,'',1,"&amp;dnevnik_id&amp;");")</f>
        <v/>
      </c>
      <c r="CK175" t="s">
        <v>0</v>
      </c>
      <c r="CL175" s="20" t="str">
        <f t="shared" si="181"/>
        <v/>
      </c>
      <c r="CM175" s="52" t="s">
        <v>0</v>
      </c>
      <c r="CN175" s="57" t="str">
        <f t="shared" si="141"/>
        <v>Tomislav</v>
      </c>
      <c r="CO175" s="71" t="str">
        <f t="shared" si="142"/>
        <v>Pavić</v>
      </c>
      <c r="CP175" s="52" t="s">
        <v>0</v>
      </c>
      <c r="CQ175" s="57" t="str">
        <f t="shared" si="182"/>
        <v>Tomislav – Pavić – OK Vihor – M65</v>
      </c>
      <c r="CR175" s="58">
        <f t="shared" si="183"/>
        <v>830</v>
      </c>
      <c r="CS175" s="52" t="s">
        <v>0</v>
      </c>
      <c r="CT175" s="57" t="str">
        <f t="shared" si="184"/>
        <v>Tomislav – Pavić – OK Vihor</v>
      </c>
      <c r="CU175" s="58">
        <f t="shared" si="185"/>
        <v>830</v>
      </c>
      <c r="CV175" s="52" t="s">
        <v>0</v>
      </c>
      <c r="CW175" s="57" t="str">
        <f t="shared" si="186"/>
        <v>Tomislav – Pavić</v>
      </c>
      <c r="CX175" s="58">
        <f t="shared" si="187"/>
        <v>830</v>
      </c>
      <c r="CY175" s="52" t="s">
        <v>0</v>
      </c>
      <c r="CZ175" s="63">
        <f t="shared" si="188"/>
        <v>830</v>
      </c>
      <c r="DA175" s="58" cm="1">
        <f t="array" ref="DA175">IF(CZ175&lt;&gt;"",INDEX(imePrezime_id,CZ175,0),IF(CD175&lt;&gt;"",CD175,""))</f>
        <v>1145</v>
      </c>
      <c r="DB175" s="52" t="s">
        <v>0</v>
      </c>
      <c r="DC175" s="63" t="str">
        <f t="shared" si="189"/>
        <v>imepre</v>
      </c>
      <c r="DD175" s="78" t="str">
        <f t="shared" si="143"/>
        <v>klu</v>
      </c>
      <c r="DE175" s="78" t="str">
        <f t="shared" si="190"/>
        <v>kat</v>
      </c>
      <c r="DF175" s="78" t="str">
        <f t="shared" si="191"/>
        <v/>
      </c>
      <c r="DG175" s="71" t="str">
        <f t="shared" si="192"/>
        <v>imepre-klu-kat</v>
      </c>
      <c r="DH175" s="52" t="s">
        <v>0</v>
      </c>
      <c r="DI175" s="63">
        <f>IF(BL175="","",MAX(DI$10:DI174)+1)</f>
        <v>1150</v>
      </c>
      <c r="DJ175" s="78">
        <f t="shared" si="193"/>
        <v>1008</v>
      </c>
      <c r="DK175" s="78">
        <f t="shared" si="194"/>
        <v>1145</v>
      </c>
      <c r="DL175" s="78">
        <f t="shared" si="195"/>
        <v>5644</v>
      </c>
      <c r="DM175" s="78">
        <f t="shared" si="196"/>
        <v>1</v>
      </c>
      <c r="DN175" s="78">
        <f t="shared" si="144"/>
        <v>0</v>
      </c>
      <c r="DO175" s="78">
        <f t="shared" si="145"/>
        <v>1</v>
      </c>
      <c r="DP175" s="78" t="str">
        <f t="shared" si="197"/>
        <v>0</v>
      </c>
      <c r="DQ175" s="78" t="str">
        <f t="shared" si="198"/>
        <v/>
      </c>
      <c r="DR175" s="78" t="str">
        <f t="shared" si="199"/>
        <v/>
      </c>
      <c r="DS175" s="58" t="str">
        <f t="shared" si="146"/>
        <v/>
      </c>
      <c r="DT175" s="52" t="s">
        <v>0</v>
      </c>
      <c r="DU175" s="20"/>
      <c r="DV175" s="52"/>
      <c r="DW175" s="20"/>
      <c r="DX175" s="52"/>
      <c r="DY175" s="230"/>
      <c r="DZ175" s="52" t="s">
        <v>0</v>
      </c>
    </row>
    <row r="176" spans="1:130" x14ac:dyDescent="0.25">
      <c r="A176" t="s">
        <v>0</v>
      </c>
      <c r="B176" s="57" t="str">
        <f>IF(csv!F168="","",csv!T168)</f>
        <v>M65</v>
      </c>
      <c r="C176" s="33" t="s">
        <v>0</v>
      </c>
      <c r="D176" s="33" t="str">
        <f>IF(csv!F168="","",csv!F168)</f>
        <v>Vacant</v>
      </c>
      <c r="E176" s="33" t="str">
        <f>IF(csv!E168="","",csv!E168)</f>
        <v/>
      </c>
      <c r="F176" s="33" t="s">
        <v>0</v>
      </c>
      <c r="G176" s="78" t="str">
        <f>IF(csv!M168="","",csv!M168)</f>
        <v/>
      </c>
      <c r="H176" s="78" t="str">
        <f>IF(csv!N168="","",csv!N168)</f>
        <v>0</v>
      </c>
      <c r="I176" s="33" t="s">
        <v>0</v>
      </c>
      <c r="J176" s="33" t="str">
        <f>IF(csv!P168="","",csv!P168)</f>
        <v/>
      </c>
      <c r="K176" s="33" t="str">
        <f>IF(csv!Q168="","",csv!Q168)</f>
        <v/>
      </c>
      <c r="L176" s="33" t="s">
        <v>0</v>
      </c>
      <c r="M176" s="71" t="str">
        <f>IF(csv!R168="","",csv!R168)</f>
        <v/>
      </c>
      <c r="N176" s="52" t="s">
        <v>0</v>
      </c>
      <c r="O176" s="57" t="str">
        <f t="shared" si="147"/>
        <v>M65</v>
      </c>
      <c r="P176" s="78">
        <f>IF(O176="","",IF(COUNTIF(O$10:O175,O176)=0,P175+1,P175))</f>
        <v>10</v>
      </c>
      <c r="Q176" s="93">
        <f t="shared" si="148"/>
        <v>104</v>
      </c>
      <c r="R176" s="94" t="str" cm="1">
        <f t="array" ref="R176">IF(S176="","",INDEX(natjecanjeStaze_naziv,MATCH(S176,natjecanjeStaze_stazaId,0)))</f>
        <v/>
      </c>
      <c r="S176" s="58" t="str">
        <f t="shared" si="149"/>
        <v/>
      </c>
      <c r="T176" s="52" t="s">
        <v>0</v>
      </c>
      <c r="U176" s="165" t="str">
        <f t="shared" si="150"/>
        <v>M65</v>
      </c>
      <c r="V176" s="52" t="s">
        <v>0</v>
      </c>
      <c r="W176" s="57" t="str">
        <f t="shared" si="151"/>
        <v/>
      </c>
      <c r="X176" s="78" t="str">
        <f t="shared" si="3"/>
        <v/>
      </c>
      <c r="Y176" s="33" t="str">
        <f t="shared" si="152"/>
        <v/>
      </c>
      <c r="Z176" s="71" t="str">
        <f>IF(Y176="","",MAX(Z$10:Z175)+1)</f>
        <v/>
      </c>
      <c r="AA176" s="52" t="s">
        <v>0</v>
      </c>
      <c r="AB176" s="135"/>
      <c r="AC176" s="52" t="s">
        <v>0</v>
      </c>
      <c r="AD176" s="20" t="str">
        <f t="shared" si="153"/>
        <v/>
      </c>
      <c r="AE176" s="52" t="s">
        <v>0</v>
      </c>
      <c r="AF176" s="165" t="str">
        <f t="shared" si="154"/>
        <v/>
      </c>
      <c r="AG176" s="52" t="s">
        <v>0</v>
      </c>
      <c r="AH176" s="57" t="str">
        <f t="shared" si="155"/>
        <v/>
      </c>
      <c r="AI176" s="33" t="str">
        <f t="shared" si="156"/>
        <v/>
      </c>
      <c r="AJ176" s="78" t="str">
        <f t="shared" si="5"/>
        <v/>
      </c>
      <c r="AK176" s="33" t="str" cm="1">
        <f t="array" ref="AK176">IF(AJ176="",""&amp;AI176,IF(AJ176="NEMA",AI176,INDEX(klub_naziv,MATCH(INDEX(klubAlias_klubId,AJ176),klub_id,0))))</f>
        <v/>
      </c>
      <c r="AL176" s="33" t="str" cm="1">
        <f t="array" ref="AL176">IFERROR(""&amp;INDEX(registarNatjecatelji,CX176,4),"")</f>
        <v/>
      </c>
      <c r="AM176" s="95" t="str">
        <f t="shared" si="157"/>
        <v/>
      </c>
      <c r="AN176" s="71" t="str">
        <f t="shared" si="158"/>
        <v/>
      </c>
      <c r="AO176" s="52" t="s">
        <v>0</v>
      </c>
      <c r="AP176" s="87" t="str">
        <f>IF(AJ176&lt;&gt;"NEMA","",IF(IFERROR(MATCH(AI176,AI$10:AI175,0),0)&lt;&gt;0,"",AI176))</f>
        <v/>
      </c>
      <c r="AQ176" s="52" t="s">
        <v>0</v>
      </c>
      <c r="AR176" s="135"/>
      <c r="AS176" s="52" t="s">
        <v>0</v>
      </c>
      <c r="AT176" s="57" t="str">
        <f t="shared" si="159"/>
        <v/>
      </c>
      <c r="AU176" s="33" t="str">
        <f>IF(AT176="","",MAX(AU$10:AU175)+1)</f>
        <v/>
      </c>
      <c r="AV176" s="33" t="str">
        <f t="shared" si="160"/>
        <v/>
      </c>
      <c r="AW176" s="33" t="str">
        <f t="shared" si="161"/>
        <v/>
      </c>
      <c r="AX176" s="33" t="str">
        <f>IF(AR176="","",MAX(AX$10:AX175)+1)</f>
        <v/>
      </c>
      <c r="AY176" s="94" t="str">
        <f t="shared" si="162"/>
        <v/>
      </c>
      <c r="AZ176" s="71" t="str">
        <f t="shared" si="163"/>
        <v/>
      </c>
      <c r="BA176" s="52" t="s">
        <v>0</v>
      </c>
      <c r="BB176" s="20" t="str">
        <f t="shared" si="164"/>
        <v/>
      </c>
      <c r="BC176" s="52" t="s">
        <v>0</v>
      </c>
      <c r="BD176" s="165" t="str">
        <f t="shared" si="165"/>
        <v/>
      </c>
      <c r="BE176" s="52" t="s">
        <v>0</v>
      </c>
      <c r="BF176" s="63" t="str">
        <f t="shared" si="166"/>
        <v/>
      </c>
      <c r="BG176" s="93" t="str">
        <f t="shared" si="167"/>
        <v>0</v>
      </c>
      <c r="BH176" s="211" t="str">
        <f t="shared" si="168"/>
        <v/>
      </c>
      <c r="BI176" s="212" t="str">
        <f t="shared" si="139"/>
        <v/>
      </c>
      <c r="BJ176" s="52" t="s">
        <v>0</v>
      </c>
      <c r="BK176" s="57" t="str">
        <f t="shared" si="169"/>
        <v>Vacant</v>
      </c>
      <c r="BL176" s="33" t="str">
        <f t="shared" si="170"/>
        <v/>
      </c>
      <c r="BM176" s="78" t="str">
        <f t="shared" si="171"/>
        <v/>
      </c>
      <c r="BN176" s="78" t="str">
        <f t="shared" si="172"/>
        <v/>
      </c>
      <c r="BO176" s="33" t="str">
        <f t="shared" si="173"/>
        <v/>
      </c>
      <c r="BP176" s="71" t="str">
        <f t="shared" si="174"/>
        <v/>
      </c>
      <c r="BQ176" s="52" t="s">
        <v>0</v>
      </c>
      <c r="BR176" s="87" t="str">
        <f t="shared" si="175"/>
        <v/>
      </c>
      <c r="BS176" s="52" t="s">
        <v>0</v>
      </c>
      <c r="BT176" s="20" t="str">
        <f t="shared" si="176"/>
        <v/>
      </c>
      <c r="BU176" s="52" t="s">
        <v>0</v>
      </c>
      <c r="BV176" s="135"/>
      <c r="BW176" s="52" t="s">
        <v>0</v>
      </c>
      <c r="BX176" s="57" t="str">
        <f t="shared" si="177"/>
        <v/>
      </c>
      <c r="BY176" s="78" t="str">
        <f>IF(BV176="","",MAX(BY$10:BY175)+1)</f>
        <v/>
      </c>
      <c r="BZ176" s="58" t="str">
        <f t="shared" si="178"/>
        <v/>
      </c>
      <c r="CA176" s="52" t="s">
        <v>0</v>
      </c>
      <c r="CB176" s="20" t="str">
        <f t="shared" si="179"/>
        <v/>
      </c>
      <c r="CC176" s="52" t="s">
        <v>0</v>
      </c>
      <c r="CD176" s="63" t="str">
        <f>IF(AND(BM176="NEMA",BN176="NEMA"),MAX(CD$10:CD175)+1,"")</f>
        <v/>
      </c>
      <c r="CE176" s="58" t="str">
        <f t="shared" si="180"/>
        <v/>
      </c>
      <c r="CF176" t="s">
        <v>0</v>
      </c>
      <c r="CG176" s="138" t="str">
        <f t="shared" si="140"/>
        <v>M</v>
      </c>
      <c r="CH176" t="s">
        <v>0</v>
      </c>
      <c r="CI176" s="57" t="str">
        <f>IF(CD176="","",IF(M176&lt;&gt;"CRO","","INSERT INTO osoba (id,reg_broj,oib,spol_id,dat_rodjenja) VALUES ("&amp;CD176&amp;",(SELECT max(reg_broj)+1 FROM osoba),Null,'"&amp;CG176&amp;"',Null); INSERT INTO osoba_log (id,reg_broj,oib,spol_id,dat_rodjenja,dnevnik_id) SELECT id,reg_broj,oib,spol_id,dat_rodjenja,"&amp;dnevnik_id&amp;" FROM osoba WHERE id = "&amp;CD176&amp;";"))</f>
        <v/>
      </c>
      <c r="CJ176" s="71" t="str">
        <f>IF(CD176="","","INSERT INTO imeprezime (id,osoba_id,rbr,ime,prezime,klub_id,identitet_id,sintaksa_id,info,aktivno,dnevnik_id) VALUES ("&amp;CD176&amp;","&amp;IF(CI176="","Null",CD176)&amp;",1,'"&amp;BK176&amp;"','"&amp;BL176&amp;"',(SELECT id FROM klub WHERE naziv = '"&amp;BD176&amp;"'),Null,1,'',1,"&amp;dnevnik_id&amp;");")</f>
        <v/>
      </c>
      <c r="CK176" t="s">
        <v>0</v>
      </c>
      <c r="CL176" s="20" t="str">
        <f t="shared" si="181"/>
        <v/>
      </c>
      <c r="CM176" s="52" t="s">
        <v>0</v>
      </c>
      <c r="CN176" s="57" t="str">
        <f t="shared" si="141"/>
        <v/>
      </c>
      <c r="CO176" s="71" t="str">
        <f t="shared" si="142"/>
        <v/>
      </c>
      <c r="CP176" s="52" t="s">
        <v>0</v>
      </c>
      <c r="CQ176" s="57" t="str">
        <f t="shared" si="182"/>
        <v/>
      </c>
      <c r="CR176" s="58" t="str">
        <f t="shared" si="183"/>
        <v/>
      </c>
      <c r="CS176" s="52" t="s">
        <v>0</v>
      </c>
      <c r="CT176" s="57" t="str">
        <f t="shared" si="184"/>
        <v/>
      </c>
      <c r="CU176" s="58" t="str">
        <f t="shared" si="185"/>
        <v/>
      </c>
      <c r="CV176" s="52" t="s">
        <v>0</v>
      </c>
      <c r="CW176" s="57" t="str">
        <f t="shared" si="186"/>
        <v/>
      </c>
      <c r="CX176" s="58" t="str">
        <f t="shared" si="187"/>
        <v/>
      </c>
      <c r="CY176" s="52" t="s">
        <v>0</v>
      </c>
      <c r="CZ176" s="63" t="str">
        <f t="shared" si="188"/>
        <v/>
      </c>
      <c r="DA176" s="58" t="str" cm="1">
        <f t="array" ref="DA176">IF(CZ176&lt;&gt;"",INDEX(imePrezime_id,CZ176,0),IF(CD176&lt;&gt;"",CD176,""))</f>
        <v/>
      </c>
      <c r="DB176" s="52" t="s">
        <v>0</v>
      </c>
      <c r="DC176" s="63" t="str">
        <f t="shared" si="189"/>
        <v/>
      </c>
      <c r="DD176" s="78" t="str">
        <f t="shared" si="143"/>
        <v/>
      </c>
      <c r="DE176" s="78" t="str">
        <f t="shared" si="190"/>
        <v/>
      </c>
      <c r="DF176" s="78" t="str">
        <f t="shared" si="191"/>
        <v/>
      </c>
      <c r="DG176" s="71" t="str">
        <f t="shared" si="192"/>
        <v/>
      </c>
      <c r="DH176" s="52" t="s">
        <v>0</v>
      </c>
      <c r="DI176" s="63" t="str">
        <f>IF(BL176="","",MAX(DI$10:DI175)+1)</f>
        <v/>
      </c>
      <c r="DJ176" s="78" t="str">
        <f t="shared" si="193"/>
        <v/>
      </c>
      <c r="DK176" s="78" t="str">
        <f t="shared" si="194"/>
        <v/>
      </c>
      <c r="DL176" s="78" t="str">
        <f t="shared" si="195"/>
        <v/>
      </c>
      <c r="DM176" s="78" t="str">
        <f t="shared" si="196"/>
        <v/>
      </c>
      <c r="DN176" s="78" t="str">
        <f t="shared" si="144"/>
        <v/>
      </c>
      <c r="DO176" s="78" t="str">
        <f t="shared" si="145"/>
        <v/>
      </c>
      <c r="DP176" s="78" t="str">
        <f t="shared" si="197"/>
        <v/>
      </c>
      <c r="DQ176" s="78" t="str">
        <f t="shared" si="198"/>
        <v/>
      </c>
      <c r="DR176" s="78" t="str">
        <f t="shared" si="199"/>
        <v/>
      </c>
      <c r="DS176" s="58" t="str">
        <f t="shared" si="146"/>
        <v/>
      </c>
      <c r="DT176" s="52" t="s">
        <v>0</v>
      </c>
      <c r="DU176" s="20"/>
      <c r="DV176" s="52"/>
      <c r="DW176" s="20"/>
      <c r="DX176" s="52"/>
      <c r="DY176" s="230"/>
      <c r="DZ176" s="52" t="s">
        <v>0</v>
      </c>
    </row>
    <row r="177" spans="1:130" x14ac:dyDescent="0.25">
      <c r="A177" t="s">
        <v>0</v>
      </c>
      <c r="B177" s="57" t="str">
        <f>IF(csv!F169="","",csv!T169)</f>
        <v>M65</v>
      </c>
      <c r="C177" s="33" t="s">
        <v>0</v>
      </c>
      <c r="D177" s="33" t="str">
        <f>IF(csv!F169="","",csv!F169)</f>
        <v>Vacant</v>
      </c>
      <c r="E177" s="33" t="str">
        <f>IF(csv!E169="","",csv!E169)</f>
        <v/>
      </c>
      <c r="F177" s="33" t="s">
        <v>0</v>
      </c>
      <c r="G177" s="78" t="str">
        <f>IF(csv!M169="","",csv!M169)</f>
        <v/>
      </c>
      <c r="H177" s="78" t="str">
        <f>IF(csv!N169="","",csv!N169)</f>
        <v>0</v>
      </c>
      <c r="I177" s="33" t="s">
        <v>0</v>
      </c>
      <c r="J177" s="33" t="str">
        <f>IF(csv!P169="","",csv!P169)</f>
        <v/>
      </c>
      <c r="K177" s="33" t="str">
        <f>IF(csv!Q169="","",csv!Q169)</f>
        <v/>
      </c>
      <c r="L177" s="33" t="s">
        <v>0</v>
      </c>
      <c r="M177" s="71" t="str">
        <f>IF(csv!R169="","",csv!R169)</f>
        <v/>
      </c>
      <c r="N177" s="52" t="s">
        <v>0</v>
      </c>
      <c r="O177" s="57" t="str">
        <f t="shared" si="147"/>
        <v>M65</v>
      </c>
      <c r="P177" s="78">
        <f>IF(O177="","",IF(COUNTIF(O$10:O176,O177)=0,P176+1,P176))</f>
        <v>10</v>
      </c>
      <c r="Q177" s="93">
        <f t="shared" si="148"/>
        <v>104</v>
      </c>
      <c r="R177" s="94" t="str" cm="1">
        <f t="array" ref="R177">IF(S177="","",INDEX(natjecanjeStaze_naziv,MATCH(S177,natjecanjeStaze_stazaId,0)))</f>
        <v/>
      </c>
      <c r="S177" s="58" t="str">
        <f t="shared" si="149"/>
        <v/>
      </c>
      <c r="T177" s="52" t="s">
        <v>0</v>
      </c>
      <c r="U177" s="165" t="str">
        <f t="shared" si="150"/>
        <v>M65</v>
      </c>
      <c r="V177" s="52" t="s">
        <v>0</v>
      </c>
      <c r="W177" s="57" t="str">
        <f t="shared" si="151"/>
        <v/>
      </c>
      <c r="X177" s="78" t="str">
        <f t="shared" si="3"/>
        <v/>
      </c>
      <c r="Y177" s="33" t="str">
        <f t="shared" si="152"/>
        <v/>
      </c>
      <c r="Z177" s="71" t="str">
        <f>IF(Y177="","",MAX(Z$10:Z176)+1)</f>
        <v/>
      </c>
      <c r="AA177" s="52" t="s">
        <v>0</v>
      </c>
      <c r="AB177" s="135"/>
      <c r="AC177" s="52" t="s">
        <v>0</v>
      </c>
      <c r="AD177" s="20" t="str">
        <f t="shared" si="153"/>
        <v/>
      </c>
      <c r="AE177" s="52" t="s">
        <v>0</v>
      </c>
      <c r="AF177" s="165" t="str">
        <f t="shared" si="154"/>
        <v/>
      </c>
      <c r="AG177" s="52" t="s">
        <v>0</v>
      </c>
      <c r="AH177" s="57" t="str">
        <f t="shared" si="155"/>
        <v/>
      </c>
      <c r="AI177" s="33" t="str">
        <f t="shared" si="156"/>
        <v/>
      </c>
      <c r="AJ177" s="78" t="str">
        <f t="shared" si="5"/>
        <v/>
      </c>
      <c r="AK177" s="33" t="str" cm="1">
        <f t="array" ref="AK177">IF(AJ177="",""&amp;AI177,IF(AJ177="NEMA",AI177,INDEX(klub_naziv,MATCH(INDEX(klubAlias_klubId,AJ177),klub_id,0))))</f>
        <v/>
      </c>
      <c r="AL177" s="33" t="str" cm="1">
        <f t="array" ref="AL177">IFERROR(""&amp;INDEX(registarNatjecatelji,CX177,4),"")</f>
        <v/>
      </c>
      <c r="AM177" s="95" t="str">
        <f t="shared" si="157"/>
        <v/>
      </c>
      <c r="AN177" s="71" t="str">
        <f t="shared" si="158"/>
        <v/>
      </c>
      <c r="AO177" s="52" t="s">
        <v>0</v>
      </c>
      <c r="AP177" s="87" t="str">
        <f>IF(AJ177&lt;&gt;"NEMA","",IF(IFERROR(MATCH(AI177,AI$10:AI176,0),0)&lt;&gt;0,"",AI177))</f>
        <v/>
      </c>
      <c r="AQ177" s="52" t="s">
        <v>0</v>
      </c>
      <c r="AR177" s="135"/>
      <c r="AS177" s="52" t="s">
        <v>0</v>
      </c>
      <c r="AT177" s="57" t="str">
        <f t="shared" si="159"/>
        <v/>
      </c>
      <c r="AU177" s="33" t="str">
        <f>IF(AT177="","",MAX(AU$10:AU176)+1)</f>
        <v/>
      </c>
      <c r="AV177" s="33" t="str">
        <f t="shared" si="160"/>
        <v/>
      </c>
      <c r="AW177" s="33" t="str">
        <f t="shared" si="161"/>
        <v/>
      </c>
      <c r="AX177" s="33" t="str">
        <f>IF(AR177="","",MAX(AX$10:AX176)+1)</f>
        <v/>
      </c>
      <c r="AY177" s="94" t="str">
        <f t="shared" si="162"/>
        <v/>
      </c>
      <c r="AZ177" s="71" t="str">
        <f t="shared" si="163"/>
        <v/>
      </c>
      <c r="BA177" s="52" t="s">
        <v>0</v>
      </c>
      <c r="BB177" s="20" t="str">
        <f t="shared" si="164"/>
        <v/>
      </c>
      <c r="BC177" s="52" t="s">
        <v>0</v>
      </c>
      <c r="BD177" s="165" t="str">
        <f t="shared" si="165"/>
        <v/>
      </c>
      <c r="BE177" s="52" t="s">
        <v>0</v>
      </c>
      <c r="BF177" s="63" t="str">
        <f t="shared" si="166"/>
        <v/>
      </c>
      <c r="BG177" s="93" t="str">
        <f t="shared" si="167"/>
        <v>0</v>
      </c>
      <c r="BH177" s="211" t="str">
        <f t="shared" si="168"/>
        <v/>
      </c>
      <c r="BI177" s="212" t="str">
        <f t="shared" si="139"/>
        <v/>
      </c>
      <c r="BJ177" s="52" t="s">
        <v>0</v>
      </c>
      <c r="BK177" s="57" t="str">
        <f t="shared" si="169"/>
        <v>Vacant</v>
      </c>
      <c r="BL177" s="33" t="str">
        <f t="shared" si="170"/>
        <v/>
      </c>
      <c r="BM177" s="78" t="str">
        <f t="shared" si="171"/>
        <v/>
      </c>
      <c r="BN177" s="78" t="str">
        <f t="shared" si="172"/>
        <v/>
      </c>
      <c r="BO177" s="33" t="str">
        <f t="shared" si="173"/>
        <v/>
      </c>
      <c r="BP177" s="71" t="str">
        <f t="shared" si="174"/>
        <v/>
      </c>
      <c r="BQ177" s="52" t="s">
        <v>0</v>
      </c>
      <c r="BR177" s="87" t="str">
        <f t="shared" si="175"/>
        <v/>
      </c>
      <c r="BS177" s="52" t="s">
        <v>0</v>
      </c>
      <c r="BT177" s="20" t="str">
        <f t="shared" si="176"/>
        <v/>
      </c>
      <c r="BU177" s="52" t="s">
        <v>0</v>
      </c>
      <c r="BV177" s="135"/>
      <c r="BW177" s="52" t="s">
        <v>0</v>
      </c>
      <c r="BX177" s="57" t="str">
        <f t="shared" si="177"/>
        <v/>
      </c>
      <c r="BY177" s="78" t="str">
        <f>IF(BV177="","",MAX(BY$10:BY176)+1)</f>
        <v/>
      </c>
      <c r="BZ177" s="58" t="str">
        <f t="shared" si="178"/>
        <v/>
      </c>
      <c r="CA177" s="52" t="s">
        <v>0</v>
      </c>
      <c r="CB177" s="20" t="str">
        <f t="shared" si="179"/>
        <v/>
      </c>
      <c r="CC177" s="52" t="s">
        <v>0</v>
      </c>
      <c r="CD177" s="63" t="str">
        <f>IF(AND(BM177="NEMA",BN177="NEMA"),MAX(CD$10:CD176)+1,"")</f>
        <v/>
      </c>
      <c r="CE177" s="58" t="str">
        <f t="shared" si="180"/>
        <v/>
      </c>
      <c r="CF177" t="s">
        <v>0</v>
      </c>
      <c r="CG177" s="138" t="str">
        <f t="shared" si="140"/>
        <v>M</v>
      </c>
      <c r="CH177" t="s">
        <v>0</v>
      </c>
      <c r="CI177" s="57" t="str">
        <f>IF(CD177="","",IF(M177&lt;&gt;"CRO","","INSERT INTO osoba (id,reg_broj,oib,spol_id,dat_rodjenja) VALUES ("&amp;CD177&amp;",(SELECT max(reg_broj)+1 FROM osoba),Null,'"&amp;CG177&amp;"',Null); INSERT INTO osoba_log (id,reg_broj,oib,spol_id,dat_rodjenja,dnevnik_id) SELECT id,reg_broj,oib,spol_id,dat_rodjenja,"&amp;dnevnik_id&amp;" FROM osoba WHERE id = "&amp;CD177&amp;";"))</f>
        <v/>
      </c>
      <c r="CJ177" s="71" t="str">
        <f>IF(CD177="","","INSERT INTO imeprezime (id,osoba_id,rbr,ime,prezime,klub_id,identitet_id,sintaksa_id,info,aktivno,dnevnik_id) VALUES ("&amp;CD177&amp;","&amp;IF(CI177="","Null",CD177)&amp;",1,'"&amp;BK177&amp;"','"&amp;BL177&amp;"',(SELECT id FROM klub WHERE naziv = '"&amp;BD177&amp;"'),Null,1,'',1,"&amp;dnevnik_id&amp;");")</f>
        <v/>
      </c>
      <c r="CK177" t="s">
        <v>0</v>
      </c>
      <c r="CL177" s="20" t="str">
        <f t="shared" si="181"/>
        <v/>
      </c>
      <c r="CM177" s="52" t="s">
        <v>0</v>
      </c>
      <c r="CN177" s="57" t="str">
        <f t="shared" si="141"/>
        <v/>
      </c>
      <c r="CO177" s="71" t="str">
        <f t="shared" si="142"/>
        <v/>
      </c>
      <c r="CP177" s="52" t="s">
        <v>0</v>
      </c>
      <c r="CQ177" s="57" t="str">
        <f t="shared" si="182"/>
        <v/>
      </c>
      <c r="CR177" s="58" t="str">
        <f t="shared" si="183"/>
        <v/>
      </c>
      <c r="CS177" s="52" t="s">
        <v>0</v>
      </c>
      <c r="CT177" s="57" t="str">
        <f t="shared" si="184"/>
        <v/>
      </c>
      <c r="CU177" s="58" t="str">
        <f t="shared" si="185"/>
        <v/>
      </c>
      <c r="CV177" s="52" t="s">
        <v>0</v>
      </c>
      <c r="CW177" s="57" t="str">
        <f t="shared" si="186"/>
        <v/>
      </c>
      <c r="CX177" s="58" t="str">
        <f t="shared" si="187"/>
        <v/>
      </c>
      <c r="CY177" s="52" t="s">
        <v>0</v>
      </c>
      <c r="CZ177" s="63" t="str">
        <f t="shared" si="188"/>
        <v/>
      </c>
      <c r="DA177" s="58" t="str" cm="1">
        <f t="array" ref="DA177">IF(CZ177&lt;&gt;"",INDEX(imePrezime_id,CZ177,0),IF(CD177&lt;&gt;"",CD177,""))</f>
        <v/>
      </c>
      <c r="DB177" s="52" t="s">
        <v>0</v>
      </c>
      <c r="DC177" s="63" t="str">
        <f t="shared" si="189"/>
        <v/>
      </c>
      <c r="DD177" s="78" t="str">
        <f t="shared" si="143"/>
        <v/>
      </c>
      <c r="DE177" s="78" t="str">
        <f t="shared" si="190"/>
        <v/>
      </c>
      <c r="DF177" s="78" t="str">
        <f t="shared" si="191"/>
        <v/>
      </c>
      <c r="DG177" s="71" t="str">
        <f t="shared" si="192"/>
        <v/>
      </c>
      <c r="DH177" s="52" t="s">
        <v>0</v>
      </c>
      <c r="DI177" s="63" t="str">
        <f>IF(BL177="","",MAX(DI$10:DI176)+1)</f>
        <v/>
      </c>
      <c r="DJ177" s="78" t="str">
        <f t="shared" si="193"/>
        <v/>
      </c>
      <c r="DK177" s="78" t="str">
        <f t="shared" si="194"/>
        <v/>
      </c>
      <c r="DL177" s="78" t="str">
        <f t="shared" si="195"/>
        <v/>
      </c>
      <c r="DM177" s="78" t="str">
        <f t="shared" si="196"/>
        <v/>
      </c>
      <c r="DN177" s="78" t="str">
        <f t="shared" si="144"/>
        <v/>
      </c>
      <c r="DO177" s="78" t="str">
        <f t="shared" si="145"/>
        <v/>
      </c>
      <c r="DP177" s="78" t="str">
        <f t="shared" si="197"/>
        <v/>
      </c>
      <c r="DQ177" s="78" t="str">
        <f t="shared" si="198"/>
        <v/>
      </c>
      <c r="DR177" s="78" t="str">
        <f t="shared" si="199"/>
        <v/>
      </c>
      <c r="DS177" s="58" t="str">
        <f t="shared" si="146"/>
        <v/>
      </c>
      <c r="DT177" s="52" t="s">
        <v>0</v>
      </c>
      <c r="DU177" s="20"/>
      <c r="DV177" s="52"/>
      <c r="DW177" s="20"/>
      <c r="DX177" s="52"/>
      <c r="DY177" s="230"/>
      <c r="DZ177" s="52" t="s">
        <v>0</v>
      </c>
    </row>
    <row r="178" spans="1:130" x14ac:dyDescent="0.25">
      <c r="A178" t="s">
        <v>0</v>
      </c>
      <c r="B178" s="57" t="str">
        <f>IF(csv!F170="","",csv!T170)</f>
        <v>M70</v>
      </c>
      <c r="C178" s="33" t="s">
        <v>0</v>
      </c>
      <c r="D178" s="33" t="str">
        <f>IF(csv!F170="","",csv!F170)</f>
        <v>Milan</v>
      </c>
      <c r="E178" s="33" t="str">
        <f>IF(csv!E170="","",csv!E170)</f>
        <v>Turkalj</v>
      </c>
      <c r="F178" s="33" t="s">
        <v>0</v>
      </c>
      <c r="G178" s="78" t="str">
        <f>IF(csv!M170="","",csv!M170)</f>
        <v>112:33</v>
      </c>
      <c r="H178" s="78" t="str">
        <f>IF(csv!N170="","",csv!N170)</f>
        <v>0</v>
      </c>
      <c r="I178" s="33" t="s">
        <v>0</v>
      </c>
      <c r="J178" s="33" t="str">
        <f>IF(csv!P170="","",csv!P170)</f>
        <v>OK Varaždin</v>
      </c>
      <c r="K178" s="33" t="str">
        <f>IF(csv!Q170="","",csv!Q170)</f>
        <v>OK Varaždin</v>
      </c>
      <c r="L178" s="33" t="s">
        <v>0</v>
      </c>
      <c r="M178" s="71" t="str">
        <f>IF(csv!R170="","",csv!R170)</f>
        <v>CRO</v>
      </c>
      <c r="N178" s="52" t="s">
        <v>0</v>
      </c>
      <c r="O178" s="57" t="str">
        <f t="shared" si="147"/>
        <v>M70</v>
      </c>
      <c r="P178" s="78">
        <f>IF(O178="","",IF(COUNTIF(O$10:O177,O178)=0,P177+1,P177))</f>
        <v>11</v>
      </c>
      <c r="Q178" s="93">
        <f t="shared" si="148"/>
        <v>103</v>
      </c>
      <c r="R178" s="94" t="str" cm="1">
        <f t="array" ref="R178">IF(S178="","",INDEX(natjecanjeStaze_naziv,MATCH(S178,natjecanjeStaze_stazaId,0)))</f>
        <v>M65 – M70 – Ž55</v>
      </c>
      <c r="S178" s="58">
        <f t="shared" si="149"/>
        <v>1008</v>
      </c>
      <c r="T178" s="52" t="s">
        <v>0</v>
      </c>
      <c r="U178" s="165" t="str">
        <f t="shared" si="150"/>
        <v>M70</v>
      </c>
      <c r="V178" s="52" t="s">
        <v>0</v>
      </c>
      <c r="W178" s="57" t="str">
        <f t="shared" si="151"/>
        <v>CRO</v>
      </c>
      <c r="X178" s="78">
        <f t="shared" ref="X178:X241" si="200">IF(W178="","",IFERROR(INDEX(drzava_id,MATCH(W178,drzava_oznaka,0)),"NEMA"))</f>
        <v>1</v>
      </c>
      <c r="Y178" s="33" t="str">
        <f t="shared" si="152"/>
        <v/>
      </c>
      <c r="Z178" s="71" t="str">
        <f>IF(Y178="","",MAX(Z$10:Z177)+1)</f>
        <v/>
      </c>
      <c r="AA178" s="52" t="s">
        <v>0</v>
      </c>
      <c r="AB178" s="135"/>
      <c r="AC178" s="52" t="s">
        <v>0</v>
      </c>
      <c r="AD178" s="20" t="str">
        <f t="shared" si="153"/>
        <v/>
      </c>
      <c r="AE178" s="52" t="s">
        <v>0</v>
      </c>
      <c r="AF178" s="165" t="str">
        <f t="shared" si="154"/>
        <v>CRO</v>
      </c>
      <c r="AG178" s="52" t="s">
        <v>0</v>
      </c>
      <c r="AH178" s="57" t="str">
        <f t="shared" si="155"/>
        <v>OK Varaždin</v>
      </c>
      <c r="AI178" s="33" t="str">
        <f t="shared" si="156"/>
        <v>OK Varaždin</v>
      </c>
      <c r="AJ178" s="78" t="str">
        <f t="shared" ref="AJ178:AJ241" si="201">IF(AI178="","",IF(IFERROR(MATCH(AI178,klub_naziv,0),"")&lt;&gt;"","",IFERROR(MATCH(AI178,klubAlias_alias,0),"NEMA")))</f>
        <v/>
      </c>
      <c r="AK178" s="33" t="str" cm="1">
        <f t="array" ref="AK178">IF(AJ178="",""&amp;AI178,IF(AJ178="NEMA",AI178,INDEX(klub_naziv,MATCH(INDEX(klubAlias_klubId,AJ178),klub_id,0))))</f>
        <v>OK Varaždin</v>
      </c>
      <c r="AL178" s="33" t="str" cm="1">
        <f t="array" ref="AL178">IFERROR(""&amp;INDEX(registarNatjecatelji,CX178,4),"")</f>
        <v>OK Varaždin</v>
      </c>
      <c r="AM178" s="95" t="str">
        <f t="shared" si="157"/>
        <v/>
      </c>
      <c r="AN178" s="71" t="str">
        <f t="shared" si="158"/>
        <v>OK Varaždin</v>
      </c>
      <c r="AO178" s="52" t="s">
        <v>0</v>
      </c>
      <c r="AP178" s="87" t="str">
        <f>IF(AJ178&lt;&gt;"NEMA","",IF(IFERROR(MATCH(AI178,AI$10:AI177,0),0)&lt;&gt;0,"",AI178))</f>
        <v/>
      </c>
      <c r="AQ178" s="52" t="s">
        <v>0</v>
      </c>
      <c r="AR178" s="135"/>
      <c r="AS178" s="52" t="s">
        <v>0</v>
      </c>
      <c r="AT178" s="57" t="str">
        <f t="shared" si="159"/>
        <v/>
      </c>
      <c r="AU178" s="33" t="str">
        <f>IF(AT178="","",MAX(AU$10:AU177)+1)</f>
        <v/>
      </c>
      <c r="AV178" s="33" t="str">
        <f t="shared" si="160"/>
        <v/>
      </c>
      <c r="AW178" s="33" t="str">
        <f t="shared" si="161"/>
        <v/>
      </c>
      <c r="AX178" s="33" t="str">
        <f>IF(AR178="","",MAX(AX$10:AX177)+1)</f>
        <v/>
      </c>
      <c r="AY178" s="94" t="str">
        <f t="shared" si="162"/>
        <v/>
      </c>
      <c r="AZ178" s="71" t="str">
        <f t="shared" si="163"/>
        <v/>
      </c>
      <c r="BA178" s="52" t="s">
        <v>0</v>
      </c>
      <c r="BB178" s="20" t="str">
        <f t="shared" si="164"/>
        <v/>
      </c>
      <c r="BC178" s="52" t="s">
        <v>0</v>
      </c>
      <c r="BD178" s="165" t="str">
        <f t="shared" si="165"/>
        <v>OK Varaždin</v>
      </c>
      <c r="BE178" s="52" t="s">
        <v>0</v>
      </c>
      <c r="BF178" s="63" t="str">
        <f t="shared" si="166"/>
        <v>112:33</v>
      </c>
      <c r="BG178" s="93" t="str">
        <f t="shared" si="167"/>
        <v>0</v>
      </c>
      <c r="BH178" s="211">
        <f t="shared" si="168"/>
        <v>6753</v>
      </c>
      <c r="BI178" s="212">
        <f t="shared" si="139"/>
        <v>1</v>
      </c>
      <c r="BJ178" s="52" t="s">
        <v>0</v>
      </c>
      <c r="BK178" s="57" t="str">
        <f t="shared" si="169"/>
        <v>Milan</v>
      </c>
      <c r="BL178" s="33" t="str">
        <f t="shared" si="170"/>
        <v>Turkalj</v>
      </c>
      <c r="BM178" s="78">
        <f t="shared" si="171"/>
        <v>1568</v>
      </c>
      <c r="BN178" s="78" t="str">
        <f t="shared" si="172"/>
        <v/>
      </c>
      <c r="BO178" s="33" t="str">
        <f t="shared" si="173"/>
        <v>Milan</v>
      </c>
      <c r="BP178" s="71" t="str">
        <f t="shared" si="174"/>
        <v>Turkalj</v>
      </c>
      <c r="BQ178" s="52" t="s">
        <v>0</v>
      </c>
      <c r="BR178" s="87" t="str">
        <f t="shared" si="175"/>
        <v/>
      </c>
      <c r="BS178" s="52" t="s">
        <v>0</v>
      </c>
      <c r="BT178" s="20" t="str">
        <f t="shared" si="176"/>
        <v/>
      </c>
      <c r="BU178" s="52" t="s">
        <v>0</v>
      </c>
      <c r="BV178" s="135"/>
      <c r="BW178" s="52" t="s">
        <v>0</v>
      </c>
      <c r="BX178" s="57" t="str">
        <f t="shared" si="177"/>
        <v/>
      </c>
      <c r="BY178" s="78" t="str">
        <f>IF(BV178="","",MAX(BY$10:BY177)+1)</f>
        <v/>
      </c>
      <c r="BZ178" s="58" t="str">
        <f t="shared" si="178"/>
        <v/>
      </c>
      <c r="CA178" s="52" t="s">
        <v>0</v>
      </c>
      <c r="CB178" s="20" t="str">
        <f t="shared" si="179"/>
        <v/>
      </c>
      <c r="CC178" s="52" t="s">
        <v>0</v>
      </c>
      <c r="CD178" s="63" t="str">
        <f>IF(AND(BM178="NEMA",BN178="NEMA"),MAX(CD$10:CD177)+1,"")</f>
        <v/>
      </c>
      <c r="CE178" s="58" t="str">
        <f t="shared" si="180"/>
        <v/>
      </c>
      <c r="CF178" t="s">
        <v>0</v>
      </c>
      <c r="CG178" s="138" t="str">
        <f t="shared" si="140"/>
        <v>M</v>
      </c>
      <c r="CH178" t="s">
        <v>0</v>
      </c>
      <c r="CI178" s="57" t="str">
        <f>IF(CD178="","",IF(M178&lt;&gt;"CRO","","INSERT INTO osoba (id,reg_broj,oib,spol_id,dat_rodjenja) VALUES ("&amp;CD178&amp;",(SELECT max(reg_broj)+1 FROM osoba),Null,'"&amp;CG178&amp;"',Null); INSERT INTO osoba_log (id,reg_broj,oib,spol_id,dat_rodjenja,dnevnik_id) SELECT id,reg_broj,oib,spol_id,dat_rodjenja,"&amp;dnevnik_id&amp;" FROM osoba WHERE id = "&amp;CD178&amp;";"))</f>
        <v/>
      </c>
      <c r="CJ178" s="71" t="str">
        <f>IF(CD178="","","INSERT INTO imeprezime (id,osoba_id,rbr,ime,prezime,klub_id,identitet_id,sintaksa_id,info,aktivno,dnevnik_id) VALUES ("&amp;CD178&amp;","&amp;IF(CI178="","Null",CD178)&amp;",1,'"&amp;BK178&amp;"','"&amp;BL178&amp;"',(SELECT id FROM klub WHERE naziv = '"&amp;BD178&amp;"'),Null,1,'',1,"&amp;dnevnik_id&amp;");")</f>
        <v/>
      </c>
      <c r="CK178" t="s">
        <v>0</v>
      </c>
      <c r="CL178" s="20" t="str">
        <f t="shared" si="181"/>
        <v/>
      </c>
      <c r="CM178" s="52" t="s">
        <v>0</v>
      </c>
      <c r="CN178" s="57" t="str">
        <f t="shared" si="141"/>
        <v>Milan</v>
      </c>
      <c r="CO178" s="71" t="str">
        <f t="shared" si="142"/>
        <v>Turkalj</v>
      </c>
      <c r="CP178" s="52" t="s">
        <v>0</v>
      </c>
      <c r="CQ178" s="57" t="str">
        <f t="shared" si="182"/>
        <v>Milan – Turkalj – OK Varaždin – M70</v>
      </c>
      <c r="CR178" s="58">
        <f t="shared" si="183"/>
        <v>585</v>
      </c>
      <c r="CS178" s="52" t="s">
        <v>0</v>
      </c>
      <c r="CT178" s="57" t="str">
        <f t="shared" si="184"/>
        <v>Milan – Turkalj – OK Varaždin</v>
      </c>
      <c r="CU178" s="58">
        <f t="shared" si="185"/>
        <v>585</v>
      </c>
      <c r="CV178" s="52" t="s">
        <v>0</v>
      </c>
      <c r="CW178" s="57" t="str">
        <f t="shared" si="186"/>
        <v>Milan – Turkalj</v>
      </c>
      <c r="CX178" s="58">
        <f t="shared" si="187"/>
        <v>585</v>
      </c>
      <c r="CY178" s="52" t="s">
        <v>0</v>
      </c>
      <c r="CZ178" s="63">
        <f t="shared" si="188"/>
        <v>585</v>
      </c>
      <c r="DA178" s="58" cm="1">
        <f t="array" ref="DA178">IF(CZ178&lt;&gt;"",INDEX(imePrezime_id,CZ178,0),IF(CD178&lt;&gt;"",CD178,""))</f>
        <v>1568</v>
      </c>
      <c r="DB178" s="52" t="s">
        <v>0</v>
      </c>
      <c r="DC178" s="63" t="str">
        <f t="shared" si="189"/>
        <v>imepre</v>
      </c>
      <c r="DD178" s="78" t="str">
        <f t="shared" si="143"/>
        <v>klu</v>
      </c>
      <c r="DE178" s="78" t="str">
        <f t="shared" si="190"/>
        <v>kat</v>
      </c>
      <c r="DF178" s="78" t="str">
        <f t="shared" si="191"/>
        <v/>
      </c>
      <c r="DG178" s="71" t="str">
        <f t="shared" si="192"/>
        <v>imepre-klu-kat</v>
      </c>
      <c r="DH178" s="52" t="s">
        <v>0</v>
      </c>
      <c r="DI178" s="63">
        <f>IF(BL178="","",MAX(DI$10:DI177)+1)</f>
        <v>1151</v>
      </c>
      <c r="DJ178" s="78">
        <f t="shared" si="193"/>
        <v>1008</v>
      </c>
      <c r="DK178" s="78">
        <f t="shared" si="194"/>
        <v>1568</v>
      </c>
      <c r="DL178" s="78">
        <f t="shared" si="195"/>
        <v>6753</v>
      </c>
      <c r="DM178" s="78">
        <f t="shared" si="196"/>
        <v>1</v>
      </c>
      <c r="DN178" s="78">
        <f t="shared" si="144"/>
        <v>0</v>
      </c>
      <c r="DO178" s="78">
        <f t="shared" si="145"/>
        <v>1</v>
      </c>
      <c r="DP178" s="78" t="str">
        <f t="shared" si="197"/>
        <v>0</v>
      </c>
      <c r="DQ178" s="78" t="str">
        <f t="shared" si="198"/>
        <v/>
      </c>
      <c r="DR178" s="78" t="str">
        <f t="shared" si="199"/>
        <v/>
      </c>
      <c r="DS178" s="58" t="str">
        <f t="shared" si="146"/>
        <v/>
      </c>
      <c r="DT178" s="52" t="s">
        <v>0</v>
      </c>
      <c r="DU178" s="20"/>
      <c r="DV178" s="52"/>
      <c r="DW178" s="20"/>
      <c r="DX178" s="52"/>
      <c r="DY178" s="230"/>
      <c r="DZ178" s="52" t="s">
        <v>0</v>
      </c>
    </row>
    <row r="179" spans="1:130" x14ac:dyDescent="0.25">
      <c r="A179" t="s">
        <v>0</v>
      </c>
      <c r="B179" s="57" t="str">
        <f>IF(csv!F171="","",csv!T171)</f>
        <v>M70</v>
      </c>
      <c r="C179" s="33" t="s">
        <v>0</v>
      </c>
      <c r="D179" s="33" t="str">
        <f>IF(csv!F171="","",csv!F171)</f>
        <v>Radovan</v>
      </c>
      <c r="E179" s="33" t="str">
        <f>IF(csv!E171="","",csv!E171)</f>
        <v>Čepelak</v>
      </c>
      <c r="F179" s="33" t="s">
        <v>0</v>
      </c>
      <c r="G179" s="78" t="str">
        <f>IF(csv!M171="","",csv!M171)</f>
        <v>120:30</v>
      </c>
      <c r="H179" s="78" t="str">
        <f>IF(csv!N171="","",csv!N171)</f>
        <v>0</v>
      </c>
      <c r="I179" s="33" t="s">
        <v>0</v>
      </c>
      <c r="J179" s="33" t="str">
        <f>IF(csv!P171="","",csv!P171)</f>
        <v>Maksimir</v>
      </c>
      <c r="K179" s="33" t="str">
        <f>IF(csv!Q171="","",csv!Q171)</f>
        <v>OK Maksimir</v>
      </c>
      <c r="L179" s="33" t="s">
        <v>0</v>
      </c>
      <c r="M179" s="71" t="str">
        <f>IF(csv!R171="","",csv!R171)</f>
        <v>CRO</v>
      </c>
      <c r="N179" s="52" t="s">
        <v>0</v>
      </c>
      <c r="O179" s="57" t="str">
        <f t="shared" si="147"/>
        <v>M70</v>
      </c>
      <c r="P179" s="78">
        <f>IF(O179="","",IF(COUNTIF(O$10:O178,O179)=0,P178+1,P178))</f>
        <v>11</v>
      </c>
      <c r="Q179" s="93">
        <f t="shared" si="148"/>
        <v>103</v>
      </c>
      <c r="R179" s="94" t="str" cm="1">
        <f t="array" ref="R179">IF(S179="","",INDEX(natjecanjeStaze_naziv,MATCH(S179,natjecanjeStaze_stazaId,0)))</f>
        <v>M65 – M70 – Ž55</v>
      </c>
      <c r="S179" s="58">
        <f t="shared" si="149"/>
        <v>1008</v>
      </c>
      <c r="T179" s="52" t="s">
        <v>0</v>
      </c>
      <c r="U179" s="165" t="str">
        <f t="shared" si="150"/>
        <v>M70</v>
      </c>
      <c r="V179" s="52" t="s">
        <v>0</v>
      </c>
      <c r="W179" s="57" t="str">
        <f t="shared" si="151"/>
        <v>CRO</v>
      </c>
      <c r="X179" s="78">
        <f t="shared" si="200"/>
        <v>1</v>
      </c>
      <c r="Y179" s="33" t="str">
        <f t="shared" si="152"/>
        <v/>
      </c>
      <c r="Z179" s="71" t="str">
        <f>IF(Y179="","",MAX(Z$10:Z178)+1)</f>
        <v/>
      </c>
      <c r="AA179" s="52" t="s">
        <v>0</v>
      </c>
      <c r="AB179" s="135"/>
      <c r="AC179" s="52" t="s">
        <v>0</v>
      </c>
      <c r="AD179" s="20" t="str">
        <f t="shared" si="153"/>
        <v/>
      </c>
      <c r="AE179" s="52" t="s">
        <v>0</v>
      </c>
      <c r="AF179" s="165" t="str">
        <f t="shared" si="154"/>
        <v>CRO</v>
      </c>
      <c r="AG179" s="52" t="s">
        <v>0</v>
      </c>
      <c r="AH179" s="57" t="str">
        <f t="shared" si="155"/>
        <v>Maksimir</v>
      </c>
      <c r="AI179" s="33" t="str">
        <f t="shared" si="156"/>
        <v>OK Maksimir</v>
      </c>
      <c r="AJ179" s="78" t="str">
        <f t="shared" si="201"/>
        <v/>
      </c>
      <c r="AK179" s="33" t="str" cm="1">
        <f t="array" ref="AK179">IF(AJ179="",""&amp;AI179,IF(AJ179="NEMA",AI179,INDEX(klub_naziv,MATCH(INDEX(klubAlias_klubId,AJ179),klub_id,0))))</f>
        <v>OK Maksimir</v>
      </c>
      <c r="AL179" s="33" t="str" cm="1">
        <f t="array" ref="AL179">IFERROR(""&amp;INDEX(registarNatjecatelji,CX179,4),"")</f>
        <v>OK Maksimir</v>
      </c>
      <c r="AM179" s="95" t="str">
        <f t="shared" si="157"/>
        <v/>
      </c>
      <c r="AN179" s="71" t="str">
        <f t="shared" si="158"/>
        <v>OK Maksimir</v>
      </c>
      <c r="AO179" s="52" t="s">
        <v>0</v>
      </c>
      <c r="AP179" s="87" t="str">
        <f>IF(AJ179&lt;&gt;"NEMA","",IF(IFERROR(MATCH(AI179,AI$10:AI178,0),0)&lt;&gt;0,"",AI179))</f>
        <v/>
      </c>
      <c r="AQ179" s="52" t="s">
        <v>0</v>
      </c>
      <c r="AR179" s="135"/>
      <c r="AS179" s="52" t="s">
        <v>0</v>
      </c>
      <c r="AT179" s="57" t="str">
        <f t="shared" si="159"/>
        <v/>
      </c>
      <c r="AU179" s="33" t="str">
        <f>IF(AT179="","",MAX(AU$10:AU178)+1)</f>
        <v/>
      </c>
      <c r="AV179" s="33" t="str">
        <f t="shared" si="160"/>
        <v/>
      </c>
      <c r="AW179" s="33" t="str">
        <f t="shared" si="161"/>
        <v/>
      </c>
      <c r="AX179" s="33" t="str">
        <f>IF(AR179="","",MAX(AX$10:AX178)+1)</f>
        <v/>
      </c>
      <c r="AY179" s="94" t="str">
        <f t="shared" si="162"/>
        <v/>
      </c>
      <c r="AZ179" s="71" t="str">
        <f t="shared" si="163"/>
        <v/>
      </c>
      <c r="BA179" s="52" t="s">
        <v>0</v>
      </c>
      <c r="BB179" s="20" t="str">
        <f t="shared" si="164"/>
        <v/>
      </c>
      <c r="BC179" s="52" t="s">
        <v>0</v>
      </c>
      <c r="BD179" s="165" t="str">
        <f t="shared" si="165"/>
        <v>OK Maksimir</v>
      </c>
      <c r="BE179" s="52" t="s">
        <v>0</v>
      </c>
      <c r="BF179" s="63" t="str">
        <f t="shared" si="166"/>
        <v>120:30</v>
      </c>
      <c r="BG179" s="93" t="str">
        <f t="shared" si="167"/>
        <v>0</v>
      </c>
      <c r="BH179" s="211">
        <f t="shared" si="168"/>
        <v>7230</v>
      </c>
      <c r="BI179" s="212">
        <f t="shared" si="139"/>
        <v>2</v>
      </c>
      <c r="BJ179" s="52" t="s">
        <v>0</v>
      </c>
      <c r="BK179" s="57" t="str">
        <f t="shared" si="169"/>
        <v>Radovan</v>
      </c>
      <c r="BL179" s="33" t="str">
        <f t="shared" si="170"/>
        <v>Čepelak</v>
      </c>
      <c r="BM179" s="78">
        <f t="shared" si="171"/>
        <v>1060</v>
      </c>
      <c r="BN179" s="78" t="str">
        <f t="shared" si="172"/>
        <v/>
      </c>
      <c r="BO179" s="33" t="str">
        <f t="shared" si="173"/>
        <v>Radovan</v>
      </c>
      <c r="BP179" s="71" t="str">
        <f t="shared" si="174"/>
        <v>Čepelak</v>
      </c>
      <c r="BQ179" s="52" t="s">
        <v>0</v>
      </c>
      <c r="BR179" s="87" t="str">
        <f t="shared" si="175"/>
        <v/>
      </c>
      <c r="BS179" s="52" t="s">
        <v>0</v>
      </c>
      <c r="BT179" s="20" t="str">
        <f t="shared" si="176"/>
        <v/>
      </c>
      <c r="BU179" s="52" t="s">
        <v>0</v>
      </c>
      <c r="BV179" s="135"/>
      <c r="BW179" s="52" t="s">
        <v>0</v>
      </c>
      <c r="BX179" s="57" t="str">
        <f t="shared" si="177"/>
        <v/>
      </c>
      <c r="BY179" s="78" t="str">
        <f>IF(BV179="","",MAX(BY$10:BY178)+1)</f>
        <v/>
      </c>
      <c r="BZ179" s="58" t="str">
        <f t="shared" si="178"/>
        <v/>
      </c>
      <c r="CA179" s="52" t="s">
        <v>0</v>
      </c>
      <c r="CB179" s="20" t="str">
        <f t="shared" si="179"/>
        <v/>
      </c>
      <c r="CC179" s="52" t="s">
        <v>0</v>
      </c>
      <c r="CD179" s="63" t="str">
        <f>IF(AND(BM179="NEMA",BN179="NEMA"),MAX(CD$10:CD178)+1,"")</f>
        <v/>
      </c>
      <c r="CE179" s="58" t="str">
        <f t="shared" si="180"/>
        <v/>
      </c>
      <c r="CF179" t="s">
        <v>0</v>
      </c>
      <c r="CG179" s="138" t="str">
        <f t="shared" si="140"/>
        <v>M</v>
      </c>
      <c r="CH179" t="s">
        <v>0</v>
      </c>
      <c r="CI179" s="57" t="str">
        <f>IF(CD179="","",IF(M179&lt;&gt;"CRO","","INSERT INTO osoba (id,reg_broj,oib,spol_id,dat_rodjenja) VALUES ("&amp;CD179&amp;",(SELECT max(reg_broj)+1 FROM osoba),Null,'"&amp;CG179&amp;"',Null); INSERT INTO osoba_log (id,reg_broj,oib,spol_id,dat_rodjenja,dnevnik_id) SELECT id,reg_broj,oib,spol_id,dat_rodjenja,"&amp;dnevnik_id&amp;" FROM osoba WHERE id = "&amp;CD179&amp;";"))</f>
        <v/>
      </c>
      <c r="CJ179" s="71" t="str">
        <f>IF(CD179="","","INSERT INTO imeprezime (id,osoba_id,rbr,ime,prezime,klub_id,identitet_id,sintaksa_id,info,aktivno,dnevnik_id) VALUES ("&amp;CD179&amp;","&amp;IF(CI179="","Null",CD179)&amp;",1,'"&amp;BK179&amp;"','"&amp;BL179&amp;"',(SELECT id FROM klub WHERE naziv = '"&amp;BD179&amp;"'),Null,1,'',1,"&amp;dnevnik_id&amp;");")</f>
        <v/>
      </c>
      <c r="CK179" t="s">
        <v>0</v>
      </c>
      <c r="CL179" s="20" t="str">
        <f t="shared" si="181"/>
        <v/>
      </c>
      <c r="CM179" s="52" t="s">
        <v>0</v>
      </c>
      <c r="CN179" s="57" t="str">
        <f t="shared" si="141"/>
        <v>Radovan</v>
      </c>
      <c r="CO179" s="71" t="str">
        <f t="shared" si="142"/>
        <v>Čepelak</v>
      </c>
      <c r="CP179" s="52" t="s">
        <v>0</v>
      </c>
      <c r="CQ179" s="57" t="str">
        <f t="shared" si="182"/>
        <v>Radovan – Čepelak – OK Maksimir – M70</v>
      </c>
      <c r="CR179" s="58">
        <f t="shared" si="183"/>
        <v>332</v>
      </c>
      <c r="CS179" s="52" t="s">
        <v>0</v>
      </c>
      <c r="CT179" s="57" t="str">
        <f t="shared" si="184"/>
        <v>Radovan – Čepelak – OK Maksimir</v>
      </c>
      <c r="CU179" s="58">
        <f t="shared" si="185"/>
        <v>332</v>
      </c>
      <c r="CV179" s="52" t="s">
        <v>0</v>
      </c>
      <c r="CW179" s="57" t="str">
        <f t="shared" si="186"/>
        <v>Radovan – Čepelak</v>
      </c>
      <c r="CX179" s="58">
        <f t="shared" si="187"/>
        <v>332</v>
      </c>
      <c r="CY179" s="52" t="s">
        <v>0</v>
      </c>
      <c r="CZ179" s="63">
        <f t="shared" si="188"/>
        <v>332</v>
      </c>
      <c r="DA179" s="58" cm="1">
        <f t="array" ref="DA179">IF(CZ179&lt;&gt;"",INDEX(imePrezime_id,CZ179,0),IF(CD179&lt;&gt;"",CD179,""))</f>
        <v>1060</v>
      </c>
      <c r="DB179" s="52" t="s">
        <v>0</v>
      </c>
      <c r="DC179" s="63" t="str">
        <f t="shared" si="189"/>
        <v>imepre</v>
      </c>
      <c r="DD179" s="78" t="str">
        <f t="shared" si="143"/>
        <v>klu</v>
      </c>
      <c r="DE179" s="78" t="str">
        <f t="shared" si="190"/>
        <v>kat</v>
      </c>
      <c r="DF179" s="78" t="str">
        <f t="shared" si="191"/>
        <v>ot</v>
      </c>
      <c r="DG179" s="71" t="str">
        <f t="shared" si="192"/>
        <v>imepre-klu-kat-ot</v>
      </c>
      <c r="DH179" s="52" t="s">
        <v>0</v>
      </c>
      <c r="DI179" s="63">
        <f>IF(BL179="","",MAX(DI$10:DI178)+1)</f>
        <v>1152</v>
      </c>
      <c r="DJ179" s="78">
        <f t="shared" si="193"/>
        <v>1008</v>
      </c>
      <c r="DK179" s="78">
        <f t="shared" si="194"/>
        <v>1060</v>
      </c>
      <c r="DL179" s="78">
        <f t="shared" si="195"/>
        <v>7230</v>
      </c>
      <c r="DM179" s="78">
        <f t="shared" si="196"/>
        <v>2</v>
      </c>
      <c r="DN179" s="78">
        <f t="shared" si="144"/>
        <v>0</v>
      </c>
      <c r="DO179" s="78">
        <f t="shared" si="145"/>
        <v>2</v>
      </c>
      <c r="DP179" s="78" t="str">
        <f t="shared" si="197"/>
        <v>0</v>
      </c>
      <c r="DQ179" s="78" t="str">
        <f t="shared" si="198"/>
        <v/>
      </c>
      <c r="DR179" s="78" t="str">
        <f t="shared" si="199"/>
        <v/>
      </c>
      <c r="DS179" s="58" t="str">
        <f t="shared" si="146"/>
        <v/>
      </c>
      <c r="DT179" s="52" t="s">
        <v>0</v>
      </c>
      <c r="DU179" s="20"/>
      <c r="DV179" s="52"/>
      <c r="DW179" s="20"/>
      <c r="DX179" s="52"/>
      <c r="DY179" s="230"/>
      <c r="DZ179" s="52" t="s">
        <v>0</v>
      </c>
    </row>
    <row r="180" spans="1:130" x14ac:dyDescent="0.25">
      <c r="A180" t="s">
        <v>0</v>
      </c>
      <c r="B180" s="57" t="str">
        <f>IF(csv!F172="","",csv!T172)</f>
        <v>M70</v>
      </c>
      <c r="C180" s="33" t="s">
        <v>0</v>
      </c>
      <c r="D180" s="33" t="str">
        <f>IF(csv!F172="","",csv!F172)</f>
        <v>Vacant</v>
      </c>
      <c r="E180" s="33" t="str">
        <f>IF(csv!E172="","",csv!E172)</f>
        <v/>
      </c>
      <c r="F180" s="33" t="s">
        <v>0</v>
      </c>
      <c r="G180" s="78" t="str">
        <f>IF(csv!M172="","",csv!M172)</f>
        <v/>
      </c>
      <c r="H180" s="78" t="str">
        <f>IF(csv!N172="","",csv!N172)</f>
        <v>0</v>
      </c>
      <c r="I180" s="33" t="s">
        <v>0</v>
      </c>
      <c r="J180" s="33" t="str">
        <f>IF(csv!P172="","",csv!P172)</f>
        <v/>
      </c>
      <c r="K180" s="33" t="str">
        <f>IF(csv!Q172="","",csv!Q172)</f>
        <v/>
      </c>
      <c r="L180" s="33" t="s">
        <v>0</v>
      </c>
      <c r="M180" s="71" t="str">
        <f>IF(csv!R172="","",csv!R172)</f>
        <v/>
      </c>
      <c r="N180" s="52" t="s">
        <v>0</v>
      </c>
      <c r="O180" s="57" t="str">
        <f t="shared" si="147"/>
        <v>M70</v>
      </c>
      <c r="P180" s="78">
        <f>IF(O180="","",IF(COUNTIF(O$10:O179,O180)=0,P179+1,P179))</f>
        <v>11</v>
      </c>
      <c r="Q180" s="93">
        <f t="shared" si="148"/>
        <v>103</v>
      </c>
      <c r="R180" s="94" t="str" cm="1">
        <f t="array" ref="R180">IF(S180="","",INDEX(natjecanjeStaze_naziv,MATCH(S180,natjecanjeStaze_stazaId,0)))</f>
        <v/>
      </c>
      <c r="S180" s="58" t="str">
        <f t="shared" si="149"/>
        <v/>
      </c>
      <c r="T180" s="52" t="s">
        <v>0</v>
      </c>
      <c r="U180" s="165" t="str">
        <f t="shared" si="150"/>
        <v>M70</v>
      </c>
      <c r="V180" s="52" t="s">
        <v>0</v>
      </c>
      <c r="W180" s="57" t="str">
        <f t="shared" si="151"/>
        <v/>
      </c>
      <c r="X180" s="78" t="str">
        <f t="shared" si="200"/>
        <v/>
      </c>
      <c r="Y180" s="33" t="str">
        <f t="shared" si="152"/>
        <v/>
      </c>
      <c r="Z180" s="71" t="str">
        <f>IF(Y180="","",MAX(Z$10:Z179)+1)</f>
        <v/>
      </c>
      <c r="AA180" s="52" t="s">
        <v>0</v>
      </c>
      <c r="AB180" s="135"/>
      <c r="AC180" s="52" t="s">
        <v>0</v>
      </c>
      <c r="AD180" s="20" t="str">
        <f t="shared" si="153"/>
        <v/>
      </c>
      <c r="AE180" s="52" t="s">
        <v>0</v>
      </c>
      <c r="AF180" s="165" t="str">
        <f t="shared" si="154"/>
        <v/>
      </c>
      <c r="AG180" s="52" t="s">
        <v>0</v>
      </c>
      <c r="AH180" s="57" t="str">
        <f t="shared" si="155"/>
        <v/>
      </c>
      <c r="AI180" s="33" t="str">
        <f t="shared" si="156"/>
        <v/>
      </c>
      <c r="AJ180" s="78" t="str">
        <f t="shared" si="201"/>
        <v/>
      </c>
      <c r="AK180" s="33" t="str" cm="1">
        <f t="array" ref="AK180">IF(AJ180="",""&amp;AI180,IF(AJ180="NEMA",AI180,INDEX(klub_naziv,MATCH(INDEX(klubAlias_klubId,AJ180),klub_id,0))))</f>
        <v/>
      </c>
      <c r="AL180" s="33" t="str" cm="1">
        <f t="array" ref="AL180">IFERROR(""&amp;INDEX(registarNatjecatelji,CX180,4),"")</f>
        <v/>
      </c>
      <c r="AM180" s="95" t="str">
        <f t="shared" si="157"/>
        <v/>
      </c>
      <c r="AN180" s="71" t="str">
        <f t="shared" si="158"/>
        <v/>
      </c>
      <c r="AO180" s="52" t="s">
        <v>0</v>
      </c>
      <c r="AP180" s="87" t="str">
        <f>IF(AJ180&lt;&gt;"NEMA","",IF(IFERROR(MATCH(AI180,AI$10:AI179,0),0)&lt;&gt;0,"",AI180))</f>
        <v/>
      </c>
      <c r="AQ180" s="52" t="s">
        <v>0</v>
      </c>
      <c r="AR180" s="135"/>
      <c r="AS180" s="52" t="s">
        <v>0</v>
      </c>
      <c r="AT180" s="57" t="str">
        <f t="shared" si="159"/>
        <v/>
      </c>
      <c r="AU180" s="33" t="str">
        <f>IF(AT180="","",MAX(AU$10:AU179)+1)</f>
        <v/>
      </c>
      <c r="AV180" s="33" t="str">
        <f t="shared" si="160"/>
        <v/>
      </c>
      <c r="AW180" s="33" t="str">
        <f t="shared" si="161"/>
        <v/>
      </c>
      <c r="AX180" s="33" t="str">
        <f>IF(AR180="","",MAX(AX$10:AX179)+1)</f>
        <v/>
      </c>
      <c r="AY180" s="94" t="str">
        <f t="shared" si="162"/>
        <v/>
      </c>
      <c r="AZ180" s="71" t="str">
        <f t="shared" si="163"/>
        <v/>
      </c>
      <c r="BA180" s="52" t="s">
        <v>0</v>
      </c>
      <c r="BB180" s="20" t="str">
        <f t="shared" si="164"/>
        <v/>
      </c>
      <c r="BC180" s="52" t="s">
        <v>0</v>
      </c>
      <c r="BD180" s="165" t="str">
        <f t="shared" si="165"/>
        <v/>
      </c>
      <c r="BE180" s="52" t="s">
        <v>0</v>
      </c>
      <c r="BF180" s="63" t="str">
        <f t="shared" si="166"/>
        <v/>
      </c>
      <c r="BG180" s="93" t="str">
        <f t="shared" si="167"/>
        <v>0</v>
      </c>
      <c r="BH180" s="211" t="str">
        <f t="shared" si="168"/>
        <v/>
      </c>
      <c r="BI180" s="212" t="str">
        <f t="shared" si="139"/>
        <v/>
      </c>
      <c r="BJ180" s="52" t="s">
        <v>0</v>
      </c>
      <c r="BK180" s="57" t="str">
        <f t="shared" si="169"/>
        <v>Vacant</v>
      </c>
      <c r="BL180" s="33" t="str">
        <f t="shared" si="170"/>
        <v/>
      </c>
      <c r="BM180" s="78" t="str">
        <f t="shared" si="171"/>
        <v/>
      </c>
      <c r="BN180" s="78" t="str">
        <f t="shared" si="172"/>
        <v/>
      </c>
      <c r="BO180" s="33" t="str">
        <f t="shared" si="173"/>
        <v/>
      </c>
      <c r="BP180" s="71" t="str">
        <f t="shared" si="174"/>
        <v/>
      </c>
      <c r="BQ180" s="52" t="s">
        <v>0</v>
      </c>
      <c r="BR180" s="87" t="str">
        <f t="shared" si="175"/>
        <v/>
      </c>
      <c r="BS180" s="52" t="s">
        <v>0</v>
      </c>
      <c r="BT180" s="20" t="str">
        <f t="shared" si="176"/>
        <v/>
      </c>
      <c r="BU180" s="52" t="s">
        <v>0</v>
      </c>
      <c r="BV180" s="135"/>
      <c r="BW180" s="52" t="s">
        <v>0</v>
      </c>
      <c r="BX180" s="57" t="str">
        <f t="shared" si="177"/>
        <v/>
      </c>
      <c r="BY180" s="78" t="str">
        <f>IF(BV180="","",MAX(BY$10:BY179)+1)</f>
        <v/>
      </c>
      <c r="BZ180" s="58" t="str">
        <f t="shared" si="178"/>
        <v/>
      </c>
      <c r="CA180" s="52" t="s">
        <v>0</v>
      </c>
      <c r="CB180" s="20" t="str">
        <f t="shared" si="179"/>
        <v/>
      </c>
      <c r="CC180" s="52" t="s">
        <v>0</v>
      </c>
      <c r="CD180" s="63" t="str">
        <f>IF(AND(BM180="NEMA",BN180="NEMA"),MAX(CD$10:CD179)+1,"")</f>
        <v/>
      </c>
      <c r="CE180" s="58" t="str">
        <f t="shared" si="180"/>
        <v/>
      </c>
      <c r="CF180" t="s">
        <v>0</v>
      </c>
      <c r="CG180" s="138" t="str">
        <f t="shared" si="140"/>
        <v>M</v>
      </c>
      <c r="CH180" t="s">
        <v>0</v>
      </c>
      <c r="CI180" s="57" t="str">
        <f>IF(CD180="","",IF(M180&lt;&gt;"CRO","","INSERT INTO osoba (id,reg_broj,oib,spol_id,dat_rodjenja) VALUES ("&amp;CD180&amp;",(SELECT max(reg_broj)+1 FROM osoba),Null,'"&amp;CG180&amp;"',Null); INSERT INTO osoba_log (id,reg_broj,oib,spol_id,dat_rodjenja,dnevnik_id) SELECT id,reg_broj,oib,spol_id,dat_rodjenja,"&amp;dnevnik_id&amp;" FROM osoba WHERE id = "&amp;CD180&amp;";"))</f>
        <v/>
      </c>
      <c r="CJ180" s="71" t="str">
        <f>IF(CD180="","","INSERT INTO imeprezime (id,osoba_id,rbr,ime,prezime,klub_id,identitet_id,sintaksa_id,info,aktivno,dnevnik_id) VALUES ("&amp;CD180&amp;","&amp;IF(CI180="","Null",CD180)&amp;",1,'"&amp;BK180&amp;"','"&amp;BL180&amp;"',(SELECT id FROM klub WHERE naziv = '"&amp;BD180&amp;"'),Null,1,'',1,"&amp;dnevnik_id&amp;");")</f>
        <v/>
      </c>
      <c r="CK180" t="s">
        <v>0</v>
      </c>
      <c r="CL180" s="20" t="str">
        <f t="shared" si="181"/>
        <v/>
      </c>
      <c r="CM180" s="52" t="s">
        <v>0</v>
      </c>
      <c r="CN180" s="57" t="str">
        <f t="shared" si="141"/>
        <v/>
      </c>
      <c r="CO180" s="71" t="str">
        <f t="shared" si="142"/>
        <v/>
      </c>
      <c r="CP180" s="52" t="s">
        <v>0</v>
      </c>
      <c r="CQ180" s="57" t="str">
        <f t="shared" si="182"/>
        <v/>
      </c>
      <c r="CR180" s="58" t="str">
        <f t="shared" si="183"/>
        <v/>
      </c>
      <c r="CS180" s="52" t="s">
        <v>0</v>
      </c>
      <c r="CT180" s="57" t="str">
        <f t="shared" si="184"/>
        <v/>
      </c>
      <c r="CU180" s="58" t="str">
        <f t="shared" si="185"/>
        <v/>
      </c>
      <c r="CV180" s="52" t="s">
        <v>0</v>
      </c>
      <c r="CW180" s="57" t="str">
        <f t="shared" si="186"/>
        <v/>
      </c>
      <c r="CX180" s="58" t="str">
        <f t="shared" si="187"/>
        <v/>
      </c>
      <c r="CY180" s="52" t="s">
        <v>0</v>
      </c>
      <c r="CZ180" s="63" t="str">
        <f t="shared" si="188"/>
        <v/>
      </c>
      <c r="DA180" s="58" t="str" cm="1">
        <f t="array" ref="DA180">IF(CZ180&lt;&gt;"",INDEX(imePrezime_id,CZ180,0),IF(CD180&lt;&gt;"",CD180,""))</f>
        <v/>
      </c>
      <c r="DB180" s="52" t="s">
        <v>0</v>
      </c>
      <c r="DC180" s="63" t="str">
        <f t="shared" si="189"/>
        <v/>
      </c>
      <c r="DD180" s="78" t="str">
        <f t="shared" si="143"/>
        <v/>
      </c>
      <c r="DE180" s="78" t="str">
        <f t="shared" si="190"/>
        <v/>
      </c>
      <c r="DF180" s="78" t="str">
        <f t="shared" si="191"/>
        <v/>
      </c>
      <c r="DG180" s="71" t="str">
        <f t="shared" si="192"/>
        <v/>
      </c>
      <c r="DH180" s="52" t="s">
        <v>0</v>
      </c>
      <c r="DI180" s="63" t="str">
        <f>IF(BL180="","",MAX(DI$10:DI179)+1)</f>
        <v/>
      </c>
      <c r="DJ180" s="78" t="str">
        <f t="shared" si="193"/>
        <v/>
      </c>
      <c r="DK180" s="78" t="str">
        <f t="shared" si="194"/>
        <v/>
      </c>
      <c r="DL180" s="78" t="str">
        <f t="shared" si="195"/>
        <v/>
      </c>
      <c r="DM180" s="78" t="str">
        <f t="shared" si="196"/>
        <v/>
      </c>
      <c r="DN180" s="78" t="str">
        <f t="shared" si="144"/>
        <v/>
      </c>
      <c r="DO180" s="78" t="str">
        <f t="shared" si="145"/>
        <v/>
      </c>
      <c r="DP180" s="78" t="str">
        <f t="shared" si="197"/>
        <v/>
      </c>
      <c r="DQ180" s="78" t="str">
        <f t="shared" si="198"/>
        <v/>
      </c>
      <c r="DR180" s="78" t="str">
        <f t="shared" si="199"/>
        <v/>
      </c>
      <c r="DS180" s="58" t="str">
        <f t="shared" si="146"/>
        <v/>
      </c>
      <c r="DT180" s="52" t="s">
        <v>0</v>
      </c>
      <c r="DU180" s="20"/>
      <c r="DV180" s="52"/>
      <c r="DW180" s="20"/>
      <c r="DX180" s="52"/>
      <c r="DY180" s="230"/>
      <c r="DZ180" s="52" t="s">
        <v>0</v>
      </c>
    </row>
    <row r="181" spans="1:130" x14ac:dyDescent="0.25">
      <c r="A181" t="s">
        <v>0</v>
      </c>
      <c r="B181" s="57" t="str">
        <f>IF(csv!F173="","",csv!T173)</f>
        <v>M70</v>
      </c>
      <c r="C181" s="33" t="s">
        <v>0</v>
      </c>
      <c r="D181" s="33" t="str">
        <f>IF(csv!F173="","",csv!F173)</f>
        <v>Vacant</v>
      </c>
      <c r="E181" s="33" t="str">
        <f>IF(csv!E173="","",csv!E173)</f>
        <v/>
      </c>
      <c r="F181" s="33" t="s">
        <v>0</v>
      </c>
      <c r="G181" s="78" t="str">
        <f>IF(csv!M173="","",csv!M173)</f>
        <v/>
      </c>
      <c r="H181" s="78" t="str">
        <f>IF(csv!N173="","",csv!N173)</f>
        <v>0</v>
      </c>
      <c r="I181" s="33" t="s">
        <v>0</v>
      </c>
      <c r="J181" s="33" t="str">
        <f>IF(csv!P173="","",csv!P173)</f>
        <v/>
      </c>
      <c r="K181" s="33" t="str">
        <f>IF(csv!Q173="","",csv!Q173)</f>
        <v/>
      </c>
      <c r="L181" s="33" t="s">
        <v>0</v>
      </c>
      <c r="M181" s="71" t="str">
        <f>IF(csv!R173="","",csv!R173)</f>
        <v/>
      </c>
      <c r="N181" s="52" t="s">
        <v>0</v>
      </c>
      <c r="O181" s="57" t="str">
        <f t="shared" si="147"/>
        <v>M70</v>
      </c>
      <c r="P181" s="78">
        <f>IF(O181="","",IF(COUNTIF(O$10:O180,O181)=0,P180+1,P180))</f>
        <v>11</v>
      </c>
      <c r="Q181" s="93">
        <f t="shared" si="148"/>
        <v>103</v>
      </c>
      <c r="R181" s="94" t="str" cm="1">
        <f t="array" ref="R181">IF(S181="","",INDEX(natjecanjeStaze_naziv,MATCH(S181,natjecanjeStaze_stazaId,0)))</f>
        <v/>
      </c>
      <c r="S181" s="58" t="str">
        <f t="shared" si="149"/>
        <v/>
      </c>
      <c r="T181" s="52" t="s">
        <v>0</v>
      </c>
      <c r="U181" s="165" t="str">
        <f t="shared" si="150"/>
        <v>M70</v>
      </c>
      <c r="V181" s="52" t="s">
        <v>0</v>
      </c>
      <c r="W181" s="57" t="str">
        <f t="shared" si="151"/>
        <v/>
      </c>
      <c r="X181" s="78" t="str">
        <f t="shared" si="200"/>
        <v/>
      </c>
      <c r="Y181" s="33" t="str">
        <f t="shared" si="152"/>
        <v/>
      </c>
      <c r="Z181" s="71" t="str">
        <f>IF(Y181="","",MAX(Z$10:Z180)+1)</f>
        <v/>
      </c>
      <c r="AA181" s="52" t="s">
        <v>0</v>
      </c>
      <c r="AB181" s="135"/>
      <c r="AC181" s="52" t="s">
        <v>0</v>
      </c>
      <c r="AD181" s="20" t="str">
        <f t="shared" si="153"/>
        <v/>
      </c>
      <c r="AE181" s="52" t="s">
        <v>0</v>
      </c>
      <c r="AF181" s="165" t="str">
        <f t="shared" si="154"/>
        <v/>
      </c>
      <c r="AG181" s="52" t="s">
        <v>0</v>
      </c>
      <c r="AH181" s="57" t="str">
        <f t="shared" si="155"/>
        <v/>
      </c>
      <c r="AI181" s="33" t="str">
        <f t="shared" si="156"/>
        <v/>
      </c>
      <c r="AJ181" s="78" t="str">
        <f t="shared" si="201"/>
        <v/>
      </c>
      <c r="AK181" s="33" t="str" cm="1">
        <f t="array" ref="AK181">IF(AJ181="",""&amp;AI181,IF(AJ181="NEMA",AI181,INDEX(klub_naziv,MATCH(INDEX(klubAlias_klubId,AJ181),klub_id,0))))</f>
        <v/>
      </c>
      <c r="AL181" s="33" t="str" cm="1">
        <f t="array" ref="AL181">IFERROR(""&amp;INDEX(registarNatjecatelji,CX181,4),"")</f>
        <v/>
      </c>
      <c r="AM181" s="95" t="str">
        <f t="shared" si="157"/>
        <v/>
      </c>
      <c r="AN181" s="71" t="str">
        <f t="shared" si="158"/>
        <v/>
      </c>
      <c r="AO181" s="52" t="s">
        <v>0</v>
      </c>
      <c r="AP181" s="87" t="str">
        <f>IF(AJ181&lt;&gt;"NEMA","",IF(IFERROR(MATCH(AI181,AI$10:AI180,0),0)&lt;&gt;0,"",AI181))</f>
        <v/>
      </c>
      <c r="AQ181" s="52" t="s">
        <v>0</v>
      </c>
      <c r="AR181" s="135"/>
      <c r="AS181" s="52" t="s">
        <v>0</v>
      </c>
      <c r="AT181" s="57" t="str">
        <f t="shared" si="159"/>
        <v/>
      </c>
      <c r="AU181" s="33" t="str">
        <f>IF(AT181="","",MAX(AU$10:AU180)+1)</f>
        <v/>
      </c>
      <c r="AV181" s="33" t="str">
        <f t="shared" si="160"/>
        <v/>
      </c>
      <c r="AW181" s="33" t="str">
        <f t="shared" si="161"/>
        <v/>
      </c>
      <c r="AX181" s="33" t="str">
        <f>IF(AR181="","",MAX(AX$10:AX180)+1)</f>
        <v/>
      </c>
      <c r="AY181" s="94" t="str">
        <f t="shared" si="162"/>
        <v/>
      </c>
      <c r="AZ181" s="71" t="str">
        <f t="shared" si="163"/>
        <v/>
      </c>
      <c r="BA181" s="52" t="s">
        <v>0</v>
      </c>
      <c r="BB181" s="20" t="str">
        <f t="shared" si="164"/>
        <v/>
      </c>
      <c r="BC181" s="52" t="s">
        <v>0</v>
      </c>
      <c r="BD181" s="165" t="str">
        <f t="shared" si="165"/>
        <v/>
      </c>
      <c r="BE181" s="52" t="s">
        <v>0</v>
      </c>
      <c r="BF181" s="63" t="str">
        <f t="shared" si="166"/>
        <v/>
      </c>
      <c r="BG181" s="93" t="str">
        <f t="shared" si="167"/>
        <v>0</v>
      </c>
      <c r="BH181" s="211" t="str">
        <f t="shared" si="168"/>
        <v/>
      </c>
      <c r="BI181" s="212" t="str">
        <f t="shared" si="139"/>
        <v/>
      </c>
      <c r="BJ181" s="52" t="s">
        <v>0</v>
      </c>
      <c r="BK181" s="57" t="str">
        <f t="shared" si="169"/>
        <v>Vacant</v>
      </c>
      <c r="BL181" s="33" t="str">
        <f t="shared" si="170"/>
        <v/>
      </c>
      <c r="BM181" s="78" t="str">
        <f t="shared" si="171"/>
        <v/>
      </c>
      <c r="BN181" s="78" t="str">
        <f t="shared" si="172"/>
        <v/>
      </c>
      <c r="BO181" s="33" t="str">
        <f t="shared" si="173"/>
        <v/>
      </c>
      <c r="BP181" s="71" t="str">
        <f t="shared" si="174"/>
        <v/>
      </c>
      <c r="BQ181" s="52" t="s">
        <v>0</v>
      </c>
      <c r="BR181" s="87" t="str">
        <f t="shared" si="175"/>
        <v/>
      </c>
      <c r="BS181" s="52" t="s">
        <v>0</v>
      </c>
      <c r="BT181" s="20" t="str">
        <f t="shared" si="176"/>
        <v/>
      </c>
      <c r="BU181" s="52" t="s">
        <v>0</v>
      </c>
      <c r="BV181" s="135"/>
      <c r="BW181" s="52" t="s">
        <v>0</v>
      </c>
      <c r="BX181" s="57" t="str">
        <f t="shared" si="177"/>
        <v/>
      </c>
      <c r="BY181" s="78" t="str">
        <f>IF(BV181="","",MAX(BY$10:BY180)+1)</f>
        <v/>
      </c>
      <c r="BZ181" s="58" t="str">
        <f t="shared" si="178"/>
        <v/>
      </c>
      <c r="CA181" s="52" t="s">
        <v>0</v>
      </c>
      <c r="CB181" s="20" t="str">
        <f t="shared" si="179"/>
        <v/>
      </c>
      <c r="CC181" s="52" t="s">
        <v>0</v>
      </c>
      <c r="CD181" s="63" t="str">
        <f>IF(AND(BM181="NEMA",BN181="NEMA"),MAX(CD$10:CD180)+1,"")</f>
        <v/>
      </c>
      <c r="CE181" s="58" t="str">
        <f t="shared" si="180"/>
        <v/>
      </c>
      <c r="CF181" t="s">
        <v>0</v>
      </c>
      <c r="CG181" s="138" t="str">
        <f t="shared" si="140"/>
        <v>M</v>
      </c>
      <c r="CH181" t="s">
        <v>0</v>
      </c>
      <c r="CI181" s="57" t="str">
        <f>IF(CD181="","",IF(M181&lt;&gt;"CRO","","INSERT INTO osoba (id,reg_broj,oib,spol_id,dat_rodjenja) VALUES ("&amp;CD181&amp;",(SELECT max(reg_broj)+1 FROM osoba),Null,'"&amp;CG181&amp;"',Null); INSERT INTO osoba_log (id,reg_broj,oib,spol_id,dat_rodjenja,dnevnik_id) SELECT id,reg_broj,oib,spol_id,dat_rodjenja,"&amp;dnevnik_id&amp;" FROM osoba WHERE id = "&amp;CD181&amp;";"))</f>
        <v/>
      </c>
      <c r="CJ181" s="71" t="str">
        <f>IF(CD181="","","INSERT INTO imeprezime (id,osoba_id,rbr,ime,prezime,klub_id,identitet_id,sintaksa_id,info,aktivno,dnevnik_id) VALUES ("&amp;CD181&amp;","&amp;IF(CI181="","Null",CD181)&amp;",1,'"&amp;BK181&amp;"','"&amp;BL181&amp;"',(SELECT id FROM klub WHERE naziv = '"&amp;BD181&amp;"'),Null,1,'',1,"&amp;dnevnik_id&amp;");")</f>
        <v/>
      </c>
      <c r="CK181" t="s">
        <v>0</v>
      </c>
      <c r="CL181" s="20" t="str">
        <f t="shared" si="181"/>
        <v/>
      </c>
      <c r="CM181" s="52" t="s">
        <v>0</v>
      </c>
      <c r="CN181" s="57" t="str">
        <f t="shared" si="141"/>
        <v/>
      </c>
      <c r="CO181" s="71" t="str">
        <f t="shared" si="142"/>
        <v/>
      </c>
      <c r="CP181" s="52" t="s">
        <v>0</v>
      </c>
      <c r="CQ181" s="57" t="str">
        <f t="shared" si="182"/>
        <v/>
      </c>
      <c r="CR181" s="58" t="str">
        <f t="shared" si="183"/>
        <v/>
      </c>
      <c r="CS181" s="52" t="s">
        <v>0</v>
      </c>
      <c r="CT181" s="57" t="str">
        <f t="shared" si="184"/>
        <v/>
      </c>
      <c r="CU181" s="58" t="str">
        <f t="shared" si="185"/>
        <v/>
      </c>
      <c r="CV181" s="52" t="s">
        <v>0</v>
      </c>
      <c r="CW181" s="57" t="str">
        <f t="shared" si="186"/>
        <v/>
      </c>
      <c r="CX181" s="58" t="str">
        <f t="shared" si="187"/>
        <v/>
      </c>
      <c r="CY181" s="52" t="s">
        <v>0</v>
      </c>
      <c r="CZ181" s="63" t="str">
        <f t="shared" si="188"/>
        <v/>
      </c>
      <c r="DA181" s="58" t="str" cm="1">
        <f t="array" ref="DA181">IF(CZ181&lt;&gt;"",INDEX(imePrezime_id,CZ181,0),IF(CD181&lt;&gt;"",CD181,""))</f>
        <v/>
      </c>
      <c r="DB181" s="52" t="s">
        <v>0</v>
      </c>
      <c r="DC181" s="63" t="str">
        <f t="shared" si="189"/>
        <v/>
      </c>
      <c r="DD181" s="78" t="str">
        <f t="shared" si="143"/>
        <v/>
      </c>
      <c r="DE181" s="78" t="str">
        <f t="shared" si="190"/>
        <v/>
      </c>
      <c r="DF181" s="78" t="str">
        <f t="shared" si="191"/>
        <v/>
      </c>
      <c r="DG181" s="71" t="str">
        <f t="shared" si="192"/>
        <v/>
      </c>
      <c r="DH181" s="52" t="s">
        <v>0</v>
      </c>
      <c r="DI181" s="63" t="str">
        <f>IF(BL181="","",MAX(DI$10:DI180)+1)</f>
        <v/>
      </c>
      <c r="DJ181" s="78" t="str">
        <f t="shared" si="193"/>
        <v/>
      </c>
      <c r="DK181" s="78" t="str">
        <f t="shared" si="194"/>
        <v/>
      </c>
      <c r="DL181" s="78" t="str">
        <f t="shared" si="195"/>
        <v/>
      </c>
      <c r="DM181" s="78" t="str">
        <f t="shared" si="196"/>
        <v/>
      </c>
      <c r="DN181" s="78" t="str">
        <f t="shared" si="144"/>
        <v/>
      </c>
      <c r="DO181" s="78" t="str">
        <f t="shared" si="145"/>
        <v/>
      </c>
      <c r="DP181" s="78" t="str">
        <f t="shared" si="197"/>
        <v/>
      </c>
      <c r="DQ181" s="78" t="str">
        <f t="shared" si="198"/>
        <v/>
      </c>
      <c r="DR181" s="78" t="str">
        <f t="shared" si="199"/>
        <v/>
      </c>
      <c r="DS181" s="58" t="str">
        <f t="shared" si="146"/>
        <v/>
      </c>
      <c r="DT181" s="52" t="s">
        <v>0</v>
      </c>
      <c r="DU181" s="20"/>
      <c r="DV181" s="52"/>
      <c r="DW181" s="20"/>
      <c r="DX181" s="52"/>
      <c r="DY181" s="230"/>
      <c r="DZ181" s="52" t="s">
        <v>0</v>
      </c>
    </row>
    <row r="182" spans="1:130" x14ac:dyDescent="0.25">
      <c r="A182" t="s">
        <v>0</v>
      </c>
      <c r="B182" s="57" t="str">
        <f>IF(csv!F174="","",csv!T174)</f>
        <v>OPEN</v>
      </c>
      <c r="C182" s="33" t="s">
        <v>0</v>
      </c>
      <c r="D182" s="33" t="str">
        <f>IF(csv!F174="","",csv!F174)</f>
        <v>Barbara</v>
      </c>
      <c r="E182" s="33" t="str">
        <f>IF(csv!E174="","",csv!E174)</f>
        <v>Arbanas</v>
      </c>
      <c r="F182" s="33" t="s">
        <v>0</v>
      </c>
      <c r="G182" s="78" t="str">
        <f>IF(csv!M174="","",csv!M174)</f>
        <v>53:23</v>
      </c>
      <c r="H182" s="78" t="str">
        <f>IF(csv!N174="","",csv!N174)</f>
        <v>0</v>
      </c>
      <c r="I182" s="33" t="s">
        <v>0</v>
      </c>
      <c r="J182" s="33" t="str">
        <f>IF(csv!P174="","",csv!P174)</f>
        <v>KAP</v>
      </c>
      <c r="K182" s="33" t="str">
        <f>IF(csv!Q174="","",csv!Q174)</f>
        <v>OK Kapela</v>
      </c>
      <c r="L182" s="33" t="s">
        <v>0</v>
      </c>
      <c r="M182" s="71" t="str">
        <f>IF(csv!R174="","",csv!R174)</f>
        <v>CRO</v>
      </c>
      <c r="N182" s="52" t="s">
        <v>0</v>
      </c>
      <c r="O182" s="57" t="str">
        <f t="shared" si="147"/>
        <v>OPEN</v>
      </c>
      <c r="P182" s="78">
        <f>IF(O182="","",IF(COUNTIF(O$10:O181,O182)=0,P181+1,P181))</f>
        <v>12</v>
      </c>
      <c r="Q182" s="93">
        <f t="shared" si="148"/>
        <v>291</v>
      </c>
      <c r="R182" s="94" t="str" cm="1">
        <f t="array" ref="R182">IF(S182="","",INDEX(natjecanjeStaze_naziv,MATCH(S182,natjecanjeStaze_stazaId,0)))</f>
        <v>Otvorena</v>
      </c>
      <c r="S182" s="58">
        <f t="shared" si="149"/>
        <v>1004</v>
      </c>
      <c r="T182" s="52" t="s">
        <v>0</v>
      </c>
      <c r="U182" s="165" t="str">
        <f t="shared" si="150"/>
        <v>Otvorena</v>
      </c>
      <c r="V182" s="52" t="s">
        <v>0</v>
      </c>
      <c r="W182" s="57" t="str">
        <f t="shared" si="151"/>
        <v>CRO</v>
      </c>
      <c r="X182" s="78">
        <f t="shared" si="200"/>
        <v>1</v>
      </c>
      <c r="Y182" s="33" t="str">
        <f t="shared" si="152"/>
        <v/>
      </c>
      <c r="Z182" s="71" t="str">
        <f>IF(Y182="","",MAX(Z$10:Z181)+1)</f>
        <v/>
      </c>
      <c r="AA182" s="52" t="s">
        <v>0</v>
      </c>
      <c r="AB182" s="135"/>
      <c r="AC182" s="52" t="s">
        <v>0</v>
      </c>
      <c r="AD182" s="20" t="str">
        <f t="shared" si="153"/>
        <v/>
      </c>
      <c r="AE182" s="52" t="s">
        <v>0</v>
      </c>
      <c r="AF182" s="165" t="str">
        <f t="shared" si="154"/>
        <v>CRO</v>
      </c>
      <c r="AG182" s="52" t="s">
        <v>0</v>
      </c>
      <c r="AH182" s="57" t="str">
        <f t="shared" si="155"/>
        <v>KAP</v>
      </c>
      <c r="AI182" s="33" t="str">
        <f t="shared" si="156"/>
        <v>OK Kapela</v>
      </c>
      <c r="AJ182" s="78" t="str">
        <f t="shared" si="201"/>
        <v/>
      </c>
      <c r="AK182" s="33" t="str" cm="1">
        <f t="array" ref="AK182">IF(AJ182="",""&amp;AI182,IF(AJ182="NEMA",AI182,INDEX(klub_naziv,MATCH(INDEX(klubAlias_klubId,AJ182),klub_id,0))))</f>
        <v>OK Kapela</v>
      </c>
      <c r="AL182" s="33" t="str" cm="1">
        <f t="array" ref="AL182">IFERROR(""&amp;INDEX(registarNatjecatelji,CX182,4),"")</f>
        <v>OK Vihor</v>
      </c>
      <c r="AM182" s="95">
        <f t="shared" si="157"/>
        <v>1</v>
      </c>
      <c r="AN182" s="71" t="str">
        <f t="shared" si="158"/>
        <v>OK Vihor</v>
      </c>
      <c r="AO182" s="52" t="s">
        <v>0</v>
      </c>
      <c r="AP182" s="87" t="str">
        <f>IF(AJ182&lt;&gt;"NEMA","",IF(IFERROR(MATCH(AI182,AI$10:AI181,0),0)&lt;&gt;0,"",AI182))</f>
        <v/>
      </c>
      <c r="AQ182" s="52" t="s">
        <v>0</v>
      </c>
      <c r="AR182" s="135"/>
      <c r="AS182" s="52" t="s">
        <v>0</v>
      </c>
      <c r="AT182" s="57" t="str">
        <f t="shared" si="159"/>
        <v/>
      </c>
      <c r="AU182" s="33" t="str">
        <f>IF(AT182="","",MAX(AU$10:AU181)+1)</f>
        <v/>
      </c>
      <c r="AV182" s="33" t="str">
        <f t="shared" si="160"/>
        <v/>
      </c>
      <c r="AW182" s="33" t="str">
        <f t="shared" si="161"/>
        <v/>
      </c>
      <c r="AX182" s="33" t="str">
        <f>IF(AR182="","",MAX(AX$10:AX181)+1)</f>
        <v/>
      </c>
      <c r="AY182" s="94" t="str">
        <f t="shared" si="162"/>
        <v/>
      </c>
      <c r="AZ182" s="71" t="str">
        <f t="shared" si="163"/>
        <v/>
      </c>
      <c r="BA182" s="52" t="s">
        <v>0</v>
      </c>
      <c r="BB182" s="20" t="str">
        <f t="shared" si="164"/>
        <v/>
      </c>
      <c r="BC182" s="52" t="s">
        <v>0</v>
      </c>
      <c r="BD182" s="165" t="str">
        <f t="shared" si="165"/>
        <v>OK Vihor</v>
      </c>
      <c r="BE182" s="52" t="s">
        <v>0</v>
      </c>
      <c r="BF182" s="63" t="str">
        <f t="shared" si="166"/>
        <v>53:23</v>
      </c>
      <c r="BG182" s="93" t="str">
        <f t="shared" si="167"/>
        <v>0</v>
      </c>
      <c r="BH182" s="211">
        <f t="shared" si="168"/>
        <v>3203</v>
      </c>
      <c r="BI182" s="212">
        <f t="shared" si="139"/>
        <v>1</v>
      </c>
      <c r="BJ182" s="52" t="s">
        <v>0</v>
      </c>
      <c r="BK182" s="57" t="str">
        <f t="shared" si="169"/>
        <v>Barbara</v>
      </c>
      <c r="BL182" s="33" t="str">
        <f t="shared" si="170"/>
        <v>Arbanas</v>
      </c>
      <c r="BM182" s="78">
        <f t="shared" si="171"/>
        <v>1113</v>
      </c>
      <c r="BN182" s="78" t="str">
        <f t="shared" si="172"/>
        <v/>
      </c>
      <c r="BO182" s="33" t="str">
        <f t="shared" si="173"/>
        <v>Barbara</v>
      </c>
      <c r="BP182" s="71" t="str">
        <f t="shared" si="174"/>
        <v>Arbanas</v>
      </c>
      <c r="BQ182" s="52" t="s">
        <v>0</v>
      </c>
      <c r="BR182" s="87" t="str">
        <f t="shared" si="175"/>
        <v/>
      </c>
      <c r="BS182" s="52" t="s">
        <v>0</v>
      </c>
      <c r="BT182" s="20" t="str">
        <f t="shared" si="176"/>
        <v/>
      </c>
      <c r="BU182" s="52" t="s">
        <v>0</v>
      </c>
      <c r="BV182" s="135"/>
      <c r="BW182" s="52" t="s">
        <v>0</v>
      </c>
      <c r="BX182" s="57" t="str">
        <f t="shared" si="177"/>
        <v/>
      </c>
      <c r="BY182" s="78" t="str">
        <f>IF(BV182="","",MAX(BY$10:BY181)+1)</f>
        <v/>
      </c>
      <c r="BZ182" s="58" t="str">
        <f t="shared" si="178"/>
        <v/>
      </c>
      <c r="CA182" s="52" t="s">
        <v>0</v>
      </c>
      <c r="CB182" s="20" t="str">
        <f t="shared" si="179"/>
        <v/>
      </c>
      <c r="CC182" s="52" t="s">
        <v>0</v>
      </c>
      <c r="CD182" s="63" t="str">
        <f>IF(AND(BM182="NEMA",BN182="NEMA"),MAX(CD$10:CD181)+1,"")</f>
        <v/>
      </c>
      <c r="CE182" s="58" t="str">
        <f t="shared" si="180"/>
        <v/>
      </c>
      <c r="CF182" t="s">
        <v>0</v>
      </c>
      <c r="CG182" s="138" t="str">
        <f t="shared" si="140"/>
        <v>O</v>
      </c>
      <c r="CH182" t="s">
        <v>0</v>
      </c>
      <c r="CI182" s="57" t="str">
        <f>IF(CD182="","",IF(M182&lt;&gt;"CRO","","INSERT INTO osoba (id,reg_broj,oib,spol_id,dat_rodjenja) VALUES ("&amp;CD182&amp;",(SELECT max(reg_broj)+1 FROM osoba),Null,'"&amp;CG182&amp;"',Null); INSERT INTO osoba_log (id,reg_broj,oib,spol_id,dat_rodjenja,dnevnik_id) SELECT id,reg_broj,oib,spol_id,dat_rodjenja,"&amp;dnevnik_id&amp;" FROM osoba WHERE id = "&amp;CD182&amp;";"))</f>
        <v/>
      </c>
      <c r="CJ182" s="71" t="str">
        <f>IF(CD182="","","INSERT INTO imeprezime (id,osoba_id,rbr,ime,prezime,klub_id,identitet_id,sintaksa_id,info,aktivno,dnevnik_id) VALUES ("&amp;CD182&amp;","&amp;IF(CI182="","Null",CD182)&amp;",1,'"&amp;BK182&amp;"','"&amp;BL182&amp;"',(SELECT id FROM klub WHERE naziv = '"&amp;BD182&amp;"'),Null,1,'',1,"&amp;dnevnik_id&amp;");")</f>
        <v/>
      </c>
      <c r="CK182" t="s">
        <v>0</v>
      </c>
      <c r="CL182" s="20" t="str">
        <f t="shared" si="181"/>
        <v/>
      </c>
      <c r="CM182" s="52" t="s">
        <v>0</v>
      </c>
      <c r="CN182" s="57" t="str">
        <f t="shared" si="141"/>
        <v>Barbara</v>
      </c>
      <c r="CO182" s="71" t="str">
        <f t="shared" si="142"/>
        <v>Arbanas</v>
      </c>
      <c r="CP182" s="52" t="s">
        <v>0</v>
      </c>
      <c r="CQ182" s="57" t="str">
        <f t="shared" si="182"/>
        <v>Barbara – Arbanas – OK Vihor – OPEN</v>
      </c>
      <c r="CR182" s="58" t="str">
        <f t="shared" si="183"/>
        <v>NEMA</v>
      </c>
      <c r="CS182" s="52" t="s">
        <v>0</v>
      </c>
      <c r="CT182" s="57" t="str">
        <f t="shared" si="184"/>
        <v>Barbara – Arbanas – OK Vihor</v>
      </c>
      <c r="CU182" s="58">
        <f t="shared" si="185"/>
        <v>601</v>
      </c>
      <c r="CV182" s="52" t="s">
        <v>0</v>
      </c>
      <c r="CW182" s="57" t="str">
        <f t="shared" si="186"/>
        <v>Barbara – Arbanas</v>
      </c>
      <c r="CX182" s="58">
        <f t="shared" si="187"/>
        <v>601</v>
      </c>
      <c r="CY182" s="52" t="s">
        <v>0</v>
      </c>
      <c r="CZ182" s="63">
        <f t="shared" si="188"/>
        <v>601</v>
      </c>
      <c r="DA182" s="58" cm="1">
        <f t="array" ref="DA182">IF(CZ182&lt;&gt;"",INDEX(imePrezime_id,CZ182,0),IF(CD182&lt;&gt;"",CD182,""))</f>
        <v>1113</v>
      </c>
      <c r="DB182" s="52" t="s">
        <v>0</v>
      </c>
      <c r="DC182" s="63" t="str">
        <f t="shared" si="189"/>
        <v>imepre</v>
      </c>
      <c r="DD182" s="78" t="str">
        <f t="shared" si="143"/>
        <v>(raz-klu)</v>
      </c>
      <c r="DE182" s="78" t="str">
        <f t="shared" si="190"/>
        <v>kat</v>
      </c>
      <c r="DF182" s="78" t="str">
        <f t="shared" si="191"/>
        <v/>
      </c>
      <c r="DG182" s="71" t="str">
        <f t="shared" si="192"/>
        <v>imepre-(raz-klu)-kat</v>
      </c>
      <c r="DH182" s="52" t="s">
        <v>0</v>
      </c>
      <c r="DI182" s="63">
        <f>IF(BL182="","",MAX(DI$10:DI181)+1)</f>
        <v>1153</v>
      </c>
      <c r="DJ182" s="78">
        <f t="shared" si="193"/>
        <v>1004</v>
      </c>
      <c r="DK182" s="78">
        <f t="shared" si="194"/>
        <v>1113</v>
      </c>
      <c r="DL182" s="78">
        <f t="shared" si="195"/>
        <v>3203</v>
      </c>
      <c r="DM182" s="78">
        <f t="shared" si="196"/>
        <v>1</v>
      </c>
      <c r="DN182" s="78">
        <f t="shared" si="144"/>
        <v>0</v>
      </c>
      <c r="DO182" s="78">
        <f t="shared" si="145"/>
        <v>5</v>
      </c>
      <c r="DP182" s="78" t="str">
        <f t="shared" si="197"/>
        <v>0</v>
      </c>
      <c r="DQ182" s="78" t="str">
        <f t="shared" si="198"/>
        <v/>
      </c>
      <c r="DR182" s="78" t="str">
        <f t="shared" si="199"/>
        <v/>
      </c>
      <c r="DS182" s="58" t="str">
        <f t="shared" si="146"/>
        <v/>
      </c>
      <c r="DT182" s="52" t="s">
        <v>0</v>
      </c>
      <c r="DU182" s="20"/>
      <c r="DV182" s="52"/>
      <c r="DW182" s="20"/>
      <c r="DX182" s="52"/>
      <c r="DY182" s="230"/>
      <c r="DZ182" s="52" t="s">
        <v>0</v>
      </c>
    </row>
    <row r="183" spans="1:130" x14ac:dyDescent="0.25">
      <c r="A183" t="s">
        <v>0</v>
      </c>
      <c r="B183" s="57" t="str">
        <f>IF(csv!F175="","",csv!T175)</f>
        <v>OPEN</v>
      </c>
      <c r="C183" s="33" t="s">
        <v>0</v>
      </c>
      <c r="D183" s="33" t="str">
        <f>IF(csv!F175="","",csv!F175)</f>
        <v>Ana</v>
      </c>
      <c r="E183" s="33" t="str">
        <f>IF(csv!E175="","",csv!E175)</f>
        <v>Šiprak Stastny</v>
      </c>
      <c r="F183" s="33" t="s">
        <v>0</v>
      </c>
      <c r="G183" s="78" t="str">
        <f>IF(csv!M175="","",csv!M175)</f>
        <v>79:35</v>
      </c>
      <c r="H183" s="78" t="str">
        <f>IF(csv!N175="","",csv!N175)</f>
        <v>0</v>
      </c>
      <c r="I183" s="33" t="s">
        <v>0</v>
      </c>
      <c r="J183" s="33" t="str">
        <f>IF(csv!P175="","",csv!P175)</f>
        <v>KAP</v>
      </c>
      <c r="K183" s="33" t="str">
        <f>IF(csv!Q175="","",csv!Q175)</f>
        <v>OK Kapela</v>
      </c>
      <c r="L183" s="33" t="s">
        <v>0</v>
      </c>
      <c r="M183" s="71" t="str">
        <f>IF(csv!R175="","",csv!R175)</f>
        <v>CRO</v>
      </c>
      <c r="N183" s="52" t="s">
        <v>0</v>
      </c>
      <c r="O183" s="57" t="str">
        <f t="shared" si="147"/>
        <v>OPEN</v>
      </c>
      <c r="P183" s="78">
        <f>IF(O183="","",IF(COUNTIF(O$10:O182,O183)=0,P182+1,P182))</f>
        <v>12</v>
      </c>
      <c r="Q183" s="93">
        <f t="shared" si="148"/>
        <v>291</v>
      </c>
      <c r="R183" s="94" t="str" cm="1">
        <f t="array" ref="R183">IF(S183="","",INDEX(natjecanjeStaze_naziv,MATCH(S183,natjecanjeStaze_stazaId,0)))</f>
        <v>Otvorena</v>
      </c>
      <c r="S183" s="58">
        <f t="shared" si="149"/>
        <v>1004</v>
      </c>
      <c r="T183" s="52" t="s">
        <v>0</v>
      </c>
      <c r="U183" s="165" t="str">
        <f t="shared" si="150"/>
        <v>Otvorena</v>
      </c>
      <c r="V183" s="52" t="s">
        <v>0</v>
      </c>
      <c r="W183" s="57" t="str">
        <f t="shared" si="151"/>
        <v>CRO</v>
      </c>
      <c r="X183" s="78">
        <f t="shared" si="200"/>
        <v>1</v>
      </c>
      <c r="Y183" s="33" t="str">
        <f t="shared" si="152"/>
        <v/>
      </c>
      <c r="Z183" s="71" t="str">
        <f>IF(Y183="","",MAX(Z$10:Z182)+1)</f>
        <v/>
      </c>
      <c r="AA183" s="52" t="s">
        <v>0</v>
      </c>
      <c r="AB183" s="135"/>
      <c r="AC183" s="52" t="s">
        <v>0</v>
      </c>
      <c r="AD183" s="20" t="str">
        <f t="shared" si="153"/>
        <v/>
      </c>
      <c r="AE183" s="52" t="s">
        <v>0</v>
      </c>
      <c r="AF183" s="165" t="str">
        <f t="shared" si="154"/>
        <v>CRO</v>
      </c>
      <c r="AG183" s="52" t="s">
        <v>0</v>
      </c>
      <c r="AH183" s="57" t="str">
        <f t="shared" si="155"/>
        <v>KAP</v>
      </c>
      <c r="AI183" s="33" t="str">
        <f t="shared" si="156"/>
        <v>OK Kapela</v>
      </c>
      <c r="AJ183" s="78" t="str">
        <f t="shared" si="201"/>
        <v/>
      </c>
      <c r="AK183" s="33" t="str" cm="1">
        <f t="array" ref="AK183">IF(AJ183="",""&amp;AI183,IF(AJ183="NEMA",AI183,INDEX(klub_naziv,MATCH(INDEX(klubAlias_klubId,AJ183),klub_id,0))))</f>
        <v>OK Kapela</v>
      </c>
      <c r="AL183" s="33" t="str" cm="1">
        <f t="array" ref="AL183">IFERROR(""&amp;INDEX(registarNatjecatelji,CX183,4),"")</f>
        <v/>
      </c>
      <c r="AM183" s="95">
        <f t="shared" si="157"/>
        <v>1</v>
      </c>
      <c r="AN183" s="71" t="str">
        <f t="shared" si="158"/>
        <v>OK Kapela</v>
      </c>
      <c r="AO183" s="52" t="s">
        <v>0</v>
      </c>
      <c r="AP183" s="87" t="str">
        <f>IF(AJ183&lt;&gt;"NEMA","",IF(IFERROR(MATCH(AI183,AI$10:AI182,0),0)&lt;&gt;0,"",AI183))</f>
        <v/>
      </c>
      <c r="AQ183" s="52" t="s">
        <v>0</v>
      </c>
      <c r="AR183" s="135"/>
      <c r="AS183" s="52" t="s">
        <v>0</v>
      </c>
      <c r="AT183" s="57" t="str">
        <f t="shared" si="159"/>
        <v/>
      </c>
      <c r="AU183" s="33" t="str">
        <f>IF(AT183="","",MAX(AU$10:AU182)+1)</f>
        <v/>
      </c>
      <c r="AV183" s="33" t="str">
        <f t="shared" si="160"/>
        <v/>
      </c>
      <c r="AW183" s="33" t="str">
        <f t="shared" si="161"/>
        <v/>
      </c>
      <c r="AX183" s="33" t="str">
        <f>IF(AR183="","",MAX(AX$10:AX182)+1)</f>
        <v/>
      </c>
      <c r="AY183" s="94" t="str">
        <f t="shared" si="162"/>
        <v/>
      </c>
      <c r="AZ183" s="71" t="str">
        <f t="shared" si="163"/>
        <v/>
      </c>
      <c r="BA183" s="52" t="s">
        <v>0</v>
      </c>
      <c r="BB183" s="20" t="str">
        <f t="shared" si="164"/>
        <v/>
      </c>
      <c r="BC183" s="52" t="s">
        <v>0</v>
      </c>
      <c r="BD183" s="165" t="str">
        <f t="shared" si="165"/>
        <v>OK Kapela</v>
      </c>
      <c r="BE183" s="52" t="s">
        <v>0</v>
      </c>
      <c r="BF183" s="63" t="str">
        <f t="shared" si="166"/>
        <v>79:35</v>
      </c>
      <c r="BG183" s="93" t="str">
        <f t="shared" si="167"/>
        <v>0</v>
      </c>
      <c r="BH183" s="211">
        <f t="shared" si="168"/>
        <v>4775</v>
      </c>
      <c r="BI183" s="212">
        <f t="shared" si="139"/>
        <v>1</v>
      </c>
      <c r="BJ183" s="52" t="s">
        <v>0</v>
      </c>
      <c r="BK183" s="57" t="str">
        <f t="shared" si="169"/>
        <v>Ana</v>
      </c>
      <c r="BL183" s="33" t="str">
        <f t="shared" si="170"/>
        <v>Šiprak Stastny</v>
      </c>
      <c r="BM183" s="78" t="str">
        <f t="shared" si="171"/>
        <v>NEMA</v>
      </c>
      <c r="BN183" s="78" t="str">
        <f t="shared" si="172"/>
        <v>NEMA</v>
      </c>
      <c r="BO183" s="33" t="str">
        <f t="shared" si="173"/>
        <v>Ana</v>
      </c>
      <c r="BP183" s="71" t="str">
        <f t="shared" si="174"/>
        <v>Šiprak Stastny</v>
      </c>
      <c r="BQ183" s="52" t="s">
        <v>0</v>
      </c>
      <c r="BR183" s="87" t="str">
        <f t="shared" si="175"/>
        <v>Ana Šiprak Stastny</v>
      </c>
      <c r="BS183" s="52" t="s">
        <v>0</v>
      </c>
      <c r="BT183" s="20" t="str">
        <f t="shared" si="176"/>
        <v>SELECT 'Ana – Šiprak Stastny', ime, prezime FROM imeprezime WHERE ime LIKE '%n%' Or prezime LIKE '%iprak Stastn%' Or ime LIKE '%iprak Stastn%' Or prezime LIKE '%n%' ORDER BY ime, prezime;</v>
      </c>
      <c r="BU183" s="52" t="s">
        <v>0</v>
      </c>
      <c r="BV183" s="135"/>
      <c r="BW183" s="52" t="s">
        <v>0</v>
      </c>
      <c r="BX183" s="57" t="str">
        <f t="shared" si="177"/>
        <v/>
      </c>
      <c r="BY183" s="78" t="str">
        <f>IF(BV183="","",MAX(BY$10:BY182)+1)</f>
        <v/>
      </c>
      <c r="BZ183" s="58" t="str">
        <f t="shared" si="178"/>
        <v/>
      </c>
      <c r="CA183" s="52" t="s">
        <v>0</v>
      </c>
      <c r="CB183" s="20" t="str">
        <f t="shared" si="179"/>
        <v/>
      </c>
      <c r="CC183" s="52" t="s">
        <v>0</v>
      </c>
      <c r="CD183" s="63">
        <f>IF(AND(BM183="NEMA",BN183="NEMA"),MAX(CD$10:CD182)+1,"")</f>
        <v>2002</v>
      </c>
      <c r="CE183" s="58">
        <f t="shared" si="180"/>
        <v>1</v>
      </c>
      <c r="CF183" t="s">
        <v>0</v>
      </c>
      <c r="CG183" s="138" t="str">
        <f t="shared" si="140"/>
        <v>O</v>
      </c>
      <c r="CH183" t="s">
        <v>0</v>
      </c>
      <c r="CI183" s="57" t="str">
        <f>IF(CD183="","",IF(M183&lt;&gt;"CRO","","INSERT INTO osoba (id,reg_broj,oib,spol_id,dat_rodjenja) VALUES ("&amp;CD183&amp;",(SELECT max(reg_broj)+1 FROM osoba),Null,'"&amp;CG183&amp;"',Null); INSERT INTO osoba_log (id,reg_broj,oib,spol_id,dat_rodjenja,dnevnik_id) SELECT id,reg_broj,oib,spol_id,dat_rodjenja,"&amp;dnevnik_id&amp;" FROM osoba WHERE id = "&amp;CD183&amp;";"))</f>
        <v>INSERT INTO osoba (id,reg_broj,oib,spol_id,dat_rodjenja) VALUES (2002,(SELECT max(reg_broj)+1 FROM osoba),Null,'O',Null); INSERT INTO osoba_log (id,reg_broj,oib,spol_id,dat_rodjenja,dnevnik_id) SELECT id,reg_broj,oib,spol_id,dat_rodjenja,881 FROM osoba WHERE id = 2002;</v>
      </c>
      <c r="CJ183" s="71" t="str">
        <f>IF(CD183="","","INSERT INTO imeprezime (id,osoba_id,rbr,ime,prezime,klub_id,identitet_id,sintaksa_id,info,aktivno,dnevnik_id) VALUES ("&amp;CD183&amp;","&amp;IF(CI183="","Null",CD183)&amp;",1,'"&amp;BK183&amp;"','"&amp;BL183&amp;"',(SELECT id FROM klub WHERE naziv = '"&amp;BD183&amp;"'),Null,1,'',1,"&amp;dnevnik_id&amp;");")</f>
        <v>INSERT INTO imeprezime (id,osoba_id,rbr,ime,prezime,klub_id,identitet_id,sintaksa_id,info,aktivno,dnevnik_id) VALUES (2002,2002,1,'Ana','Šiprak Stastny',(SELECT id FROM klub WHERE naziv = 'OK Kapela'),Null,1,'',1,881);</v>
      </c>
      <c r="CK183" t="s">
        <v>0</v>
      </c>
      <c r="CL183" s="20" t="str">
        <f t="shared" si="181"/>
        <v>INSERT INTO osoba (id,reg_broj,oib,spol_id,dat_rodjenja) VALUES (2002,(SELECT max(reg_broj)+1 FROM osoba),Null,'O',Null); INSERT INTO osoba_log (id,reg_broj,oib,spol_id,dat_rodjenja,dnevnik_id) SELECT id,reg_broj,oib,spol_id,dat_rodjenja,881 FROM osoba WHERE id = 2002; INSERT INTO imeprezime (id,osoba_id,rbr,ime,prezime,klub_id,identitet_id,sintaksa_id,info,aktivno,dnevnik_id) VALUES (2002,2002,1,'Ana','Šiprak Stastny',(SELECT id FROM klub WHERE naziv = 'OK Kapela'),Null,1,'',1,881);</v>
      </c>
      <c r="CM183" s="52" t="s">
        <v>0</v>
      </c>
      <c r="CN183" s="57" t="str">
        <f t="shared" si="141"/>
        <v>Ana</v>
      </c>
      <c r="CO183" s="71" t="str">
        <f t="shared" si="142"/>
        <v>Šiprak Stastny</v>
      </c>
      <c r="CP183" s="52" t="s">
        <v>0</v>
      </c>
      <c r="CQ183" s="57" t="str">
        <f t="shared" si="182"/>
        <v>Ana – Šiprak Stastny – OK Kapela – OPEN</v>
      </c>
      <c r="CR183" s="58" t="str">
        <f t="shared" si="183"/>
        <v>NEMA</v>
      </c>
      <c r="CS183" s="52" t="s">
        <v>0</v>
      </c>
      <c r="CT183" s="57" t="str">
        <f t="shared" si="184"/>
        <v>Ana – Šiprak Stastny – OK Kapela</v>
      </c>
      <c r="CU183" s="58" t="str">
        <f t="shared" si="185"/>
        <v>NEMA</v>
      </c>
      <c r="CV183" s="52" t="s">
        <v>0</v>
      </c>
      <c r="CW183" s="57" t="str">
        <f t="shared" si="186"/>
        <v>Ana – Šiprak Stastny</v>
      </c>
      <c r="CX183" s="58" t="str">
        <f t="shared" si="187"/>
        <v>NEMA</v>
      </c>
      <c r="CY183" s="52" t="s">
        <v>0</v>
      </c>
      <c r="CZ183" s="63" t="str">
        <f t="shared" si="188"/>
        <v/>
      </c>
      <c r="DA183" s="58" cm="1">
        <f t="array" ref="DA183">IF(CZ183&lt;&gt;"",INDEX(imePrezime_id,CZ183,0),IF(CD183&lt;&gt;"",CD183,""))</f>
        <v>2002</v>
      </c>
      <c r="DB183" s="52" t="s">
        <v>0</v>
      </c>
      <c r="DC183" s="63" t="str">
        <f t="shared" si="189"/>
        <v>novo</v>
      </c>
      <c r="DD183" s="78" t="str">
        <f t="shared" si="143"/>
        <v>klu</v>
      </c>
      <c r="DE183" s="78" t="str">
        <f t="shared" si="190"/>
        <v>kat</v>
      </c>
      <c r="DF183" s="78" t="str">
        <f t="shared" si="191"/>
        <v/>
      </c>
      <c r="DG183" s="71" t="str">
        <f t="shared" si="192"/>
        <v>novo</v>
      </c>
      <c r="DH183" s="52" t="s">
        <v>0</v>
      </c>
      <c r="DI183" s="63">
        <f>IF(BL183="","",MAX(DI$10:DI182)+1)</f>
        <v>1154</v>
      </c>
      <c r="DJ183" s="78">
        <f t="shared" si="193"/>
        <v>1004</v>
      </c>
      <c r="DK183" s="78">
        <f t="shared" si="194"/>
        <v>2002</v>
      </c>
      <c r="DL183" s="78">
        <f t="shared" si="195"/>
        <v>4775</v>
      </c>
      <c r="DM183" s="78">
        <f t="shared" si="196"/>
        <v>1</v>
      </c>
      <c r="DN183" s="78">
        <f t="shared" si="144"/>
        <v>0</v>
      </c>
      <c r="DO183" s="78">
        <f t="shared" si="145"/>
        <v>33</v>
      </c>
      <c r="DP183" s="78" t="str">
        <f t="shared" si="197"/>
        <v>0</v>
      </c>
      <c r="DQ183" s="78" t="str">
        <f t="shared" si="198"/>
        <v/>
      </c>
      <c r="DR183" s="78" t="str">
        <f t="shared" si="199"/>
        <v/>
      </c>
      <c r="DS183" s="58" t="str">
        <f t="shared" si="146"/>
        <v/>
      </c>
      <c r="DT183" s="52" t="s">
        <v>0</v>
      </c>
      <c r="DU183" s="20"/>
      <c r="DV183" s="52"/>
      <c r="DW183" s="20"/>
      <c r="DX183" s="52"/>
      <c r="DY183" s="230"/>
      <c r="DZ183" s="52" t="s">
        <v>0</v>
      </c>
    </row>
    <row r="184" spans="1:130" x14ac:dyDescent="0.25">
      <c r="A184" t="s">
        <v>0</v>
      </c>
      <c r="B184" s="57" t="str">
        <f>IF(csv!F176="","",csv!T176)</f>
        <v>OPEN</v>
      </c>
      <c r="C184" s="33" t="s">
        <v>0</v>
      </c>
      <c r="D184" s="33" t="str">
        <f>IF(csv!F176="","",csv!F176)</f>
        <v>Ivana</v>
      </c>
      <c r="E184" s="33" t="str">
        <f>IF(csv!E176="","",csv!E176)</f>
        <v>Žitnik</v>
      </c>
      <c r="F184" s="33" t="s">
        <v>0</v>
      </c>
      <c r="G184" s="78" t="str">
        <f>IF(csv!M176="","",csv!M176)</f>
        <v>80:29</v>
      </c>
      <c r="H184" s="78" t="str">
        <f>IF(csv!N176="","",csv!N176)</f>
        <v>0</v>
      </c>
      <c r="I184" s="33" t="s">
        <v>0</v>
      </c>
      <c r="J184" s="33" t="str">
        <f>IF(csv!P176="","",csv!P176)</f>
        <v>KAP</v>
      </c>
      <c r="K184" s="33" t="str">
        <f>IF(csv!Q176="","",csv!Q176)</f>
        <v>OK Kapela</v>
      </c>
      <c r="L184" s="33" t="s">
        <v>0</v>
      </c>
      <c r="M184" s="71" t="str">
        <f>IF(csv!R176="","",csv!R176)</f>
        <v>CRO</v>
      </c>
      <c r="N184" s="52" t="s">
        <v>0</v>
      </c>
      <c r="O184" s="57" t="str">
        <f t="shared" si="147"/>
        <v>OPEN</v>
      </c>
      <c r="P184" s="78">
        <f>IF(O184="","",IF(COUNTIF(O$10:O183,O184)=0,P183+1,P183))</f>
        <v>12</v>
      </c>
      <c r="Q184" s="93">
        <f t="shared" si="148"/>
        <v>291</v>
      </c>
      <c r="R184" s="94" t="str" cm="1">
        <f t="array" ref="R184">IF(S184="","",INDEX(natjecanjeStaze_naziv,MATCH(S184,natjecanjeStaze_stazaId,0)))</f>
        <v>Otvorena</v>
      </c>
      <c r="S184" s="58">
        <f t="shared" si="149"/>
        <v>1004</v>
      </c>
      <c r="T184" s="52" t="s">
        <v>0</v>
      </c>
      <c r="U184" s="165" t="str">
        <f t="shared" si="150"/>
        <v>Otvorena</v>
      </c>
      <c r="V184" s="52" t="s">
        <v>0</v>
      </c>
      <c r="W184" s="57" t="str">
        <f t="shared" si="151"/>
        <v>CRO</v>
      </c>
      <c r="X184" s="78">
        <f t="shared" si="200"/>
        <v>1</v>
      </c>
      <c r="Y184" s="33" t="str">
        <f t="shared" si="152"/>
        <v/>
      </c>
      <c r="Z184" s="71" t="str">
        <f>IF(Y184="","",MAX(Z$10:Z183)+1)</f>
        <v/>
      </c>
      <c r="AA184" s="52" t="s">
        <v>0</v>
      </c>
      <c r="AB184" s="135"/>
      <c r="AC184" s="52" t="s">
        <v>0</v>
      </c>
      <c r="AD184" s="20" t="str">
        <f t="shared" si="153"/>
        <v/>
      </c>
      <c r="AE184" s="52" t="s">
        <v>0</v>
      </c>
      <c r="AF184" s="165" t="str">
        <f t="shared" si="154"/>
        <v>CRO</v>
      </c>
      <c r="AG184" s="52" t="s">
        <v>0</v>
      </c>
      <c r="AH184" s="57" t="str">
        <f t="shared" si="155"/>
        <v>KAP</v>
      </c>
      <c r="AI184" s="33" t="str">
        <f t="shared" si="156"/>
        <v>OK Kapela</v>
      </c>
      <c r="AJ184" s="78" t="str">
        <f t="shared" si="201"/>
        <v/>
      </c>
      <c r="AK184" s="33" t="str" cm="1">
        <f t="array" ref="AK184">IF(AJ184="",""&amp;AI184,IF(AJ184="NEMA",AI184,INDEX(klub_naziv,MATCH(INDEX(klubAlias_klubId,AJ184),klub_id,0))))</f>
        <v>OK Kapela</v>
      </c>
      <c r="AL184" s="33" t="str" cm="1">
        <f t="array" ref="AL184">IFERROR(""&amp;INDEX(registarNatjecatelji,CX184,4),"")</f>
        <v>OK Kapela</v>
      </c>
      <c r="AM184" s="95" t="str">
        <f t="shared" si="157"/>
        <v/>
      </c>
      <c r="AN184" s="71" t="str">
        <f t="shared" si="158"/>
        <v>OK Kapela</v>
      </c>
      <c r="AO184" s="52" t="s">
        <v>0</v>
      </c>
      <c r="AP184" s="87" t="str">
        <f>IF(AJ184&lt;&gt;"NEMA","",IF(IFERROR(MATCH(AI184,AI$10:AI183,0),0)&lt;&gt;0,"",AI184))</f>
        <v/>
      </c>
      <c r="AQ184" s="52" t="s">
        <v>0</v>
      </c>
      <c r="AR184" s="135"/>
      <c r="AS184" s="52" t="s">
        <v>0</v>
      </c>
      <c r="AT184" s="57" t="str">
        <f t="shared" si="159"/>
        <v/>
      </c>
      <c r="AU184" s="33" t="str">
        <f>IF(AT184="","",MAX(AU$10:AU183)+1)</f>
        <v/>
      </c>
      <c r="AV184" s="33" t="str">
        <f t="shared" si="160"/>
        <v/>
      </c>
      <c r="AW184" s="33" t="str">
        <f t="shared" si="161"/>
        <v/>
      </c>
      <c r="AX184" s="33" t="str">
        <f>IF(AR184="","",MAX(AX$10:AX183)+1)</f>
        <v/>
      </c>
      <c r="AY184" s="94" t="str">
        <f t="shared" si="162"/>
        <v/>
      </c>
      <c r="AZ184" s="71" t="str">
        <f t="shared" si="163"/>
        <v/>
      </c>
      <c r="BA184" s="52" t="s">
        <v>0</v>
      </c>
      <c r="BB184" s="20" t="str">
        <f t="shared" si="164"/>
        <v/>
      </c>
      <c r="BC184" s="52" t="s">
        <v>0</v>
      </c>
      <c r="BD184" s="165" t="str">
        <f t="shared" si="165"/>
        <v>OK Kapela</v>
      </c>
      <c r="BE184" s="52" t="s">
        <v>0</v>
      </c>
      <c r="BF184" s="63" t="str">
        <f t="shared" si="166"/>
        <v>80:29</v>
      </c>
      <c r="BG184" s="93" t="str">
        <f t="shared" si="167"/>
        <v>0</v>
      </c>
      <c r="BH184" s="211">
        <f t="shared" si="168"/>
        <v>4829</v>
      </c>
      <c r="BI184" s="212">
        <f t="shared" si="139"/>
        <v>1</v>
      </c>
      <c r="BJ184" s="52" t="s">
        <v>0</v>
      </c>
      <c r="BK184" s="57" t="str">
        <f t="shared" si="169"/>
        <v>Ivana</v>
      </c>
      <c r="BL184" s="33" t="str">
        <f t="shared" si="170"/>
        <v>Žitnik</v>
      </c>
      <c r="BM184" s="78">
        <f t="shared" si="171"/>
        <v>1950</v>
      </c>
      <c r="BN184" s="78" t="str">
        <f t="shared" si="172"/>
        <v/>
      </c>
      <c r="BO184" s="33" t="str">
        <f t="shared" si="173"/>
        <v>Ivana</v>
      </c>
      <c r="BP184" s="71" t="str">
        <f t="shared" si="174"/>
        <v>Žitnik</v>
      </c>
      <c r="BQ184" s="52" t="s">
        <v>0</v>
      </c>
      <c r="BR184" s="87" t="str">
        <f t="shared" si="175"/>
        <v/>
      </c>
      <c r="BS184" s="52" t="s">
        <v>0</v>
      </c>
      <c r="BT184" s="20" t="str">
        <f t="shared" si="176"/>
        <v/>
      </c>
      <c r="BU184" s="52" t="s">
        <v>0</v>
      </c>
      <c r="BV184" s="135"/>
      <c r="BW184" s="52" t="s">
        <v>0</v>
      </c>
      <c r="BX184" s="57" t="str">
        <f t="shared" si="177"/>
        <v/>
      </c>
      <c r="BY184" s="78" t="str">
        <f>IF(BV184="","",MAX(BY$10:BY183)+1)</f>
        <v/>
      </c>
      <c r="BZ184" s="58" t="str">
        <f t="shared" si="178"/>
        <v/>
      </c>
      <c r="CA184" s="52" t="s">
        <v>0</v>
      </c>
      <c r="CB184" s="20" t="str">
        <f t="shared" si="179"/>
        <v/>
      </c>
      <c r="CC184" s="52" t="s">
        <v>0</v>
      </c>
      <c r="CD184" s="63" t="str">
        <f>IF(AND(BM184="NEMA",BN184="NEMA"),MAX(CD$10:CD183)+1,"")</f>
        <v/>
      </c>
      <c r="CE184" s="58" t="str">
        <f t="shared" si="180"/>
        <v/>
      </c>
      <c r="CF184" t="s">
        <v>0</v>
      </c>
      <c r="CG184" s="138" t="str">
        <f t="shared" si="140"/>
        <v>O</v>
      </c>
      <c r="CH184" t="s">
        <v>0</v>
      </c>
      <c r="CI184" s="57" t="str">
        <f>IF(CD184="","",IF(M184&lt;&gt;"CRO","","INSERT INTO osoba (id,reg_broj,oib,spol_id,dat_rodjenja) VALUES ("&amp;CD184&amp;",(SELECT max(reg_broj)+1 FROM osoba),Null,'"&amp;CG184&amp;"',Null); INSERT INTO osoba_log (id,reg_broj,oib,spol_id,dat_rodjenja,dnevnik_id) SELECT id,reg_broj,oib,spol_id,dat_rodjenja,"&amp;dnevnik_id&amp;" FROM osoba WHERE id = "&amp;CD184&amp;";"))</f>
        <v/>
      </c>
      <c r="CJ184" s="71" t="str">
        <f>IF(CD184="","","INSERT INTO imeprezime (id,osoba_id,rbr,ime,prezime,klub_id,identitet_id,sintaksa_id,info,aktivno,dnevnik_id) VALUES ("&amp;CD184&amp;","&amp;IF(CI184="","Null",CD184)&amp;",1,'"&amp;BK184&amp;"','"&amp;BL184&amp;"',(SELECT id FROM klub WHERE naziv = '"&amp;BD184&amp;"'),Null,1,'',1,"&amp;dnevnik_id&amp;");")</f>
        <v/>
      </c>
      <c r="CK184" t="s">
        <v>0</v>
      </c>
      <c r="CL184" s="20" t="str">
        <f t="shared" si="181"/>
        <v/>
      </c>
      <c r="CM184" s="52" t="s">
        <v>0</v>
      </c>
      <c r="CN184" s="57" t="str">
        <f t="shared" si="141"/>
        <v>Ivana</v>
      </c>
      <c r="CO184" s="71" t="str">
        <f t="shared" si="142"/>
        <v>Žitnik</v>
      </c>
      <c r="CP184" s="52" t="s">
        <v>0</v>
      </c>
      <c r="CQ184" s="57" t="str">
        <f t="shared" si="182"/>
        <v>Ivana – Žitnik – OK Kapela – OPEN</v>
      </c>
      <c r="CR184" s="58" t="str">
        <f t="shared" si="183"/>
        <v>NEMA</v>
      </c>
      <c r="CS184" s="52" t="s">
        <v>0</v>
      </c>
      <c r="CT184" s="57" t="str">
        <f t="shared" si="184"/>
        <v>Ivana – Žitnik – OK Kapela</v>
      </c>
      <c r="CU184" s="58">
        <f t="shared" si="185"/>
        <v>330</v>
      </c>
      <c r="CV184" s="52" t="s">
        <v>0</v>
      </c>
      <c r="CW184" s="57" t="str">
        <f t="shared" si="186"/>
        <v>Ivana – Žitnik</v>
      </c>
      <c r="CX184" s="58">
        <f t="shared" si="187"/>
        <v>330</v>
      </c>
      <c r="CY184" s="52" t="s">
        <v>0</v>
      </c>
      <c r="CZ184" s="63">
        <f t="shared" si="188"/>
        <v>330</v>
      </c>
      <c r="DA184" s="58" cm="1">
        <f t="array" ref="DA184">IF(CZ184&lt;&gt;"",INDEX(imePrezime_id,CZ184,0),IF(CD184&lt;&gt;"",CD184,""))</f>
        <v>1950</v>
      </c>
      <c r="DB184" s="52" t="s">
        <v>0</v>
      </c>
      <c r="DC184" s="63" t="str">
        <f t="shared" si="189"/>
        <v>imepre</v>
      </c>
      <c r="DD184" s="78" t="str">
        <f t="shared" si="143"/>
        <v>klu</v>
      </c>
      <c r="DE184" s="78" t="str">
        <f t="shared" si="190"/>
        <v>kat</v>
      </c>
      <c r="DF184" s="78" t="str">
        <f t="shared" si="191"/>
        <v/>
      </c>
      <c r="DG184" s="71" t="str">
        <f t="shared" si="192"/>
        <v>imepre-klu-kat</v>
      </c>
      <c r="DH184" s="52" t="s">
        <v>0</v>
      </c>
      <c r="DI184" s="63">
        <f>IF(BL184="","",MAX(DI$10:DI183)+1)</f>
        <v>1155</v>
      </c>
      <c r="DJ184" s="78">
        <f t="shared" si="193"/>
        <v>1004</v>
      </c>
      <c r="DK184" s="78">
        <f t="shared" si="194"/>
        <v>1950</v>
      </c>
      <c r="DL184" s="78">
        <f t="shared" si="195"/>
        <v>4829</v>
      </c>
      <c r="DM184" s="78">
        <f t="shared" si="196"/>
        <v>1</v>
      </c>
      <c r="DN184" s="78">
        <f t="shared" si="144"/>
        <v>0</v>
      </c>
      <c r="DO184" s="78">
        <f t="shared" si="145"/>
        <v>1</v>
      </c>
      <c r="DP184" s="78" t="str">
        <f t="shared" si="197"/>
        <v>0</v>
      </c>
      <c r="DQ184" s="78" t="str">
        <f t="shared" si="198"/>
        <v/>
      </c>
      <c r="DR184" s="78" t="str">
        <f t="shared" si="199"/>
        <v/>
      </c>
      <c r="DS184" s="58" t="str">
        <f t="shared" si="146"/>
        <v/>
      </c>
      <c r="DT184" s="52" t="s">
        <v>0</v>
      </c>
      <c r="DU184" s="20"/>
      <c r="DV184" s="52"/>
      <c r="DW184" s="20"/>
      <c r="DX184" s="52"/>
      <c r="DY184" s="230"/>
      <c r="DZ184" s="52" t="s">
        <v>0</v>
      </c>
    </row>
    <row r="185" spans="1:130" x14ac:dyDescent="0.25">
      <c r="A185" t="s">
        <v>0</v>
      </c>
      <c r="B185" s="57" t="str">
        <f>IF(csv!F177="","",csv!T177)</f>
        <v>OPEN</v>
      </c>
      <c r="C185" s="33" t="s">
        <v>0</v>
      </c>
      <c r="D185" s="33" t="str">
        <f>IF(csv!F177="","",csv!F177)</f>
        <v>Dario</v>
      </c>
      <c r="E185" s="33" t="str">
        <f>IF(csv!E177="","",csv!E177)</f>
        <v>Šimatić</v>
      </c>
      <c r="F185" s="33" t="s">
        <v>0</v>
      </c>
      <c r="G185" s="78" t="str">
        <f>IF(csv!M177="","",csv!M177)</f>
        <v>84:10</v>
      </c>
      <c r="H185" s="78" t="str">
        <f>IF(csv!N177="","",csv!N177)</f>
        <v>0</v>
      </c>
      <c r="I185" s="33" t="s">
        <v>0</v>
      </c>
      <c r="J185" s="33" t="str">
        <f>IF(csv!P177="","",csv!P177)</f>
        <v>Maksimir</v>
      </c>
      <c r="K185" s="33" t="str">
        <f>IF(csv!Q177="","",csv!Q177)</f>
        <v>OK Maksimir</v>
      </c>
      <c r="L185" s="33" t="s">
        <v>0</v>
      </c>
      <c r="M185" s="71" t="str">
        <f>IF(csv!R177="","",csv!R177)</f>
        <v>CRO</v>
      </c>
      <c r="N185" s="52" t="s">
        <v>0</v>
      </c>
      <c r="O185" s="57" t="str">
        <f t="shared" si="147"/>
        <v>OPEN</v>
      </c>
      <c r="P185" s="78">
        <f>IF(O185="","",IF(COUNTIF(O$10:O184,O185)=0,P184+1,P184))</f>
        <v>12</v>
      </c>
      <c r="Q185" s="93">
        <f t="shared" si="148"/>
        <v>291</v>
      </c>
      <c r="R185" s="94" t="str" cm="1">
        <f t="array" ref="R185">IF(S185="","",INDEX(natjecanjeStaze_naziv,MATCH(S185,natjecanjeStaze_stazaId,0)))</f>
        <v>Otvorena</v>
      </c>
      <c r="S185" s="58">
        <f t="shared" si="149"/>
        <v>1004</v>
      </c>
      <c r="T185" s="52" t="s">
        <v>0</v>
      </c>
      <c r="U185" s="165" t="str">
        <f t="shared" si="150"/>
        <v>Otvorena</v>
      </c>
      <c r="V185" s="52" t="s">
        <v>0</v>
      </c>
      <c r="W185" s="57" t="str">
        <f t="shared" si="151"/>
        <v>CRO</v>
      </c>
      <c r="X185" s="78">
        <f t="shared" si="200"/>
        <v>1</v>
      </c>
      <c r="Y185" s="33" t="str">
        <f t="shared" si="152"/>
        <v/>
      </c>
      <c r="Z185" s="71" t="str">
        <f>IF(Y185="","",MAX(Z$10:Z184)+1)</f>
        <v/>
      </c>
      <c r="AA185" s="52" t="s">
        <v>0</v>
      </c>
      <c r="AB185" s="135"/>
      <c r="AC185" s="52" t="s">
        <v>0</v>
      </c>
      <c r="AD185" s="20" t="str">
        <f t="shared" si="153"/>
        <v/>
      </c>
      <c r="AE185" s="52" t="s">
        <v>0</v>
      </c>
      <c r="AF185" s="165" t="str">
        <f t="shared" si="154"/>
        <v>CRO</v>
      </c>
      <c r="AG185" s="52" t="s">
        <v>0</v>
      </c>
      <c r="AH185" s="57" t="str">
        <f t="shared" si="155"/>
        <v>Maksimir</v>
      </c>
      <c r="AI185" s="33" t="str">
        <f t="shared" si="156"/>
        <v>OK Maksimir</v>
      </c>
      <c r="AJ185" s="78" t="str">
        <f t="shared" si="201"/>
        <v/>
      </c>
      <c r="AK185" s="33" t="str" cm="1">
        <f t="array" ref="AK185">IF(AJ185="",""&amp;AI185,IF(AJ185="NEMA",AI185,INDEX(klub_naziv,MATCH(INDEX(klubAlias_klubId,AJ185),klub_id,0))))</f>
        <v>OK Maksimir</v>
      </c>
      <c r="AL185" s="33" t="str" cm="1">
        <f t="array" ref="AL185">IFERROR(""&amp;INDEX(registarNatjecatelji,CX185,4),"")</f>
        <v>OK Maksimir</v>
      </c>
      <c r="AM185" s="95" t="str">
        <f t="shared" si="157"/>
        <v/>
      </c>
      <c r="AN185" s="71" t="str">
        <f t="shared" si="158"/>
        <v>OK Maksimir</v>
      </c>
      <c r="AO185" s="52" t="s">
        <v>0</v>
      </c>
      <c r="AP185" s="87" t="str">
        <f>IF(AJ185&lt;&gt;"NEMA","",IF(IFERROR(MATCH(AI185,AI$10:AI184,0),0)&lt;&gt;0,"",AI185))</f>
        <v/>
      </c>
      <c r="AQ185" s="52" t="s">
        <v>0</v>
      </c>
      <c r="AR185" s="135"/>
      <c r="AS185" s="52" t="s">
        <v>0</v>
      </c>
      <c r="AT185" s="57" t="str">
        <f t="shared" si="159"/>
        <v/>
      </c>
      <c r="AU185" s="33" t="str">
        <f>IF(AT185="","",MAX(AU$10:AU184)+1)</f>
        <v/>
      </c>
      <c r="AV185" s="33" t="str">
        <f t="shared" si="160"/>
        <v/>
      </c>
      <c r="AW185" s="33" t="str">
        <f t="shared" si="161"/>
        <v/>
      </c>
      <c r="AX185" s="33" t="str">
        <f>IF(AR185="","",MAX(AX$10:AX184)+1)</f>
        <v/>
      </c>
      <c r="AY185" s="94" t="str">
        <f t="shared" si="162"/>
        <v/>
      </c>
      <c r="AZ185" s="71" t="str">
        <f t="shared" si="163"/>
        <v/>
      </c>
      <c r="BA185" s="52" t="s">
        <v>0</v>
      </c>
      <c r="BB185" s="20" t="str">
        <f t="shared" si="164"/>
        <v/>
      </c>
      <c r="BC185" s="52" t="s">
        <v>0</v>
      </c>
      <c r="BD185" s="165" t="str">
        <f t="shared" si="165"/>
        <v>OK Maksimir</v>
      </c>
      <c r="BE185" s="52" t="s">
        <v>0</v>
      </c>
      <c r="BF185" s="63" t="str">
        <f t="shared" si="166"/>
        <v>84:10</v>
      </c>
      <c r="BG185" s="93" t="str">
        <f t="shared" si="167"/>
        <v>0</v>
      </c>
      <c r="BH185" s="211">
        <f t="shared" si="168"/>
        <v>5050</v>
      </c>
      <c r="BI185" s="212">
        <f t="shared" si="139"/>
        <v>1</v>
      </c>
      <c r="BJ185" s="52" t="s">
        <v>0</v>
      </c>
      <c r="BK185" s="57" t="str">
        <f t="shared" si="169"/>
        <v>Dario</v>
      </c>
      <c r="BL185" s="33" t="str">
        <f t="shared" si="170"/>
        <v>Šimatić</v>
      </c>
      <c r="BM185" s="78">
        <f t="shared" si="171"/>
        <v>1937</v>
      </c>
      <c r="BN185" s="78" t="str">
        <f t="shared" si="172"/>
        <v/>
      </c>
      <c r="BO185" s="33" t="str">
        <f t="shared" si="173"/>
        <v>Dario</v>
      </c>
      <c r="BP185" s="71" t="str">
        <f t="shared" si="174"/>
        <v>Šimatić</v>
      </c>
      <c r="BQ185" s="52" t="s">
        <v>0</v>
      </c>
      <c r="BR185" s="87" t="str">
        <f t="shared" si="175"/>
        <v/>
      </c>
      <c r="BS185" s="52" t="s">
        <v>0</v>
      </c>
      <c r="BT185" s="20" t="str">
        <f t="shared" si="176"/>
        <v/>
      </c>
      <c r="BU185" s="52" t="s">
        <v>0</v>
      </c>
      <c r="BV185" s="135"/>
      <c r="BW185" s="52" t="s">
        <v>0</v>
      </c>
      <c r="BX185" s="57" t="str">
        <f t="shared" si="177"/>
        <v/>
      </c>
      <c r="BY185" s="78" t="str">
        <f>IF(BV185="","",MAX(BY$10:BY184)+1)</f>
        <v/>
      </c>
      <c r="BZ185" s="58" t="str">
        <f t="shared" si="178"/>
        <v/>
      </c>
      <c r="CA185" s="52" t="s">
        <v>0</v>
      </c>
      <c r="CB185" s="20" t="str">
        <f t="shared" si="179"/>
        <v/>
      </c>
      <c r="CC185" s="52" t="s">
        <v>0</v>
      </c>
      <c r="CD185" s="63" t="str">
        <f>IF(AND(BM185="NEMA",BN185="NEMA"),MAX(CD$10:CD184)+1,"")</f>
        <v/>
      </c>
      <c r="CE185" s="58" t="str">
        <f t="shared" si="180"/>
        <v/>
      </c>
      <c r="CF185" t="s">
        <v>0</v>
      </c>
      <c r="CG185" s="138" t="str">
        <f t="shared" si="140"/>
        <v>O</v>
      </c>
      <c r="CH185" t="s">
        <v>0</v>
      </c>
      <c r="CI185" s="57" t="str">
        <f>IF(CD185="","",IF(M185&lt;&gt;"CRO","","INSERT INTO osoba (id,reg_broj,oib,spol_id,dat_rodjenja) VALUES ("&amp;CD185&amp;",(SELECT max(reg_broj)+1 FROM osoba),Null,'"&amp;CG185&amp;"',Null); INSERT INTO osoba_log (id,reg_broj,oib,spol_id,dat_rodjenja,dnevnik_id) SELECT id,reg_broj,oib,spol_id,dat_rodjenja,"&amp;dnevnik_id&amp;" FROM osoba WHERE id = "&amp;CD185&amp;";"))</f>
        <v/>
      </c>
      <c r="CJ185" s="71" t="str">
        <f>IF(CD185="","","INSERT INTO imeprezime (id,osoba_id,rbr,ime,prezime,klub_id,identitet_id,sintaksa_id,info,aktivno,dnevnik_id) VALUES ("&amp;CD185&amp;","&amp;IF(CI185="","Null",CD185)&amp;",1,'"&amp;BK185&amp;"','"&amp;BL185&amp;"',(SELECT id FROM klub WHERE naziv = '"&amp;BD185&amp;"'),Null,1,'',1,"&amp;dnevnik_id&amp;");")</f>
        <v/>
      </c>
      <c r="CK185" t="s">
        <v>0</v>
      </c>
      <c r="CL185" s="20" t="str">
        <f t="shared" si="181"/>
        <v/>
      </c>
      <c r="CM185" s="52" t="s">
        <v>0</v>
      </c>
      <c r="CN185" s="57" t="str">
        <f t="shared" si="141"/>
        <v>Dario</v>
      </c>
      <c r="CO185" s="71" t="str">
        <f t="shared" si="142"/>
        <v>Šimatić</v>
      </c>
      <c r="CP185" s="52" t="s">
        <v>0</v>
      </c>
      <c r="CQ185" s="57" t="str">
        <f t="shared" si="182"/>
        <v>Dario – Šimatić – OK Maksimir – OPEN</v>
      </c>
      <c r="CR185" s="58" t="str">
        <f t="shared" si="183"/>
        <v>NEMA</v>
      </c>
      <c r="CS185" s="52" t="s">
        <v>0</v>
      </c>
      <c r="CT185" s="57" t="str">
        <f t="shared" si="184"/>
        <v>Dario – Šimatić – OK Maksimir</v>
      </c>
      <c r="CU185" s="58">
        <f t="shared" si="185"/>
        <v>369</v>
      </c>
      <c r="CV185" s="52" t="s">
        <v>0</v>
      </c>
      <c r="CW185" s="57" t="str">
        <f t="shared" si="186"/>
        <v>Dario – Šimatić</v>
      </c>
      <c r="CX185" s="58">
        <f t="shared" si="187"/>
        <v>369</v>
      </c>
      <c r="CY185" s="52" t="s">
        <v>0</v>
      </c>
      <c r="CZ185" s="63">
        <f t="shared" si="188"/>
        <v>369</v>
      </c>
      <c r="DA185" s="58" cm="1">
        <f t="array" ref="DA185">IF(CZ185&lt;&gt;"",INDEX(imePrezime_id,CZ185,0),IF(CD185&lt;&gt;"",CD185,""))</f>
        <v>1937</v>
      </c>
      <c r="DB185" s="52" t="s">
        <v>0</v>
      </c>
      <c r="DC185" s="63" t="str">
        <f t="shared" si="189"/>
        <v>imepre</v>
      </c>
      <c r="DD185" s="78" t="str">
        <f t="shared" si="143"/>
        <v>klu</v>
      </c>
      <c r="DE185" s="78" t="str">
        <f t="shared" si="190"/>
        <v>kat</v>
      </c>
      <c r="DF185" s="78" t="str">
        <f t="shared" si="191"/>
        <v/>
      </c>
      <c r="DG185" s="71" t="str">
        <f t="shared" si="192"/>
        <v>imepre-klu-kat</v>
      </c>
      <c r="DH185" s="52" t="s">
        <v>0</v>
      </c>
      <c r="DI185" s="63">
        <f>IF(BL185="","",MAX(DI$10:DI184)+1)</f>
        <v>1156</v>
      </c>
      <c r="DJ185" s="78">
        <f t="shared" si="193"/>
        <v>1004</v>
      </c>
      <c r="DK185" s="78">
        <f t="shared" si="194"/>
        <v>1937</v>
      </c>
      <c r="DL185" s="78">
        <f t="shared" si="195"/>
        <v>5050</v>
      </c>
      <c r="DM185" s="78">
        <f t="shared" si="196"/>
        <v>1</v>
      </c>
      <c r="DN185" s="78">
        <f t="shared" si="144"/>
        <v>0</v>
      </c>
      <c r="DO185" s="78">
        <f t="shared" si="145"/>
        <v>1</v>
      </c>
      <c r="DP185" s="78" t="str">
        <f t="shared" si="197"/>
        <v>0</v>
      </c>
      <c r="DQ185" s="78" t="str">
        <f t="shared" si="198"/>
        <v/>
      </c>
      <c r="DR185" s="78" t="str">
        <f t="shared" si="199"/>
        <v/>
      </c>
      <c r="DS185" s="58" t="str">
        <f t="shared" si="146"/>
        <v/>
      </c>
      <c r="DT185" s="52" t="s">
        <v>0</v>
      </c>
      <c r="DU185" s="20"/>
      <c r="DV185" s="52"/>
      <c r="DW185" s="20"/>
      <c r="DX185" s="52"/>
      <c r="DY185" s="230"/>
      <c r="DZ185" s="52" t="s">
        <v>0</v>
      </c>
    </row>
    <row r="186" spans="1:130" x14ac:dyDescent="0.25">
      <c r="A186" t="s">
        <v>0</v>
      </c>
      <c r="B186" s="57" t="str">
        <f>IF(csv!F178="","",csv!T178)</f>
        <v>OPEN</v>
      </c>
      <c r="C186" s="33" t="s">
        <v>0</v>
      </c>
      <c r="D186" s="33" t="str">
        <f>IF(csv!F178="","",csv!F178)</f>
        <v>Karmela</v>
      </c>
      <c r="E186" s="33" t="str">
        <f>IF(csv!E178="","",csv!E178)</f>
        <v>Crvenković</v>
      </c>
      <c r="F186" s="33" t="s">
        <v>0</v>
      </c>
      <c r="G186" s="78" t="str">
        <f>IF(csv!M178="","",csv!M178)</f>
        <v>85:29</v>
      </c>
      <c r="H186" s="78" t="str">
        <f>IF(csv!N178="","",csv!N178)</f>
        <v>0</v>
      </c>
      <c r="I186" s="33" t="s">
        <v>0</v>
      </c>
      <c r="J186" s="33" t="str">
        <f>IF(csv!P178="","",csv!P178)</f>
        <v>KAP</v>
      </c>
      <c r="K186" s="33" t="str">
        <f>IF(csv!Q178="","",csv!Q178)</f>
        <v>OK Kapela</v>
      </c>
      <c r="L186" s="33" t="s">
        <v>0</v>
      </c>
      <c r="M186" s="71" t="str">
        <f>IF(csv!R178="","",csv!R178)</f>
        <v>CRO</v>
      </c>
      <c r="N186" s="52" t="s">
        <v>0</v>
      </c>
      <c r="O186" s="57" t="str">
        <f t="shared" si="147"/>
        <v>OPEN</v>
      </c>
      <c r="P186" s="78">
        <f>IF(O186="","",IF(COUNTIF(O$10:O185,O186)=0,P185+1,P185))</f>
        <v>12</v>
      </c>
      <c r="Q186" s="93">
        <f t="shared" si="148"/>
        <v>291</v>
      </c>
      <c r="R186" s="94" t="str" cm="1">
        <f t="array" ref="R186">IF(S186="","",INDEX(natjecanjeStaze_naziv,MATCH(S186,natjecanjeStaze_stazaId,0)))</f>
        <v>Otvorena</v>
      </c>
      <c r="S186" s="58">
        <f t="shared" si="149"/>
        <v>1004</v>
      </c>
      <c r="T186" s="52" t="s">
        <v>0</v>
      </c>
      <c r="U186" s="165" t="str">
        <f t="shared" si="150"/>
        <v>Otvorena</v>
      </c>
      <c r="V186" s="52" t="s">
        <v>0</v>
      </c>
      <c r="W186" s="57" t="str">
        <f t="shared" si="151"/>
        <v>CRO</v>
      </c>
      <c r="X186" s="78">
        <f t="shared" si="200"/>
        <v>1</v>
      </c>
      <c r="Y186" s="33" t="str">
        <f t="shared" si="152"/>
        <v/>
      </c>
      <c r="Z186" s="71" t="str">
        <f>IF(Y186="","",MAX(Z$10:Z185)+1)</f>
        <v/>
      </c>
      <c r="AA186" s="52" t="s">
        <v>0</v>
      </c>
      <c r="AB186" s="135"/>
      <c r="AC186" s="52" t="s">
        <v>0</v>
      </c>
      <c r="AD186" s="20" t="str">
        <f t="shared" si="153"/>
        <v/>
      </c>
      <c r="AE186" s="52" t="s">
        <v>0</v>
      </c>
      <c r="AF186" s="165" t="str">
        <f t="shared" si="154"/>
        <v>CRO</v>
      </c>
      <c r="AG186" s="52" t="s">
        <v>0</v>
      </c>
      <c r="AH186" s="57" t="str">
        <f t="shared" si="155"/>
        <v>KAP</v>
      </c>
      <c r="AI186" s="33" t="str">
        <f t="shared" si="156"/>
        <v>OK Kapela</v>
      </c>
      <c r="AJ186" s="78" t="str">
        <f t="shared" si="201"/>
        <v/>
      </c>
      <c r="AK186" s="33" t="str" cm="1">
        <f t="array" ref="AK186">IF(AJ186="",""&amp;AI186,IF(AJ186="NEMA",AI186,INDEX(klub_naziv,MATCH(INDEX(klubAlias_klubId,AJ186),klub_id,0))))</f>
        <v>OK Kapela</v>
      </c>
      <c r="AL186" s="33" t="str" cm="1">
        <f t="array" ref="AL186">IFERROR(""&amp;INDEX(registarNatjecatelji,CX186,4),"")</f>
        <v>OK Kapela</v>
      </c>
      <c r="AM186" s="95" t="str">
        <f t="shared" si="157"/>
        <v/>
      </c>
      <c r="AN186" s="71" t="str">
        <f t="shared" si="158"/>
        <v>OK Kapela</v>
      </c>
      <c r="AO186" s="52" t="s">
        <v>0</v>
      </c>
      <c r="AP186" s="87" t="str">
        <f>IF(AJ186&lt;&gt;"NEMA","",IF(IFERROR(MATCH(AI186,AI$10:AI185,0),0)&lt;&gt;0,"",AI186))</f>
        <v/>
      </c>
      <c r="AQ186" s="52" t="s">
        <v>0</v>
      </c>
      <c r="AR186" s="135"/>
      <c r="AS186" s="52" t="s">
        <v>0</v>
      </c>
      <c r="AT186" s="57" t="str">
        <f t="shared" si="159"/>
        <v/>
      </c>
      <c r="AU186" s="33" t="str">
        <f>IF(AT186="","",MAX(AU$10:AU185)+1)</f>
        <v/>
      </c>
      <c r="AV186" s="33" t="str">
        <f t="shared" si="160"/>
        <v/>
      </c>
      <c r="AW186" s="33" t="str">
        <f t="shared" si="161"/>
        <v/>
      </c>
      <c r="AX186" s="33" t="str">
        <f>IF(AR186="","",MAX(AX$10:AX185)+1)</f>
        <v/>
      </c>
      <c r="AY186" s="94" t="str">
        <f t="shared" si="162"/>
        <v/>
      </c>
      <c r="AZ186" s="71" t="str">
        <f t="shared" si="163"/>
        <v/>
      </c>
      <c r="BA186" s="52" t="s">
        <v>0</v>
      </c>
      <c r="BB186" s="20" t="str">
        <f t="shared" si="164"/>
        <v/>
      </c>
      <c r="BC186" s="52" t="s">
        <v>0</v>
      </c>
      <c r="BD186" s="165" t="str">
        <f t="shared" si="165"/>
        <v>OK Kapela</v>
      </c>
      <c r="BE186" s="52" t="s">
        <v>0</v>
      </c>
      <c r="BF186" s="63" t="str">
        <f t="shared" si="166"/>
        <v>85:29</v>
      </c>
      <c r="BG186" s="93" t="str">
        <f t="shared" si="167"/>
        <v>0</v>
      </c>
      <c r="BH186" s="211">
        <f t="shared" si="168"/>
        <v>5129</v>
      </c>
      <c r="BI186" s="212">
        <f t="shared" si="139"/>
        <v>1</v>
      </c>
      <c r="BJ186" s="52" t="s">
        <v>0</v>
      </c>
      <c r="BK186" s="57" t="str">
        <f t="shared" si="169"/>
        <v>Karmela</v>
      </c>
      <c r="BL186" s="33" t="str">
        <f t="shared" si="170"/>
        <v>Crvenković</v>
      </c>
      <c r="BM186" s="78">
        <f t="shared" si="171"/>
        <v>1870</v>
      </c>
      <c r="BN186" s="78" t="str">
        <f t="shared" si="172"/>
        <v/>
      </c>
      <c r="BO186" s="33" t="str">
        <f t="shared" si="173"/>
        <v>Karmela</v>
      </c>
      <c r="BP186" s="71" t="str">
        <f t="shared" si="174"/>
        <v>Crvenković</v>
      </c>
      <c r="BQ186" s="52" t="s">
        <v>0</v>
      </c>
      <c r="BR186" s="87" t="str">
        <f t="shared" si="175"/>
        <v/>
      </c>
      <c r="BS186" s="52" t="s">
        <v>0</v>
      </c>
      <c r="BT186" s="20" t="str">
        <f t="shared" si="176"/>
        <v/>
      </c>
      <c r="BU186" s="52" t="s">
        <v>0</v>
      </c>
      <c r="BV186" s="135"/>
      <c r="BW186" s="52" t="s">
        <v>0</v>
      </c>
      <c r="BX186" s="57" t="str">
        <f t="shared" si="177"/>
        <v/>
      </c>
      <c r="BY186" s="78" t="str">
        <f>IF(BV186="","",MAX(BY$10:BY185)+1)</f>
        <v/>
      </c>
      <c r="BZ186" s="58" t="str">
        <f t="shared" si="178"/>
        <v/>
      </c>
      <c r="CA186" s="52" t="s">
        <v>0</v>
      </c>
      <c r="CB186" s="20" t="str">
        <f t="shared" si="179"/>
        <v/>
      </c>
      <c r="CC186" s="52" t="s">
        <v>0</v>
      </c>
      <c r="CD186" s="63" t="str">
        <f>IF(AND(BM186="NEMA",BN186="NEMA"),MAX(CD$10:CD185)+1,"")</f>
        <v/>
      </c>
      <c r="CE186" s="58" t="str">
        <f t="shared" si="180"/>
        <v/>
      </c>
      <c r="CF186" t="s">
        <v>0</v>
      </c>
      <c r="CG186" s="138" t="str">
        <f t="shared" si="140"/>
        <v>O</v>
      </c>
      <c r="CH186" t="s">
        <v>0</v>
      </c>
      <c r="CI186" s="57" t="str">
        <f>IF(CD186="","",IF(M186&lt;&gt;"CRO","","INSERT INTO osoba (id,reg_broj,oib,spol_id,dat_rodjenja) VALUES ("&amp;CD186&amp;",(SELECT max(reg_broj)+1 FROM osoba),Null,'"&amp;CG186&amp;"',Null); INSERT INTO osoba_log (id,reg_broj,oib,spol_id,dat_rodjenja,dnevnik_id) SELECT id,reg_broj,oib,spol_id,dat_rodjenja,"&amp;dnevnik_id&amp;" FROM osoba WHERE id = "&amp;CD186&amp;";"))</f>
        <v/>
      </c>
      <c r="CJ186" s="71" t="str">
        <f>IF(CD186="","","INSERT INTO imeprezime (id,osoba_id,rbr,ime,prezime,klub_id,identitet_id,sintaksa_id,info,aktivno,dnevnik_id) VALUES ("&amp;CD186&amp;","&amp;IF(CI186="","Null",CD186)&amp;",1,'"&amp;BK186&amp;"','"&amp;BL186&amp;"',(SELECT id FROM klub WHERE naziv = '"&amp;BD186&amp;"'),Null,1,'',1,"&amp;dnevnik_id&amp;");")</f>
        <v/>
      </c>
      <c r="CK186" t="s">
        <v>0</v>
      </c>
      <c r="CL186" s="20" t="str">
        <f t="shared" si="181"/>
        <v/>
      </c>
      <c r="CM186" s="52" t="s">
        <v>0</v>
      </c>
      <c r="CN186" s="57" t="str">
        <f t="shared" si="141"/>
        <v>Karmela</v>
      </c>
      <c r="CO186" s="71" t="str">
        <f t="shared" si="142"/>
        <v>Crvenković</v>
      </c>
      <c r="CP186" s="52" t="s">
        <v>0</v>
      </c>
      <c r="CQ186" s="57" t="str">
        <f t="shared" si="182"/>
        <v>Karmela – Crvenković – OK Kapela – OPEN</v>
      </c>
      <c r="CR186" s="58" t="str">
        <f t="shared" si="183"/>
        <v>NEMA</v>
      </c>
      <c r="CS186" s="52" t="s">
        <v>0</v>
      </c>
      <c r="CT186" s="57" t="str">
        <f t="shared" si="184"/>
        <v>Karmela – Crvenković – OK Kapela</v>
      </c>
      <c r="CU186" s="58">
        <f t="shared" si="185"/>
        <v>219</v>
      </c>
      <c r="CV186" s="52" t="s">
        <v>0</v>
      </c>
      <c r="CW186" s="57" t="str">
        <f t="shared" si="186"/>
        <v>Karmela – Crvenković</v>
      </c>
      <c r="CX186" s="58">
        <f t="shared" si="187"/>
        <v>219</v>
      </c>
      <c r="CY186" s="52" t="s">
        <v>0</v>
      </c>
      <c r="CZ186" s="63">
        <f t="shared" si="188"/>
        <v>219</v>
      </c>
      <c r="DA186" s="58" cm="1">
        <f t="array" ref="DA186">IF(CZ186&lt;&gt;"",INDEX(imePrezime_id,CZ186,0),IF(CD186&lt;&gt;"",CD186,""))</f>
        <v>1870</v>
      </c>
      <c r="DB186" s="52" t="s">
        <v>0</v>
      </c>
      <c r="DC186" s="63" t="str">
        <f t="shared" si="189"/>
        <v>imepre</v>
      </c>
      <c r="DD186" s="78" t="str">
        <f t="shared" si="143"/>
        <v>klu</v>
      </c>
      <c r="DE186" s="78" t="str">
        <f t="shared" si="190"/>
        <v>kat</v>
      </c>
      <c r="DF186" s="78" t="str">
        <f t="shared" si="191"/>
        <v/>
      </c>
      <c r="DG186" s="71" t="str">
        <f t="shared" si="192"/>
        <v>imepre-klu-kat</v>
      </c>
      <c r="DH186" s="52" t="s">
        <v>0</v>
      </c>
      <c r="DI186" s="63">
        <f>IF(BL186="","",MAX(DI$10:DI185)+1)</f>
        <v>1157</v>
      </c>
      <c r="DJ186" s="78">
        <f t="shared" si="193"/>
        <v>1004</v>
      </c>
      <c r="DK186" s="78">
        <f t="shared" si="194"/>
        <v>1870</v>
      </c>
      <c r="DL186" s="78">
        <f t="shared" si="195"/>
        <v>5129</v>
      </c>
      <c r="DM186" s="78">
        <f t="shared" si="196"/>
        <v>1</v>
      </c>
      <c r="DN186" s="78">
        <f t="shared" si="144"/>
        <v>0</v>
      </c>
      <c r="DO186" s="78">
        <f t="shared" si="145"/>
        <v>1</v>
      </c>
      <c r="DP186" s="78" t="str">
        <f t="shared" si="197"/>
        <v>0</v>
      </c>
      <c r="DQ186" s="78" t="str">
        <f t="shared" si="198"/>
        <v/>
      </c>
      <c r="DR186" s="78" t="str">
        <f t="shared" si="199"/>
        <v/>
      </c>
      <c r="DS186" s="58" t="str">
        <f t="shared" si="146"/>
        <v/>
      </c>
      <c r="DT186" s="52" t="s">
        <v>0</v>
      </c>
      <c r="DU186" s="20"/>
      <c r="DV186" s="52"/>
      <c r="DW186" s="20"/>
      <c r="DX186" s="52"/>
      <c r="DY186" s="230"/>
      <c r="DZ186" s="52" t="s">
        <v>0</v>
      </c>
    </row>
    <row r="187" spans="1:130" x14ac:dyDescent="0.25">
      <c r="A187" t="s">
        <v>0</v>
      </c>
      <c r="B187" s="57" t="str">
        <f>IF(csv!F179="","",csv!T179)</f>
        <v>OPEN</v>
      </c>
      <c r="C187" s="33" t="s">
        <v>0</v>
      </c>
      <c r="D187" s="33" t="str">
        <f>IF(csv!F179="","",csv!F179)</f>
        <v>Iva</v>
      </c>
      <c r="E187" s="33" t="str">
        <f>IF(csv!E179="","",csv!E179)</f>
        <v>Pintur</v>
      </c>
      <c r="F187" s="33" t="s">
        <v>0</v>
      </c>
      <c r="G187" s="78" t="str">
        <f>IF(csv!M179="","",csv!M179)</f>
        <v>87:15</v>
      </c>
      <c r="H187" s="78" t="str">
        <f>IF(csv!N179="","",csv!N179)</f>
        <v>0</v>
      </c>
      <c r="I187" s="33" t="s">
        <v>0</v>
      </c>
      <c r="J187" s="33" t="str">
        <f>IF(csv!P179="","",csv!P179)</f>
        <v>KAP</v>
      </c>
      <c r="K187" s="33" t="str">
        <f>IF(csv!Q179="","",csv!Q179)</f>
        <v>OK Kapela</v>
      </c>
      <c r="L187" s="33" t="s">
        <v>0</v>
      </c>
      <c r="M187" s="71" t="str">
        <f>IF(csv!R179="","",csv!R179)</f>
        <v>CRO</v>
      </c>
      <c r="N187" s="52" t="s">
        <v>0</v>
      </c>
      <c r="O187" s="57" t="str">
        <f t="shared" si="147"/>
        <v>OPEN</v>
      </c>
      <c r="P187" s="78">
        <f>IF(O187="","",IF(COUNTIF(O$10:O186,O187)=0,P186+1,P186))</f>
        <v>12</v>
      </c>
      <c r="Q187" s="93">
        <f t="shared" si="148"/>
        <v>291</v>
      </c>
      <c r="R187" s="94" t="str" cm="1">
        <f t="array" ref="R187">IF(S187="","",INDEX(natjecanjeStaze_naziv,MATCH(S187,natjecanjeStaze_stazaId,0)))</f>
        <v>Otvorena</v>
      </c>
      <c r="S187" s="58">
        <f t="shared" si="149"/>
        <v>1004</v>
      </c>
      <c r="T187" s="52" t="s">
        <v>0</v>
      </c>
      <c r="U187" s="165" t="str">
        <f t="shared" si="150"/>
        <v>Otvorena</v>
      </c>
      <c r="V187" s="52" t="s">
        <v>0</v>
      </c>
      <c r="W187" s="57" t="str">
        <f t="shared" si="151"/>
        <v>CRO</v>
      </c>
      <c r="X187" s="78">
        <f t="shared" si="200"/>
        <v>1</v>
      </c>
      <c r="Y187" s="33" t="str">
        <f t="shared" si="152"/>
        <v/>
      </c>
      <c r="Z187" s="71" t="str">
        <f>IF(Y187="","",MAX(Z$10:Z186)+1)</f>
        <v/>
      </c>
      <c r="AA187" s="52" t="s">
        <v>0</v>
      </c>
      <c r="AB187" s="135"/>
      <c r="AC187" s="52" t="s">
        <v>0</v>
      </c>
      <c r="AD187" s="20" t="str">
        <f t="shared" si="153"/>
        <v/>
      </c>
      <c r="AE187" s="52" t="s">
        <v>0</v>
      </c>
      <c r="AF187" s="165" t="str">
        <f t="shared" si="154"/>
        <v>CRO</v>
      </c>
      <c r="AG187" s="52" t="s">
        <v>0</v>
      </c>
      <c r="AH187" s="57" t="str">
        <f t="shared" si="155"/>
        <v>KAP</v>
      </c>
      <c r="AI187" s="33" t="str">
        <f t="shared" si="156"/>
        <v>OK Kapela</v>
      </c>
      <c r="AJ187" s="78" t="str">
        <f t="shared" si="201"/>
        <v/>
      </c>
      <c r="AK187" s="33" t="str" cm="1">
        <f t="array" ref="AK187">IF(AJ187="",""&amp;AI187,IF(AJ187="NEMA",AI187,INDEX(klub_naziv,MATCH(INDEX(klubAlias_klubId,AJ187),klub_id,0))))</f>
        <v>OK Kapela</v>
      </c>
      <c r="AL187" s="33" t="str" cm="1">
        <f t="array" ref="AL187">IFERROR(""&amp;INDEX(registarNatjecatelji,CX187,4),"")</f>
        <v/>
      </c>
      <c r="AM187" s="95">
        <f t="shared" si="157"/>
        <v>1</v>
      </c>
      <c r="AN187" s="71" t="str">
        <f t="shared" si="158"/>
        <v>OK Kapela</v>
      </c>
      <c r="AO187" s="52" t="s">
        <v>0</v>
      </c>
      <c r="AP187" s="87" t="str">
        <f>IF(AJ187&lt;&gt;"NEMA","",IF(IFERROR(MATCH(AI187,AI$10:AI186,0),0)&lt;&gt;0,"",AI187))</f>
        <v/>
      </c>
      <c r="AQ187" s="52" t="s">
        <v>0</v>
      </c>
      <c r="AR187" s="135"/>
      <c r="AS187" s="52" t="s">
        <v>0</v>
      </c>
      <c r="AT187" s="57" t="str">
        <f t="shared" si="159"/>
        <v/>
      </c>
      <c r="AU187" s="33" t="str">
        <f>IF(AT187="","",MAX(AU$10:AU186)+1)</f>
        <v/>
      </c>
      <c r="AV187" s="33" t="str">
        <f t="shared" si="160"/>
        <v/>
      </c>
      <c r="AW187" s="33" t="str">
        <f t="shared" si="161"/>
        <v/>
      </c>
      <c r="AX187" s="33" t="str">
        <f>IF(AR187="","",MAX(AX$10:AX186)+1)</f>
        <v/>
      </c>
      <c r="AY187" s="94" t="str">
        <f t="shared" si="162"/>
        <v/>
      </c>
      <c r="AZ187" s="71" t="str">
        <f t="shared" si="163"/>
        <v/>
      </c>
      <c r="BA187" s="52" t="s">
        <v>0</v>
      </c>
      <c r="BB187" s="20" t="str">
        <f t="shared" si="164"/>
        <v/>
      </c>
      <c r="BC187" s="52" t="s">
        <v>0</v>
      </c>
      <c r="BD187" s="165" t="str">
        <f t="shared" si="165"/>
        <v>OK Kapela</v>
      </c>
      <c r="BE187" s="52" t="s">
        <v>0</v>
      </c>
      <c r="BF187" s="63" t="str">
        <f t="shared" si="166"/>
        <v>87:15</v>
      </c>
      <c r="BG187" s="93" t="str">
        <f t="shared" si="167"/>
        <v>0</v>
      </c>
      <c r="BH187" s="211">
        <f t="shared" si="168"/>
        <v>5235</v>
      </c>
      <c r="BI187" s="212">
        <f t="shared" si="139"/>
        <v>1</v>
      </c>
      <c r="BJ187" s="52" t="s">
        <v>0</v>
      </c>
      <c r="BK187" s="57" t="str">
        <f t="shared" si="169"/>
        <v>Iva</v>
      </c>
      <c r="BL187" s="33" t="str">
        <f t="shared" si="170"/>
        <v>Pintur</v>
      </c>
      <c r="BM187" s="78" t="str">
        <f t="shared" si="171"/>
        <v>NEMA</v>
      </c>
      <c r="BN187" s="78" t="str">
        <f t="shared" si="172"/>
        <v>NEMA</v>
      </c>
      <c r="BO187" s="33" t="str">
        <f t="shared" si="173"/>
        <v>Iva</v>
      </c>
      <c r="BP187" s="71" t="str">
        <f t="shared" si="174"/>
        <v>Pintur</v>
      </c>
      <c r="BQ187" s="52" t="s">
        <v>0</v>
      </c>
      <c r="BR187" s="87" t="str">
        <f t="shared" si="175"/>
        <v>Iva Pintur</v>
      </c>
      <c r="BS187" s="52" t="s">
        <v>0</v>
      </c>
      <c r="BT187" s="20" t="str">
        <f t="shared" si="176"/>
        <v>SELECT 'Iva – Pintur', ime, prezime FROM imeprezime WHERE ime LIKE '%v%' Or prezime LIKE '%intu%' Or ime LIKE '%intu%' Or prezime LIKE '%v%' ORDER BY ime, prezime;</v>
      </c>
      <c r="BU187" s="52" t="s">
        <v>0</v>
      </c>
      <c r="BV187" s="135"/>
      <c r="BW187" s="52" t="s">
        <v>0</v>
      </c>
      <c r="BX187" s="57" t="str">
        <f t="shared" si="177"/>
        <v/>
      </c>
      <c r="BY187" s="78" t="str">
        <f>IF(BV187="","",MAX(BY$10:BY186)+1)</f>
        <v/>
      </c>
      <c r="BZ187" s="58" t="str">
        <f t="shared" si="178"/>
        <v/>
      </c>
      <c r="CA187" s="52" t="s">
        <v>0</v>
      </c>
      <c r="CB187" s="20" t="str">
        <f t="shared" si="179"/>
        <v/>
      </c>
      <c r="CC187" s="52" t="s">
        <v>0</v>
      </c>
      <c r="CD187" s="63">
        <f>IF(AND(BM187="NEMA",BN187="NEMA"),MAX(CD$10:CD186)+1,"")</f>
        <v>2003</v>
      </c>
      <c r="CE187" s="58">
        <f t="shared" si="180"/>
        <v>1</v>
      </c>
      <c r="CF187" t="s">
        <v>0</v>
      </c>
      <c r="CG187" s="138" t="str">
        <f t="shared" si="140"/>
        <v>O</v>
      </c>
      <c r="CH187" t="s">
        <v>0</v>
      </c>
      <c r="CI187" s="57" t="str">
        <f>IF(CD187="","",IF(M187&lt;&gt;"CRO","","INSERT INTO osoba (id,reg_broj,oib,spol_id,dat_rodjenja) VALUES ("&amp;CD187&amp;",(SELECT max(reg_broj)+1 FROM osoba),Null,'"&amp;CG187&amp;"',Null); INSERT INTO osoba_log (id,reg_broj,oib,spol_id,dat_rodjenja,dnevnik_id) SELECT id,reg_broj,oib,spol_id,dat_rodjenja,"&amp;dnevnik_id&amp;" FROM osoba WHERE id = "&amp;CD187&amp;";"))</f>
        <v>INSERT INTO osoba (id,reg_broj,oib,spol_id,dat_rodjenja) VALUES (2003,(SELECT max(reg_broj)+1 FROM osoba),Null,'O',Null); INSERT INTO osoba_log (id,reg_broj,oib,spol_id,dat_rodjenja,dnevnik_id) SELECT id,reg_broj,oib,spol_id,dat_rodjenja,881 FROM osoba WHERE id = 2003;</v>
      </c>
      <c r="CJ187" s="71" t="str">
        <f>IF(CD187="","","INSERT INTO imeprezime (id,osoba_id,rbr,ime,prezime,klub_id,identitet_id,sintaksa_id,info,aktivno,dnevnik_id) VALUES ("&amp;CD187&amp;","&amp;IF(CI187="","Null",CD187)&amp;",1,'"&amp;BK187&amp;"','"&amp;BL187&amp;"',(SELECT id FROM klub WHERE naziv = '"&amp;BD187&amp;"'),Null,1,'',1,"&amp;dnevnik_id&amp;");")</f>
        <v>INSERT INTO imeprezime (id,osoba_id,rbr,ime,prezime,klub_id,identitet_id,sintaksa_id,info,aktivno,dnevnik_id) VALUES (2003,2003,1,'Iva','Pintur',(SELECT id FROM klub WHERE naziv = 'OK Kapela'),Null,1,'',1,881);</v>
      </c>
      <c r="CK187" t="s">
        <v>0</v>
      </c>
      <c r="CL187" s="20" t="str">
        <f t="shared" si="181"/>
        <v>INSERT INTO osoba (id,reg_broj,oib,spol_id,dat_rodjenja) VALUES (2003,(SELECT max(reg_broj)+1 FROM osoba),Null,'O',Null); INSERT INTO osoba_log (id,reg_broj,oib,spol_id,dat_rodjenja,dnevnik_id) SELECT id,reg_broj,oib,spol_id,dat_rodjenja,881 FROM osoba WHERE id = 2003; INSERT INTO imeprezime (id,osoba_id,rbr,ime,prezime,klub_id,identitet_id,sintaksa_id,info,aktivno,dnevnik_id) VALUES (2003,2003,1,'Iva','Pintur',(SELECT id FROM klub WHERE naziv = 'OK Kapela'),Null,1,'',1,881);</v>
      </c>
      <c r="CM187" s="52" t="s">
        <v>0</v>
      </c>
      <c r="CN187" s="57" t="str">
        <f t="shared" si="141"/>
        <v>Iva</v>
      </c>
      <c r="CO187" s="71" t="str">
        <f t="shared" si="142"/>
        <v>Pintur</v>
      </c>
      <c r="CP187" s="52" t="s">
        <v>0</v>
      </c>
      <c r="CQ187" s="57" t="str">
        <f t="shared" si="182"/>
        <v>Iva – Pintur – OK Kapela – OPEN</v>
      </c>
      <c r="CR187" s="58" t="str">
        <f t="shared" si="183"/>
        <v>NEMA</v>
      </c>
      <c r="CS187" s="52" t="s">
        <v>0</v>
      </c>
      <c r="CT187" s="57" t="str">
        <f t="shared" si="184"/>
        <v>Iva – Pintur – OK Kapela</v>
      </c>
      <c r="CU187" s="58" t="str">
        <f t="shared" si="185"/>
        <v>NEMA</v>
      </c>
      <c r="CV187" s="52" t="s">
        <v>0</v>
      </c>
      <c r="CW187" s="57" t="str">
        <f t="shared" si="186"/>
        <v>Iva – Pintur</v>
      </c>
      <c r="CX187" s="58" t="str">
        <f t="shared" si="187"/>
        <v>NEMA</v>
      </c>
      <c r="CY187" s="52" t="s">
        <v>0</v>
      </c>
      <c r="CZ187" s="63" t="str">
        <f t="shared" si="188"/>
        <v/>
      </c>
      <c r="DA187" s="58" cm="1">
        <f t="array" ref="DA187">IF(CZ187&lt;&gt;"",INDEX(imePrezime_id,CZ187,0),IF(CD187&lt;&gt;"",CD187,""))</f>
        <v>2003</v>
      </c>
      <c r="DB187" s="52" t="s">
        <v>0</v>
      </c>
      <c r="DC187" s="63" t="str">
        <f t="shared" si="189"/>
        <v>novo</v>
      </c>
      <c r="DD187" s="78" t="str">
        <f t="shared" si="143"/>
        <v>klu</v>
      </c>
      <c r="DE187" s="78" t="str">
        <f t="shared" si="190"/>
        <v>kat</v>
      </c>
      <c r="DF187" s="78" t="str">
        <f t="shared" si="191"/>
        <v/>
      </c>
      <c r="DG187" s="71" t="str">
        <f t="shared" si="192"/>
        <v>novo</v>
      </c>
      <c r="DH187" s="52" t="s">
        <v>0</v>
      </c>
      <c r="DI187" s="63">
        <f>IF(BL187="","",MAX(DI$10:DI186)+1)</f>
        <v>1158</v>
      </c>
      <c r="DJ187" s="78">
        <f t="shared" si="193"/>
        <v>1004</v>
      </c>
      <c r="DK187" s="78">
        <f t="shared" si="194"/>
        <v>2003</v>
      </c>
      <c r="DL187" s="78">
        <f t="shared" si="195"/>
        <v>5235</v>
      </c>
      <c r="DM187" s="78">
        <f t="shared" si="196"/>
        <v>1</v>
      </c>
      <c r="DN187" s="78">
        <f t="shared" si="144"/>
        <v>0</v>
      </c>
      <c r="DO187" s="78">
        <f t="shared" si="145"/>
        <v>33</v>
      </c>
      <c r="DP187" s="78" t="str">
        <f t="shared" si="197"/>
        <v>0</v>
      </c>
      <c r="DQ187" s="78" t="str">
        <f t="shared" si="198"/>
        <v/>
      </c>
      <c r="DR187" s="78" t="str">
        <f t="shared" si="199"/>
        <v/>
      </c>
      <c r="DS187" s="58" t="str">
        <f t="shared" si="146"/>
        <v/>
      </c>
      <c r="DT187" s="52" t="s">
        <v>0</v>
      </c>
      <c r="DU187" s="20"/>
      <c r="DV187" s="52"/>
      <c r="DW187" s="20"/>
      <c r="DX187" s="52"/>
      <c r="DY187" s="230"/>
      <c r="DZ187" s="52" t="s">
        <v>0</v>
      </c>
    </row>
    <row r="188" spans="1:130" x14ac:dyDescent="0.25">
      <c r="A188" t="s">
        <v>0</v>
      </c>
      <c r="B188" s="57" t="str">
        <f>IF(csv!F180="","",csv!T180)</f>
        <v>OPEN</v>
      </c>
      <c r="C188" s="33" t="s">
        <v>0</v>
      </c>
      <c r="D188" s="33" t="str">
        <f>IF(csv!F180="","",csv!F180)</f>
        <v>Oliver</v>
      </c>
      <c r="E188" s="33" t="str">
        <f>IF(csv!E180="","",csv!E180)</f>
        <v>Skočić</v>
      </c>
      <c r="F188" s="33" t="s">
        <v>0</v>
      </c>
      <c r="G188" s="78" t="str">
        <f>IF(csv!M180="","",csv!M180)</f>
        <v>92:36</v>
      </c>
      <c r="H188" s="78" t="str">
        <f>IF(csv!N180="","",csv!N180)</f>
        <v>0</v>
      </c>
      <c r="I188" s="33" t="s">
        <v>0</v>
      </c>
      <c r="J188" s="33" t="str">
        <f>IF(csv!P180="","",csv!P180)</f>
        <v>Vihor</v>
      </c>
      <c r="K188" s="33" t="str">
        <f>IF(csv!Q180="","",csv!Q180)</f>
        <v>OK Vihor</v>
      </c>
      <c r="L188" s="33" t="s">
        <v>0</v>
      </c>
      <c r="M188" s="71" t="str">
        <f>IF(csv!R180="","",csv!R180)</f>
        <v>CRO</v>
      </c>
      <c r="N188" s="52" t="s">
        <v>0</v>
      </c>
      <c r="O188" s="57" t="str">
        <f t="shared" si="147"/>
        <v>OPEN</v>
      </c>
      <c r="P188" s="78">
        <f>IF(O188="","",IF(COUNTIF(O$10:O187,O188)=0,P187+1,P187))</f>
        <v>12</v>
      </c>
      <c r="Q188" s="93">
        <f t="shared" si="148"/>
        <v>291</v>
      </c>
      <c r="R188" s="94" t="str" cm="1">
        <f t="array" ref="R188">IF(S188="","",INDEX(natjecanjeStaze_naziv,MATCH(S188,natjecanjeStaze_stazaId,0)))</f>
        <v>Otvorena</v>
      </c>
      <c r="S188" s="58">
        <f t="shared" si="149"/>
        <v>1004</v>
      </c>
      <c r="T188" s="52" t="s">
        <v>0</v>
      </c>
      <c r="U188" s="165" t="str">
        <f t="shared" si="150"/>
        <v>Otvorena</v>
      </c>
      <c r="V188" s="52" t="s">
        <v>0</v>
      </c>
      <c r="W188" s="57" t="str">
        <f t="shared" si="151"/>
        <v>CRO</v>
      </c>
      <c r="X188" s="78">
        <f t="shared" si="200"/>
        <v>1</v>
      </c>
      <c r="Y188" s="33" t="str">
        <f t="shared" si="152"/>
        <v/>
      </c>
      <c r="Z188" s="71" t="str">
        <f>IF(Y188="","",MAX(Z$10:Z187)+1)</f>
        <v/>
      </c>
      <c r="AA188" s="52" t="s">
        <v>0</v>
      </c>
      <c r="AB188" s="135"/>
      <c r="AC188" s="52" t="s">
        <v>0</v>
      </c>
      <c r="AD188" s="20" t="str">
        <f t="shared" si="153"/>
        <v/>
      </c>
      <c r="AE188" s="52" t="s">
        <v>0</v>
      </c>
      <c r="AF188" s="165" t="str">
        <f t="shared" si="154"/>
        <v>CRO</v>
      </c>
      <c r="AG188" s="52" t="s">
        <v>0</v>
      </c>
      <c r="AH188" s="57" t="str">
        <f t="shared" si="155"/>
        <v>Vihor</v>
      </c>
      <c r="AI188" s="33" t="str">
        <f t="shared" si="156"/>
        <v>OK Vihor</v>
      </c>
      <c r="AJ188" s="78" t="str">
        <f t="shared" si="201"/>
        <v/>
      </c>
      <c r="AK188" s="33" t="str" cm="1">
        <f t="array" ref="AK188">IF(AJ188="",""&amp;AI188,IF(AJ188="NEMA",AI188,INDEX(klub_naziv,MATCH(INDEX(klubAlias_klubId,AJ188),klub_id,0))))</f>
        <v>OK Vihor</v>
      </c>
      <c r="AL188" s="33" t="str" cm="1">
        <f t="array" ref="AL188">IFERROR(""&amp;INDEX(registarNatjecatelji,CX188,4),"")</f>
        <v>OK Vihor</v>
      </c>
      <c r="AM188" s="95" t="str">
        <f t="shared" si="157"/>
        <v/>
      </c>
      <c r="AN188" s="71" t="str">
        <f t="shared" si="158"/>
        <v>OK Vihor</v>
      </c>
      <c r="AO188" s="52" t="s">
        <v>0</v>
      </c>
      <c r="AP188" s="87" t="str">
        <f>IF(AJ188&lt;&gt;"NEMA","",IF(IFERROR(MATCH(AI188,AI$10:AI187,0),0)&lt;&gt;0,"",AI188))</f>
        <v/>
      </c>
      <c r="AQ188" s="52" t="s">
        <v>0</v>
      </c>
      <c r="AR188" s="135"/>
      <c r="AS188" s="52" t="s">
        <v>0</v>
      </c>
      <c r="AT188" s="57" t="str">
        <f t="shared" si="159"/>
        <v/>
      </c>
      <c r="AU188" s="33" t="str">
        <f>IF(AT188="","",MAX(AU$10:AU187)+1)</f>
        <v/>
      </c>
      <c r="AV188" s="33" t="str">
        <f t="shared" si="160"/>
        <v/>
      </c>
      <c r="AW188" s="33" t="str">
        <f t="shared" si="161"/>
        <v/>
      </c>
      <c r="AX188" s="33" t="str">
        <f>IF(AR188="","",MAX(AX$10:AX187)+1)</f>
        <v/>
      </c>
      <c r="AY188" s="94" t="str">
        <f t="shared" si="162"/>
        <v/>
      </c>
      <c r="AZ188" s="71" t="str">
        <f t="shared" si="163"/>
        <v/>
      </c>
      <c r="BA188" s="52" t="s">
        <v>0</v>
      </c>
      <c r="BB188" s="20" t="str">
        <f t="shared" si="164"/>
        <v/>
      </c>
      <c r="BC188" s="52" t="s">
        <v>0</v>
      </c>
      <c r="BD188" s="165" t="str">
        <f t="shared" si="165"/>
        <v>OK Vihor</v>
      </c>
      <c r="BE188" s="52" t="s">
        <v>0</v>
      </c>
      <c r="BF188" s="63" t="str">
        <f t="shared" si="166"/>
        <v>92:36</v>
      </c>
      <c r="BG188" s="93" t="str">
        <f t="shared" si="167"/>
        <v>0</v>
      </c>
      <c r="BH188" s="211">
        <f t="shared" si="168"/>
        <v>5556</v>
      </c>
      <c r="BI188" s="212">
        <f t="shared" si="139"/>
        <v>1</v>
      </c>
      <c r="BJ188" s="52" t="s">
        <v>0</v>
      </c>
      <c r="BK188" s="57" t="str">
        <f t="shared" si="169"/>
        <v>Oliver</v>
      </c>
      <c r="BL188" s="33" t="str">
        <f t="shared" si="170"/>
        <v>Skočić</v>
      </c>
      <c r="BM188" s="78">
        <f t="shared" si="171"/>
        <v>1028</v>
      </c>
      <c r="BN188" s="78" t="str">
        <f t="shared" si="172"/>
        <v/>
      </c>
      <c r="BO188" s="33" t="str">
        <f t="shared" si="173"/>
        <v>Oliver</v>
      </c>
      <c r="BP188" s="71" t="str">
        <f t="shared" si="174"/>
        <v>Skočić</v>
      </c>
      <c r="BQ188" s="52" t="s">
        <v>0</v>
      </c>
      <c r="BR188" s="87" t="str">
        <f t="shared" si="175"/>
        <v/>
      </c>
      <c r="BS188" s="52" t="s">
        <v>0</v>
      </c>
      <c r="BT188" s="20" t="str">
        <f t="shared" si="176"/>
        <v/>
      </c>
      <c r="BU188" s="52" t="s">
        <v>0</v>
      </c>
      <c r="BV188" s="135"/>
      <c r="BW188" s="52" t="s">
        <v>0</v>
      </c>
      <c r="BX188" s="57" t="str">
        <f t="shared" si="177"/>
        <v/>
      </c>
      <c r="BY188" s="78" t="str">
        <f>IF(BV188="","",MAX(BY$10:BY187)+1)</f>
        <v/>
      </c>
      <c r="BZ188" s="58" t="str">
        <f t="shared" si="178"/>
        <v/>
      </c>
      <c r="CA188" s="52" t="s">
        <v>0</v>
      </c>
      <c r="CB188" s="20" t="str">
        <f t="shared" si="179"/>
        <v/>
      </c>
      <c r="CC188" s="52" t="s">
        <v>0</v>
      </c>
      <c r="CD188" s="63" t="str">
        <f>IF(AND(BM188="NEMA",BN188="NEMA"),MAX(CD$10:CD187)+1,"")</f>
        <v/>
      </c>
      <c r="CE188" s="58" t="str">
        <f t="shared" si="180"/>
        <v/>
      </c>
      <c r="CF188" t="s">
        <v>0</v>
      </c>
      <c r="CG188" s="138" t="str">
        <f t="shared" si="140"/>
        <v>O</v>
      </c>
      <c r="CH188" t="s">
        <v>0</v>
      </c>
      <c r="CI188" s="57" t="str">
        <f>IF(CD188="","",IF(M188&lt;&gt;"CRO","","INSERT INTO osoba (id,reg_broj,oib,spol_id,dat_rodjenja) VALUES ("&amp;CD188&amp;",(SELECT max(reg_broj)+1 FROM osoba),Null,'"&amp;CG188&amp;"',Null); INSERT INTO osoba_log (id,reg_broj,oib,spol_id,dat_rodjenja,dnevnik_id) SELECT id,reg_broj,oib,spol_id,dat_rodjenja,"&amp;dnevnik_id&amp;" FROM osoba WHERE id = "&amp;CD188&amp;";"))</f>
        <v/>
      </c>
      <c r="CJ188" s="71" t="str">
        <f>IF(CD188="","","INSERT INTO imeprezime (id,osoba_id,rbr,ime,prezime,klub_id,identitet_id,sintaksa_id,info,aktivno,dnevnik_id) VALUES ("&amp;CD188&amp;","&amp;IF(CI188="","Null",CD188)&amp;",1,'"&amp;BK188&amp;"','"&amp;BL188&amp;"',(SELECT id FROM klub WHERE naziv = '"&amp;BD188&amp;"'),Null,1,'',1,"&amp;dnevnik_id&amp;");")</f>
        <v/>
      </c>
      <c r="CK188" t="s">
        <v>0</v>
      </c>
      <c r="CL188" s="20" t="str">
        <f t="shared" si="181"/>
        <v/>
      </c>
      <c r="CM188" s="52" t="s">
        <v>0</v>
      </c>
      <c r="CN188" s="57" t="str">
        <f t="shared" si="141"/>
        <v>Oliver</v>
      </c>
      <c r="CO188" s="71" t="str">
        <f t="shared" si="142"/>
        <v>Skočić</v>
      </c>
      <c r="CP188" s="52" t="s">
        <v>0</v>
      </c>
      <c r="CQ188" s="57" t="str">
        <f t="shared" si="182"/>
        <v>Oliver – Skočić – OK Vihor – OPEN</v>
      </c>
      <c r="CR188" s="58" t="str">
        <f t="shared" si="183"/>
        <v>NEMA</v>
      </c>
      <c r="CS188" s="52" t="s">
        <v>0</v>
      </c>
      <c r="CT188" s="57" t="str">
        <f t="shared" si="184"/>
        <v>Oliver – Skočić – OK Vihor</v>
      </c>
      <c r="CU188" s="58">
        <f t="shared" si="185"/>
        <v>888</v>
      </c>
      <c r="CV188" s="52" t="s">
        <v>0</v>
      </c>
      <c r="CW188" s="57" t="str">
        <f t="shared" si="186"/>
        <v>Oliver – Skočić</v>
      </c>
      <c r="CX188" s="58">
        <f t="shared" si="187"/>
        <v>888</v>
      </c>
      <c r="CY188" s="52" t="s">
        <v>0</v>
      </c>
      <c r="CZ188" s="63">
        <f t="shared" si="188"/>
        <v>888</v>
      </c>
      <c r="DA188" s="58" cm="1">
        <f t="array" ref="DA188">IF(CZ188&lt;&gt;"",INDEX(imePrezime_id,CZ188,0),IF(CD188&lt;&gt;"",CD188,""))</f>
        <v>1028</v>
      </c>
      <c r="DB188" s="52" t="s">
        <v>0</v>
      </c>
      <c r="DC188" s="63" t="str">
        <f t="shared" si="189"/>
        <v>imepre</v>
      </c>
      <c r="DD188" s="78" t="str">
        <f t="shared" si="143"/>
        <v>klu</v>
      </c>
      <c r="DE188" s="78" t="str">
        <f t="shared" si="190"/>
        <v>kat</v>
      </c>
      <c r="DF188" s="78" t="str">
        <f t="shared" si="191"/>
        <v/>
      </c>
      <c r="DG188" s="71" t="str">
        <f t="shared" si="192"/>
        <v>imepre-klu-kat</v>
      </c>
      <c r="DH188" s="52" t="s">
        <v>0</v>
      </c>
      <c r="DI188" s="63">
        <f>IF(BL188="","",MAX(DI$10:DI187)+1)</f>
        <v>1159</v>
      </c>
      <c r="DJ188" s="78">
        <f t="shared" si="193"/>
        <v>1004</v>
      </c>
      <c r="DK188" s="78">
        <f t="shared" si="194"/>
        <v>1028</v>
      </c>
      <c r="DL188" s="78">
        <f t="shared" si="195"/>
        <v>5556</v>
      </c>
      <c r="DM188" s="78">
        <f t="shared" si="196"/>
        <v>1</v>
      </c>
      <c r="DN188" s="78">
        <f t="shared" si="144"/>
        <v>0</v>
      </c>
      <c r="DO188" s="78">
        <f t="shared" si="145"/>
        <v>1</v>
      </c>
      <c r="DP188" s="78" t="str">
        <f t="shared" si="197"/>
        <v>0</v>
      </c>
      <c r="DQ188" s="78" t="str">
        <f t="shared" si="198"/>
        <v/>
      </c>
      <c r="DR188" s="78" t="str">
        <f t="shared" si="199"/>
        <v/>
      </c>
      <c r="DS188" s="58" t="str">
        <f t="shared" si="146"/>
        <v/>
      </c>
      <c r="DT188" s="52" t="s">
        <v>0</v>
      </c>
      <c r="DU188" s="20"/>
      <c r="DV188" s="52"/>
      <c r="DW188" s="20"/>
      <c r="DX188" s="52"/>
      <c r="DY188" s="230"/>
      <c r="DZ188" s="52" t="s">
        <v>0</v>
      </c>
    </row>
    <row r="189" spans="1:130" x14ac:dyDescent="0.25">
      <c r="A189" t="s">
        <v>0</v>
      </c>
      <c r="B189" s="57" t="str">
        <f>IF(csv!F181="","",csv!T181)</f>
        <v>OPEN</v>
      </c>
      <c r="C189" s="33" t="s">
        <v>0</v>
      </c>
      <c r="D189" s="33" t="str">
        <f>IF(csv!F181="","",csv!F181)</f>
        <v>Antonija</v>
      </c>
      <c r="E189" s="33" t="str">
        <f>IF(csv!E181="","",csv!E181)</f>
        <v>Hodak</v>
      </c>
      <c r="F189" s="33" t="s">
        <v>0</v>
      </c>
      <c r="G189" s="78" t="str">
        <f>IF(csv!M181="","",csv!M181)</f>
        <v>102:06</v>
      </c>
      <c r="H189" s="78" t="str">
        <f>IF(csv!N181="","",csv!N181)</f>
        <v>0</v>
      </c>
      <c r="I189" s="33" t="s">
        <v>0</v>
      </c>
      <c r="J189" s="33" t="str">
        <f>IF(csv!P181="","",csv!P181)</f>
        <v>Vihor</v>
      </c>
      <c r="K189" s="33" t="str">
        <f>IF(csv!Q181="","",csv!Q181)</f>
        <v>OK Vihor</v>
      </c>
      <c r="L189" s="33" t="s">
        <v>0</v>
      </c>
      <c r="M189" s="71" t="str">
        <f>IF(csv!R181="","",csv!R181)</f>
        <v>CRO</v>
      </c>
      <c r="N189" s="52" t="s">
        <v>0</v>
      </c>
      <c r="O189" s="57" t="str">
        <f t="shared" si="147"/>
        <v>OPEN</v>
      </c>
      <c r="P189" s="78">
        <f>IF(O189="","",IF(COUNTIF(O$10:O188,O189)=0,P188+1,P188))</f>
        <v>12</v>
      </c>
      <c r="Q189" s="93">
        <f t="shared" si="148"/>
        <v>291</v>
      </c>
      <c r="R189" s="94" t="str" cm="1">
        <f t="array" ref="R189">IF(S189="","",INDEX(natjecanjeStaze_naziv,MATCH(S189,natjecanjeStaze_stazaId,0)))</f>
        <v>Otvorena</v>
      </c>
      <c r="S189" s="58">
        <f t="shared" si="149"/>
        <v>1004</v>
      </c>
      <c r="T189" s="52" t="s">
        <v>0</v>
      </c>
      <c r="U189" s="165" t="str">
        <f t="shared" si="150"/>
        <v>Otvorena</v>
      </c>
      <c r="V189" s="52" t="s">
        <v>0</v>
      </c>
      <c r="W189" s="57" t="str">
        <f t="shared" si="151"/>
        <v>CRO</v>
      </c>
      <c r="X189" s="78">
        <f t="shared" si="200"/>
        <v>1</v>
      </c>
      <c r="Y189" s="33" t="str">
        <f t="shared" si="152"/>
        <v/>
      </c>
      <c r="Z189" s="71" t="str">
        <f>IF(Y189="","",MAX(Z$10:Z188)+1)</f>
        <v/>
      </c>
      <c r="AA189" s="52" t="s">
        <v>0</v>
      </c>
      <c r="AB189" s="135"/>
      <c r="AC189" s="52" t="s">
        <v>0</v>
      </c>
      <c r="AD189" s="20" t="str">
        <f t="shared" si="153"/>
        <v/>
      </c>
      <c r="AE189" s="52" t="s">
        <v>0</v>
      </c>
      <c r="AF189" s="165" t="str">
        <f t="shared" si="154"/>
        <v>CRO</v>
      </c>
      <c r="AG189" s="52" t="s">
        <v>0</v>
      </c>
      <c r="AH189" s="57" t="str">
        <f t="shared" si="155"/>
        <v>Vihor</v>
      </c>
      <c r="AI189" s="33" t="str">
        <f t="shared" si="156"/>
        <v>OK Vihor</v>
      </c>
      <c r="AJ189" s="78" t="str">
        <f t="shared" si="201"/>
        <v/>
      </c>
      <c r="AK189" s="33" t="str" cm="1">
        <f t="array" ref="AK189">IF(AJ189="",""&amp;AI189,IF(AJ189="NEMA",AI189,INDEX(klub_naziv,MATCH(INDEX(klubAlias_klubId,AJ189),klub_id,0))))</f>
        <v>OK Vihor</v>
      </c>
      <c r="AL189" s="33" t="str" cm="1">
        <f t="array" ref="AL189">IFERROR(""&amp;INDEX(registarNatjecatelji,CX189,4),"")</f>
        <v>OK Vihor</v>
      </c>
      <c r="AM189" s="95" t="str">
        <f t="shared" si="157"/>
        <v/>
      </c>
      <c r="AN189" s="71" t="str">
        <f t="shared" si="158"/>
        <v>OK Vihor</v>
      </c>
      <c r="AO189" s="52" t="s">
        <v>0</v>
      </c>
      <c r="AP189" s="87" t="str">
        <f>IF(AJ189&lt;&gt;"NEMA","",IF(IFERROR(MATCH(AI189,AI$10:AI188,0),0)&lt;&gt;0,"",AI189))</f>
        <v/>
      </c>
      <c r="AQ189" s="52" t="s">
        <v>0</v>
      </c>
      <c r="AR189" s="135"/>
      <c r="AS189" s="52" t="s">
        <v>0</v>
      </c>
      <c r="AT189" s="57" t="str">
        <f t="shared" si="159"/>
        <v/>
      </c>
      <c r="AU189" s="33" t="str">
        <f>IF(AT189="","",MAX(AU$10:AU188)+1)</f>
        <v/>
      </c>
      <c r="AV189" s="33" t="str">
        <f t="shared" si="160"/>
        <v/>
      </c>
      <c r="AW189" s="33" t="str">
        <f t="shared" si="161"/>
        <v/>
      </c>
      <c r="AX189" s="33" t="str">
        <f>IF(AR189="","",MAX(AX$10:AX188)+1)</f>
        <v/>
      </c>
      <c r="AY189" s="94" t="str">
        <f t="shared" si="162"/>
        <v/>
      </c>
      <c r="AZ189" s="71" t="str">
        <f t="shared" si="163"/>
        <v/>
      </c>
      <c r="BA189" s="52" t="s">
        <v>0</v>
      </c>
      <c r="BB189" s="20" t="str">
        <f t="shared" si="164"/>
        <v/>
      </c>
      <c r="BC189" s="52" t="s">
        <v>0</v>
      </c>
      <c r="BD189" s="165" t="str">
        <f t="shared" si="165"/>
        <v>OK Vihor</v>
      </c>
      <c r="BE189" s="52" t="s">
        <v>0</v>
      </c>
      <c r="BF189" s="63" t="str">
        <f t="shared" si="166"/>
        <v>102:06</v>
      </c>
      <c r="BG189" s="93" t="str">
        <f t="shared" si="167"/>
        <v>0</v>
      </c>
      <c r="BH189" s="211">
        <f t="shared" si="168"/>
        <v>6126</v>
      </c>
      <c r="BI189" s="212">
        <f t="shared" si="139"/>
        <v>1</v>
      </c>
      <c r="BJ189" s="52" t="s">
        <v>0</v>
      </c>
      <c r="BK189" s="57" t="str">
        <f t="shared" si="169"/>
        <v>Antonija</v>
      </c>
      <c r="BL189" s="33" t="str">
        <f t="shared" si="170"/>
        <v>Hodak</v>
      </c>
      <c r="BM189" s="78">
        <f t="shared" si="171"/>
        <v>1146</v>
      </c>
      <c r="BN189" s="78" t="str">
        <f t="shared" si="172"/>
        <v/>
      </c>
      <c r="BO189" s="33" t="str">
        <f t="shared" si="173"/>
        <v>Antonija</v>
      </c>
      <c r="BP189" s="71" t="str">
        <f t="shared" si="174"/>
        <v>Hodak</v>
      </c>
      <c r="BQ189" s="52" t="s">
        <v>0</v>
      </c>
      <c r="BR189" s="87" t="str">
        <f t="shared" si="175"/>
        <v/>
      </c>
      <c r="BS189" s="52" t="s">
        <v>0</v>
      </c>
      <c r="BT189" s="20" t="str">
        <f t="shared" si="176"/>
        <v/>
      </c>
      <c r="BU189" s="52" t="s">
        <v>0</v>
      </c>
      <c r="BV189" s="135"/>
      <c r="BW189" s="52" t="s">
        <v>0</v>
      </c>
      <c r="BX189" s="57" t="str">
        <f t="shared" si="177"/>
        <v/>
      </c>
      <c r="BY189" s="78" t="str">
        <f>IF(BV189="","",MAX(BY$10:BY188)+1)</f>
        <v/>
      </c>
      <c r="BZ189" s="58" t="str">
        <f t="shared" si="178"/>
        <v/>
      </c>
      <c r="CA189" s="52" t="s">
        <v>0</v>
      </c>
      <c r="CB189" s="20" t="str">
        <f t="shared" si="179"/>
        <v/>
      </c>
      <c r="CC189" s="52" t="s">
        <v>0</v>
      </c>
      <c r="CD189" s="63" t="str">
        <f>IF(AND(BM189="NEMA",BN189="NEMA"),MAX(CD$10:CD188)+1,"")</f>
        <v/>
      </c>
      <c r="CE189" s="58" t="str">
        <f t="shared" si="180"/>
        <v/>
      </c>
      <c r="CF189" t="s">
        <v>0</v>
      </c>
      <c r="CG189" s="138" t="str">
        <f t="shared" si="140"/>
        <v>O</v>
      </c>
      <c r="CH189" t="s">
        <v>0</v>
      </c>
      <c r="CI189" s="57" t="str">
        <f>IF(CD189="","",IF(M189&lt;&gt;"CRO","","INSERT INTO osoba (id,reg_broj,oib,spol_id,dat_rodjenja) VALUES ("&amp;CD189&amp;",(SELECT max(reg_broj)+1 FROM osoba),Null,'"&amp;CG189&amp;"',Null); INSERT INTO osoba_log (id,reg_broj,oib,spol_id,dat_rodjenja,dnevnik_id) SELECT id,reg_broj,oib,spol_id,dat_rodjenja,"&amp;dnevnik_id&amp;" FROM osoba WHERE id = "&amp;CD189&amp;";"))</f>
        <v/>
      </c>
      <c r="CJ189" s="71" t="str">
        <f>IF(CD189="","","INSERT INTO imeprezime (id,osoba_id,rbr,ime,prezime,klub_id,identitet_id,sintaksa_id,info,aktivno,dnevnik_id) VALUES ("&amp;CD189&amp;","&amp;IF(CI189="","Null",CD189)&amp;",1,'"&amp;BK189&amp;"','"&amp;BL189&amp;"',(SELECT id FROM klub WHERE naziv = '"&amp;BD189&amp;"'),Null,1,'',1,"&amp;dnevnik_id&amp;");")</f>
        <v/>
      </c>
      <c r="CK189" t="s">
        <v>0</v>
      </c>
      <c r="CL189" s="20" t="str">
        <f t="shared" si="181"/>
        <v/>
      </c>
      <c r="CM189" s="52" t="s">
        <v>0</v>
      </c>
      <c r="CN189" s="57" t="str">
        <f t="shared" si="141"/>
        <v>Antonija</v>
      </c>
      <c r="CO189" s="71" t="str">
        <f t="shared" si="142"/>
        <v>Hodak</v>
      </c>
      <c r="CP189" s="52" t="s">
        <v>0</v>
      </c>
      <c r="CQ189" s="57" t="str">
        <f t="shared" si="182"/>
        <v>Antonija – Hodak – OK Vihor – OPEN</v>
      </c>
      <c r="CR189" s="58" t="str">
        <f t="shared" si="183"/>
        <v>NEMA</v>
      </c>
      <c r="CS189" s="52" t="s">
        <v>0</v>
      </c>
      <c r="CT189" s="57" t="str">
        <f t="shared" si="184"/>
        <v>Antonija – Hodak – OK Vihor</v>
      </c>
      <c r="CU189" s="58">
        <f t="shared" si="185"/>
        <v>686</v>
      </c>
      <c r="CV189" s="52" t="s">
        <v>0</v>
      </c>
      <c r="CW189" s="57" t="str">
        <f t="shared" si="186"/>
        <v>Antonija – Hodak</v>
      </c>
      <c r="CX189" s="58">
        <f t="shared" si="187"/>
        <v>686</v>
      </c>
      <c r="CY189" s="52" t="s">
        <v>0</v>
      </c>
      <c r="CZ189" s="63">
        <f t="shared" si="188"/>
        <v>686</v>
      </c>
      <c r="DA189" s="58" cm="1">
        <f t="array" ref="DA189">IF(CZ189&lt;&gt;"",INDEX(imePrezime_id,CZ189,0),IF(CD189&lt;&gt;"",CD189,""))</f>
        <v>1146</v>
      </c>
      <c r="DB189" s="52" t="s">
        <v>0</v>
      </c>
      <c r="DC189" s="63" t="str">
        <f t="shared" si="189"/>
        <v>imepre</v>
      </c>
      <c r="DD189" s="78" t="str">
        <f t="shared" si="143"/>
        <v>klu</v>
      </c>
      <c r="DE189" s="78" t="str">
        <f t="shared" si="190"/>
        <v>kat</v>
      </c>
      <c r="DF189" s="78" t="str">
        <f t="shared" si="191"/>
        <v/>
      </c>
      <c r="DG189" s="71" t="str">
        <f t="shared" si="192"/>
        <v>imepre-klu-kat</v>
      </c>
      <c r="DH189" s="52" t="s">
        <v>0</v>
      </c>
      <c r="DI189" s="63">
        <f>IF(BL189="","",MAX(DI$10:DI188)+1)</f>
        <v>1160</v>
      </c>
      <c r="DJ189" s="78">
        <f t="shared" si="193"/>
        <v>1004</v>
      </c>
      <c r="DK189" s="78">
        <f t="shared" si="194"/>
        <v>1146</v>
      </c>
      <c r="DL189" s="78">
        <f t="shared" si="195"/>
        <v>6126</v>
      </c>
      <c r="DM189" s="78">
        <f t="shared" si="196"/>
        <v>1</v>
      </c>
      <c r="DN189" s="78">
        <f t="shared" si="144"/>
        <v>0</v>
      </c>
      <c r="DO189" s="78">
        <f t="shared" si="145"/>
        <v>1</v>
      </c>
      <c r="DP189" s="78" t="str">
        <f t="shared" si="197"/>
        <v>0</v>
      </c>
      <c r="DQ189" s="78" t="str">
        <f t="shared" si="198"/>
        <v/>
      </c>
      <c r="DR189" s="78" t="str">
        <f t="shared" si="199"/>
        <v/>
      </c>
      <c r="DS189" s="58" t="str">
        <f t="shared" si="146"/>
        <v/>
      </c>
      <c r="DT189" s="52" t="s">
        <v>0</v>
      </c>
      <c r="DU189" s="20"/>
      <c r="DV189" s="52"/>
      <c r="DW189" s="20"/>
      <c r="DX189" s="52"/>
      <c r="DY189" s="230"/>
      <c r="DZ189" s="52" t="s">
        <v>0</v>
      </c>
    </row>
    <row r="190" spans="1:130" x14ac:dyDescent="0.25">
      <c r="A190" t="s">
        <v>0</v>
      </c>
      <c r="B190" s="57" t="str">
        <f>IF(csv!F182="","",csv!T182)</f>
        <v>OPEN</v>
      </c>
      <c r="C190" s="33" t="s">
        <v>0</v>
      </c>
      <c r="D190" s="33" t="str">
        <f>IF(csv!F182="","",csv!F182)</f>
        <v>Nika</v>
      </c>
      <c r="E190" s="33" t="str">
        <f>IF(csv!E182="","",csv!E182)</f>
        <v>Jurić</v>
      </c>
      <c r="F190" s="33" t="s">
        <v>0</v>
      </c>
      <c r="G190" s="78" t="str">
        <f>IF(csv!M182="","",csv!M182)</f>
        <v>102:19</v>
      </c>
      <c r="H190" s="78" t="str">
        <f>IF(csv!N182="","",csv!N182)</f>
        <v>0</v>
      </c>
      <c r="I190" s="33" t="s">
        <v>0</v>
      </c>
      <c r="J190" s="33" t="str">
        <f>IF(csv!P182="","",csv!P182)</f>
        <v>Vihor</v>
      </c>
      <c r="K190" s="33" t="str">
        <f>IF(csv!Q182="","",csv!Q182)</f>
        <v>OK Vihor</v>
      </c>
      <c r="L190" s="33" t="s">
        <v>0</v>
      </c>
      <c r="M190" s="71" t="str">
        <f>IF(csv!R182="","",csv!R182)</f>
        <v>CRO</v>
      </c>
      <c r="N190" s="52" t="s">
        <v>0</v>
      </c>
      <c r="O190" s="57" t="str">
        <f t="shared" si="147"/>
        <v>OPEN</v>
      </c>
      <c r="P190" s="78">
        <f>IF(O190="","",IF(COUNTIF(O$10:O189,O190)=0,P189+1,P189))</f>
        <v>12</v>
      </c>
      <c r="Q190" s="93">
        <f t="shared" si="148"/>
        <v>291</v>
      </c>
      <c r="R190" s="94" t="str" cm="1">
        <f t="array" ref="R190">IF(S190="","",INDEX(natjecanjeStaze_naziv,MATCH(S190,natjecanjeStaze_stazaId,0)))</f>
        <v>Otvorena</v>
      </c>
      <c r="S190" s="58">
        <f t="shared" si="149"/>
        <v>1004</v>
      </c>
      <c r="T190" s="52" t="s">
        <v>0</v>
      </c>
      <c r="U190" s="165" t="str">
        <f t="shared" si="150"/>
        <v>Otvorena</v>
      </c>
      <c r="V190" s="52" t="s">
        <v>0</v>
      </c>
      <c r="W190" s="57" t="str">
        <f t="shared" si="151"/>
        <v>CRO</v>
      </c>
      <c r="X190" s="78">
        <f t="shared" si="200"/>
        <v>1</v>
      </c>
      <c r="Y190" s="33" t="str">
        <f t="shared" si="152"/>
        <v/>
      </c>
      <c r="Z190" s="71" t="str">
        <f>IF(Y190="","",MAX(Z$10:Z189)+1)</f>
        <v/>
      </c>
      <c r="AA190" s="52" t="s">
        <v>0</v>
      </c>
      <c r="AB190" s="135"/>
      <c r="AC190" s="52" t="s">
        <v>0</v>
      </c>
      <c r="AD190" s="20" t="str">
        <f t="shared" si="153"/>
        <v/>
      </c>
      <c r="AE190" s="52" t="s">
        <v>0</v>
      </c>
      <c r="AF190" s="165" t="str">
        <f t="shared" si="154"/>
        <v>CRO</v>
      </c>
      <c r="AG190" s="52" t="s">
        <v>0</v>
      </c>
      <c r="AH190" s="57" t="str">
        <f t="shared" si="155"/>
        <v>Vihor</v>
      </c>
      <c r="AI190" s="33" t="str">
        <f t="shared" si="156"/>
        <v>OK Vihor</v>
      </c>
      <c r="AJ190" s="78" t="str">
        <f t="shared" si="201"/>
        <v/>
      </c>
      <c r="AK190" s="33" t="str" cm="1">
        <f t="array" ref="AK190">IF(AJ190="",""&amp;AI190,IF(AJ190="NEMA",AI190,INDEX(klub_naziv,MATCH(INDEX(klubAlias_klubId,AJ190),klub_id,0))))</f>
        <v>OK Vihor</v>
      </c>
      <c r="AL190" s="33" t="str" cm="1">
        <f t="array" ref="AL190">IFERROR(""&amp;INDEX(registarNatjecatelji,CX190,4),"")</f>
        <v>OK Vihor</v>
      </c>
      <c r="AM190" s="95" t="str">
        <f t="shared" si="157"/>
        <v/>
      </c>
      <c r="AN190" s="71" t="str">
        <f t="shared" si="158"/>
        <v>OK Vihor</v>
      </c>
      <c r="AO190" s="52" t="s">
        <v>0</v>
      </c>
      <c r="AP190" s="87" t="str">
        <f>IF(AJ190&lt;&gt;"NEMA","",IF(IFERROR(MATCH(AI190,AI$10:AI189,0),0)&lt;&gt;0,"",AI190))</f>
        <v/>
      </c>
      <c r="AQ190" s="52" t="s">
        <v>0</v>
      </c>
      <c r="AR190" s="135"/>
      <c r="AS190" s="52" t="s">
        <v>0</v>
      </c>
      <c r="AT190" s="57" t="str">
        <f t="shared" si="159"/>
        <v/>
      </c>
      <c r="AU190" s="33" t="str">
        <f>IF(AT190="","",MAX(AU$10:AU189)+1)</f>
        <v/>
      </c>
      <c r="AV190" s="33" t="str">
        <f t="shared" si="160"/>
        <v/>
      </c>
      <c r="AW190" s="33" t="str">
        <f t="shared" si="161"/>
        <v/>
      </c>
      <c r="AX190" s="33" t="str">
        <f>IF(AR190="","",MAX(AX$10:AX189)+1)</f>
        <v/>
      </c>
      <c r="AY190" s="94" t="str">
        <f t="shared" si="162"/>
        <v/>
      </c>
      <c r="AZ190" s="71" t="str">
        <f t="shared" si="163"/>
        <v/>
      </c>
      <c r="BA190" s="52" t="s">
        <v>0</v>
      </c>
      <c r="BB190" s="20" t="str">
        <f t="shared" si="164"/>
        <v/>
      </c>
      <c r="BC190" s="52" t="s">
        <v>0</v>
      </c>
      <c r="BD190" s="165" t="str">
        <f t="shared" si="165"/>
        <v>OK Vihor</v>
      </c>
      <c r="BE190" s="52" t="s">
        <v>0</v>
      </c>
      <c r="BF190" s="63" t="str">
        <f t="shared" si="166"/>
        <v>102:19</v>
      </c>
      <c r="BG190" s="93" t="str">
        <f t="shared" si="167"/>
        <v>0</v>
      </c>
      <c r="BH190" s="211">
        <f t="shared" si="168"/>
        <v>6139</v>
      </c>
      <c r="BI190" s="212">
        <f t="shared" si="139"/>
        <v>1</v>
      </c>
      <c r="BJ190" s="52" t="s">
        <v>0</v>
      </c>
      <c r="BK190" s="57" t="str">
        <f t="shared" si="169"/>
        <v>Nika</v>
      </c>
      <c r="BL190" s="33" t="str">
        <f t="shared" si="170"/>
        <v>Jurić</v>
      </c>
      <c r="BM190" s="78">
        <f t="shared" si="171"/>
        <v>1892</v>
      </c>
      <c r="BN190" s="78" t="str">
        <f t="shared" si="172"/>
        <v/>
      </c>
      <c r="BO190" s="33" t="str">
        <f t="shared" si="173"/>
        <v>Nika</v>
      </c>
      <c r="BP190" s="71" t="str">
        <f t="shared" si="174"/>
        <v>Jurić</v>
      </c>
      <c r="BQ190" s="52" t="s">
        <v>0</v>
      </c>
      <c r="BR190" s="87" t="str">
        <f t="shared" si="175"/>
        <v/>
      </c>
      <c r="BS190" s="52" t="s">
        <v>0</v>
      </c>
      <c r="BT190" s="20" t="str">
        <f t="shared" si="176"/>
        <v/>
      </c>
      <c r="BU190" s="52" t="s">
        <v>0</v>
      </c>
      <c r="BV190" s="135"/>
      <c r="BW190" s="52" t="s">
        <v>0</v>
      </c>
      <c r="BX190" s="57" t="str">
        <f t="shared" si="177"/>
        <v/>
      </c>
      <c r="BY190" s="78" t="str">
        <f>IF(BV190="","",MAX(BY$10:BY189)+1)</f>
        <v/>
      </c>
      <c r="BZ190" s="58" t="str">
        <f t="shared" si="178"/>
        <v/>
      </c>
      <c r="CA190" s="52" t="s">
        <v>0</v>
      </c>
      <c r="CB190" s="20" t="str">
        <f t="shared" si="179"/>
        <v/>
      </c>
      <c r="CC190" s="52" t="s">
        <v>0</v>
      </c>
      <c r="CD190" s="63" t="str">
        <f>IF(AND(BM190="NEMA",BN190="NEMA"),MAX(CD$10:CD189)+1,"")</f>
        <v/>
      </c>
      <c r="CE190" s="58" t="str">
        <f t="shared" si="180"/>
        <v/>
      </c>
      <c r="CF190" t="s">
        <v>0</v>
      </c>
      <c r="CG190" s="138" t="str">
        <f t="shared" si="140"/>
        <v>O</v>
      </c>
      <c r="CH190" t="s">
        <v>0</v>
      </c>
      <c r="CI190" s="57" t="str">
        <f>IF(CD190="","",IF(M190&lt;&gt;"CRO","","INSERT INTO osoba (id,reg_broj,oib,spol_id,dat_rodjenja) VALUES ("&amp;CD190&amp;",(SELECT max(reg_broj)+1 FROM osoba),Null,'"&amp;CG190&amp;"',Null); INSERT INTO osoba_log (id,reg_broj,oib,spol_id,dat_rodjenja,dnevnik_id) SELECT id,reg_broj,oib,spol_id,dat_rodjenja,"&amp;dnevnik_id&amp;" FROM osoba WHERE id = "&amp;CD190&amp;";"))</f>
        <v/>
      </c>
      <c r="CJ190" s="71" t="str">
        <f>IF(CD190="","","INSERT INTO imeprezime (id,osoba_id,rbr,ime,prezime,klub_id,identitet_id,sintaksa_id,info,aktivno,dnevnik_id) VALUES ("&amp;CD190&amp;","&amp;IF(CI190="","Null",CD190)&amp;",1,'"&amp;BK190&amp;"','"&amp;BL190&amp;"',(SELECT id FROM klub WHERE naziv = '"&amp;BD190&amp;"'),Null,1,'',1,"&amp;dnevnik_id&amp;");")</f>
        <v/>
      </c>
      <c r="CK190" t="s">
        <v>0</v>
      </c>
      <c r="CL190" s="20" t="str">
        <f t="shared" si="181"/>
        <v/>
      </c>
      <c r="CM190" s="52" t="s">
        <v>0</v>
      </c>
      <c r="CN190" s="57" t="str">
        <f t="shared" si="141"/>
        <v>Nika</v>
      </c>
      <c r="CO190" s="71" t="str">
        <f t="shared" si="142"/>
        <v>Jurić</v>
      </c>
      <c r="CP190" s="52" t="s">
        <v>0</v>
      </c>
      <c r="CQ190" s="57" t="str">
        <f t="shared" si="182"/>
        <v>Nika – Jurić – OK Vihor – OPEN</v>
      </c>
      <c r="CR190" s="58" t="str">
        <f t="shared" si="183"/>
        <v>NEMA</v>
      </c>
      <c r="CS190" s="52" t="s">
        <v>0</v>
      </c>
      <c r="CT190" s="57" t="str">
        <f t="shared" si="184"/>
        <v>Nika – Jurić – OK Vihor</v>
      </c>
      <c r="CU190" s="58">
        <f t="shared" si="185"/>
        <v>715</v>
      </c>
      <c r="CV190" s="52" t="s">
        <v>0</v>
      </c>
      <c r="CW190" s="57" t="str">
        <f t="shared" si="186"/>
        <v>Nika – Jurić</v>
      </c>
      <c r="CX190" s="58">
        <f t="shared" si="187"/>
        <v>715</v>
      </c>
      <c r="CY190" s="52" t="s">
        <v>0</v>
      </c>
      <c r="CZ190" s="63">
        <f t="shared" si="188"/>
        <v>715</v>
      </c>
      <c r="DA190" s="58" cm="1">
        <f t="array" ref="DA190">IF(CZ190&lt;&gt;"",INDEX(imePrezime_id,CZ190,0),IF(CD190&lt;&gt;"",CD190,""))</f>
        <v>1892</v>
      </c>
      <c r="DB190" s="52" t="s">
        <v>0</v>
      </c>
      <c r="DC190" s="63" t="str">
        <f t="shared" si="189"/>
        <v>imepre</v>
      </c>
      <c r="DD190" s="78" t="str">
        <f t="shared" si="143"/>
        <v>klu</v>
      </c>
      <c r="DE190" s="78" t="str">
        <f t="shared" si="190"/>
        <v>kat</v>
      </c>
      <c r="DF190" s="78" t="str">
        <f t="shared" si="191"/>
        <v/>
      </c>
      <c r="DG190" s="71" t="str">
        <f t="shared" si="192"/>
        <v>imepre-klu-kat</v>
      </c>
      <c r="DH190" s="52" t="s">
        <v>0</v>
      </c>
      <c r="DI190" s="63">
        <f>IF(BL190="","",MAX(DI$10:DI189)+1)</f>
        <v>1161</v>
      </c>
      <c r="DJ190" s="78">
        <f t="shared" si="193"/>
        <v>1004</v>
      </c>
      <c r="DK190" s="78">
        <f t="shared" si="194"/>
        <v>1892</v>
      </c>
      <c r="DL190" s="78">
        <f t="shared" si="195"/>
        <v>6139</v>
      </c>
      <c r="DM190" s="78">
        <f t="shared" si="196"/>
        <v>1</v>
      </c>
      <c r="DN190" s="78">
        <f t="shared" si="144"/>
        <v>0</v>
      </c>
      <c r="DO190" s="78">
        <f t="shared" si="145"/>
        <v>1</v>
      </c>
      <c r="DP190" s="78" t="str">
        <f t="shared" si="197"/>
        <v>0</v>
      </c>
      <c r="DQ190" s="78" t="str">
        <f t="shared" si="198"/>
        <v/>
      </c>
      <c r="DR190" s="78" t="str">
        <f t="shared" si="199"/>
        <v/>
      </c>
      <c r="DS190" s="58" t="str">
        <f t="shared" si="146"/>
        <v/>
      </c>
      <c r="DT190" s="52" t="s">
        <v>0</v>
      </c>
      <c r="DU190" s="20"/>
      <c r="DV190" s="52"/>
      <c r="DW190" s="20"/>
      <c r="DX190" s="52"/>
      <c r="DY190" s="230"/>
      <c r="DZ190" s="52" t="s">
        <v>0</v>
      </c>
    </row>
    <row r="191" spans="1:130" x14ac:dyDescent="0.25">
      <c r="A191" t="s">
        <v>0</v>
      </c>
      <c r="B191" s="57" t="str">
        <f>IF(csv!F183="","",csv!T183)</f>
        <v>OPEN</v>
      </c>
      <c r="C191" s="33" t="s">
        <v>0</v>
      </c>
      <c r="D191" s="33" t="str">
        <f>IF(csv!F183="","",csv!F183)</f>
        <v>Sandra</v>
      </c>
      <c r="E191" s="33" t="str">
        <f>IF(csv!E183="","",csv!E183)</f>
        <v>Gerber</v>
      </c>
      <c r="F191" s="33" t="s">
        <v>0</v>
      </c>
      <c r="G191" s="78" t="str">
        <f>IF(csv!M183="","",csv!M183)</f>
        <v>126:55</v>
      </c>
      <c r="H191" s="78" t="str">
        <f>IF(csv!N183="","",csv!N183)</f>
        <v>0</v>
      </c>
      <c r="I191" s="33" t="s">
        <v>0</v>
      </c>
      <c r="J191" s="33" t="str">
        <f>IF(csv!P183="","",csv!P183)</f>
        <v>KAP</v>
      </c>
      <c r="K191" s="33" t="str">
        <f>IF(csv!Q183="","",csv!Q183)</f>
        <v>OK Kapela</v>
      </c>
      <c r="L191" s="33" t="s">
        <v>0</v>
      </c>
      <c r="M191" s="71" t="str">
        <f>IF(csv!R183="","",csv!R183)</f>
        <v>CRO</v>
      </c>
      <c r="N191" s="52" t="s">
        <v>0</v>
      </c>
      <c r="O191" s="57" t="str">
        <f t="shared" si="147"/>
        <v>OPEN</v>
      </c>
      <c r="P191" s="78">
        <f>IF(O191="","",IF(COUNTIF(O$10:O190,O191)=0,P190+1,P190))</f>
        <v>12</v>
      </c>
      <c r="Q191" s="93">
        <f t="shared" si="148"/>
        <v>291</v>
      </c>
      <c r="R191" s="94" t="str" cm="1">
        <f t="array" ref="R191">IF(S191="","",INDEX(natjecanjeStaze_naziv,MATCH(S191,natjecanjeStaze_stazaId,0)))</f>
        <v>Otvorena</v>
      </c>
      <c r="S191" s="58">
        <f t="shared" si="149"/>
        <v>1004</v>
      </c>
      <c r="T191" s="52" t="s">
        <v>0</v>
      </c>
      <c r="U191" s="165" t="str">
        <f t="shared" si="150"/>
        <v>Otvorena</v>
      </c>
      <c r="V191" s="52" t="s">
        <v>0</v>
      </c>
      <c r="W191" s="57" t="str">
        <f t="shared" si="151"/>
        <v>CRO</v>
      </c>
      <c r="X191" s="78">
        <f t="shared" si="200"/>
        <v>1</v>
      </c>
      <c r="Y191" s="33" t="str">
        <f t="shared" si="152"/>
        <v/>
      </c>
      <c r="Z191" s="71" t="str">
        <f>IF(Y191="","",MAX(Z$10:Z190)+1)</f>
        <v/>
      </c>
      <c r="AA191" s="52" t="s">
        <v>0</v>
      </c>
      <c r="AB191" s="135"/>
      <c r="AC191" s="52" t="s">
        <v>0</v>
      </c>
      <c r="AD191" s="20" t="str">
        <f t="shared" si="153"/>
        <v/>
      </c>
      <c r="AE191" s="52" t="s">
        <v>0</v>
      </c>
      <c r="AF191" s="165" t="str">
        <f t="shared" si="154"/>
        <v>CRO</v>
      </c>
      <c r="AG191" s="52" t="s">
        <v>0</v>
      </c>
      <c r="AH191" s="57" t="str">
        <f t="shared" si="155"/>
        <v>KAP</v>
      </c>
      <c r="AI191" s="33" t="str">
        <f t="shared" si="156"/>
        <v>OK Kapela</v>
      </c>
      <c r="AJ191" s="78" t="str">
        <f t="shared" si="201"/>
        <v/>
      </c>
      <c r="AK191" s="33" t="str" cm="1">
        <f t="array" ref="AK191">IF(AJ191="",""&amp;AI191,IF(AJ191="NEMA",AI191,INDEX(klub_naziv,MATCH(INDEX(klubAlias_klubId,AJ191),klub_id,0))))</f>
        <v>OK Kapela</v>
      </c>
      <c r="AL191" s="33" t="str" cm="1">
        <f t="array" ref="AL191">IFERROR(""&amp;INDEX(registarNatjecatelji,CX191,4),"")</f>
        <v>OK Kapela</v>
      </c>
      <c r="AM191" s="95" t="str">
        <f t="shared" si="157"/>
        <v/>
      </c>
      <c r="AN191" s="71" t="str">
        <f t="shared" si="158"/>
        <v>OK Kapela</v>
      </c>
      <c r="AO191" s="52" t="s">
        <v>0</v>
      </c>
      <c r="AP191" s="87" t="str">
        <f>IF(AJ191&lt;&gt;"NEMA","",IF(IFERROR(MATCH(AI191,AI$10:AI190,0),0)&lt;&gt;0,"",AI191))</f>
        <v/>
      </c>
      <c r="AQ191" s="52" t="s">
        <v>0</v>
      </c>
      <c r="AR191" s="135"/>
      <c r="AS191" s="52" t="s">
        <v>0</v>
      </c>
      <c r="AT191" s="57" t="str">
        <f t="shared" si="159"/>
        <v/>
      </c>
      <c r="AU191" s="33" t="str">
        <f>IF(AT191="","",MAX(AU$10:AU190)+1)</f>
        <v/>
      </c>
      <c r="AV191" s="33" t="str">
        <f t="shared" si="160"/>
        <v/>
      </c>
      <c r="AW191" s="33" t="str">
        <f t="shared" si="161"/>
        <v/>
      </c>
      <c r="AX191" s="33" t="str">
        <f>IF(AR191="","",MAX(AX$10:AX190)+1)</f>
        <v/>
      </c>
      <c r="AY191" s="94" t="str">
        <f t="shared" si="162"/>
        <v/>
      </c>
      <c r="AZ191" s="71" t="str">
        <f t="shared" si="163"/>
        <v/>
      </c>
      <c r="BA191" s="52" t="s">
        <v>0</v>
      </c>
      <c r="BB191" s="20" t="str">
        <f t="shared" si="164"/>
        <v/>
      </c>
      <c r="BC191" s="52" t="s">
        <v>0</v>
      </c>
      <c r="BD191" s="165" t="str">
        <f t="shared" si="165"/>
        <v>OK Kapela</v>
      </c>
      <c r="BE191" s="52" t="s">
        <v>0</v>
      </c>
      <c r="BF191" s="63" t="str">
        <f t="shared" si="166"/>
        <v>126:55</v>
      </c>
      <c r="BG191" s="93" t="str">
        <f t="shared" si="167"/>
        <v>0</v>
      </c>
      <c r="BH191" s="211">
        <f t="shared" si="168"/>
        <v>7615</v>
      </c>
      <c r="BI191" s="212">
        <f t="shared" si="139"/>
        <v>2</v>
      </c>
      <c r="BJ191" s="52" t="s">
        <v>0</v>
      </c>
      <c r="BK191" s="57" t="str">
        <f t="shared" si="169"/>
        <v>Sandra</v>
      </c>
      <c r="BL191" s="33" t="str">
        <f t="shared" si="170"/>
        <v>Gerber</v>
      </c>
      <c r="BM191" s="78">
        <f t="shared" si="171"/>
        <v>1938</v>
      </c>
      <c r="BN191" s="78" t="str">
        <f t="shared" si="172"/>
        <v/>
      </c>
      <c r="BO191" s="33" t="str">
        <f t="shared" si="173"/>
        <v>Sandra</v>
      </c>
      <c r="BP191" s="71" t="str">
        <f t="shared" si="174"/>
        <v>Gerber</v>
      </c>
      <c r="BQ191" s="52" t="s">
        <v>0</v>
      </c>
      <c r="BR191" s="87" t="str">
        <f t="shared" si="175"/>
        <v/>
      </c>
      <c r="BS191" s="52" t="s">
        <v>0</v>
      </c>
      <c r="BT191" s="20" t="str">
        <f t="shared" si="176"/>
        <v/>
      </c>
      <c r="BU191" s="52" t="s">
        <v>0</v>
      </c>
      <c r="BV191" s="135"/>
      <c r="BW191" s="52" t="s">
        <v>0</v>
      </c>
      <c r="BX191" s="57" t="str">
        <f t="shared" si="177"/>
        <v/>
      </c>
      <c r="BY191" s="78" t="str">
        <f>IF(BV191="","",MAX(BY$10:BY190)+1)</f>
        <v/>
      </c>
      <c r="BZ191" s="58" t="str">
        <f t="shared" si="178"/>
        <v/>
      </c>
      <c r="CA191" s="52" t="s">
        <v>0</v>
      </c>
      <c r="CB191" s="20" t="str">
        <f t="shared" si="179"/>
        <v/>
      </c>
      <c r="CC191" s="52" t="s">
        <v>0</v>
      </c>
      <c r="CD191" s="63" t="str">
        <f>IF(AND(BM191="NEMA",BN191="NEMA"),MAX(CD$10:CD190)+1,"")</f>
        <v/>
      </c>
      <c r="CE191" s="58" t="str">
        <f t="shared" si="180"/>
        <v/>
      </c>
      <c r="CF191" t="s">
        <v>0</v>
      </c>
      <c r="CG191" s="138" t="str">
        <f t="shared" si="140"/>
        <v>O</v>
      </c>
      <c r="CH191" t="s">
        <v>0</v>
      </c>
      <c r="CI191" s="57" t="str">
        <f>IF(CD191="","",IF(M191&lt;&gt;"CRO","","INSERT INTO osoba (id,reg_broj,oib,spol_id,dat_rodjenja) VALUES ("&amp;CD191&amp;",(SELECT max(reg_broj)+1 FROM osoba),Null,'"&amp;CG191&amp;"',Null); INSERT INTO osoba_log (id,reg_broj,oib,spol_id,dat_rodjenja,dnevnik_id) SELECT id,reg_broj,oib,spol_id,dat_rodjenja,"&amp;dnevnik_id&amp;" FROM osoba WHERE id = "&amp;CD191&amp;";"))</f>
        <v/>
      </c>
      <c r="CJ191" s="71" t="str">
        <f>IF(CD191="","","INSERT INTO imeprezime (id,osoba_id,rbr,ime,prezime,klub_id,identitet_id,sintaksa_id,info,aktivno,dnevnik_id) VALUES ("&amp;CD191&amp;","&amp;IF(CI191="","Null",CD191)&amp;",1,'"&amp;BK191&amp;"','"&amp;BL191&amp;"',(SELECT id FROM klub WHERE naziv = '"&amp;BD191&amp;"'),Null,1,'',1,"&amp;dnevnik_id&amp;");")</f>
        <v/>
      </c>
      <c r="CK191" t="s">
        <v>0</v>
      </c>
      <c r="CL191" s="20" t="str">
        <f t="shared" si="181"/>
        <v/>
      </c>
      <c r="CM191" s="52" t="s">
        <v>0</v>
      </c>
      <c r="CN191" s="57" t="str">
        <f t="shared" si="141"/>
        <v>Sandra</v>
      </c>
      <c r="CO191" s="71" t="str">
        <f t="shared" si="142"/>
        <v>Gerber</v>
      </c>
      <c r="CP191" s="52" t="s">
        <v>0</v>
      </c>
      <c r="CQ191" s="57" t="str">
        <f t="shared" si="182"/>
        <v>Sandra – Gerber – OK Kapela – OPEN</v>
      </c>
      <c r="CR191" s="58" t="str">
        <f t="shared" si="183"/>
        <v>NEMA</v>
      </c>
      <c r="CS191" s="52" t="s">
        <v>0</v>
      </c>
      <c r="CT191" s="57" t="str">
        <f t="shared" si="184"/>
        <v>Sandra – Gerber – OK Kapela</v>
      </c>
      <c r="CU191" s="58">
        <f t="shared" si="185"/>
        <v>239</v>
      </c>
      <c r="CV191" s="52" t="s">
        <v>0</v>
      </c>
      <c r="CW191" s="57" t="str">
        <f t="shared" si="186"/>
        <v>Sandra – Gerber</v>
      </c>
      <c r="CX191" s="58">
        <f t="shared" si="187"/>
        <v>239</v>
      </c>
      <c r="CY191" s="52" t="s">
        <v>0</v>
      </c>
      <c r="CZ191" s="63">
        <f t="shared" si="188"/>
        <v>239</v>
      </c>
      <c r="DA191" s="58" cm="1">
        <f t="array" ref="DA191">IF(CZ191&lt;&gt;"",INDEX(imePrezime_id,CZ191,0),IF(CD191&lt;&gt;"",CD191,""))</f>
        <v>1938</v>
      </c>
      <c r="DB191" s="52" t="s">
        <v>0</v>
      </c>
      <c r="DC191" s="63" t="str">
        <f t="shared" si="189"/>
        <v>imepre</v>
      </c>
      <c r="DD191" s="78" t="str">
        <f t="shared" si="143"/>
        <v>klu</v>
      </c>
      <c r="DE191" s="78" t="str">
        <f t="shared" si="190"/>
        <v>kat</v>
      </c>
      <c r="DF191" s="78" t="str">
        <f t="shared" si="191"/>
        <v>ot</v>
      </c>
      <c r="DG191" s="71" t="str">
        <f t="shared" si="192"/>
        <v>imepre-klu-kat-ot</v>
      </c>
      <c r="DH191" s="52" t="s">
        <v>0</v>
      </c>
      <c r="DI191" s="63">
        <f>IF(BL191="","",MAX(DI$10:DI190)+1)</f>
        <v>1162</v>
      </c>
      <c r="DJ191" s="78">
        <f t="shared" si="193"/>
        <v>1004</v>
      </c>
      <c r="DK191" s="78">
        <f t="shared" si="194"/>
        <v>1938</v>
      </c>
      <c r="DL191" s="78">
        <f t="shared" si="195"/>
        <v>7615</v>
      </c>
      <c r="DM191" s="78">
        <f t="shared" si="196"/>
        <v>2</v>
      </c>
      <c r="DN191" s="78">
        <f t="shared" si="144"/>
        <v>0</v>
      </c>
      <c r="DO191" s="78">
        <f t="shared" si="145"/>
        <v>2</v>
      </c>
      <c r="DP191" s="78" t="str">
        <f t="shared" si="197"/>
        <v>0</v>
      </c>
      <c r="DQ191" s="78" t="str">
        <f t="shared" si="198"/>
        <v/>
      </c>
      <c r="DR191" s="78" t="str">
        <f t="shared" si="199"/>
        <v/>
      </c>
      <c r="DS191" s="58" t="str">
        <f t="shared" si="146"/>
        <v/>
      </c>
      <c r="DT191" s="52" t="s">
        <v>0</v>
      </c>
      <c r="DU191" s="20"/>
      <c r="DV191" s="52"/>
      <c r="DW191" s="20"/>
      <c r="DX191" s="52"/>
      <c r="DY191" s="230"/>
      <c r="DZ191" s="52" t="s">
        <v>0</v>
      </c>
    </row>
    <row r="192" spans="1:130" x14ac:dyDescent="0.25">
      <c r="A192" t="s">
        <v>0</v>
      </c>
      <c r="B192" s="57" t="str">
        <f>IF(csv!F184="","",csv!T184)</f>
        <v>OPEN</v>
      </c>
      <c r="C192" s="33" t="s">
        <v>0</v>
      </c>
      <c r="D192" s="33" t="str">
        <f>IF(csv!F184="","",csv!F184)</f>
        <v>Barbara</v>
      </c>
      <c r="E192" s="33" t="str">
        <f>IF(csv!E184="","",csv!E184)</f>
        <v>Bjeliš</v>
      </c>
      <c r="F192" s="33" t="s">
        <v>0</v>
      </c>
      <c r="G192" s="78" t="str">
        <f>IF(csv!M184="","",csv!M184)</f>
        <v>144:27</v>
      </c>
      <c r="H192" s="78" t="str">
        <f>IF(csv!N184="","",csv!N184)</f>
        <v>0</v>
      </c>
      <c r="I192" s="33" t="s">
        <v>0</v>
      </c>
      <c r="J192" s="33" t="str">
        <f>IF(csv!P184="","",csv!P184)</f>
        <v>Vihor</v>
      </c>
      <c r="K192" s="33" t="str">
        <f>IF(csv!Q184="","",csv!Q184)</f>
        <v>OK Vihor</v>
      </c>
      <c r="L192" s="33" t="s">
        <v>0</v>
      </c>
      <c r="M192" s="71" t="str">
        <f>IF(csv!R184="","",csv!R184)</f>
        <v>CRO</v>
      </c>
      <c r="N192" s="52" t="s">
        <v>0</v>
      </c>
      <c r="O192" s="57" t="str">
        <f t="shared" si="147"/>
        <v>OPEN</v>
      </c>
      <c r="P192" s="78">
        <f>IF(O192="","",IF(COUNTIF(O$10:O191,O192)=0,P191+1,P191))</f>
        <v>12</v>
      </c>
      <c r="Q192" s="93">
        <f t="shared" si="148"/>
        <v>291</v>
      </c>
      <c r="R192" s="94" t="str" cm="1">
        <f t="array" ref="R192">IF(S192="","",INDEX(natjecanjeStaze_naziv,MATCH(S192,natjecanjeStaze_stazaId,0)))</f>
        <v>Otvorena</v>
      </c>
      <c r="S192" s="58">
        <f t="shared" si="149"/>
        <v>1004</v>
      </c>
      <c r="T192" s="52" t="s">
        <v>0</v>
      </c>
      <c r="U192" s="165" t="str">
        <f t="shared" si="150"/>
        <v>Otvorena</v>
      </c>
      <c r="V192" s="52" t="s">
        <v>0</v>
      </c>
      <c r="W192" s="57" t="str">
        <f t="shared" si="151"/>
        <v>CRO</v>
      </c>
      <c r="X192" s="78">
        <f t="shared" si="200"/>
        <v>1</v>
      </c>
      <c r="Y192" s="33" t="str">
        <f t="shared" si="152"/>
        <v/>
      </c>
      <c r="Z192" s="71" t="str">
        <f>IF(Y192="","",MAX(Z$10:Z191)+1)</f>
        <v/>
      </c>
      <c r="AA192" s="52" t="s">
        <v>0</v>
      </c>
      <c r="AB192" s="135"/>
      <c r="AC192" s="52" t="s">
        <v>0</v>
      </c>
      <c r="AD192" s="20" t="str">
        <f t="shared" si="153"/>
        <v/>
      </c>
      <c r="AE192" s="52" t="s">
        <v>0</v>
      </c>
      <c r="AF192" s="165" t="str">
        <f t="shared" si="154"/>
        <v>CRO</v>
      </c>
      <c r="AG192" s="52" t="s">
        <v>0</v>
      </c>
      <c r="AH192" s="57" t="str">
        <f t="shared" si="155"/>
        <v>Vihor</v>
      </c>
      <c r="AI192" s="33" t="str">
        <f t="shared" si="156"/>
        <v>OK Vihor</v>
      </c>
      <c r="AJ192" s="78" t="str">
        <f t="shared" si="201"/>
        <v/>
      </c>
      <c r="AK192" s="33" t="str" cm="1">
        <f t="array" ref="AK192">IF(AJ192="",""&amp;AI192,IF(AJ192="NEMA",AI192,INDEX(klub_naziv,MATCH(INDEX(klubAlias_klubId,AJ192),klub_id,0))))</f>
        <v>OK Vihor</v>
      </c>
      <c r="AL192" s="33" t="str" cm="1">
        <f t="array" ref="AL192">IFERROR(""&amp;INDEX(registarNatjecatelji,CX192,4),"")</f>
        <v>OK Vihor</v>
      </c>
      <c r="AM192" s="95" t="str">
        <f t="shared" si="157"/>
        <v/>
      </c>
      <c r="AN192" s="71" t="str">
        <f t="shared" si="158"/>
        <v>OK Vihor</v>
      </c>
      <c r="AO192" s="52" t="s">
        <v>0</v>
      </c>
      <c r="AP192" s="87" t="str">
        <f>IF(AJ192&lt;&gt;"NEMA","",IF(IFERROR(MATCH(AI192,AI$10:AI191,0),0)&lt;&gt;0,"",AI192))</f>
        <v/>
      </c>
      <c r="AQ192" s="52" t="s">
        <v>0</v>
      </c>
      <c r="AR192" s="135"/>
      <c r="AS192" s="52" t="s">
        <v>0</v>
      </c>
      <c r="AT192" s="57" t="str">
        <f t="shared" si="159"/>
        <v/>
      </c>
      <c r="AU192" s="33" t="str">
        <f>IF(AT192="","",MAX(AU$10:AU191)+1)</f>
        <v/>
      </c>
      <c r="AV192" s="33" t="str">
        <f t="shared" si="160"/>
        <v/>
      </c>
      <c r="AW192" s="33" t="str">
        <f t="shared" si="161"/>
        <v/>
      </c>
      <c r="AX192" s="33" t="str">
        <f>IF(AR192="","",MAX(AX$10:AX191)+1)</f>
        <v/>
      </c>
      <c r="AY192" s="94" t="str">
        <f t="shared" si="162"/>
        <v/>
      </c>
      <c r="AZ192" s="71" t="str">
        <f t="shared" si="163"/>
        <v/>
      </c>
      <c r="BA192" s="52" t="s">
        <v>0</v>
      </c>
      <c r="BB192" s="20" t="str">
        <f t="shared" si="164"/>
        <v/>
      </c>
      <c r="BC192" s="52" t="s">
        <v>0</v>
      </c>
      <c r="BD192" s="165" t="str">
        <f t="shared" si="165"/>
        <v>OK Vihor</v>
      </c>
      <c r="BE192" s="52" t="s">
        <v>0</v>
      </c>
      <c r="BF192" s="63" t="str">
        <f t="shared" si="166"/>
        <v>144:27</v>
      </c>
      <c r="BG192" s="93" t="str">
        <f t="shared" si="167"/>
        <v>0</v>
      </c>
      <c r="BH192" s="211">
        <f t="shared" si="168"/>
        <v>8667</v>
      </c>
      <c r="BI192" s="212">
        <f t="shared" si="139"/>
        <v>2</v>
      </c>
      <c r="BJ192" s="52" t="s">
        <v>0</v>
      </c>
      <c r="BK192" s="57" t="str">
        <f t="shared" si="169"/>
        <v>Barbara</v>
      </c>
      <c r="BL192" s="33" t="str">
        <f t="shared" si="170"/>
        <v>Bjeliš</v>
      </c>
      <c r="BM192" s="78">
        <f t="shared" si="171"/>
        <v>1883</v>
      </c>
      <c r="BN192" s="78" t="str">
        <f t="shared" si="172"/>
        <v/>
      </c>
      <c r="BO192" s="33" t="str">
        <f t="shared" si="173"/>
        <v>Barbara</v>
      </c>
      <c r="BP192" s="71" t="str">
        <f t="shared" si="174"/>
        <v>Bjeliš</v>
      </c>
      <c r="BQ192" s="52" t="s">
        <v>0</v>
      </c>
      <c r="BR192" s="87" t="str">
        <f t="shared" si="175"/>
        <v/>
      </c>
      <c r="BS192" s="52" t="s">
        <v>0</v>
      </c>
      <c r="BT192" s="20" t="str">
        <f t="shared" si="176"/>
        <v/>
      </c>
      <c r="BU192" s="52" t="s">
        <v>0</v>
      </c>
      <c r="BV192" s="135"/>
      <c r="BW192" s="52" t="s">
        <v>0</v>
      </c>
      <c r="BX192" s="57" t="str">
        <f t="shared" si="177"/>
        <v/>
      </c>
      <c r="BY192" s="78" t="str">
        <f>IF(BV192="","",MAX(BY$10:BY191)+1)</f>
        <v/>
      </c>
      <c r="BZ192" s="58" t="str">
        <f t="shared" si="178"/>
        <v/>
      </c>
      <c r="CA192" s="52" t="s">
        <v>0</v>
      </c>
      <c r="CB192" s="20" t="str">
        <f t="shared" si="179"/>
        <v/>
      </c>
      <c r="CC192" s="52" t="s">
        <v>0</v>
      </c>
      <c r="CD192" s="63" t="str">
        <f>IF(AND(BM192="NEMA",BN192="NEMA"),MAX(CD$10:CD191)+1,"")</f>
        <v/>
      </c>
      <c r="CE192" s="58" t="str">
        <f t="shared" si="180"/>
        <v/>
      </c>
      <c r="CF192" t="s">
        <v>0</v>
      </c>
      <c r="CG192" s="138" t="str">
        <f t="shared" si="140"/>
        <v>O</v>
      </c>
      <c r="CH192" t="s">
        <v>0</v>
      </c>
      <c r="CI192" s="57" t="str">
        <f>IF(CD192="","",IF(M192&lt;&gt;"CRO","","INSERT INTO osoba (id,reg_broj,oib,spol_id,dat_rodjenja) VALUES ("&amp;CD192&amp;",(SELECT max(reg_broj)+1 FROM osoba),Null,'"&amp;CG192&amp;"',Null); INSERT INTO osoba_log (id,reg_broj,oib,spol_id,dat_rodjenja,dnevnik_id) SELECT id,reg_broj,oib,spol_id,dat_rodjenja,"&amp;dnevnik_id&amp;" FROM osoba WHERE id = "&amp;CD192&amp;";"))</f>
        <v/>
      </c>
      <c r="CJ192" s="71" t="str">
        <f>IF(CD192="","","INSERT INTO imeprezime (id,osoba_id,rbr,ime,prezime,klub_id,identitet_id,sintaksa_id,info,aktivno,dnevnik_id) VALUES ("&amp;CD192&amp;","&amp;IF(CI192="","Null",CD192)&amp;",1,'"&amp;BK192&amp;"','"&amp;BL192&amp;"',(SELECT id FROM klub WHERE naziv = '"&amp;BD192&amp;"'),Null,1,'',1,"&amp;dnevnik_id&amp;");")</f>
        <v/>
      </c>
      <c r="CK192" t="s">
        <v>0</v>
      </c>
      <c r="CL192" s="20" t="str">
        <f t="shared" si="181"/>
        <v/>
      </c>
      <c r="CM192" s="52" t="s">
        <v>0</v>
      </c>
      <c r="CN192" s="57" t="str">
        <f t="shared" si="141"/>
        <v>Barbara</v>
      </c>
      <c r="CO192" s="71" t="str">
        <f t="shared" si="142"/>
        <v>Bjeliš</v>
      </c>
      <c r="CP192" s="52" t="s">
        <v>0</v>
      </c>
      <c r="CQ192" s="57" t="str">
        <f t="shared" si="182"/>
        <v>Barbara – Bjeliš – OK Vihor – OPEN</v>
      </c>
      <c r="CR192" s="58" t="str">
        <f t="shared" si="183"/>
        <v>NEMA</v>
      </c>
      <c r="CS192" s="52" t="s">
        <v>0</v>
      </c>
      <c r="CT192" s="57" t="str">
        <f t="shared" si="184"/>
        <v>Barbara – Bjeliš – OK Vihor</v>
      </c>
      <c r="CU192" s="58">
        <f t="shared" si="185"/>
        <v>620</v>
      </c>
      <c r="CV192" s="52" t="s">
        <v>0</v>
      </c>
      <c r="CW192" s="57" t="str">
        <f t="shared" si="186"/>
        <v>Barbara – Bjeliš</v>
      </c>
      <c r="CX192" s="58">
        <f t="shared" si="187"/>
        <v>620</v>
      </c>
      <c r="CY192" s="52" t="s">
        <v>0</v>
      </c>
      <c r="CZ192" s="63">
        <f t="shared" si="188"/>
        <v>620</v>
      </c>
      <c r="DA192" s="58" cm="1">
        <f t="array" ref="DA192">IF(CZ192&lt;&gt;"",INDEX(imePrezime_id,CZ192,0),IF(CD192&lt;&gt;"",CD192,""))</f>
        <v>1883</v>
      </c>
      <c r="DB192" s="52" t="s">
        <v>0</v>
      </c>
      <c r="DC192" s="63" t="str">
        <f t="shared" si="189"/>
        <v>imepre</v>
      </c>
      <c r="DD192" s="78" t="str">
        <f t="shared" si="143"/>
        <v>klu</v>
      </c>
      <c r="DE192" s="78" t="str">
        <f t="shared" si="190"/>
        <v>kat</v>
      </c>
      <c r="DF192" s="78" t="str">
        <f t="shared" si="191"/>
        <v>ot</v>
      </c>
      <c r="DG192" s="71" t="str">
        <f t="shared" si="192"/>
        <v>imepre-klu-kat-ot</v>
      </c>
      <c r="DH192" s="52" t="s">
        <v>0</v>
      </c>
      <c r="DI192" s="63">
        <f>IF(BL192="","",MAX(DI$10:DI191)+1)</f>
        <v>1163</v>
      </c>
      <c r="DJ192" s="78">
        <f t="shared" si="193"/>
        <v>1004</v>
      </c>
      <c r="DK192" s="78">
        <f t="shared" si="194"/>
        <v>1883</v>
      </c>
      <c r="DL192" s="78">
        <f t="shared" si="195"/>
        <v>8667</v>
      </c>
      <c r="DM192" s="78">
        <f t="shared" si="196"/>
        <v>2</v>
      </c>
      <c r="DN192" s="78">
        <f t="shared" si="144"/>
        <v>0</v>
      </c>
      <c r="DO192" s="78">
        <f t="shared" si="145"/>
        <v>2</v>
      </c>
      <c r="DP192" s="78" t="str">
        <f t="shared" si="197"/>
        <v>0</v>
      </c>
      <c r="DQ192" s="78" t="str">
        <f t="shared" si="198"/>
        <v/>
      </c>
      <c r="DR192" s="78" t="str">
        <f t="shared" si="199"/>
        <v/>
      </c>
      <c r="DS192" s="58" t="str">
        <f t="shared" si="146"/>
        <v/>
      </c>
      <c r="DT192" s="52" t="s">
        <v>0</v>
      </c>
      <c r="DU192" s="20"/>
      <c r="DV192" s="52"/>
      <c r="DW192" s="20"/>
      <c r="DX192" s="52"/>
      <c r="DY192" s="230"/>
      <c r="DZ192" s="52" t="s">
        <v>0</v>
      </c>
    </row>
    <row r="193" spans="1:130" x14ac:dyDescent="0.25">
      <c r="A193" t="s">
        <v>0</v>
      </c>
      <c r="B193" s="57" t="str">
        <f>IF(csv!F185="","",csv!T185)</f>
        <v>OPEN</v>
      </c>
      <c r="C193" s="33" t="s">
        <v>0</v>
      </c>
      <c r="D193" s="33" t="str">
        <f>IF(csv!F185="","",csv!F185)</f>
        <v>Lucija</v>
      </c>
      <c r="E193" s="33" t="str">
        <f>IF(csv!E185="","",csv!E185)</f>
        <v>Šantek</v>
      </c>
      <c r="F193" s="33" t="s">
        <v>0</v>
      </c>
      <c r="G193" s="78" t="str">
        <f>IF(csv!M185="","",csv!M185)</f>
        <v>145:43</v>
      </c>
      <c r="H193" s="78" t="str">
        <f>IF(csv!N185="","",csv!N185)</f>
        <v>0</v>
      </c>
      <c r="I193" s="33" t="s">
        <v>0</v>
      </c>
      <c r="J193" s="33" t="str">
        <f>IF(csv!P185="","",csv!P185)</f>
        <v>OK Varaždin</v>
      </c>
      <c r="K193" s="33" t="str">
        <f>IF(csv!Q185="","",csv!Q185)</f>
        <v>OK Varaždin</v>
      </c>
      <c r="L193" s="33" t="s">
        <v>0</v>
      </c>
      <c r="M193" s="71" t="str">
        <f>IF(csv!R185="","",csv!R185)</f>
        <v>CRO</v>
      </c>
      <c r="N193" s="52" t="s">
        <v>0</v>
      </c>
      <c r="O193" s="57" t="str">
        <f t="shared" si="147"/>
        <v>OPEN</v>
      </c>
      <c r="P193" s="78">
        <f>IF(O193="","",IF(COUNTIF(O$10:O192,O193)=0,P192+1,P192))</f>
        <v>12</v>
      </c>
      <c r="Q193" s="93">
        <f t="shared" si="148"/>
        <v>291</v>
      </c>
      <c r="R193" s="94" t="str" cm="1">
        <f t="array" ref="R193">IF(S193="","",INDEX(natjecanjeStaze_naziv,MATCH(S193,natjecanjeStaze_stazaId,0)))</f>
        <v>Otvorena</v>
      </c>
      <c r="S193" s="58">
        <f t="shared" si="149"/>
        <v>1004</v>
      </c>
      <c r="T193" s="52" t="s">
        <v>0</v>
      </c>
      <c r="U193" s="165" t="str">
        <f t="shared" si="150"/>
        <v>Otvorena</v>
      </c>
      <c r="V193" s="52" t="s">
        <v>0</v>
      </c>
      <c r="W193" s="57" t="str">
        <f t="shared" si="151"/>
        <v>CRO</v>
      </c>
      <c r="X193" s="78">
        <f t="shared" si="200"/>
        <v>1</v>
      </c>
      <c r="Y193" s="33" t="str">
        <f t="shared" si="152"/>
        <v/>
      </c>
      <c r="Z193" s="71" t="str">
        <f>IF(Y193="","",MAX(Z$10:Z192)+1)</f>
        <v/>
      </c>
      <c r="AA193" s="52" t="s">
        <v>0</v>
      </c>
      <c r="AB193" s="135"/>
      <c r="AC193" s="52" t="s">
        <v>0</v>
      </c>
      <c r="AD193" s="20" t="str">
        <f t="shared" si="153"/>
        <v/>
      </c>
      <c r="AE193" s="52" t="s">
        <v>0</v>
      </c>
      <c r="AF193" s="165" t="str">
        <f t="shared" si="154"/>
        <v>CRO</v>
      </c>
      <c r="AG193" s="52" t="s">
        <v>0</v>
      </c>
      <c r="AH193" s="57" t="str">
        <f t="shared" si="155"/>
        <v>OK Varaždin</v>
      </c>
      <c r="AI193" s="33" t="str">
        <f t="shared" si="156"/>
        <v>OK Varaždin</v>
      </c>
      <c r="AJ193" s="78" t="str">
        <f t="shared" si="201"/>
        <v/>
      </c>
      <c r="AK193" s="33" t="str" cm="1">
        <f t="array" ref="AK193">IF(AJ193="",""&amp;AI193,IF(AJ193="NEMA",AI193,INDEX(klub_naziv,MATCH(INDEX(klubAlias_klubId,AJ193),klub_id,0))))</f>
        <v>OK Varaždin</v>
      </c>
      <c r="AL193" s="33" t="str" cm="1">
        <f t="array" ref="AL193">IFERROR(""&amp;INDEX(registarNatjecatelji,CX193,4),"")</f>
        <v>OK Varaždin</v>
      </c>
      <c r="AM193" s="95" t="str">
        <f t="shared" si="157"/>
        <v/>
      </c>
      <c r="AN193" s="71" t="str">
        <f t="shared" si="158"/>
        <v>OK Varaždin</v>
      </c>
      <c r="AO193" s="52" t="s">
        <v>0</v>
      </c>
      <c r="AP193" s="87" t="str">
        <f>IF(AJ193&lt;&gt;"NEMA","",IF(IFERROR(MATCH(AI193,AI$10:AI192,0),0)&lt;&gt;0,"",AI193))</f>
        <v/>
      </c>
      <c r="AQ193" s="52" t="s">
        <v>0</v>
      </c>
      <c r="AR193" s="135"/>
      <c r="AS193" s="52" t="s">
        <v>0</v>
      </c>
      <c r="AT193" s="57" t="str">
        <f t="shared" si="159"/>
        <v/>
      </c>
      <c r="AU193" s="33" t="str">
        <f>IF(AT193="","",MAX(AU$10:AU192)+1)</f>
        <v/>
      </c>
      <c r="AV193" s="33" t="str">
        <f t="shared" si="160"/>
        <v/>
      </c>
      <c r="AW193" s="33" t="str">
        <f t="shared" si="161"/>
        <v/>
      </c>
      <c r="AX193" s="33" t="str">
        <f>IF(AR193="","",MAX(AX$10:AX192)+1)</f>
        <v/>
      </c>
      <c r="AY193" s="94" t="str">
        <f t="shared" si="162"/>
        <v/>
      </c>
      <c r="AZ193" s="71" t="str">
        <f t="shared" si="163"/>
        <v/>
      </c>
      <c r="BA193" s="52" t="s">
        <v>0</v>
      </c>
      <c r="BB193" s="20" t="str">
        <f t="shared" si="164"/>
        <v/>
      </c>
      <c r="BC193" s="52" t="s">
        <v>0</v>
      </c>
      <c r="BD193" s="165" t="str">
        <f t="shared" si="165"/>
        <v>OK Varaždin</v>
      </c>
      <c r="BE193" s="52" t="s">
        <v>0</v>
      </c>
      <c r="BF193" s="63" t="str">
        <f t="shared" si="166"/>
        <v>145:43</v>
      </c>
      <c r="BG193" s="93" t="str">
        <f t="shared" si="167"/>
        <v>0</v>
      </c>
      <c r="BH193" s="211">
        <f t="shared" si="168"/>
        <v>8743</v>
      </c>
      <c r="BI193" s="212">
        <f t="shared" si="139"/>
        <v>2</v>
      </c>
      <c r="BJ193" s="52" t="s">
        <v>0</v>
      </c>
      <c r="BK193" s="57" t="str">
        <f t="shared" si="169"/>
        <v>Lucija</v>
      </c>
      <c r="BL193" s="33" t="str">
        <f t="shared" si="170"/>
        <v>Šantek</v>
      </c>
      <c r="BM193" s="78">
        <f t="shared" si="171"/>
        <v>1932</v>
      </c>
      <c r="BN193" s="78" t="str">
        <f t="shared" si="172"/>
        <v/>
      </c>
      <c r="BO193" s="33" t="str">
        <f t="shared" si="173"/>
        <v>Lucija</v>
      </c>
      <c r="BP193" s="71" t="str">
        <f t="shared" si="174"/>
        <v>Šantek</v>
      </c>
      <c r="BQ193" s="52" t="s">
        <v>0</v>
      </c>
      <c r="BR193" s="87" t="str">
        <f t="shared" si="175"/>
        <v/>
      </c>
      <c r="BS193" s="52" t="s">
        <v>0</v>
      </c>
      <c r="BT193" s="20" t="str">
        <f t="shared" si="176"/>
        <v/>
      </c>
      <c r="BU193" s="52" t="s">
        <v>0</v>
      </c>
      <c r="BV193" s="135"/>
      <c r="BW193" s="52" t="s">
        <v>0</v>
      </c>
      <c r="BX193" s="57" t="str">
        <f t="shared" si="177"/>
        <v/>
      </c>
      <c r="BY193" s="78" t="str">
        <f>IF(BV193="","",MAX(BY$10:BY192)+1)</f>
        <v/>
      </c>
      <c r="BZ193" s="58" t="str">
        <f t="shared" si="178"/>
        <v/>
      </c>
      <c r="CA193" s="52" t="s">
        <v>0</v>
      </c>
      <c r="CB193" s="20" t="str">
        <f t="shared" si="179"/>
        <v/>
      </c>
      <c r="CC193" s="52" t="s">
        <v>0</v>
      </c>
      <c r="CD193" s="63" t="str">
        <f>IF(AND(BM193="NEMA",BN193="NEMA"),MAX(CD$10:CD192)+1,"")</f>
        <v/>
      </c>
      <c r="CE193" s="58" t="str">
        <f t="shared" si="180"/>
        <v/>
      </c>
      <c r="CF193" t="s">
        <v>0</v>
      </c>
      <c r="CG193" s="138" t="str">
        <f t="shared" si="140"/>
        <v>O</v>
      </c>
      <c r="CH193" t="s">
        <v>0</v>
      </c>
      <c r="CI193" s="57" t="str">
        <f>IF(CD193="","",IF(M193&lt;&gt;"CRO","","INSERT INTO osoba (id,reg_broj,oib,spol_id,dat_rodjenja) VALUES ("&amp;CD193&amp;",(SELECT max(reg_broj)+1 FROM osoba),Null,'"&amp;CG193&amp;"',Null); INSERT INTO osoba_log (id,reg_broj,oib,spol_id,dat_rodjenja,dnevnik_id) SELECT id,reg_broj,oib,spol_id,dat_rodjenja,"&amp;dnevnik_id&amp;" FROM osoba WHERE id = "&amp;CD193&amp;";"))</f>
        <v/>
      </c>
      <c r="CJ193" s="71" t="str">
        <f>IF(CD193="","","INSERT INTO imeprezime (id,osoba_id,rbr,ime,prezime,klub_id,identitet_id,sintaksa_id,info,aktivno,dnevnik_id) VALUES ("&amp;CD193&amp;","&amp;IF(CI193="","Null",CD193)&amp;",1,'"&amp;BK193&amp;"','"&amp;BL193&amp;"',(SELECT id FROM klub WHERE naziv = '"&amp;BD193&amp;"'),Null,1,'',1,"&amp;dnevnik_id&amp;");")</f>
        <v/>
      </c>
      <c r="CK193" t="s">
        <v>0</v>
      </c>
      <c r="CL193" s="20" t="str">
        <f t="shared" si="181"/>
        <v/>
      </c>
      <c r="CM193" s="52" t="s">
        <v>0</v>
      </c>
      <c r="CN193" s="57" t="str">
        <f t="shared" si="141"/>
        <v>Lucija</v>
      </c>
      <c r="CO193" s="71" t="str">
        <f t="shared" si="142"/>
        <v>Šantek</v>
      </c>
      <c r="CP193" s="52" t="s">
        <v>0</v>
      </c>
      <c r="CQ193" s="57" t="str">
        <f t="shared" si="182"/>
        <v>Lucija – Šantek – OK Varaždin – OPEN</v>
      </c>
      <c r="CR193" s="58" t="str">
        <f t="shared" si="183"/>
        <v>NEMA</v>
      </c>
      <c r="CS193" s="52" t="s">
        <v>0</v>
      </c>
      <c r="CT193" s="57" t="str">
        <f t="shared" si="184"/>
        <v>Lucija – Šantek – OK Varaždin</v>
      </c>
      <c r="CU193" s="58">
        <f t="shared" si="185"/>
        <v>578</v>
      </c>
      <c r="CV193" s="52" t="s">
        <v>0</v>
      </c>
      <c r="CW193" s="57" t="str">
        <f t="shared" si="186"/>
        <v>Lucija – Šantek</v>
      </c>
      <c r="CX193" s="58">
        <f t="shared" si="187"/>
        <v>578</v>
      </c>
      <c r="CY193" s="52" t="s">
        <v>0</v>
      </c>
      <c r="CZ193" s="63">
        <f t="shared" si="188"/>
        <v>578</v>
      </c>
      <c r="DA193" s="58" cm="1">
        <f t="array" ref="DA193">IF(CZ193&lt;&gt;"",INDEX(imePrezime_id,CZ193,0),IF(CD193&lt;&gt;"",CD193,""))</f>
        <v>1932</v>
      </c>
      <c r="DB193" s="52" t="s">
        <v>0</v>
      </c>
      <c r="DC193" s="63" t="str">
        <f t="shared" si="189"/>
        <v>imepre</v>
      </c>
      <c r="DD193" s="78" t="str">
        <f t="shared" si="143"/>
        <v>klu</v>
      </c>
      <c r="DE193" s="78" t="str">
        <f t="shared" si="190"/>
        <v>kat</v>
      </c>
      <c r="DF193" s="78" t="str">
        <f t="shared" si="191"/>
        <v>ot</v>
      </c>
      <c r="DG193" s="71" t="str">
        <f t="shared" si="192"/>
        <v>imepre-klu-kat-ot</v>
      </c>
      <c r="DH193" s="52" t="s">
        <v>0</v>
      </c>
      <c r="DI193" s="63">
        <f>IF(BL193="","",MAX(DI$10:DI192)+1)</f>
        <v>1164</v>
      </c>
      <c r="DJ193" s="78">
        <f t="shared" si="193"/>
        <v>1004</v>
      </c>
      <c r="DK193" s="78">
        <f t="shared" si="194"/>
        <v>1932</v>
      </c>
      <c r="DL193" s="78">
        <f t="shared" si="195"/>
        <v>8743</v>
      </c>
      <c r="DM193" s="78">
        <f t="shared" si="196"/>
        <v>2</v>
      </c>
      <c r="DN193" s="78">
        <f t="shared" si="144"/>
        <v>0</v>
      </c>
      <c r="DO193" s="78">
        <f t="shared" si="145"/>
        <v>2</v>
      </c>
      <c r="DP193" s="78" t="str">
        <f t="shared" si="197"/>
        <v>0</v>
      </c>
      <c r="DQ193" s="78" t="str">
        <f t="shared" si="198"/>
        <v/>
      </c>
      <c r="DR193" s="78" t="str">
        <f t="shared" si="199"/>
        <v/>
      </c>
      <c r="DS193" s="58" t="str">
        <f t="shared" si="146"/>
        <v/>
      </c>
      <c r="DT193" s="52" t="s">
        <v>0</v>
      </c>
      <c r="DU193" s="20"/>
      <c r="DV193" s="52"/>
      <c r="DW193" s="20"/>
      <c r="DX193" s="52"/>
      <c r="DY193" s="230"/>
      <c r="DZ193" s="52" t="s">
        <v>0</v>
      </c>
    </row>
    <row r="194" spans="1:130" x14ac:dyDescent="0.25">
      <c r="A194" t="s">
        <v>0</v>
      </c>
      <c r="B194" s="57" t="str">
        <f>IF(csv!F186="","",csv!T186)</f>
        <v>OPEN</v>
      </c>
      <c r="C194" s="33" t="s">
        <v>0</v>
      </c>
      <c r="D194" s="33" t="str">
        <f>IF(csv!F186="","",csv!F186)</f>
        <v>Sandra</v>
      </c>
      <c r="E194" s="33" t="str">
        <f>IF(csv!E186="","",csv!E186)</f>
        <v>Miletić</v>
      </c>
      <c r="F194" s="33" t="s">
        <v>0</v>
      </c>
      <c r="G194" s="78" t="str">
        <f>IF(csv!M186="","",csv!M186)</f>
        <v/>
      </c>
      <c r="H194" s="78" t="str">
        <f>IF(csv!N186="","",csv!N186)</f>
        <v>1</v>
      </c>
      <c r="I194" s="33" t="s">
        <v>0</v>
      </c>
      <c r="J194" s="33" t="str">
        <f>IF(csv!P186="","",csv!P186)</f>
        <v>KAP</v>
      </c>
      <c r="K194" s="33" t="str">
        <f>IF(csv!Q186="","",csv!Q186)</f>
        <v>OK Kapela</v>
      </c>
      <c r="L194" s="33" t="s">
        <v>0</v>
      </c>
      <c r="M194" s="71" t="str">
        <f>IF(csv!R186="","",csv!R186)</f>
        <v>CRO</v>
      </c>
      <c r="N194" s="52" t="s">
        <v>0</v>
      </c>
      <c r="O194" s="57" t="str">
        <f t="shared" si="147"/>
        <v>OPEN</v>
      </c>
      <c r="P194" s="78">
        <f>IF(O194="","",IF(COUNTIF(O$10:O193,O194)=0,P193+1,P193))</f>
        <v>12</v>
      </c>
      <c r="Q194" s="93">
        <f t="shared" si="148"/>
        <v>291</v>
      </c>
      <c r="R194" s="94" t="str" cm="1">
        <f t="array" ref="R194">IF(S194="","",INDEX(natjecanjeStaze_naziv,MATCH(S194,natjecanjeStaze_stazaId,0)))</f>
        <v>Otvorena</v>
      </c>
      <c r="S194" s="58">
        <f t="shared" si="149"/>
        <v>1004</v>
      </c>
      <c r="T194" s="52" t="s">
        <v>0</v>
      </c>
      <c r="U194" s="165" t="str">
        <f t="shared" si="150"/>
        <v>Otvorena</v>
      </c>
      <c r="V194" s="52" t="s">
        <v>0</v>
      </c>
      <c r="W194" s="57" t="str">
        <f t="shared" si="151"/>
        <v>CRO</v>
      </c>
      <c r="X194" s="78">
        <f t="shared" si="200"/>
        <v>1</v>
      </c>
      <c r="Y194" s="33" t="str">
        <f t="shared" si="152"/>
        <v/>
      </c>
      <c r="Z194" s="71" t="str">
        <f>IF(Y194="","",MAX(Z$10:Z193)+1)</f>
        <v/>
      </c>
      <c r="AA194" s="52" t="s">
        <v>0</v>
      </c>
      <c r="AB194" s="135"/>
      <c r="AC194" s="52" t="s">
        <v>0</v>
      </c>
      <c r="AD194" s="20" t="str">
        <f t="shared" si="153"/>
        <v/>
      </c>
      <c r="AE194" s="52" t="s">
        <v>0</v>
      </c>
      <c r="AF194" s="165" t="str">
        <f t="shared" si="154"/>
        <v>CRO</v>
      </c>
      <c r="AG194" s="52" t="s">
        <v>0</v>
      </c>
      <c r="AH194" s="57" t="str">
        <f t="shared" si="155"/>
        <v>KAP</v>
      </c>
      <c r="AI194" s="33" t="str">
        <f t="shared" si="156"/>
        <v>OK Kapela</v>
      </c>
      <c r="AJ194" s="78" t="str">
        <f t="shared" si="201"/>
        <v/>
      </c>
      <c r="AK194" s="33" t="str" cm="1">
        <f t="array" ref="AK194">IF(AJ194="",""&amp;AI194,IF(AJ194="NEMA",AI194,INDEX(klub_naziv,MATCH(INDEX(klubAlias_klubId,AJ194),klub_id,0))))</f>
        <v>OK Kapela</v>
      </c>
      <c r="AL194" s="33" t="str" cm="1">
        <f t="array" ref="AL194">IFERROR(""&amp;INDEX(registarNatjecatelji,CX194,4),"")</f>
        <v/>
      </c>
      <c r="AM194" s="95">
        <f t="shared" si="157"/>
        <v>1</v>
      </c>
      <c r="AN194" s="71" t="str">
        <f t="shared" si="158"/>
        <v>OK Kapela</v>
      </c>
      <c r="AO194" s="52" t="s">
        <v>0</v>
      </c>
      <c r="AP194" s="87" t="str">
        <f>IF(AJ194&lt;&gt;"NEMA","",IF(IFERROR(MATCH(AI194,AI$10:AI193,0),0)&lt;&gt;0,"",AI194))</f>
        <v/>
      </c>
      <c r="AQ194" s="52" t="s">
        <v>0</v>
      </c>
      <c r="AR194" s="135"/>
      <c r="AS194" s="52" t="s">
        <v>0</v>
      </c>
      <c r="AT194" s="57" t="str">
        <f t="shared" si="159"/>
        <v/>
      </c>
      <c r="AU194" s="33" t="str">
        <f>IF(AT194="","",MAX(AU$10:AU193)+1)</f>
        <v/>
      </c>
      <c r="AV194" s="33" t="str">
        <f t="shared" si="160"/>
        <v/>
      </c>
      <c r="AW194" s="33" t="str">
        <f t="shared" si="161"/>
        <v/>
      </c>
      <c r="AX194" s="33" t="str">
        <f>IF(AR194="","",MAX(AX$10:AX193)+1)</f>
        <v/>
      </c>
      <c r="AY194" s="94" t="str">
        <f t="shared" si="162"/>
        <v/>
      </c>
      <c r="AZ194" s="71" t="str">
        <f t="shared" si="163"/>
        <v/>
      </c>
      <c r="BA194" s="52" t="s">
        <v>0</v>
      </c>
      <c r="BB194" s="20" t="str">
        <f t="shared" si="164"/>
        <v/>
      </c>
      <c r="BC194" s="52" t="s">
        <v>0</v>
      </c>
      <c r="BD194" s="165" t="str">
        <f t="shared" si="165"/>
        <v>OK Kapela</v>
      </c>
      <c r="BE194" s="52" t="s">
        <v>0</v>
      </c>
      <c r="BF194" s="63" t="str">
        <f t="shared" si="166"/>
        <v/>
      </c>
      <c r="BG194" s="93" t="str">
        <f t="shared" si="167"/>
        <v>1</v>
      </c>
      <c r="BH194" s="211" t="str">
        <f t="shared" si="168"/>
        <v/>
      </c>
      <c r="BI194" s="212">
        <f t="shared" si="139"/>
        <v>6</v>
      </c>
      <c r="BJ194" s="52" t="s">
        <v>0</v>
      </c>
      <c r="BK194" s="57" t="str">
        <f t="shared" si="169"/>
        <v>Sandra</v>
      </c>
      <c r="BL194" s="33" t="str">
        <f t="shared" si="170"/>
        <v>Miletić</v>
      </c>
      <c r="BM194" s="78" t="str">
        <f t="shared" si="171"/>
        <v>NEMA</v>
      </c>
      <c r="BN194" s="78" t="str">
        <f t="shared" si="172"/>
        <v>NEMA</v>
      </c>
      <c r="BO194" s="33" t="str">
        <f t="shared" si="173"/>
        <v>Sandra</v>
      </c>
      <c r="BP194" s="71" t="str">
        <f t="shared" si="174"/>
        <v>Miletić</v>
      </c>
      <c r="BQ194" s="52" t="s">
        <v>0</v>
      </c>
      <c r="BR194" s="87" t="str">
        <f t="shared" si="175"/>
        <v>Sandra Miletić</v>
      </c>
      <c r="BS194" s="52" t="s">
        <v>0</v>
      </c>
      <c r="BT194" s="20" t="str">
        <f t="shared" si="176"/>
        <v>SELECT 'Sandra – Miletić', ime, prezime FROM imeprezime WHERE ime LIKE '%andr%' Or prezime LIKE '%ileti%' Or ime LIKE '%ileti%' Or prezime LIKE '%andr%' ORDER BY ime, prezime;</v>
      </c>
      <c r="BU194" s="52" t="s">
        <v>0</v>
      </c>
      <c r="BV194" s="135"/>
      <c r="BW194" s="52" t="s">
        <v>0</v>
      </c>
      <c r="BX194" s="57" t="str">
        <f t="shared" si="177"/>
        <v/>
      </c>
      <c r="BY194" s="78" t="str">
        <f>IF(BV194="","",MAX(BY$10:BY193)+1)</f>
        <v/>
      </c>
      <c r="BZ194" s="58" t="str">
        <f t="shared" si="178"/>
        <v/>
      </c>
      <c r="CA194" s="52" t="s">
        <v>0</v>
      </c>
      <c r="CB194" s="20" t="str">
        <f t="shared" si="179"/>
        <v/>
      </c>
      <c r="CC194" s="52" t="s">
        <v>0</v>
      </c>
      <c r="CD194" s="63">
        <f>IF(AND(BM194="NEMA",BN194="NEMA"),MAX(CD$10:CD193)+1,"")</f>
        <v>2004</v>
      </c>
      <c r="CE194" s="58">
        <f t="shared" si="180"/>
        <v>1</v>
      </c>
      <c r="CF194" t="s">
        <v>0</v>
      </c>
      <c r="CG194" s="138" t="str">
        <f t="shared" si="140"/>
        <v>O</v>
      </c>
      <c r="CH194" t="s">
        <v>0</v>
      </c>
      <c r="CI194" s="57" t="str">
        <f>IF(CD194="","",IF(M194&lt;&gt;"CRO","","INSERT INTO osoba (id,reg_broj,oib,spol_id,dat_rodjenja) VALUES ("&amp;CD194&amp;",(SELECT max(reg_broj)+1 FROM osoba),Null,'"&amp;CG194&amp;"',Null); INSERT INTO osoba_log (id,reg_broj,oib,spol_id,dat_rodjenja,dnevnik_id) SELECT id,reg_broj,oib,spol_id,dat_rodjenja,"&amp;dnevnik_id&amp;" FROM osoba WHERE id = "&amp;CD194&amp;";"))</f>
        <v>INSERT INTO osoba (id,reg_broj,oib,spol_id,dat_rodjenja) VALUES (2004,(SELECT max(reg_broj)+1 FROM osoba),Null,'O',Null); INSERT INTO osoba_log (id,reg_broj,oib,spol_id,dat_rodjenja,dnevnik_id) SELECT id,reg_broj,oib,spol_id,dat_rodjenja,881 FROM osoba WHERE id = 2004;</v>
      </c>
      <c r="CJ194" s="71" t="str">
        <f>IF(CD194="","","INSERT INTO imeprezime (id,osoba_id,rbr,ime,prezime,klub_id,identitet_id,sintaksa_id,info,aktivno,dnevnik_id) VALUES ("&amp;CD194&amp;","&amp;IF(CI194="","Null",CD194)&amp;",1,'"&amp;BK194&amp;"','"&amp;BL194&amp;"',(SELECT id FROM klub WHERE naziv = '"&amp;BD194&amp;"'),Null,1,'',1,"&amp;dnevnik_id&amp;");")</f>
        <v>INSERT INTO imeprezime (id,osoba_id,rbr,ime,prezime,klub_id,identitet_id,sintaksa_id,info,aktivno,dnevnik_id) VALUES (2004,2004,1,'Sandra','Miletić',(SELECT id FROM klub WHERE naziv = 'OK Kapela'),Null,1,'',1,881);</v>
      </c>
      <c r="CK194" t="s">
        <v>0</v>
      </c>
      <c r="CL194" s="20" t="str">
        <f t="shared" si="181"/>
        <v>INSERT INTO osoba (id,reg_broj,oib,spol_id,dat_rodjenja) VALUES (2004,(SELECT max(reg_broj)+1 FROM osoba),Null,'O',Null); INSERT INTO osoba_log (id,reg_broj,oib,spol_id,dat_rodjenja,dnevnik_id) SELECT id,reg_broj,oib,spol_id,dat_rodjenja,881 FROM osoba WHERE id = 2004; INSERT INTO imeprezime (id,osoba_id,rbr,ime,prezime,klub_id,identitet_id,sintaksa_id,info,aktivno,dnevnik_id) VALUES (2004,2004,1,'Sandra','Miletić',(SELECT id FROM klub WHERE naziv = 'OK Kapela'),Null,1,'',1,881);</v>
      </c>
      <c r="CM194" s="52" t="s">
        <v>0</v>
      </c>
      <c r="CN194" s="57" t="str">
        <f t="shared" si="141"/>
        <v>Sandra</v>
      </c>
      <c r="CO194" s="71" t="str">
        <f t="shared" si="142"/>
        <v>Miletić</v>
      </c>
      <c r="CP194" s="52" t="s">
        <v>0</v>
      </c>
      <c r="CQ194" s="57" t="str">
        <f t="shared" si="182"/>
        <v>Sandra – Miletić – OK Kapela – OPEN</v>
      </c>
      <c r="CR194" s="58" t="str">
        <f t="shared" si="183"/>
        <v>NEMA</v>
      </c>
      <c r="CS194" s="52" t="s">
        <v>0</v>
      </c>
      <c r="CT194" s="57" t="str">
        <f t="shared" si="184"/>
        <v>Sandra – Miletić – OK Kapela</v>
      </c>
      <c r="CU194" s="58" t="str">
        <f t="shared" si="185"/>
        <v>NEMA</v>
      </c>
      <c r="CV194" s="52" t="s">
        <v>0</v>
      </c>
      <c r="CW194" s="57" t="str">
        <f t="shared" si="186"/>
        <v>Sandra – Miletić</v>
      </c>
      <c r="CX194" s="58" t="str">
        <f t="shared" si="187"/>
        <v>NEMA</v>
      </c>
      <c r="CY194" s="52" t="s">
        <v>0</v>
      </c>
      <c r="CZ194" s="63" t="str">
        <f t="shared" si="188"/>
        <v/>
      </c>
      <c r="DA194" s="58" cm="1">
        <f t="array" ref="DA194">IF(CZ194&lt;&gt;"",INDEX(imePrezime_id,CZ194,0),IF(CD194&lt;&gt;"",CD194,""))</f>
        <v>2004</v>
      </c>
      <c r="DB194" s="52" t="s">
        <v>0</v>
      </c>
      <c r="DC194" s="63" t="str">
        <f t="shared" si="189"/>
        <v>novo</v>
      </c>
      <c r="DD194" s="78" t="str">
        <f t="shared" si="143"/>
        <v>klu</v>
      </c>
      <c r="DE194" s="78" t="str">
        <f t="shared" si="190"/>
        <v>kat</v>
      </c>
      <c r="DF194" s="78" t="str">
        <f t="shared" si="191"/>
        <v/>
      </c>
      <c r="DG194" s="71" t="str">
        <f t="shared" si="192"/>
        <v>novo</v>
      </c>
      <c r="DH194" s="52" t="s">
        <v>0</v>
      </c>
      <c r="DI194" s="63">
        <f>IF(BL194="","",MAX(DI$10:DI193)+1)</f>
        <v>1165</v>
      </c>
      <c r="DJ194" s="78">
        <f t="shared" si="193"/>
        <v>1004</v>
      </c>
      <c r="DK194" s="78">
        <f t="shared" si="194"/>
        <v>2004</v>
      </c>
      <c r="DL194" s="78" t="str">
        <f t="shared" si="195"/>
        <v/>
      </c>
      <c r="DM194" s="78">
        <f t="shared" si="196"/>
        <v>6</v>
      </c>
      <c r="DN194" s="78">
        <f t="shared" si="144"/>
        <v>0</v>
      </c>
      <c r="DO194" s="78">
        <f t="shared" si="145"/>
        <v>33</v>
      </c>
      <c r="DP194" s="78" t="str">
        <f t="shared" si="197"/>
        <v>1</v>
      </c>
      <c r="DQ194" s="78" t="str">
        <f t="shared" si="198"/>
        <v/>
      </c>
      <c r="DR194" s="78" t="str">
        <f t="shared" si="199"/>
        <v/>
      </c>
      <c r="DS194" s="58" t="str">
        <f t="shared" si="146"/>
        <v/>
      </c>
      <c r="DT194" s="52" t="s">
        <v>0</v>
      </c>
      <c r="DU194" s="20"/>
      <c r="DV194" s="52"/>
      <c r="DW194" s="20"/>
      <c r="DX194" s="52"/>
      <c r="DY194" s="230"/>
      <c r="DZ194" s="52" t="s">
        <v>0</v>
      </c>
    </row>
    <row r="195" spans="1:130" x14ac:dyDescent="0.25">
      <c r="A195" t="s">
        <v>0</v>
      </c>
      <c r="B195" s="57" t="str">
        <f>IF(csv!F187="","",csv!T187)</f>
        <v>OPEN</v>
      </c>
      <c r="C195" s="33" t="s">
        <v>0</v>
      </c>
      <c r="D195" s="33" t="str">
        <f>IF(csv!F187="","",csv!F187)</f>
        <v>Rafael</v>
      </c>
      <c r="E195" s="33" t="str">
        <f>IF(csv!E187="","",csv!E187)</f>
        <v>Sandalj</v>
      </c>
      <c r="F195" s="33" t="s">
        <v>0</v>
      </c>
      <c r="G195" s="78" t="str">
        <f>IF(csv!M187="","",csv!M187)</f>
        <v>95:32</v>
      </c>
      <c r="H195" s="78" t="str">
        <f>IF(csv!N187="","",csv!N187)</f>
        <v>3</v>
      </c>
      <c r="I195" s="33" t="s">
        <v>0</v>
      </c>
      <c r="J195" s="33" t="str">
        <f>IF(csv!P187="","",csv!P187)</f>
        <v/>
      </c>
      <c r="K195" s="33" t="str">
        <f>IF(csv!Q187="","",csv!Q187)</f>
        <v/>
      </c>
      <c r="L195" s="33" t="s">
        <v>0</v>
      </c>
      <c r="M195" s="71" t="str">
        <f>IF(csv!R187="","",csv!R187)</f>
        <v/>
      </c>
      <c r="N195" s="52" t="s">
        <v>0</v>
      </c>
      <c r="O195" s="57" t="str">
        <f t="shared" si="147"/>
        <v>OPEN</v>
      </c>
      <c r="P195" s="78">
        <f>IF(O195="","",IF(COUNTIF(O$10:O194,O195)=0,P194+1,P194))</f>
        <v>12</v>
      </c>
      <c r="Q195" s="93">
        <f t="shared" si="148"/>
        <v>291</v>
      </c>
      <c r="R195" s="94" t="str" cm="1">
        <f t="array" ref="R195">IF(S195="","",INDEX(natjecanjeStaze_naziv,MATCH(S195,natjecanjeStaze_stazaId,0)))</f>
        <v>Otvorena</v>
      </c>
      <c r="S195" s="58">
        <f t="shared" si="149"/>
        <v>1004</v>
      </c>
      <c r="T195" s="52" t="s">
        <v>0</v>
      </c>
      <c r="U195" s="165" t="str">
        <f t="shared" si="150"/>
        <v>Otvorena</v>
      </c>
      <c r="V195" s="52" t="s">
        <v>0</v>
      </c>
      <c r="W195" s="57" t="str">
        <f t="shared" si="151"/>
        <v/>
      </c>
      <c r="X195" s="78" t="str">
        <f t="shared" si="200"/>
        <v/>
      </c>
      <c r="Y195" s="33" t="str">
        <f t="shared" si="152"/>
        <v/>
      </c>
      <c r="Z195" s="71" t="str">
        <f>IF(Y195="","",MAX(Z$10:Z194)+1)</f>
        <v/>
      </c>
      <c r="AA195" s="52" t="s">
        <v>0</v>
      </c>
      <c r="AB195" s="135"/>
      <c r="AC195" s="52" t="s">
        <v>0</v>
      </c>
      <c r="AD195" s="20" t="str">
        <f t="shared" si="153"/>
        <v/>
      </c>
      <c r="AE195" s="52" t="s">
        <v>0</v>
      </c>
      <c r="AF195" s="165" t="str">
        <f t="shared" si="154"/>
        <v/>
      </c>
      <c r="AG195" s="52" t="s">
        <v>0</v>
      </c>
      <c r="AH195" s="57" t="str">
        <f t="shared" si="155"/>
        <v/>
      </c>
      <c r="AI195" s="33" t="str">
        <f t="shared" si="156"/>
        <v/>
      </c>
      <c r="AJ195" s="78" t="str">
        <f t="shared" si="201"/>
        <v/>
      </c>
      <c r="AK195" s="33" t="str" cm="1">
        <f t="array" ref="AK195">IF(AJ195="",""&amp;AI195,IF(AJ195="NEMA",AI195,INDEX(klub_naziv,MATCH(INDEX(klubAlias_klubId,AJ195),klub_id,0))))</f>
        <v/>
      </c>
      <c r="AL195" s="33" t="str" cm="1">
        <f t="array" ref="AL195">IFERROR(""&amp;INDEX(registarNatjecatelji,CX195,4),"")</f>
        <v/>
      </c>
      <c r="AM195" s="95" t="str">
        <f t="shared" si="157"/>
        <v/>
      </c>
      <c r="AN195" s="71" t="str">
        <f t="shared" si="158"/>
        <v/>
      </c>
      <c r="AO195" s="52" t="s">
        <v>0</v>
      </c>
      <c r="AP195" s="87" t="str">
        <f>IF(AJ195&lt;&gt;"NEMA","",IF(IFERROR(MATCH(AI195,AI$10:AI194,0),0)&lt;&gt;0,"",AI195))</f>
        <v/>
      </c>
      <c r="AQ195" s="52" t="s">
        <v>0</v>
      </c>
      <c r="AR195" s="135"/>
      <c r="AS195" s="52" t="s">
        <v>0</v>
      </c>
      <c r="AT195" s="57" t="str">
        <f t="shared" si="159"/>
        <v/>
      </c>
      <c r="AU195" s="33" t="str">
        <f>IF(AT195="","",MAX(AU$10:AU194)+1)</f>
        <v/>
      </c>
      <c r="AV195" s="33" t="str">
        <f t="shared" si="160"/>
        <v/>
      </c>
      <c r="AW195" s="33" t="str">
        <f t="shared" si="161"/>
        <v/>
      </c>
      <c r="AX195" s="33" t="str">
        <f>IF(AR195="","",MAX(AX$10:AX194)+1)</f>
        <v/>
      </c>
      <c r="AY195" s="94" t="str">
        <f t="shared" si="162"/>
        <v/>
      </c>
      <c r="AZ195" s="71" t="str">
        <f t="shared" si="163"/>
        <v/>
      </c>
      <c r="BA195" s="52" t="s">
        <v>0</v>
      </c>
      <c r="BB195" s="20" t="str">
        <f t="shared" si="164"/>
        <v/>
      </c>
      <c r="BC195" s="52" t="s">
        <v>0</v>
      </c>
      <c r="BD195" s="165" t="str">
        <f t="shared" si="165"/>
        <v/>
      </c>
      <c r="BE195" s="52" t="s">
        <v>0</v>
      </c>
      <c r="BF195" s="63" t="str">
        <f t="shared" si="166"/>
        <v>95:32</v>
      </c>
      <c r="BG195" s="93" t="str">
        <f t="shared" si="167"/>
        <v>3</v>
      </c>
      <c r="BH195" s="211">
        <f t="shared" si="168"/>
        <v>5732</v>
      </c>
      <c r="BI195" s="212">
        <f t="shared" si="139"/>
        <v>3</v>
      </c>
      <c r="BJ195" s="52" t="s">
        <v>0</v>
      </c>
      <c r="BK195" s="57" t="str">
        <f t="shared" si="169"/>
        <v>Rafael</v>
      </c>
      <c r="BL195" s="33" t="str">
        <f t="shared" si="170"/>
        <v>Sandalj</v>
      </c>
      <c r="BM195" s="78" t="str">
        <f t="shared" si="171"/>
        <v>NEMA</v>
      </c>
      <c r="BN195" s="78" t="str">
        <f t="shared" si="172"/>
        <v>NEMA</v>
      </c>
      <c r="BO195" s="33" t="str">
        <f t="shared" si="173"/>
        <v>Rafael</v>
      </c>
      <c r="BP195" s="71" t="str">
        <f t="shared" si="174"/>
        <v>Sandalj</v>
      </c>
      <c r="BQ195" s="52" t="s">
        <v>0</v>
      </c>
      <c r="BR195" s="87" t="str">
        <f t="shared" si="175"/>
        <v>Rafael Sandalj</v>
      </c>
      <c r="BS195" s="52" t="s">
        <v>0</v>
      </c>
      <c r="BT195" s="20" t="str">
        <f t="shared" si="176"/>
        <v>SELECT 'Rafael – Sandalj', ime, prezime FROM imeprezime WHERE ime LIKE '%afae%' Or prezime LIKE '%andal%' Or ime LIKE '%andal%' Or prezime LIKE '%afae%' ORDER BY ime, prezime;</v>
      </c>
      <c r="BU195" s="52" t="s">
        <v>0</v>
      </c>
      <c r="BV195" s="135"/>
      <c r="BW195" s="52" t="s">
        <v>0</v>
      </c>
      <c r="BX195" s="57" t="str">
        <f t="shared" si="177"/>
        <v/>
      </c>
      <c r="BY195" s="78" t="str">
        <f>IF(BV195="","",MAX(BY$10:BY194)+1)</f>
        <v/>
      </c>
      <c r="BZ195" s="58" t="str">
        <f t="shared" si="178"/>
        <v/>
      </c>
      <c r="CA195" s="52" t="s">
        <v>0</v>
      </c>
      <c r="CB195" s="20" t="str">
        <f t="shared" si="179"/>
        <v/>
      </c>
      <c r="CC195" s="52" t="s">
        <v>0</v>
      </c>
      <c r="CD195" s="63">
        <f>IF(AND(BM195="NEMA",BN195="NEMA"),MAX(CD$10:CD194)+1,"")</f>
        <v>2005</v>
      </c>
      <c r="CE195" s="58">
        <f t="shared" si="180"/>
        <v>1</v>
      </c>
      <c r="CF195" t="s">
        <v>0</v>
      </c>
      <c r="CG195" s="138" t="str">
        <f t="shared" si="140"/>
        <v>O</v>
      </c>
      <c r="CH195" t="s">
        <v>0</v>
      </c>
      <c r="CI195" s="57" t="str">
        <f>IF(CD195="","",IF(M195&lt;&gt;"CRO","","INSERT INTO osoba (id,reg_broj,oib,spol_id,dat_rodjenja) VALUES ("&amp;CD195&amp;",(SELECT max(reg_broj)+1 FROM osoba),Null,'"&amp;CG195&amp;"',Null); INSERT INTO osoba_log (id,reg_broj,oib,spol_id,dat_rodjenja,dnevnik_id) SELECT id,reg_broj,oib,spol_id,dat_rodjenja,"&amp;dnevnik_id&amp;" FROM osoba WHERE id = "&amp;CD195&amp;";"))</f>
        <v/>
      </c>
      <c r="CJ195" s="71" t="str">
        <f>IF(CD195="","","INSERT INTO imeprezime (id,osoba_id,rbr,ime,prezime,klub_id,identitet_id,sintaksa_id,info,aktivno,dnevnik_id) VALUES ("&amp;CD195&amp;","&amp;IF(CI195="","Null",CD195)&amp;",1,'"&amp;BK195&amp;"','"&amp;BL195&amp;"',(SELECT id FROM klub WHERE naziv = '"&amp;BD195&amp;"'),Null,1,'',1,"&amp;dnevnik_id&amp;");")</f>
        <v>INSERT INTO imeprezime (id,osoba_id,rbr,ime,prezime,klub_id,identitet_id,sintaksa_id,info,aktivno,dnevnik_id) VALUES (2005,Null,1,'Rafael','Sandalj',(SELECT id FROM klub WHERE naziv = ''),Null,1,'',1,881);</v>
      </c>
      <c r="CK195" t="s">
        <v>0</v>
      </c>
      <c r="CL195" s="20" t="str">
        <f t="shared" si="181"/>
        <v>INSERT INTO imeprezime (id,osoba_id,rbr,ime,prezime,klub_id,identitet_id,sintaksa_id,info,aktivno,dnevnik_id) VALUES (2005,Null,1,'Rafael','Sandalj',(SELECT id FROM klub WHERE naziv = ''),Null,1,'',1,881);</v>
      </c>
      <c r="CM195" s="52" t="s">
        <v>0</v>
      </c>
      <c r="CN195" s="57" t="str">
        <f t="shared" si="141"/>
        <v>Rafael</v>
      </c>
      <c r="CO195" s="71" t="str">
        <f t="shared" si="142"/>
        <v>Sandalj</v>
      </c>
      <c r="CP195" s="52" t="s">
        <v>0</v>
      </c>
      <c r="CQ195" s="57" t="str">
        <f t="shared" si="182"/>
        <v>Rafael – Sandalj – OPEN</v>
      </c>
      <c r="CR195" s="58" t="str">
        <f t="shared" si="183"/>
        <v>NEMA</v>
      </c>
      <c r="CS195" s="52" t="s">
        <v>0</v>
      </c>
      <c r="CT195" s="57" t="str">
        <f t="shared" si="184"/>
        <v>Rafael – Sandalj</v>
      </c>
      <c r="CU195" s="58" t="str">
        <f t="shared" si="185"/>
        <v>NEMA</v>
      </c>
      <c r="CV195" s="52" t="s">
        <v>0</v>
      </c>
      <c r="CW195" s="57" t="str">
        <f t="shared" si="186"/>
        <v>Rafael – Sandalj</v>
      </c>
      <c r="CX195" s="58" t="str">
        <f t="shared" si="187"/>
        <v>NEMA</v>
      </c>
      <c r="CY195" s="52" t="s">
        <v>0</v>
      </c>
      <c r="CZ195" s="63" t="str">
        <f t="shared" si="188"/>
        <v/>
      </c>
      <c r="DA195" s="58" cm="1">
        <f t="array" ref="DA195">IF(CZ195&lt;&gt;"",INDEX(imePrezime_id,CZ195,0),IF(CD195&lt;&gt;"",CD195,""))</f>
        <v>2005</v>
      </c>
      <c r="DB195" s="52" t="s">
        <v>0</v>
      </c>
      <c r="DC195" s="63" t="str">
        <f t="shared" si="189"/>
        <v>novo</v>
      </c>
      <c r="DD195" s="78" t="str">
        <f t="shared" si="143"/>
        <v/>
      </c>
      <c r="DE195" s="78" t="str">
        <f t="shared" si="190"/>
        <v>kat</v>
      </c>
      <c r="DF195" s="78" t="str">
        <f t="shared" si="191"/>
        <v/>
      </c>
      <c r="DG195" s="71" t="str">
        <f t="shared" si="192"/>
        <v>novo</v>
      </c>
      <c r="DH195" s="52" t="s">
        <v>0</v>
      </c>
      <c r="DI195" s="63">
        <f>IF(BL195="","",MAX(DI$10:DI194)+1)</f>
        <v>1166</v>
      </c>
      <c r="DJ195" s="78">
        <f t="shared" si="193"/>
        <v>1004</v>
      </c>
      <c r="DK195" s="78">
        <f t="shared" si="194"/>
        <v>2005</v>
      </c>
      <c r="DL195" s="78">
        <f t="shared" si="195"/>
        <v>5732</v>
      </c>
      <c r="DM195" s="78">
        <f t="shared" si="196"/>
        <v>3</v>
      </c>
      <c r="DN195" s="78">
        <f t="shared" si="144"/>
        <v>0</v>
      </c>
      <c r="DO195" s="78">
        <f t="shared" si="145"/>
        <v>33</v>
      </c>
      <c r="DP195" s="78" t="str">
        <f t="shared" si="197"/>
        <v>3</v>
      </c>
      <c r="DQ195" s="78" t="str">
        <f t="shared" si="198"/>
        <v/>
      </c>
      <c r="DR195" s="78" t="str">
        <f t="shared" si="199"/>
        <v/>
      </c>
      <c r="DS195" s="58" t="str">
        <f t="shared" si="146"/>
        <v/>
      </c>
      <c r="DT195" s="52" t="s">
        <v>0</v>
      </c>
      <c r="DU195" s="20"/>
      <c r="DV195" s="52"/>
      <c r="DW195" s="20"/>
      <c r="DX195" s="52"/>
      <c r="DY195" s="230"/>
      <c r="DZ195" s="52" t="s">
        <v>0</v>
      </c>
    </row>
    <row r="196" spans="1:130" x14ac:dyDescent="0.25">
      <c r="A196" t="s">
        <v>0</v>
      </c>
      <c r="B196" s="57" t="str">
        <f>IF(csv!F188="","",csv!T188)</f>
        <v>OPEN</v>
      </c>
      <c r="C196" s="33" t="s">
        <v>0</v>
      </c>
      <c r="D196" s="33" t="str">
        <f>IF(csv!F188="","",csv!F188)</f>
        <v>Martin</v>
      </c>
      <c r="E196" s="33" t="str">
        <f>IF(csv!E188="","",csv!E188)</f>
        <v>Vukmanović</v>
      </c>
      <c r="F196" s="33" t="s">
        <v>0</v>
      </c>
      <c r="G196" s="78" t="str">
        <f>IF(csv!M188="","",csv!M188)</f>
        <v/>
      </c>
      <c r="H196" s="78" t="str">
        <f>IF(csv!N188="","",csv!N188)</f>
        <v>1</v>
      </c>
      <c r="I196" s="33" t="s">
        <v>0</v>
      </c>
      <c r="J196" s="33" t="str">
        <f>IF(csv!P188="","",csv!P188)</f>
        <v>KAP</v>
      </c>
      <c r="K196" s="33" t="str">
        <f>IF(csv!Q188="","",csv!Q188)</f>
        <v>OK Kapela</v>
      </c>
      <c r="L196" s="33" t="s">
        <v>0</v>
      </c>
      <c r="M196" s="71" t="str">
        <f>IF(csv!R188="","",csv!R188)</f>
        <v>CRO</v>
      </c>
      <c r="N196" s="52" t="s">
        <v>0</v>
      </c>
      <c r="O196" s="57" t="str">
        <f t="shared" si="147"/>
        <v>OPEN</v>
      </c>
      <c r="P196" s="78">
        <f>IF(O196="","",IF(COUNTIF(O$10:O195,O196)=0,P195+1,P195))</f>
        <v>12</v>
      </c>
      <c r="Q196" s="93">
        <f t="shared" si="148"/>
        <v>291</v>
      </c>
      <c r="R196" s="94" t="str" cm="1">
        <f t="array" ref="R196">IF(S196="","",INDEX(natjecanjeStaze_naziv,MATCH(S196,natjecanjeStaze_stazaId,0)))</f>
        <v>Otvorena</v>
      </c>
      <c r="S196" s="58">
        <f t="shared" si="149"/>
        <v>1004</v>
      </c>
      <c r="T196" s="52" t="s">
        <v>0</v>
      </c>
      <c r="U196" s="165" t="str">
        <f t="shared" si="150"/>
        <v>Otvorena</v>
      </c>
      <c r="V196" s="52" t="s">
        <v>0</v>
      </c>
      <c r="W196" s="57" t="str">
        <f t="shared" si="151"/>
        <v>CRO</v>
      </c>
      <c r="X196" s="78">
        <f t="shared" si="200"/>
        <v>1</v>
      </c>
      <c r="Y196" s="33" t="str">
        <f t="shared" si="152"/>
        <v/>
      </c>
      <c r="Z196" s="71" t="str">
        <f>IF(Y196="","",MAX(Z$10:Z195)+1)</f>
        <v/>
      </c>
      <c r="AA196" s="52" t="s">
        <v>0</v>
      </c>
      <c r="AB196" s="135"/>
      <c r="AC196" s="52" t="s">
        <v>0</v>
      </c>
      <c r="AD196" s="20" t="str">
        <f t="shared" si="153"/>
        <v/>
      </c>
      <c r="AE196" s="52" t="s">
        <v>0</v>
      </c>
      <c r="AF196" s="165" t="str">
        <f t="shared" si="154"/>
        <v>CRO</v>
      </c>
      <c r="AG196" s="52" t="s">
        <v>0</v>
      </c>
      <c r="AH196" s="57" t="str">
        <f t="shared" si="155"/>
        <v>KAP</v>
      </c>
      <c r="AI196" s="33" t="str">
        <f t="shared" si="156"/>
        <v>OK Kapela</v>
      </c>
      <c r="AJ196" s="78" t="str">
        <f t="shared" si="201"/>
        <v/>
      </c>
      <c r="AK196" s="33" t="str" cm="1">
        <f t="array" ref="AK196">IF(AJ196="",""&amp;AI196,IF(AJ196="NEMA",AI196,INDEX(klub_naziv,MATCH(INDEX(klubAlias_klubId,AJ196),klub_id,0))))</f>
        <v>OK Kapela</v>
      </c>
      <c r="AL196" s="33" t="str" cm="1">
        <f t="array" ref="AL196">IFERROR(""&amp;INDEX(registarNatjecatelji,CX196,4),"")</f>
        <v/>
      </c>
      <c r="AM196" s="95">
        <f t="shared" si="157"/>
        <v>1</v>
      </c>
      <c r="AN196" s="71" t="str">
        <f t="shared" si="158"/>
        <v>OK Kapela</v>
      </c>
      <c r="AO196" s="52" t="s">
        <v>0</v>
      </c>
      <c r="AP196" s="87" t="str">
        <f>IF(AJ196&lt;&gt;"NEMA","",IF(IFERROR(MATCH(AI196,AI$10:AI195,0),0)&lt;&gt;0,"",AI196))</f>
        <v/>
      </c>
      <c r="AQ196" s="52" t="s">
        <v>0</v>
      </c>
      <c r="AR196" s="135"/>
      <c r="AS196" s="52" t="s">
        <v>0</v>
      </c>
      <c r="AT196" s="57" t="str">
        <f t="shared" si="159"/>
        <v/>
      </c>
      <c r="AU196" s="33" t="str">
        <f>IF(AT196="","",MAX(AU$10:AU195)+1)</f>
        <v/>
      </c>
      <c r="AV196" s="33" t="str">
        <f t="shared" si="160"/>
        <v/>
      </c>
      <c r="AW196" s="33" t="str">
        <f t="shared" si="161"/>
        <v/>
      </c>
      <c r="AX196" s="33" t="str">
        <f>IF(AR196="","",MAX(AX$10:AX195)+1)</f>
        <v/>
      </c>
      <c r="AY196" s="94" t="str">
        <f t="shared" si="162"/>
        <v/>
      </c>
      <c r="AZ196" s="71" t="str">
        <f t="shared" si="163"/>
        <v/>
      </c>
      <c r="BA196" s="52" t="s">
        <v>0</v>
      </c>
      <c r="BB196" s="20" t="str">
        <f t="shared" si="164"/>
        <v/>
      </c>
      <c r="BC196" s="52" t="s">
        <v>0</v>
      </c>
      <c r="BD196" s="165" t="str">
        <f t="shared" si="165"/>
        <v>OK Kapela</v>
      </c>
      <c r="BE196" s="52" t="s">
        <v>0</v>
      </c>
      <c r="BF196" s="63" t="str">
        <f t="shared" si="166"/>
        <v/>
      </c>
      <c r="BG196" s="93" t="str">
        <f t="shared" si="167"/>
        <v>1</v>
      </c>
      <c r="BH196" s="211" t="str">
        <f t="shared" si="168"/>
        <v/>
      </c>
      <c r="BI196" s="212">
        <f t="shared" si="139"/>
        <v>6</v>
      </c>
      <c r="BJ196" s="52" t="s">
        <v>0</v>
      </c>
      <c r="BK196" s="57" t="str">
        <f t="shared" si="169"/>
        <v>Martin</v>
      </c>
      <c r="BL196" s="33" t="str">
        <f t="shared" si="170"/>
        <v>Vukmanović</v>
      </c>
      <c r="BM196" s="78" t="str">
        <f t="shared" si="171"/>
        <v>NEMA</v>
      </c>
      <c r="BN196" s="78" t="str">
        <f t="shared" si="172"/>
        <v>NEMA</v>
      </c>
      <c r="BO196" s="33" t="str">
        <f t="shared" si="173"/>
        <v>Martin</v>
      </c>
      <c r="BP196" s="71" t="str">
        <f t="shared" si="174"/>
        <v>Vukmanović</v>
      </c>
      <c r="BQ196" s="52" t="s">
        <v>0</v>
      </c>
      <c r="BR196" s="87" t="str">
        <f t="shared" si="175"/>
        <v>Martin Vukmanović</v>
      </c>
      <c r="BS196" s="52" t="s">
        <v>0</v>
      </c>
      <c r="BT196" s="20" t="str">
        <f t="shared" si="176"/>
        <v>SELECT 'Martin – Vukmanović', ime, prezime FROM imeprezime WHERE ime LIKE '%arti%' Or prezime LIKE '%ukmanovi%' Or ime LIKE '%ukmanovi%' Or prezime LIKE '%arti%' ORDER BY ime, prezime;</v>
      </c>
      <c r="BU196" s="52" t="s">
        <v>0</v>
      </c>
      <c r="BV196" s="135"/>
      <c r="BW196" s="52" t="s">
        <v>0</v>
      </c>
      <c r="BX196" s="57" t="str">
        <f t="shared" si="177"/>
        <v/>
      </c>
      <c r="BY196" s="78" t="str">
        <f>IF(BV196="","",MAX(BY$10:BY195)+1)</f>
        <v/>
      </c>
      <c r="BZ196" s="58" t="str">
        <f t="shared" si="178"/>
        <v/>
      </c>
      <c r="CA196" s="52" t="s">
        <v>0</v>
      </c>
      <c r="CB196" s="20" t="str">
        <f t="shared" si="179"/>
        <v/>
      </c>
      <c r="CC196" s="52" t="s">
        <v>0</v>
      </c>
      <c r="CD196" s="63">
        <f>IF(AND(BM196="NEMA",BN196="NEMA"),MAX(CD$10:CD195)+1,"")</f>
        <v>2006</v>
      </c>
      <c r="CE196" s="58">
        <f t="shared" si="180"/>
        <v>1</v>
      </c>
      <c r="CF196" t="s">
        <v>0</v>
      </c>
      <c r="CG196" s="138" t="str">
        <f t="shared" si="140"/>
        <v>O</v>
      </c>
      <c r="CH196" t="s">
        <v>0</v>
      </c>
      <c r="CI196" s="57" t="str">
        <f>IF(CD196="","",IF(M196&lt;&gt;"CRO","","INSERT INTO osoba (id,reg_broj,oib,spol_id,dat_rodjenja) VALUES ("&amp;CD196&amp;",(SELECT max(reg_broj)+1 FROM osoba),Null,'"&amp;CG196&amp;"',Null); INSERT INTO osoba_log (id,reg_broj,oib,spol_id,dat_rodjenja,dnevnik_id) SELECT id,reg_broj,oib,spol_id,dat_rodjenja,"&amp;dnevnik_id&amp;" FROM osoba WHERE id = "&amp;CD196&amp;";"))</f>
        <v>INSERT INTO osoba (id,reg_broj,oib,spol_id,dat_rodjenja) VALUES (2006,(SELECT max(reg_broj)+1 FROM osoba),Null,'O',Null); INSERT INTO osoba_log (id,reg_broj,oib,spol_id,dat_rodjenja,dnevnik_id) SELECT id,reg_broj,oib,spol_id,dat_rodjenja,881 FROM osoba WHERE id = 2006;</v>
      </c>
      <c r="CJ196" s="71" t="str">
        <f>IF(CD196="","","INSERT INTO imeprezime (id,osoba_id,rbr,ime,prezime,klub_id,identitet_id,sintaksa_id,info,aktivno,dnevnik_id) VALUES ("&amp;CD196&amp;","&amp;IF(CI196="","Null",CD196)&amp;",1,'"&amp;BK196&amp;"','"&amp;BL196&amp;"',(SELECT id FROM klub WHERE naziv = '"&amp;BD196&amp;"'),Null,1,'',1,"&amp;dnevnik_id&amp;");")</f>
        <v>INSERT INTO imeprezime (id,osoba_id,rbr,ime,prezime,klub_id,identitet_id,sintaksa_id,info,aktivno,dnevnik_id) VALUES (2006,2006,1,'Martin','Vukmanović',(SELECT id FROM klub WHERE naziv = 'OK Kapela'),Null,1,'',1,881);</v>
      </c>
      <c r="CK196" t="s">
        <v>0</v>
      </c>
      <c r="CL196" s="20" t="str">
        <f t="shared" si="181"/>
        <v>INSERT INTO osoba (id,reg_broj,oib,spol_id,dat_rodjenja) VALUES (2006,(SELECT max(reg_broj)+1 FROM osoba),Null,'O',Null); INSERT INTO osoba_log (id,reg_broj,oib,spol_id,dat_rodjenja,dnevnik_id) SELECT id,reg_broj,oib,spol_id,dat_rodjenja,881 FROM osoba WHERE id = 2006; INSERT INTO imeprezime (id,osoba_id,rbr,ime,prezime,klub_id,identitet_id,sintaksa_id,info,aktivno,dnevnik_id) VALUES (2006,2006,1,'Martin','Vukmanović',(SELECT id FROM klub WHERE naziv = 'OK Kapela'),Null,1,'',1,881);</v>
      </c>
      <c r="CM196" s="52" t="s">
        <v>0</v>
      </c>
      <c r="CN196" s="57" t="str">
        <f t="shared" si="141"/>
        <v>Martin</v>
      </c>
      <c r="CO196" s="71" t="str">
        <f t="shared" si="142"/>
        <v>Vukmanović</v>
      </c>
      <c r="CP196" s="52" t="s">
        <v>0</v>
      </c>
      <c r="CQ196" s="57" t="str">
        <f t="shared" si="182"/>
        <v>Martin – Vukmanović – OK Kapela – OPEN</v>
      </c>
      <c r="CR196" s="58" t="str">
        <f t="shared" si="183"/>
        <v>NEMA</v>
      </c>
      <c r="CS196" s="52" t="s">
        <v>0</v>
      </c>
      <c r="CT196" s="57" t="str">
        <f t="shared" si="184"/>
        <v>Martin – Vukmanović – OK Kapela</v>
      </c>
      <c r="CU196" s="58" t="str">
        <f t="shared" si="185"/>
        <v>NEMA</v>
      </c>
      <c r="CV196" s="52" t="s">
        <v>0</v>
      </c>
      <c r="CW196" s="57" t="str">
        <f t="shared" si="186"/>
        <v>Martin – Vukmanović</v>
      </c>
      <c r="CX196" s="58" t="str">
        <f t="shared" si="187"/>
        <v>NEMA</v>
      </c>
      <c r="CY196" s="52" t="s">
        <v>0</v>
      </c>
      <c r="CZ196" s="63" t="str">
        <f t="shared" si="188"/>
        <v/>
      </c>
      <c r="DA196" s="58" cm="1">
        <f t="array" ref="DA196">IF(CZ196&lt;&gt;"",INDEX(imePrezime_id,CZ196,0),IF(CD196&lt;&gt;"",CD196,""))</f>
        <v>2006</v>
      </c>
      <c r="DB196" s="52" t="s">
        <v>0</v>
      </c>
      <c r="DC196" s="63" t="str">
        <f t="shared" si="189"/>
        <v>novo</v>
      </c>
      <c r="DD196" s="78" t="str">
        <f t="shared" si="143"/>
        <v>klu</v>
      </c>
      <c r="DE196" s="78" t="str">
        <f t="shared" si="190"/>
        <v>kat</v>
      </c>
      <c r="DF196" s="78" t="str">
        <f t="shared" si="191"/>
        <v/>
      </c>
      <c r="DG196" s="71" t="str">
        <f t="shared" si="192"/>
        <v>novo</v>
      </c>
      <c r="DH196" s="52" t="s">
        <v>0</v>
      </c>
      <c r="DI196" s="63">
        <f>IF(BL196="","",MAX(DI$10:DI195)+1)</f>
        <v>1167</v>
      </c>
      <c r="DJ196" s="78">
        <f t="shared" si="193"/>
        <v>1004</v>
      </c>
      <c r="DK196" s="78">
        <f t="shared" si="194"/>
        <v>2006</v>
      </c>
      <c r="DL196" s="78" t="str">
        <f t="shared" si="195"/>
        <v/>
      </c>
      <c r="DM196" s="78">
        <f t="shared" si="196"/>
        <v>6</v>
      </c>
      <c r="DN196" s="78">
        <f t="shared" si="144"/>
        <v>0</v>
      </c>
      <c r="DO196" s="78">
        <f t="shared" si="145"/>
        <v>33</v>
      </c>
      <c r="DP196" s="78" t="str">
        <f t="shared" si="197"/>
        <v>1</v>
      </c>
      <c r="DQ196" s="78" t="str">
        <f t="shared" si="198"/>
        <v/>
      </c>
      <c r="DR196" s="78" t="str">
        <f t="shared" si="199"/>
        <v/>
      </c>
      <c r="DS196" s="58" t="str">
        <f t="shared" si="146"/>
        <v/>
      </c>
      <c r="DT196" s="52" t="s">
        <v>0</v>
      </c>
      <c r="DU196" s="20"/>
      <c r="DV196" s="52"/>
      <c r="DW196" s="20"/>
      <c r="DX196" s="52"/>
      <c r="DY196" s="230"/>
      <c r="DZ196" s="52" t="s">
        <v>0</v>
      </c>
    </row>
    <row r="197" spans="1:130" x14ac:dyDescent="0.25">
      <c r="A197" t="s">
        <v>0</v>
      </c>
      <c r="B197" s="57" t="str">
        <f>IF(csv!F189="","",csv!T189)</f>
        <v>OPEN</v>
      </c>
      <c r="C197" s="33" t="s">
        <v>0</v>
      </c>
      <c r="D197" s="33" t="str">
        <f>IF(csv!F189="","",csv!F189)</f>
        <v>Maja</v>
      </c>
      <c r="E197" s="33" t="str">
        <f>IF(csv!E189="","",csv!E189)</f>
        <v>Katušić</v>
      </c>
      <c r="F197" s="33" t="s">
        <v>0</v>
      </c>
      <c r="G197" s="78" t="str">
        <f>IF(csv!M189="","",csv!M189)</f>
        <v>148:32</v>
      </c>
      <c r="H197" s="78" t="str">
        <f>IF(csv!N189="","",csv!N189)</f>
        <v>3</v>
      </c>
      <c r="I197" s="33" t="s">
        <v>0</v>
      </c>
      <c r="J197" s="33" t="str">
        <f>IF(csv!P189="","",csv!P189)</f>
        <v>Vihor</v>
      </c>
      <c r="K197" s="33" t="str">
        <f>IF(csv!Q189="","",csv!Q189)</f>
        <v>OK Vihor</v>
      </c>
      <c r="L197" s="33" t="s">
        <v>0</v>
      </c>
      <c r="M197" s="71" t="str">
        <f>IF(csv!R189="","",csv!R189)</f>
        <v>CRO</v>
      </c>
      <c r="N197" s="52" t="s">
        <v>0</v>
      </c>
      <c r="O197" s="57" t="str">
        <f t="shared" si="147"/>
        <v>OPEN</v>
      </c>
      <c r="P197" s="78">
        <f>IF(O197="","",IF(COUNTIF(O$10:O196,O197)=0,P196+1,P196))</f>
        <v>12</v>
      </c>
      <c r="Q197" s="93">
        <f t="shared" si="148"/>
        <v>291</v>
      </c>
      <c r="R197" s="94" t="str" cm="1">
        <f t="array" ref="R197">IF(S197="","",INDEX(natjecanjeStaze_naziv,MATCH(S197,natjecanjeStaze_stazaId,0)))</f>
        <v>Otvorena</v>
      </c>
      <c r="S197" s="58">
        <f t="shared" si="149"/>
        <v>1004</v>
      </c>
      <c r="T197" s="52" t="s">
        <v>0</v>
      </c>
      <c r="U197" s="165" t="str">
        <f t="shared" si="150"/>
        <v>Otvorena</v>
      </c>
      <c r="V197" s="52" t="s">
        <v>0</v>
      </c>
      <c r="W197" s="57" t="str">
        <f t="shared" si="151"/>
        <v>CRO</v>
      </c>
      <c r="X197" s="78">
        <f t="shared" si="200"/>
        <v>1</v>
      </c>
      <c r="Y197" s="33" t="str">
        <f t="shared" si="152"/>
        <v/>
      </c>
      <c r="Z197" s="71" t="str">
        <f>IF(Y197="","",MAX(Z$10:Z196)+1)</f>
        <v/>
      </c>
      <c r="AA197" s="52" t="s">
        <v>0</v>
      </c>
      <c r="AB197" s="135"/>
      <c r="AC197" s="52" t="s">
        <v>0</v>
      </c>
      <c r="AD197" s="20" t="str">
        <f t="shared" si="153"/>
        <v/>
      </c>
      <c r="AE197" s="52" t="s">
        <v>0</v>
      </c>
      <c r="AF197" s="165" t="str">
        <f t="shared" si="154"/>
        <v>CRO</v>
      </c>
      <c r="AG197" s="52" t="s">
        <v>0</v>
      </c>
      <c r="AH197" s="57" t="str">
        <f t="shared" si="155"/>
        <v>Vihor</v>
      </c>
      <c r="AI197" s="33" t="str">
        <f t="shared" si="156"/>
        <v>OK Vihor</v>
      </c>
      <c r="AJ197" s="78" t="str">
        <f t="shared" si="201"/>
        <v/>
      </c>
      <c r="AK197" s="33" t="str" cm="1">
        <f t="array" ref="AK197">IF(AJ197="",""&amp;AI197,IF(AJ197="NEMA",AI197,INDEX(klub_naziv,MATCH(INDEX(klubAlias_klubId,AJ197),klub_id,0))))</f>
        <v>OK Vihor</v>
      </c>
      <c r="AL197" s="33" t="str" cm="1">
        <f t="array" ref="AL197">IFERROR(""&amp;INDEX(registarNatjecatelji,CX197,4),"")</f>
        <v>OK Vihor</v>
      </c>
      <c r="AM197" s="95" t="str">
        <f t="shared" si="157"/>
        <v/>
      </c>
      <c r="AN197" s="71" t="str">
        <f t="shared" si="158"/>
        <v>OK Vihor</v>
      </c>
      <c r="AO197" s="52" t="s">
        <v>0</v>
      </c>
      <c r="AP197" s="87" t="str">
        <f>IF(AJ197&lt;&gt;"NEMA","",IF(IFERROR(MATCH(AI197,AI$10:AI196,0),0)&lt;&gt;0,"",AI197))</f>
        <v/>
      </c>
      <c r="AQ197" s="52" t="s">
        <v>0</v>
      </c>
      <c r="AR197" s="135"/>
      <c r="AS197" s="52" t="s">
        <v>0</v>
      </c>
      <c r="AT197" s="57" t="str">
        <f t="shared" si="159"/>
        <v/>
      </c>
      <c r="AU197" s="33" t="str">
        <f>IF(AT197="","",MAX(AU$10:AU196)+1)</f>
        <v/>
      </c>
      <c r="AV197" s="33" t="str">
        <f t="shared" si="160"/>
        <v/>
      </c>
      <c r="AW197" s="33" t="str">
        <f t="shared" si="161"/>
        <v/>
      </c>
      <c r="AX197" s="33" t="str">
        <f>IF(AR197="","",MAX(AX$10:AX196)+1)</f>
        <v/>
      </c>
      <c r="AY197" s="94" t="str">
        <f t="shared" si="162"/>
        <v/>
      </c>
      <c r="AZ197" s="71" t="str">
        <f t="shared" si="163"/>
        <v/>
      </c>
      <c r="BA197" s="52" t="s">
        <v>0</v>
      </c>
      <c r="BB197" s="20" t="str">
        <f t="shared" si="164"/>
        <v/>
      </c>
      <c r="BC197" s="52" t="s">
        <v>0</v>
      </c>
      <c r="BD197" s="165" t="str">
        <f t="shared" si="165"/>
        <v>OK Vihor</v>
      </c>
      <c r="BE197" s="52" t="s">
        <v>0</v>
      </c>
      <c r="BF197" s="63" t="str">
        <f t="shared" si="166"/>
        <v>148:32</v>
      </c>
      <c r="BG197" s="93" t="str">
        <f t="shared" si="167"/>
        <v>3</v>
      </c>
      <c r="BH197" s="211">
        <f t="shared" si="168"/>
        <v>8912</v>
      </c>
      <c r="BI197" s="212">
        <f t="shared" si="139"/>
        <v>2</v>
      </c>
      <c r="BJ197" s="52" t="s">
        <v>0</v>
      </c>
      <c r="BK197" s="57" t="str">
        <f t="shared" si="169"/>
        <v>Maja</v>
      </c>
      <c r="BL197" s="33" t="str">
        <f t="shared" si="170"/>
        <v>Katušić</v>
      </c>
      <c r="BM197" s="78">
        <f t="shared" si="171"/>
        <v>1894</v>
      </c>
      <c r="BN197" s="78" t="str">
        <f t="shared" si="172"/>
        <v/>
      </c>
      <c r="BO197" s="33" t="str">
        <f t="shared" si="173"/>
        <v>Maja</v>
      </c>
      <c r="BP197" s="71" t="str">
        <f t="shared" si="174"/>
        <v>Katušić</v>
      </c>
      <c r="BQ197" s="52" t="s">
        <v>0</v>
      </c>
      <c r="BR197" s="87" t="str">
        <f t="shared" si="175"/>
        <v/>
      </c>
      <c r="BS197" s="52" t="s">
        <v>0</v>
      </c>
      <c r="BT197" s="20" t="str">
        <f t="shared" si="176"/>
        <v/>
      </c>
      <c r="BU197" s="52" t="s">
        <v>0</v>
      </c>
      <c r="BV197" s="135"/>
      <c r="BW197" s="52" t="s">
        <v>0</v>
      </c>
      <c r="BX197" s="57" t="str">
        <f t="shared" si="177"/>
        <v/>
      </c>
      <c r="BY197" s="78" t="str">
        <f>IF(BV197="","",MAX(BY$10:BY196)+1)</f>
        <v/>
      </c>
      <c r="BZ197" s="58" t="str">
        <f t="shared" si="178"/>
        <v/>
      </c>
      <c r="CA197" s="52" t="s">
        <v>0</v>
      </c>
      <c r="CB197" s="20" t="str">
        <f t="shared" si="179"/>
        <v/>
      </c>
      <c r="CC197" s="52" t="s">
        <v>0</v>
      </c>
      <c r="CD197" s="63" t="str">
        <f>IF(AND(BM197="NEMA",BN197="NEMA"),MAX(CD$10:CD196)+1,"")</f>
        <v/>
      </c>
      <c r="CE197" s="58" t="str">
        <f t="shared" si="180"/>
        <v/>
      </c>
      <c r="CF197" t="s">
        <v>0</v>
      </c>
      <c r="CG197" s="138" t="str">
        <f t="shared" si="140"/>
        <v>O</v>
      </c>
      <c r="CH197" t="s">
        <v>0</v>
      </c>
      <c r="CI197" s="57" t="str">
        <f>IF(CD197="","",IF(M197&lt;&gt;"CRO","","INSERT INTO osoba (id,reg_broj,oib,spol_id,dat_rodjenja) VALUES ("&amp;CD197&amp;",(SELECT max(reg_broj)+1 FROM osoba),Null,'"&amp;CG197&amp;"',Null); INSERT INTO osoba_log (id,reg_broj,oib,spol_id,dat_rodjenja,dnevnik_id) SELECT id,reg_broj,oib,spol_id,dat_rodjenja,"&amp;dnevnik_id&amp;" FROM osoba WHERE id = "&amp;CD197&amp;";"))</f>
        <v/>
      </c>
      <c r="CJ197" s="71" t="str">
        <f>IF(CD197="","","INSERT INTO imeprezime (id,osoba_id,rbr,ime,prezime,klub_id,identitet_id,sintaksa_id,info,aktivno,dnevnik_id) VALUES ("&amp;CD197&amp;","&amp;IF(CI197="","Null",CD197)&amp;",1,'"&amp;BK197&amp;"','"&amp;BL197&amp;"',(SELECT id FROM klub WHERE naziv = '"&amp;BD197&amp;"'),Null,1,'',1,"&amp;dnevnik_id&amp;");")</f>
        <v/>
      </c>
      <c r="CK197" t="s">
        <v>0</v>
      </c>
      <c r="CL197" s="20" t="str">
        <f t="shared" si="181"/>
        <v/>
      </c>
      <c r="CM197" s="52" t="s">
        <v>0</v>
      </c>
      <c r="CN197" s="57" t="str">
        <f t="shared" si="141"/>
        <v>Maja</v>
      </c>
      <c r="CO197" s="71" t="str">
        <f t="shared" si="142"/>
        <v>Katušić</v>
      </c>
      <c r="CP197" s="52" t="s">
        <v>0</v>
      </c>
      <c r="CQ197" s="57" t="str">
        <f t="shared" si="182"/>
        <v>Maja – Katušić – OK Vihor – OPEN</v>
      </c>
      <c r="CR197" s="58" t="str">
        <f t="shared" si="183"/>
        <v>NEMA</v>
      </c>
      <c r="CS197" s="52" t="s">
        <v>0</v>
      </c>
      <c r="CT197" s="57" t="str">
        <f t="shared" si="184"/>
        <v>Maja – Katušić – OK Vihor</v>
      </c>
      <c r="CU197" s="58">
        <f t="shared" si="185"/>
        <v>723</v>
      </c>
      <c r="CV197" s="52" t="s">
        <v>0</v>
      </c>
      <c r="CW197" s="57" t="str">
        <f t="shared" si="186"/>
        <v>Maja – Katušić</v>
      </c>
      <c r="CX197" s="58">
        <f t="shared" si="187"/>
        <v>723</v>
      </c>
      <c r="CY197" s="52" t="s">
        <v>0</v>
      </c>
      <c r="CZ197" s="63">
        <f t="shared" si="188"/>
        <v>723</v>
      </c>
      <c r="DA197" s="58" cm="1">
        <f t="array" ref="DA197">IF(CZ197&lt;&gt;"",INDEX(imePrezime_id,CZ197,0),IF(CD197&lt;&gt;"",CD197,""))</f>
        <v>1894</v>
      </c>
      <c r="DB197" s="52" t="s">
        <v>0</v>
      </c>
      <c r="DC197" s="63" t="str">
        <f t="shared" si="189"/>
        <v>imepre</v>
      </c>
      <c r="DD197" s="78" t="str">
        <f t="shared" si="143"/>
        <v>klu</v>
      </c>
      <c r="DE197" s="78" t="str">
        <f t="shared" si="190"/>
        <v>kat</v>
      </c>
      <c r="DF197" s="78" t="str">
        <f t="shared" si="191"/>
        <v>ot</v>
      </c>
      <c r="DG197" s="71" t="str">
        <f t="shared" si="192"/>
        <v>imepre-klu-kat-ot</v>
      </c>
      <c r="DH197" s="52" t="s">
        <v>0</v>
      </c>
      <c r="DI197" s="63">
        <f>IF(BL197="","",MAX(DI$10:DI196)+1)</f>
        <v>1168</v>
      </c>
      <c r="DJ197" s="78">
        <f t="shared" si="193"/>
        <v>1004</v>
      </c>
      <c r="DK197" s="78">
        <f t="shared" si="194"/>
        <v>1894</v>
      </c>
      <c r="DL197" s="78">
        <f t="shared" si="195"/>
        <v>8912</v>
      </c>
      <c r="DM197" s="78">
        <f t="shared" si="196"/>
        <v>2</v>
      </c>
      <c r="DN197" s="78">
        <f t="shared" si="144"/>
        <v>0</v>
      </c>
      <c r="DO197" s="78">
        <f t="shared" si="145"/>
        <v>2</v>
      </c>
      <c r="DP197" s="78" t="str">
        <f t="shared" si="197"/>
        <v>3</v>
      </c>
      <c r="DQ197" s="78" t="str">
        <f t="shared" si="198"/>
        <v/>
      </c>
      <c r="DR197" s="78" t="str">
        <f t="shared" si="199"/>
        <v/>
      </c>
      <c r="DS197" s="58" t="str">
        <f t="shared" si="146"/>
        <v/>
      </c>
      <c r="DT197" s="52" t="s">
        <v>0</v>
      </c>
      <c r="DU197" s="20"/>
      <c r="DV197" s="52"/>
      <c r="DW197" s="20"/>
      <c r="DX197" s="52"/>
      <c r="DY197" s="230"/>
      <c r="DZ197" s="52" t="s">
        <v>0</v>
      </c>
    </row>
    <row r="198" spans="1:130" x14ac:dyDescent="0.25">
      <c r="A198" t="s">
        <v>0</v>
      </c>
      <c r="B198" s="57" t="str">
        <f>IF(csv!F190="","",csv!T190)</f>
        <v>OPEN</v>
      </c>
      <c r="C198" s="33" t="s">
        <v>0</v>
      </c>
      <c r="D198" s="33" t="str">
        <f>IF(csv!F190="","",csv!F190)</f>
        <v>Petra</v>
      </c>
      <c r="E198" s="33" t="str">
        <f>IF(csv!E190="","",csv!E190)</f>
        <v>Jurić</v>
      </c>
      <c r="F198" s="33" t="s">
        <v>0</v>
      </c>
      <c r="G198" s="78" t="str">
        <f>IF(csv!M190="","",csv!M190)</f>
        <v>72:49</v>
      </c>
      <c r="H198" s="78" t="str">
        <f>IF(csv!N190="","",csv!N190)</f>
        <v>3</v>
      </c>
      <c r="I198" s="33" t="s">
        <v>0</v>
      </c>
      <c r="J198" s="33" t="str">
        <f>IF(csv!P190="","",csv!P190)</f>
        <v>Vihor</v>
      </c>
      <c r="K198" s="33" t="str">
        <f>IF(csv!Q190="","",csv!Q190)</f>
        <v>OK Vihor</v>
      </c>
      <c r="L198" s="33" t="s">
        <v>0</v>
      </c>
      <c r="M198" s="71" t="str">
        <f>IF(csv!R190="","",csv!R190)</f>
        <v>CRO</v>
      </c>
      <c r="N198" s="52" t="s">
        <v>0</v>
      </c>
      <c r="O198" s="57" t="str">
        <f t="shared" si="147"/>
        <v>OPEN</v>
      </c>
      <c r="P198" s="78">
        <f>IF(O198="","",IF(COUNTIF(O$10:O197,O198)=0,P197+1,P197))</f>
        <v>12</v>
      </c>
      <c r="Q198" s="93">
        <f t="shared" si="148"/>
        <v>291</v>
      </c>
      <c r="R198" s="94" t="str" cm="1">
        <f t="array" ref="R198">IF(S198="","",INDEX(natjecanjeStaze_naziv,MATCH(S198,natjecanjeStaze_stazaId,0)))</f>
        <v>Otvorena</v>
      </c>
      <c r="S198" s="58">
        <f t="shared" si="149"/>
        <v>1004</v>
      </c>
      <c r="T198" s="52" t="s">
        <v>0</v>
      </c>
      <c r="U198" s="165" t="str">
        <f t="shared" si="150"/>
        <v>Otvorena</v>
      </c>
      <c r="V198" s="52" t="s">
        <v>0</v>
      </c>
      <c r="W198" s="57" t="str">
        <f t="shared" si="151"/>
        <v>CRO</v>
      </c>
      <c r="X198" s="78">
        <f t="shared" si="200"/>
        <v>1</v>
      </c>
      <c r="Y198" s="33" t="str">
        <f t="shared" si="152"/>
        <v/>
      </c>
      <c r="Z198" s="71" t="str">
        <f>IF(Y198="","",MAX(Z$10:Z197)+1)</f>
        <v/>
      </c>
      <c r="AA198" s="52" t="s">
        <v>0</v>
      </c>
      <c r="AB198" s="135"/>
      <c r="AC198" s="52" t="s">
        <v>0</v>
      </c>
      <c r="AD198" s="20" t="str">
        <f t="shared" si="153"/>
        <v/>
      </c>
      <c r="AE198" s="52" t="s">
        <v>0</v>
      </c>
      <c r="AF198" s="165" t="str">
        <f t="shared" si="154"/>
        <v>CRO</v>
      </c>
      <c r="AG198" s="52" t="s">
        <v>0</v>
      </c>
      <c r="AH198" s="57" t="str">
        <f t="shared" si="155"/>
        <v>Vihor</v>
      </c>
      <c r="AI198" s="33" t="str">
        <f t="shared" si="156"/>
        <v>OK Vihor</v>
      </c>
      <c r="AJ198" s="78" t="str">
        <f t="shared" si="201"/>
        <v/>
      </c>
      <c r="AK198" s="33" t="str" cm="1">
        <f t="array" ref="AK198">IF(AJ198="",""&amp;AI198,IF(AJ198="NEMA",AI198,INDEX(klub_naziv,MATCH(INDEX(klubAlias_klubId,AJ198),klub_id,0))))</f>
        <v>OK Vihor</v>
      </c>
      <c r="AL198" s="33" t="str" cm="1">
        <f t="array" ref="AL198">IFERROR(""&amp;INDEX(registarNatjecatelji,CX198,4),"")</f>
        <v>OK Vihor</v>
      </c>
      <c r="AM198" s="95" t="str">
        <f t="shared" si="157"/>
        <v/>
      </c>
      <c r="AN198" s="71" t="str">
        <f t="shared" si="158"/>
        <v>OK Vihor</v>
      </c>
      <c r="AO198" s="52" t="s">
        <v>0</v>
      </c>
      <c r="AP198" s="87" t="str">
        <f>IF(AJ198&lt;&gt;"NEMA","",IF(IFERROR(MATCH(AI198,AI$10:AI197,0),0)&lt;&gt;0,"",AI198))</f>
        <v/>
      </c>
      <c r="AQ198" s="52" t="s">
        <v>0</v>
      </c>
      <c r="AR198" s="135"/>
      <c r="AS198" s="52" t="s">
        <v>0</v>
      </c>
      <c r="AT198" s="57" t="str">
        <f t="shared" si="159"/>
        <v/>
      </c>
      <c r="AU198" s="33" t="str">
        <f>IF(AT198="","",MAX(AU$10:AU197)+1)</f>
        <v/>
      </c>
      <c r="AV198" s="33" t="str">
        <f t="shared" si="160"/>
        <v/>
      </c>
      <c r="AW198" s="33" t="str">
        <f t="shared" si="161"/>
        <v/>
      </c>
      <c r="AX198" s="33" t="str">
        <f>IF(AR198="","",MAX(AX$10:AX197)+1)</f>
        <v/>
      </c>
      <c r="AY198" s="94" t="str">
        <f t="shared" si="162"/>
        <v/>
      </c>
      <c r="AZ198" s="71" t="str">
        <f t="shared" si="163"/>
        <v/>
      </c>
      <c r="BA198" s="52" t="s">
        <v>0</v>
      </c>
      <c r="BB198" s="20" t="str">
        <f t="shared" si="164"/>
        <v/>
      </c>
      <c r="BC198" s="52" t="s">
        <v>0</v>
      </c>
      <c r="BD198" s="165" t="str">
        <f t="shared" si="165"/>
        <v>OK Vihor</v>
      </c>
      <c r="BE198" s="52" t="s">
        <v>0</v>
      </c>
      <c r="BF198" s="63" t="str">
        <f t="shared" si="166"/>
        <v>72:49</v>
      </c>
      <c r="BG198" s="93" t="str">
        <f t="shared" si="167"/>
        <v>3</v>
      </c>
      <c r="BH198" s="211">
        <f t="shared" si="168"/>
        <v>4369</v>
      </c>
      <c r="BI198" s="212">
        <f t="shared" si="139"/>
        <v>3</v>
      </c>
      <c r="BJ198" s="52" t="s">
        <v>0</v>
      </c>
      <c r="BK198" s="57" t="str">
        <f t="shared" si="169"/>
        <v>Petra</v>
      </c>
      <c r="BL198" s="33" t="str">
        <f t="shared" si="170"/>
        <v>Jurić</v>
      </c>
      <c r="BM198" s="78">
        <f t="shared" si="171"/>
        <v>1893</v>
      </c>
      <c r="BN198" s="78" t="str">
        <f t="shared" si="172"/>
        <v/>
      </c>
      <c r="BO198" s="33" t="str">
        <f t="shared" si="173"/>
        <v>Petra</v>
      </c>
      <c r="BP198" s="71" t="str">
        <f t="shared" si="174"/>
        <v>Jurić</v>
      </c>
      <c r="BQ198" s="52" t="s">
        <v>0</v>
      </c>
      <c r="BR198" s="87" t="str">
        <f t="shared" si="175"/>
        <v/>
      </c>
      <c r="BS198" s="52" t="s">
        <v>0</v>
      </c>
      <c r="BT198" s="20" t="str">
        <f t="shared" si="176"/>
        <v/>
      </c>
      <c r="BU198" s="52" t="s">
        <v>0</v>
      </c>
      <c r="BV198" s="135"/>
      <c r="BW198" s="52" t="s">
        <v>0</v>
      </c>
      <c r="BX198" s="57" t="str">
        <f t="shared" si="177"/>
        <v/>
      </c>
      <c r="BY198" s="78" t="str">
        <f>IF(BV198="","",MAX(BY$10:BY197)+1)</f>
        <v/>
      </c>
      <c r="BZ198" s="58" t="str">
        <f t="shared" si="178"/>
        <v/>
      </c>
      <c r="CA198" s="52" t="s">
        <v>0</v>
      </c>
      <c r="CB198" s="20" t="str">
        <f t="shared" si="179"/>
        <v/>
      </c>
      <c r="CC198" s="52" t="s">
        <v>0</v>
      </c>
      <c r="CD198" s="63" t="str">
        <f>IF(AND(BM198="NEMA",BN198="NEMA"),MAX(CD$10:CD197)+1,"")</f>
        <v/>
      </c>
      <c r="CE198" s="58" t="str">
        <f t="shared" si="180"/>
        <v/>
      </c>
      <c r="CF198" t="s">
        <v>0</v>
      </c>
      <c r="CG198" s="138" t="str">
        <f t="shared" si="140"/>
        <v>O</v>
      </c>
      <c r="CH198" t="s">
        <v>0</v>
      </c>
      <c r="CI198" s="57" t="str">
        <f>IF(CD198="","",IF(M198&lt;&gt;"CRO","","INSERT INTO osoba (id,reg_broj,oib,spol_id,dat_rodjenja) VALUES ("&amp;CD198&amp;",(SELECT max(reg_broj)+1 FROM osoba),Null,'"&amp;CG198&amp;"',Null); INSERT INTO osoba_log (id,reg_broj,oib,spol_id,dat_rodjenja,dnevnik_id) SELECT id,reg_broj,oib,spol_id,dat_rodjenja,"&amp;dnevnik_id&amp;" FROM osoba WHERE id = "&amp;CD198&amp;";"))</f>
        <v/>
      </c>
      <c r="CJ198" s="71" t="str">
        <f>IF(CD198="","","INSERT INTO imeprezime (id,osoba_id,rbr,ime,prezime,klub_id,identitet_id,sintaksa_id,info,aktivno,dnevnik_id) VALUES ("&amp;CD198&amp;","&amp;IF(CI198="","Null",CD198)&amp;",1,'"&amp;BK198&amp;"','"&amp;BL198&amp;"',(SELECT id FROM klub WHERE naziv = '"&amp;BD198&amp;"'),Null,1,'',1,"&amp;dnevnik_id&amp;");")</f>
        <v/>
      </c>
      <c r="CK198" t="s">
        <v>0</v>
      </c>
      <c r="CL198" s="20" t="str">
        <f t="shared" si="181"/>
        <v/>
      </c>
      <c r="CM198" s="52" t="s">
        <v>0</v>
      </c>
      <c r="CN198" s="57" t="str">
        <f t="shared" si="141"/>
        <v>Petra</v>
      </c>
      <c r="CO198" s="71" t="str">
        <f t="shared" si="142"/>
        <v>Jurić</v>
      </c>
      <c r="CP198" s="52" t="s">
        <v>0</v>
      </c>
      <c r="CQ198" s="57" t="str">
        <f t="shared" si="182"/>
        <v>Petra – Jurić – OK Vihor – OPEN</v>
      </c>
      <c r="CR198" s="58" t="str">
        <f t="shared" si="183"/>
        <v>NEMA</v>
      </c>
      <c r="CS198" s="52" t="s">
        <v>0</v>
      </c>
      <c r="CT198" s="57" t="str">
        <f t="shared" si="184"/>
        <v>Petra – Jurić – OK Vihor</v>
      </c>
      <c r="CU198" s="58">
        <f t="shared" si="185"/>
        <v>716</v>
      </c>
      <c r="CV198" s="52" t="s">
        <v>0</v>
      </c>
      <c r="CW198" s="57" t="str">
        <f t="shared" si="186"/>
        <v>Petra – Jurić</v>
      </c>
      <c r="CX198" s="58">
        <f t="shared" si="187"/>
        <v>716</v>
      </c>
      <c r="CY198" s="52" t="s">
        <v>0</v>
      </c>
      <c r="CZ198" s="63">
        <f t="shared" si="188"/>
        <v>716</v>
      </c>
      <c r="DA198" s="58" cm="1">
        <f t="array" ref="DA198">IF(CZ198&lt;&gt;"",INDEX(imePrezime_id,CZ198,0),IF(CD198&lt;&gt;"",CD198,""))</f>
        <v>1893</v>
      </c>
      <c r="DB198" s="52" t="s">
        <v>0</v>
      </c>
      <c r="DC198" s="63" t="str">
        <f t="shared" si="189"/>
        <v>imepre</v>
      </c>
      <c r="DD198" s="78" t="str">
        <f t="shared" si="143"/>
        <v>klu</v>
      </c>
      <c r="DE198" s="78" t="str">
        <f t="shared" si="190"/>
        <v>kat</v>
      </c>
      <c r="DF198" s="78" t="str">
        <f t="shared" si="191"/>
        <v/>
      </c>
      <c r="DG198" s="71" t="str">
        <f t="shared" si="192"/>
        <v>imepre-klu-kat</v>
      </c>
      <c r="DH198" s="52" t="s">
        <v>0</v>
      </c>
      <c r="DI198" s="63">
        <f>IF(BL198="","",MAX(DI$10:DI197)+1)</f>
        <v>1169</v>
      </c>
      <c r="DJ198" s="78">
        <f t="shared" si="193"/>
        <v>1004</v>
      </c>
      <c r="DK198" s="78">
        <f t="shared" si="194"/>
        <v>1893</v>
      </c>
      <c r="DL198" s="78">
        <f t="shared" si="195"/>
        <v>4369</v>
      </c>
      <c r="DM198" s="78">
        <f t="shared" si="196"/>
        <v>3</v>
      </c>
      <c r="DN198" s="78">
        <f t="shared" si="144"/>
        <v>0</v>
      </c>
      <c r="DO198" s="78">
        <f t="shared" si="145"/>
        <v>1</v>
      </c>
      <c r="DP198" s="78" t="str">
        <f t="shared" si="197"/>
        <v>3</v>
      </c>
      <c r="DQ198" s="78" t="str">
        <f t="shared" si="198"/>
        <v/>
      </c>
      <c r="DR198" s="78" t="str">
        <f t="shared" si="199"/>
        <v/>
      </c>
      <c r="DS198" s="58" t="str">
        <f t="shared" si="146"/>
        <v/>
      </c>
      <c r="DT198" s="52" t="s">
        <v>0</v>
      </c>
      <c r="DU198" s="20"/>
      <c r="DV198" s="52"/>
      <c r="DW198" s="20"/>
      <c r="DX198" s="52"/>
      <c r="DY198" s="230"/>
      <c r="DZ198" s="52" t="s">
        <v>0</v>
      </c>
    </row>
    <row r="199" spans="1:130" x14ac:dyDescent="0.25">
      <c r="A199" t="s">
        <v>0</v>
      </c>
      <c r="B199" s="57" t="str">
        <f>IF(csv!F191="","",csv!T191)</f>
        <v>OPEN</v>
      </c>
      <c r="C199" s="33" t="s">
        <v>0</v>
      </c>
      <c r="D199" s="33" t="str">
        <f>IF(csv!F191="","",csv!F191)</f>
        <v>Maša</v>
      </c>
      <c r="E199" s="33" t="str">
        <f>IF(csv!E191="","",csv!E191)</f>
        <v>Miščević</v>
      </c>
      <c r="F199" s="33" t="s">
        <v>0</v>
      </c>
      <c r="G199" s="78" t="str">
        <f>IF(csv!M191="","",csv!M191)</f>
        <v/>
      </c>
      <c r="H199" s="78" t="str">
        <f>IF(csv!N191="","",csv!N191)</f>
        <v>1</v>
      </c>
      <c r="I199" s="33" t="s">
        <v>0</v>
      </c>
      <c r="J199" s="33" t="str">
        <f>IF(csv!P191="","",csv!P191)</f>
        <v>Vihor</v>
      </c>
      <c r="K199" s="33" t="str">
        <f>IF(csv!Q191="","",csv!Q191)</f>
        <v>OK Vihor</v>
      </c>
      <c r="L199" s="33" t="s">
        <v>0</v>
      </c>
      <c r="M199" s="71" t="str">
        <f>IF(csv!R191="","",csv!R191)</f>
        <v>CRO</v>
      </c>
      <c r="N199" s="52" t="s">
        <v>0</v>
      </c>
      <c r="O199" s="57" t="str">
        <f t="shared" si="147"/>
        <v>OPEN</v>
      </c>
      <c r="P199" s="78">
        <f>IF(O199="","",IF(COUNTIF(O$10:O198,O199)=0,P198+1,P198))</f>
        <v>12</v>
      </c>
      <c r="Q199" s="93">
        <f t="shared" si="148"/>
        <v>291</v>
      </c>
      <c r="R199" s="94" t="str" cm="1">
        <f t="array" ref="R199">IF(S199="","",INDEX(natjecanjeStaze_naziv,MATCH(S199,natjecanjeStaze_stazaId,0)))</f>
        <v>Otvorena</v>
      </c>
      <c r="S199" s="58">
        <f t="shared" si="149"/>
        <v>1004</v>
      </c>
      <c r="T199" s="52" t="s">
        <v>0</v>
      </c>
      <c r="U199" s="165" t="str">
        <f t="shared" si="150"/>
        <v>Otvorena</v>
      </c>
      <c r="V199" s="52" t="s">
        <v>0</v>
      </c>
      <c r="W199" s="57" t="str">
        <f t="shared" si="151"/>
        <v>CRO</v>
      </c>
      <c r="X199" s="78">
        <f t="shared" si="200"/>
        <v>1</v>
      </c>
      <c r="Y199" s="33" t="str">
        <f t="shared" si="152"/>
        <v/>
      </c>
      <c r="Z199" s="71" t="str">
        <f>IF(Y199="","",MAX(Z$10:Z198)+1)</f>
        <v/>
      </c>
      <c r="AA199" s="52" t="s">
        <v>0</v>
      </c>
      <c r="AB199" s="135"/>
      <c r="AC199" s="52" t="s">
        <v>0</v>
      </c>
      <c r="AD199" s="20" t="str">
        <f t="shared" si="153"/>
        <v/>
      </c>
      <c r="AE199" s="52" t="s">
        <v>0</v>
      </c>
      <c r="AF199" s="165" t="str">
        <f t="shared" si="154"/>
        <v>CRO</v>
      </c>
      <c r="AG199" s="52" t="s">
        <v>0</v>
      </c>
      <c r="AH199" s="57" t="str">
        <f t="shared" si="155"/>
        <v>Vihor</v>
      </c>
      <c r="AI199" s="33" t="str">
        <f t="shared" si="156"/>
        <v>OK Vihor</v>
      </c>
      <c r="AJ199" s="78" t="str">
        <f t="shared" si="201"/>
        <v/>
      </c>
      <c r="AK199" s="33" t="str" cm="1">
        <f t="array" ref="AK199">IF(AJ199="",""&amp;AI199,IF(AJ199="NEMA",AI199,INDEX(klub_naziv,MATCH(INDEX(klubAlias_klubId,AJ199),klub_id,0))))</f>
        <v>OK Vihor</v>
      </c>
      <c r="AL199" s="33" t="str" cm="1">
        <f t="array" ref="AL199">IFERROR(""&amp;INDEX(registarNatjecatelji,CX199,4),"")</f>
        <v>OK Vihor</v>
      </c>
      <c r="AM199" s="95" t="str">
        <f t="shared" si="157"/>
        <v/>
      </c>
      <c r="AN199" s="71" t="str">
        <f t="shared" si="158"/>
        <v>OK Vihor</v>
      </c>
      <c r="AO199" s="52" t="s">
        <v>0</v>
      </c>
      <c r="AP199" s="87" t="str">
        <f>IF(AJ199&lt;&gt;"NEMA","",IF(IFERROR(MATCH(AI199,AI$10:AI198,0),0)&lt;&gt;0,"",AI199))</f>
        <v/>
      </c>
      <c r="AQ199" s="52" t="s">
        <v>0</v>
      </c>
      <c r="AR199" s="135"/>
      <c r="AS199" s="52" t="s">
        <v>0</v>
      </c>
      <c r="AT199" s="57" t="str">
        <f t="shared" si="159"/>
        <v/>
      </c>
      <c r="AU199" s="33" t="str">
        <f>IF(AT199="","",MAX(AU$10:AU198)+1)</f>
        <v/>
      </c>
      <c r="AV199" s="33" t="str">
        <f t="shared" si="160"/>
        <v/>
      </c>
      <c r="AW199" s="33" t="str">
        <f t="shared" si="161"/>
        <v/>
      </c>
      <c r="AX199" s="33" t="str">
        <f>IF(AR199="","",MAX(AX$10:AX198)+1)</f>
        <v/>
      </c>
      <c r="AY199" s="94" t="str">
        <f t="shared" si="162"/>
        <v/>
      </c>
      <c r="AZ199" s="71" t="str">
        <f t="shared" si="163"/>
        <v/>
      </c>
      <c r="BA199" s="52" t="s">
        <v>0</v>
      </c>
      <c r="BB199" s="20" t="str">
        <f t="shared" si="164"/>
        <v/>
      </c>
      <c r="BC199" s="52" t="s">
        <v>0</v>
      </c>
      <c r="BD199" s="165" t="str">
        <f t="shared" si="165"/>
        <v>OK Vihor</v>
      </c>
      <c r="BE199" s="52" t="s">
        <v>0</v>
      </c>
      <c r="BF199" s="63" t="str">
        <f t="shared" si="166"/>
        <v/>
      </c>
      <c r="BG199" s="93" t="str">
        <f t="shared" si="167"/>
        <v>1</v>
      </c>
      <c r="BH199" s="211" t="str">
        <f t="shared" si="168"/>
        <v/>
      </c>
      <c r="BI199" s="212">
        <f t="shared" si="139"/>
        <v>6</v>
      </c>
      <c r="BJ199" s="52" t="s">
        <v>0</v>
      </c>
      <c r="BK199" s="57" t="str">
        <f t="shared" si="169"/>
        <v>Maša</v>
      </c>
      <c r="BL199" s="33" t="str">
        <f t="shared" si="170"/>
        <v>Miščević</v>
      </c>
      <c r="BM199" s="78">
        <f t="shared" si="171"/>
        <v>1902</v>
      </c>
      <c r="BN199" s="78" t="str">
        <f t="shared" si="172"/>
        <v/>
      </c>
      <c r="BO199" s="33" t="str">
        <f t="shared" si="173"/>
        <v>Maša</v>
      </c>
      <c r="BP199" s="71" t="str">
        <f t="shared" si="174"/>
        <v>Miščević</v>
      </c>
      <c r="BQ199" s="52" t="s">
        <v>0</v>
      </c>
      <c r="BR199" s="87" t="str">
        <f t="shared" si="175"/>
        <v/>
      </c>
      <c r="BS199" s="52" t="s">
        <v>0</v>
      </c>
      <c r="BT199" s="20" t="str">
        <f t="shared" si="176"/>
        <v/>
      </c>
      <c r="BU199" s="52" t="s">
        <v>0</v>
      </c>
      <c r="BV199" s="135"/>
      <c r="BW199" s="52" t="s">
        <v>0</v>
      </c>
      <c r="BX199" s="57" t="str">
        <f t="shared" si="177"/>
        <v/>
      </c>
      <c r="BY199" s="78" t="str">
        <f>IF(BV199="","",MAX(BY$10:BY198)+1)</f>
        <v/>
      </c>
      <c r="BZ199" s="58" t="str">
        <f t="shared" si="178"/>
        <v/>
      </c>
      <c r="CA199" s="52" t="s">
        <v>0</v>
      </c>
      <c r="CB199" s="20" t="str">
        <f t="shared" si="179"/>
        <v/>
      </c>
      <c r="CC199" s="52" t="s">
        <v>0</v>
      </c>
      <c r="CD199" s="63" t="str">
        <f>IF(AND(BM199="NEMA",BN199="NEMA"),MAX(CD$10:CD198)+1,"")</f>
        <v/>
      </c>
      <c r="CE199" s="58" t="str">
        <f t="shared" si="180"/>
        <v/>
      </c>
      <c r="CF199" t="s">
        <v>0</v>
      </c>
      <c r="CG199" s="138" t="str">
        <f t="shared" si="140"/>
        <v>O</v>
      </c>
      <c r="CH199" t="s">
        <v>0</v>
      </c>
      <c r="CI199" s="57" t="str">
        <f>IF(CD199="","",IF(M199&lt;&gt;"CRO","","INSERT INTO osoba (id,reg_broj,oib,spol_id,dat_rodjenja) VALUES ("&amp;CD199&amp;",(SELECT max(reg_broj)+1 FROM osoba),Null,'"&amp;CG199&amp;"',Null); INSERT INTO osoba_log (id,reg_broj,oib,spol_id,dat_rodjenja,dnevnik_id) SELECT id,reg_broj,oib,spol_id,dat_rodjenja,"&amp;dnevnik_id&amp;" FROM osoba WHERE id = "&amp;CD199&amp;";"))</f>
        <v/>
      </c>
      <c r="CJ199" s="71" t="str">
        <f>IF(CD199="","","INSERT INTO imeprezime (id,osoba_id,rbr,ime,prezime,klub_id,identitet_id,sintaksa_id,info,aktivno,dnevnik_id) VALUES ("&amp;CD199&amp;","&amp;IF(CI199="","Null",CD199)&amp;",1,'"&amp;BK199&amp;"','"&amp;BL199&amp;"',(SELECT id FROM klub WHERE naziv = '"&amp;BD199&amp;"'),Null,1,'',1,"&amp;dnevnik_id&amp;");")</f>
        <v/>
      </c>
      <c r="CK199" t="s">
        <v>0</v>
      </c>
      <c r="CL199" s="20" t="str">
        <f t="shared" si="181"/>
        <v/>
      </c>
      <c r="CM199" s="52" t="s">
        <v>0</v>
      </c>
      <c r="CN199" s="57" t="str">
        <f t="shared" si="141"/>
        <v>Maša</v>
      </c>
      <c r="CO199" s="71" t="str">
        <f t="shared" si="142"/>
        <v>Miščević</v>
      </c>
      <c r="CP199" s="52" t="s">
        <v>0</v>
      </c>
      <c r="CQ199" s="57" t="str">
        <f t="shared" si="182"/>
        <v>Maša – Miščević – OK Vihor – OPEN</v>
      </c>
      <c r="CR199" s="58" t="str">
        <f t="shared" si="183"/>
        <v>NEMA</v>
      </c>
      <c r="CS199" s="52" t="s">
        <v>0</v>
      </c>
      <c r="CT199" s="57" t="str">
        <f t="shared" si="184"/>
        <v>Maša – Miščević – OK Vihor</v>
      </c>
      <c r="CU199" s="58">
        <f t="shared" si="185"/>
        <v>805</v>
      </c>
      <c r="CV199" s="52" t="s">
        <v>0</v>
      </c>
      <c r="CW199" s="57" t="str">
        <f t="shared" si="186"/>
        <v>Maša – Miščević</v>
      </c>
      <c r="CX199" s="58">
        <f t="shared" si="187"/>
        <v>805</v>
      </c>
      <c r="CY199" s="52" t="s">
        <v>0</v>
      </c>
      <c r="CZ199" s="63">
        <f t="shared" si="188"/>
        <v>805</v>
      </c>
      <c r="DA199" s="58" cm="1">
        <f t="array" ref="DA199">IF(CZ199&lt;&gt;"",INDEX(imePrezime_id,CZ199,0),IF(CD199&lt;&gt;"",CD199,""))</f>
        <v>1902</v>
      </c>
      <c r="DB199" s="52" t="s">
        <v>0</v>
      </c>
      <c r="DC199" s="63" t="str">
        <f t="shared" si="189"/>
        <v>imepre</v>
      </c>
      <c r="DD199" s="78" t="str">
        <f t="shared" si="143"/>
        <v>klu</v>
      </c>
      <c r="DE199" s="78" t="str">
        <f t="shared" si="190"/>
        <v>kat</v>
      </c>
      <c r="DF199" s="78" t="str">
        <f t="shared" si="191"/>
        <v/>
      </c>
      <c r="DG199" s="71" t="str">
        <f t="shared" si="192"/>
        <v>imepre-klu-kat</v>
      </c>
      <c r="DH199" s="52" t="s">
        <v>0</v>
      </c>
      <c r="DI199" s="63">
        <f>IF(BL199="","",MAX(DI$10:DI198)+1)</f>
        <v>1170</v>
      </c>
      <c r="DJ199" s="78">
        <f t="shared" si="193"/>
        <v>1004</v>
      </c>
      <c r="DK199" s="78">
        <f t="shared" si="194"/>
        <v>1902</v>
      </c>
      <c r="DL199" s="78" t="str">
        <f t="shared" si="195"/>
        <v/>
      </c>
      <c r="DM199" s="78">
        <f t="shared" si="196"/>
        <v>6</v>
      </c>
      <c r="DN199" s="78">
        <f t="shared" si="144"/>
        <v>0</v>
      </c>
      <c r="DO199" s="78">
        <f t="shared" si="145"/>
        <v>1</v>
      </c>
      <c r="DP199" s="78" t="str">
        <f t="shared" si="197"/>
        <v>1</v>
      </c>
      <c r="DQ199" s="78" t="str">
        <f t="shared" si="198"/>
        <v/>
      </c>
      <c r="DR199" s="78" t="str">
        <f t="shared" si="199"/>
        <v/>
      </c>
      <c r="DS199" s="58" t="str">
        <f t="shared" si="146"/>
        <v/>
      </c>
      <c r="DT199" s="52" t="s">
        <v>0</v>
      </c>
      <c r="DU199" s="20"/>
      <c r="DV199" s="52"/>
      <c r="DW199" s="20"/>
      <c r="DX199" s="52"/>
      <c r="DY199" s="230"/>
      <c r="DZ199" s="52" t="s">
        <v>0</v>
      </c>
    </row>
    <row r="200" spans="1:130" x14ac:dyDescent="0.25">
      <c r="A200" t="s">
        <v>0</v>
      </c>
      <c r="B200" s="57" t="str">
        <f>IF(csv!F192="","",csv!T192)</f>
        <v>OPEN</v>
      </c>
      <c r="C200" s="33" t="s">
        <v>0</v>
      </c>
      <c r="D200" s="33" t="str">
        <f>IF(csv!F192="","",csv!F192)</f>
        <v>Ivan</v>
      </c>
      <c r="E200" s="33" t="str">
        <f>IF(csv!E192="","",csv!E192)</f>
        <v>Majnarić</v>
      </c>
      <c r="F200" s="33" t="s">
        <v>0</v>
      </c>
      <c r="G200" s="78" t="str">
        <f>IF(csv!M192="","",csv!M192)</f>
        <v>118:32</v>
      </c>
      <c r="H200" s="78" t="str">
        <f>IF(csv!N192="","",csv!N192)</f>
        <v>3</v>
      </c>
      <c r="I200" s="33" t="s">
        <v>0</v>
      </c>
      <c r="J200" s="33" t="str">
        <f>IF(csv!P192="","",csv!P192)</f>
        <v>Vihor</v>
      </c>
      <c r="K200" s="33" t="str">
        <f>IF(csv!Q192="","",csv!Q192)</f>
        <v>OK Vihor</v>
      </c>
      <c r="L200" s="33" t="s">
        <v>0</v>
      </c>
      <c r="M200" s="71" t="str">
        <f>IF(csv!R192="","",csv!R192)</f>
        <v>CRO</v>
      </c>
      <c r="N200" s="52" t="s">
        <v>0</v>
      </c>
      <c r="O200" s="57" t="str">
        <f t="shared" si="147"/>
        <v>OPEN</v>
      </c>
      <c r="P200" s="78">
        <f>IF(O200="","",IF(COUNTIF(O$10:O199,O200)=0,P199+1,P199))</f>
        <v>12</v>
      </c>
      <c r="Q200" s="93">
        <f t="shared" si="148"/>
        <v>291</v>
      </c>
      <c r="R200" s="94" t="str" cm="1">
        <f t="array" ref="R200">IF(S200="","",INDEX(natjecanjeStaze_naziv,MATCH(S200,natjecanjeStaze_stazaId,0)))</f>
        <v>Otvorena</v>
      </c>
      <c r="S200" s="58">
        <f t="shared" si="149"/>
        <v>1004</v>
      </c>
      <c r="T200" s="52" t="s">
        <v>0</v>
      </c>
      <c r="U200" s="165" t="str">
        <f t="shared" si="150"/>
        <v>Otvorena</v>
      </c>
      <c r="V200" s="52" t="s">
        <v>0</v>
      </c>
      <c r="W200" s="57" t="str">
        <f t="shared" si="151"/>
        <v>CRO</v>
      </c>
      <c r="X200" s="78">
        <f t="shared" si="200"/>
        <v>1</v>
      </c>
      <c r="Y200" s="33" t="str">
        <f t="shared" si="152"/>
        <v/>
      </c>
      <c r="Z200" s="71" t="str">
        <f>IF(Y200="","",MAX(Z$10:Z199)+1)</f>
        <v/>
      </c>
      <c r="AA200" s="52" t="s">
        <v>0</v>
      </c>
      <c r="AB200" s="135"/>
      <c r="AC200" s="52" t="s">
        <v>0</v>
      </c>
      <c r="AD200" s="20" t="str">
        <f t="shared" si="153"/>
        <v/>
      </c>
      <c r="AE200" s="52" t="s">
        <v>0</v>
      </c>
      <c r="AF200" s="165" t="str">
        <f t="shared" si="154"/>
        <v>CRO</v>
      </c>
      <c r="AG200" s="52" t="s">
        <v>0</v>
      </c>
      <c r="AH200" s="57" t="str">
        <f t="shared" si="155"/>
        <v>Vihor</v>
      </c>
      <c r="AI200" s="33" t="str">
        <f t="shared" si="156"/>
        <v>OK Vihor</v>
      </c>
      <c r="AJ200" s="78" t="str">
        <f t="shared" si="201"/>
        <v/>
      </c>
      <c r="AK200" s="33" t="str" cm="1">
        <f t="array" ref="AK200">IF(AJ200="",""&amp;AI200,IF(AJ200="NEMA",AI200,INDEX(klub_naziv,MATCH(INDEX(klubAlias_klubId,AJ200),klub_id,0))))</f>
        <v>OK Vihor</v>
      </c>
      <c r="AL200" s="33" t="str" cm="1">
        <f t="array" ref="AL200">IFERROR(""&amp;INDEX(registarNatjecatelji,CX200,4),"")</f>
        <v>OK Vihor</v>
      </c>
      <c r="AM200" s="95" t="str">
        <f t="shared" si="157"/>
        <v/>
      </c>
      <c r="AN200" s="71" t="str">
        <f t="shared" si="158"/>
        <v>OK Vihor</v>
      </c>
      <c r="AO200" s="52" t="s">
        <v>0</v>
      </c>
      <c r="AP200" s="87" t="str">
        <f>IF(AJ200&lt;&gt;"NEMA","",IF(IFERROR(MATCH(AI200,AI$10:AI199,0),0)&lt;&gt;0,"",AI200))</f>
        <v/>
      </c>
      <c r="AQ200" s="52" t="s">
        <v>0</v>
      </c>
      <c r="AR200" s="135"/>
      <c r="AS200" s="52" t="s">
        <v>0</v>
      </c>
      <c r="AT200" s="57" t="str">
        <f t="shared" si="159"/>
        <v/>
      </c>
      <c r="AU200" s="33" t="str">
        <f>IF(AT200="","",MAX(AU$10:AU199)+1)</f>
        <v/>
      </c>
      <c r="AV200" s="33" t="str">
        <f t="shared" si="160"/>
        <v/>
      </c>
      <c r="AW200" s="33" t="str">
        <f t="shared" si="161"/>
        <v/>
      </c>
      <c r="AX200" s="33" t="str">
        <f>IF(AR200="","",MAX(AX$10:AX199)+1)</f>
        <v/>
      </c>
      <c r="AY200" s="94" t="str">
        <f t="shared" si="162"/>
        <v/>
      </c>
      <c r="AZ200" s="71" t="str">
        <f t="shared" si="163"/>
        <v/>
      </c>
      <c r="BA200" s="52" t="s">
        <v>0</v>
      </c>
      <c r="BB200" s="20" t="str">
        <f t="shared" si="164"/>
        <v/>
      </c>
      <c r="BC200" s="52" t="s">
        <v>0</v>
      </c>
      <c r="BD200" s="165" t="str">
        <f t="shared" si="165"/>
        <v>OK Vihor</v>
      </c>
      <c r="BE200" s="52" t="s">
        <v>0</v>
      </c>
      <c r="BF200" s="63" t="str">
        <f t="shared" si="166"/>
        <v>118:32</v>
      </c>
      <c r="BG200" s="93" t="str">
        <f t="shared" si="167"/>
        <v>3</v>
      </c>
      <c r="BH200" s="211">
        <f t="shared" si="168"/>
        <v>7112</v>
      </c>
      <c r="BI200" s="212">
        <f t="shared" si="139"/>
        <v>3</v>
      </c>
      <c r="BJ200" s="52" t="s">
        <v>0</v>
      </c>
      <c r="BK200" s="57" t="str">
        <f t="shared" si="169"/>
        <v>Ivan</v>
      </c>
      <c r="BL200" s="33" t="str">
        <f t="shared" si="170"/>
        <v>Majnarić</v>
      </c>
      <c r="BM200" s="78">
        <f t="shared" si="171"/>
        <v>1899</v>
      </c>
      <c r="BN200" s="78" t="str">
        <f t="shared" si="172"/>
        <v/>
      </c>
      <c r="BO200" s="33" t="str">
        <f t="shared" si="173"/>
        <v>Ivan</v>
      </c>
      <c r="BP200" s="71" t="str">
        <f t="shared" si="174"/>
        <v>Majnarić</v>
      </c>
      <c r="BQ200" s="52" t="s">
        <v>0</v>
      </c>
      <c r="BR200" s="87" t="str">
        <f t="shared" si="175"/>
        <v/>
      </c>
      <c r="BS200" s="52" t="s">
        <v>0</v>
      </c>
      <c r="BT200" s="20" t="str">
        <f t="shared" si="176"/>
        <v/>
      </c>
      <c r="BU200" s="52" t="s">
        <v>0</v>
      </c>
      <c r="BV200" s="135"/>
      <c r="BW200" s="52" t="s">
        <v>0</v>
      </c>
      <c r="BX200" s="57" t="str">
        <f t="shared" si="177"/>
        <v/>
      </c>
      <c r="BY200" s="78" t="str">
        <f>IF(BV200="","",MAX(BY$10:BY199)+1)</f>
        <v/>
      </c>
      <c r="BZ200" s="58" t="str">
        <f t="shared" si="178"/>
        <v/>
      </c>
      <c r="CA200" s="52" t="s">
        <v>0</v>
      </c>
      <c r="CB200" s="20" t="str">
        <f t="shared" si="179"/>
        <v/>
      </c>
      <c r="CC200" s="52" t="s">
        <v>0</v>
      </c>
      <c r="CD200" s="63" t="str">
        <f>IF(AND(BM200="NEMA",BN200="NEMA"),MAX(CD$10:CD199)+1,"")</f>
        <v/>
      </c>
      <c r="CE200" s="58" t="str">
        <f t="shared" si="180"/>
        <v/>
      </c>
      <c r="CF200" t="s">
        <v>0</v>
      </c>
      <c r="CG200" s="138" t="str">
        <f t="shared" si="140"/>
        <v>O</v>
      </c>
      <c r="CH200" t="s">
        <v>0</v>
      </c>
      <c r="CI200" s="57" t="str">
        <f>IF(CD200="","",IF(M200&lt;&gt;"CRO","","INSERT INTO osoba (id,reg_broj,oib,spol_id,dat_rodjenja) VALUES ("&amp;CD200&amp;",(SELECT max(reg_broj)+1 FROM osoba),Null,'"&amp;CG200&amp;"',Null); INSERT INTO osoba_log (id,reg_broj,oib,spol_id,dat_rodjenja,dnevnik_id) SELECT id,reg_broj,oib,spol_id,dat_rodjenja,"&amp;dnevnik_id&amp;" FROM osoba WHERE id = "&amp;CD200&amp;";"))</f>
        <v/>
      </c>
      <c r="CJ200" s="71" t="str">
        <f>IF(CD200="","","INSERT INTO imeprezime (id,osoba_id,rbr,ime,prezime,klub_id,identitet_id,sintaksa_id,info,aktivno,dnevnik_id) VALUES ("&amp;CD200&amp;","&amp;IF(CI200="","Null",CD200)&amp;",1,'"&amp;BK200&amp;"','"&amp;BL200&amp;"',(SELECT id FROM klub WHERE naziv = '"&amp;BD200&amp;"'),Null,1,'',1,"&amp;dnevnik_id&amp;");")</f>
        <v/>
      </c>
      <c r="CK200" t="s">
        <v>0</v>
      </c>
      <c r="CL200" s="20" t="str">
        <f t="shared" si="181"/>
        <v/>
      </c>
      <c r="CM200" s="52" t="s">
        <v>0</v>
      </c>
      <c r="CN200" s="57" t="str">
        <f t="shared" si="141"/>
        <v>Ivan</v>
      </c>
      <c r="CO200" s="71" t="str">
        <f t="shared" si="142"/>
        <v>Majnarić</v>
      </c>
      <c r="CP200" s="52" t="s">
        <v>0</v>
      </c>
      <c r="CQ200" s="57" t="str">
        <f t="shared" si="182"/>
        <v>Ivan – Majnarić – OK Vihor – OPEN</v>
      </c>
      <c r="CR200" s="58" t="str">
        <f t="shared" si="183"/>
        <v>NEMA</v>
      </c>
      <c r="CS200" s="52" t="s">
        <v>0</v>
      </c>
      <c r="CT200" s="57" t="str">
        <f t="shared" si="184"/>
        <v>Ivan – Majnarić – OK Vihor</v>
      </c>
      <c r="CU200" s="58">
        <f t="shared" si="185"/>
        <v>769</v>
      </c>
      <c r="CV200" s="52" t="s">
        <v>0</v>
      </c>
      <c r="CW200" s="57" t="str">
        <f t="shared" si="186"/>
        <v>Ivan – Majnarić</v>
      </c>
      <c r="CX200" s="58">
        <f t="shared" si="187"/>
        <v>769</v>
      </c>
      <c r="CY200" s="52" t="s">
        <v>0</v>
      </c>
      <c r="CZ200" s="63">
        <f t="shared" si="188"/>
        <v>769</v>
      </c>
      <c r="DA200" s="58" cm="1">
        <f t="array" ref="DA200">IF(CZ200&lt;&gt;"",INDEX(imePrezime_id,CZ200,0),IF(CD200&lt;&gt;"",CD200,""))</f>
        <v>1899</v>
      </c>
      <c r="DB200" s="52" t="s">
        <v>0</v>
      </c>
      <c r="DC200" s="63" t="str">
        <f t="shared" si="189"/>
        <v>imepre</v>
      </c>
      <c r="DD200" s="78" t="str">
        <f t="shared" si="143"/>
        <v>klu</v>
      </c>
      <c r="DE200" s="78" t="str">
        <f t="shared" si="190"/>
        <v>kat</v>
      </c>
      <c r="DF200" s="78" t="str">
        <f t="shared" si="191"/>
        <v/>
      </c>
      <c r="DG200" s="71" t="str">
        <f t="shared" si="192"/>
        <v>imepre-klu-kat</v>
      </c>
      <c r="DH200" s="52" t="s">
        <v>0</v>
      </c>
      <c r="DI200" s="63">
        <f>IF(BL200="","",MAX(DI$10:DI199)+1)</f>
        <v>1171</v>
      </c>
      <c r="DJ200" s="78">
        <f t="shared" si="193"/>
        <v>1004</v>
      </c>
      <c r="DK200" s="78">
        <f t="shared" si="194"/>
        <v>1899</v>
      </c>
      <c r="DL200" s="78">
        <f t="shared" si="195"/>
        <v>7112</v>
      </c>
      <c r="DM200" s="78">
        <f t="shared" si="196"/>
        <v>3</v>
      </c>
      <c r="DN200" s="78">
        <f t="shared" si="144"/>
        <v>0</v>
      </c>
      <c r="DO200" s="78">
        <f t="shared" si="145"/>
        <v>1</v>
      </c>
      <c r="DP200" s="78" t="str">
        <f t="shared" si="197"/>
        <v>3</v>
      </c>
      <c r="DQ200" s="78" t="str">
        <f t="shared" si="198"/>
        <v/>
      </c>
      <c r="DR200" s="78" t="str">
        <f t="shared" si="199"/>
        <v/>
      </c>
      <c r="DS200" s="58" t="str">
        <f t="shared" si="146"/>
        <v/>
      </c>
      <c r="DT200" s="52" t="s">
        <v>0</v>
      </c>
      <c r="DU200" s="20"/>
      <c r="DV200" s="52"/>
      <c r="DW200" s="20"/>
      <c r="DX200" s="52"/>
      <c r="DY200" s="230"/>
      <c r="DZ200" s="52" t="s">
        <v>0</v>
      </c>
    </row>
    <row r="201" spans="1:130" x14ac:dyDescent="0.25">
      <c r="A201" t="s">
        <v>0</v>
      </c>
      <c r="B201" s="57" t="str">
        <f>IF(csv!F193="","",csv!T193)</f>
        <v>OPEN</v>
      </c>
      <c r="C201" s="33" t="s">
        <v>0</v>
      </c>
      <c r="D201" s="33" t="str">
        <f>IF(csv!F193="","",csv!F193)</f>
        <v>Luka</v>
      </c>
      <c r="E201" s="33" t="str">
        <f>IF(csv!E193="","",csv!E193)</f>
        <v>Hajnić</v>
      </c>
      <c r="F201" s="33" t="s">
        <v>0</v>
      </c>
      <c r="G201" s="78" t="str">
        <f>IF(csv!M193="","",csv!M193)</f>
        <v/>
      </c>
      <c r="H201" s="78" t="str">
        <f>IF(csv!N193="","",csv!N193)</f>
        <v>1</v>
      </c>
      <c r="I201" s="33" t="s">
        <v>0</v>
      </c>
      <c r="J201" s="33" t="str">
        <f>IF(csv!P193="","",csv!P193)</f>
        <v/>
      </c>
      <c r="K201" s="33" t="str">
        <f>IF(csv!Q193="","",csv!Q193)</f>
        <v/>
      </c>
      <c r="L201" s="33" t="s">
        <v>0</v>
      </c>
      <c r="M201" s="71" t="str">
        <f>IF(csv!R193="","",csv!R193)</f>
        <v/>
      </c>
      <c r="N201" s="52" t="s">
        <v>0</v>
      </c>
      <c r="O201" s="57" t="str">
        <f t="shared" si="147"/>
        <v>OPEN</v>
      </c>
      <c r="P201" s="78">
        <f>IF(O201="","",IF(COUNTIF(O$10:O200,O201)=0,P200+1,P200))</f>
        <v>12</v>
      </c>
      <c r="Q201" s="93">
        <f t="shared" si="148"/>
        <v>291</v>
      </c>
      <c r="R201" s="94" t="str" cm="1">
        <f t="array" ref="R201">IF(S201="","",INDEX(natjecanjeStaze_naziv,MATCH(S201,natjecanjeStaze_stazaId,0)))</f>
        <v>Otvorena</v>
      </c>
      <c r="S201" s="58">
        <f t="shared" si="149"/>
        <v>1004</v>
      </c>
      <c r="T201" s="52" t="s">
        <v>0</v>
      </c>
      <c r="U201" s="165" t="str">
        <f t="shared" si="150"/>
        <v>Otvorena</v>
      </c>
      <c r="V201" s="52" t="s">
        <v>0</v>
      </c>
      <c r="W201" s="57" t="str">
        <f t="shared" si="151"/>
        <v/>
      </c>
      <c r="X201" s="78" t="str">
        <f t="shared" si="200"/>
        <v/>
      </c>
      <c r="Y201" s="33" t="str">
        <f t="shared" si="152"/>
        <v/>
      </c>
      <c r="Z201" s="71" t="str">
        <f>IF(Y201="","",MAX(Z$10:Z200)+1)</f>
        <v/>
      </c>
      <c r="AA201" s="52" t="s">
        <v>0</v>
      </c>
      <c r="AB201" s="135"/>
      <c r="AC201" s="52" t="s">
        <v>0</v>
      </c>
      <c r="AD201" s="20" t="str">
        <f t="shared" si="153"/>
        <v/>
      </c>
      <c r="AE201" s="52" t="s">
        <v>0</v>
      </c>
      <c r="AF201" s="165" t="str">
        <f t="shared" si="154"/>
        <v/>
      </c>
      <c r="AG201" s="52" t="s">
        <v>0</v>
      </c>
      <c r="AH201" s="57" t="str">
        <f t="shared" si="155"/>
        <v/>
      </c>
      <c r="AI201" s="33" t="str">
        <f t="shared" si="156"/>
        <v/>
      </c>
      <c r="AJ201" s="78" t="str">
        <f t="shared" si="201"/>
        <v/>
      </c>
      <c r="AK201" s="33" t="str" cm="1">
        <f t="array" ref="AK201">IF(AJ201="",""&amp;AI201,IF(AJ201="NEMA",AI201,INDEX(klub_naziv,MATCH(INDEX(klubAlias_klubId,AJ201),klub_id,0))))</f>
        <v/>
      </c>
      <c r="AL201" s="33" t="str" cm="1">
        <f t="array" ref="AL201">IFERROR(""&amp;INDEX(registarNatjecatelji,CX201,4),"")</f>
        <v/>
      </c>
      <c r="AM201" s="95" t="str">
        <f t="shared" si="157"/>
        <v/>
      </c>
      <c r="AN201" s="71" t="str">
        <f t="shared" si="158"/>
        <v/>
      </c>
      <c r="AO201" s="52" t="s">
        <v>0</v>
      </c>
      <c r="AP201" s="87" t="str">
        <f>IF(AJ201&lt;&gt;"NEMA","",IF(IFERROR(MATCH(AI201,AI$10:AI200,0),0)&lt;&gt;0,"",AI201))</f>
        <v/>
      </c>
      <c r="AQ201" s="52" t="s">
        <v>0</v>
      </c>
      <c r="AR201" s="135"/>
      <c r="AS201" s="52" t="s">
        <v>0</v>
      </c>
      <c r="AT201" s="57" t="str">
        <f t="shared" si="159"/>
        <v/>
      </c>
      <c r="AU201" s="33" t="str">
        <f>IF(AT201="","",MAX(AU$10:AU200)+1)</f>
        <v/>
      </c>
      <c r="AV201" s="33" t="str">
        <f t="shared" si="160"/>
        <v/>
      </c>
      <c r="AW201" s="33" t="str">
        <f t="shared" si="161"/>
        <v/>
      </c>
      <c r="AX201" s="33" t="str">
        <f>IF(AR201="","",MAX(AX$10:AX200)+1)</f>
        <v/>
      </c>
      <c r="AY201" s="94" t="str">
        <f t="shared" si="162"/>
        <v/>
      </c>
      <c r="AZ201" s="71" t="str">
        <f t="shared" si="163"/>
        <v/>
      </c>
      <c r="BA201" s="52" t="s">
        <v>0</v>
      </c>
      <c r="BB201" s="20" t="str">
        <f t="shared" si="164"/>
        <v/>
      </c>
      <c r="BC201" s="52" t="s">
        <v>0</v>
      </c>
      <c r="BD201" s="165" t="str">
        <f t="shared" si="165"/>
        <v/>
      </c>
      <c r="BE201" s="52" t="s">
        <v>0</v>
      </c>
      <c r="BF201" s="63" t="str">
        <f t="shared" si="166"/>
        <v/>
      </c>
      <c r="BG201" s="93" t="str">
        <f t="shared" si="167"/>
        <v>1</v>
      </c>
      <c r="BH201" s="211" t="str">
        <f t="shared" si="168"/>
        <v/>
      </c>
      <c r="BI201" s="212">
        <f t="shared" si="139"/>
        <v>6</v>
      </c>
      <c r="BJ201" s="52" t="s">
        <v>0</v>
      </c>
      <c r="BK201" s="57" t="str">
        <f t="shared" si="169"/>
        <v>Luka</v>
      </c>
      <c r="BL201" s="33" t="str">
        <f t="shared" si="170"/>
        <v>Hajnić</v>
      </c>
      <c r="BM201" s="78" t="str">
        <f t="shared" si="171"/>
        <v>NEMA</v>
      </c>
      <c r="BN201" s="78" t="str">
        <f t="shared" si="172"/>
        <v>NEMA</v>
      </c>
      <c r="BO201" s="33" t="str">
        <f t="shared" si="173"/>
        <v>Luka</v>
      </c>
      <c r="BP201" s="71" t="str">
        <f t="shared" si="174"/>
        <v>Hajnić</v>
      </c>
      <c r="BQ201" s="52" t="s">
        <v>0</v>
      </c>
      <c r="BR201" s="87" t="str">
        <f t="shared" si="175"/>
        <v>Luka Hajnić</v>
      </c>
      <c r="BS201" s="52" t="s">
        <v>0</v>
      </c>
      <c r="BT201" s="20" t="str">
        <f t="shared" si="176"/>
        <v>SELECT 'Luka – Hajnić', ime, prezime FROM imeprezime WHERE ime LIKE '%uk%' Or prezime LIKE '%ajni%' Or ime LIKE '%ajni%' Or prezime LIKE '%uk%' ORDER BY ime, prezime;</v>
      </c>
      <c r="BU201" s="52" t="s">
        <v>0</v>
      </c>
      <c r="BV201" s="135"/>
      <c r="BW201" s="52" t="s">
        <v>0</v>
      </c>
      <c r="BX201" s="57" t="str">
        <f t="shared" si="177"/>
        <v/>
      </c>
      <c r="BY201" s="78" t="str">
        <f>IF(BV201="","",MAX(BY$10:BY200)+1)</f>
        <v/>
      </c>
      <c r="BZ201" s="58" t="str">
        <f t="shared" si="178"/>
        <v/>
      </c>
      <c r="CA201" s="52" t="s">
        <v>0</v>
      </c>
      <c r="CB201" s="20" t="str">
        <f t="shared" si="179"/>
        <v/>
      </c>
      <c r="CC201" s="52" t="s">
        <v>0</v>
      </c>
      <c r="CD201" s="63">
        <f>IF(AND(BM201="NEMA",BN201="NEMA"),MAX(CD$10:CD200)+1,"")</f>
        <v>2007</v>
      </c>
      <c r="CE201" s="58">
        <f t="shared" si="180"/>
        <v>1</v>
      </c>
      <c r="CF201" t="s">
        <v>0</v>
      </c>
      <c r="CG201" s="138" t="str">
        <f t="shared" si="140"/>
        <v>O</v>
      </c>
      <c r="CH201" t="s">
        <v>0</v>
      </c>
      <c r="CI201" s="57" t="str">
        <f>IF(CD201="","",IF(M201&lt;&gt;"CRO","","INSERT INTO osoba (id,reg_broj,oib,spol_id,dat_rodjenja) VALUES ("&amp;CD201&amp;",(SELECT max(reg_broj)+1 FROM osoba),Null,'"&amp;CG201&amp;"',Null); INSERT INTO osoba_log (id,reg_broj,oib,spol_id,dat_rodjenja,dnevnik_id) SELECT id,reg_broj,oib,spol_id,dat_rodjenja,"&amp;dnevnik_id&amp;" FROM osoba WHERE id = "&amp;CD201&amp;";"))</f>
        <v/>
      </c>
      <c r="CJ201" s="71" t="str">
        <f>IF(CD201="","","INSERT INTO imeprezime (id,osoba_id,rbr,ime,prezime,klub_id,identitet_id,sintaksa_id,info,aktivno,dnevnik_id) VALUES ("&amp;CD201&amp;","&amp;IF(CI201="","Null",CD201)&amp;",1,'"&amp;BK201&amp;"','"&amp;BL201&amp;"',(SELECT id FROM klub WHERE naziv = '"&amp;BD201&amp;"'),Null,1,'',1,"&amp;dnevnik_id&amp;");")</f>
        <v>INSERT INTO imeprezime (id,osoba_id,rbr,ime,prezime,klub_id,identitet_id,sintaksa_id,info,aktivno,dnevnik_id) VALUES (2007,Null,1,'Luka','Hajnić',(SELECT id FROM klub WHERE naziv = ''),Null,1,'',1,881);</v>
      </c>
      <c r="CK201" t="s">
        <v>0</v>
      </c>
      <c r="CL201" s="20" t="str">
        <f t="shared" si="181"/>
        <v>INSERT INTO imeprezime (id,osoba_id,rbr,ime,prezime,klub_id,identitet_id,sintaksa_id,info,aktivno,dnevnik_id) VALUES (2007,Null,1,'Luka','Hajnić',(SELECT id FROM klub WHERE naziv = ''),Null,1,'',1,881);</v>
      </c>
      <c r="CM201" s="52" t="s">
        <v>0</v>
      </c>
      <c r="CN201" s="57" t="str">
        <f t="shared" si="141"/>
        <v>Luka</v>
      </c>
      <c r="CO201" s="71" t="str">
        <f t="shared" si="142"/>
        <v>Hajnić</v>
      </c>
      <c r="CP201" s="52" t="s">
        <v>0</v>
      </c>
      <c r="CQ201" s="57" t="str">
        <f t="shared" si="182"/>
        <v>Luka – Hajnić – OPEN</v>
      </c>
      <c r="CR201" s="58" t="str">
        <f t="shared" si="183"/>
        <v>NEMA</v>
      </c>
      <c r="CS201" s="52" t="s">
        <v>0</v>
      </c>
      <c r="CT201" s="57" t="str">
        <f t="shared" si="184"/>
        <v>Luka – Hajnić</v>
      </c>
      <c r="CU201" s="58" t="str">
        <f t="shared" si="185"/>
        <v>NEMA</v>
      </c>
      <c r="CV201" s="52" t="s">
        <v>0</v>
      </c>
      <c r="CW201" s="57" t="str">
        <f t="shared" si="186"/>
        <v>Luka – Hajnić</v>
      </c>
      <c r="CX201" s="58" t="str">
        <f t="shared" si="187"/>
        <v>NEMA</v>
      </c>
      <c r="CY201" s="52" t="s">
        <v>0</v>
      </c>
      <c r="CZ201" s="63" t="str">
        <f t="shared" si="188"/>
        <v/>
      </c>
      <c r="DA201" s="58" cm="1">
        <f t="array" ref="DA201">IF(CZ201&lt;&gt;"",INDEX(imePrezime_id,CZ201,0),IF(CD201&lt;&gt;"",CD201,""))</f>
        <v>2007</v>
      </c>
      <c r="DB201" s="52" t="s">
        <v>0</v>
      </c>
      <c r="DC201" s="63" t="str">
        <f t="shared" si="189"/>
        <v>novo</v>
      </c>
      <c r="DD201" s="78" t="str">
        <f t="shared" si="143"/>
        <v/>
      </c>
      <c r="DE201" s="78" t="str">
        <f t="shared" si="190"/>
        <v>kat</v>
      </c>
      <c r="DF201" s="78" t="str">
        <f t="shared" si="191"/>
        <v/>
      </c>
      <c r="DG201" s="71" t="str">
        <f t="shared" si="192"/>
        <v>novo</v>
      </c>
      <c r="DH201" s="52" t="s">
        <v>0</v>
      </c>
      <c r="DI201" s="63">
        <f>IF(BL201="","",MAX(DI$10:DI200)+1)</f>
        <v>1172</v>
      </c>
      <c r="DJ201" s="78">
        <f t="shared" si="193"/>
        <v>1004</v>
      </c>
      <c r="DK201" s="78">
        <f t="shared" si="194"/>
        <v>2007</v>
      </c>
      <c r="DL201" s="78" t="str">
        <f t="shared" si="195"/>
        <v/>
      </c>
      <c r="DM201" s="78">
        <f t="shared" si="196"/>
        <v>6</v>
      </c>
      <c r="DN201" s="78">
        <f t="shared" si="144"/>
        <v>0</v>
      </c>
      <c r="DO201" s="78">
        <f t="shared" si="145"/>
        <v>33</v>
      </c>
      <c r="DP201" s="78" t="str">
        <f t="shared" si="197"/>
        <v>1</v>
      </c>
      <c r="DQ201" s="78" t="str">
        <f t="shared" si="198"/>
        <v/>
      </c>
      <c r="DR201" s="78" t="str">
        <f t="shared" si="199"/>
        <v/>
      </c>
      <c r="DS201" s="58" t="str">
        <f t="shared" si="146"/>
        <v/>
      </c>
      <c r="DT201" s="52" t="s">
        <v>0</v>
      </c>
      <c r="DU201" s="20"/>
      <c r="DV201" s="52"/>
      <c r="DW201" s="20"/>
      <c r="DX201" s="52"/>
      <c r="DY201" s="230"/>
      <c r="DZ201" s="52" t="s">
        <v>0</v>
      </c>
    </row>
    <row r="202" spans="1:130" x14ac:dyDescent="0.25">
      <c r="A202" t="s">
        <v>0</v>
      </c>
      <c r="B202" s="57" t="str">
        <f>IF(csv!F194="","",csv!T194)</f>
        <v>OPEN</v>
      </c>
      <c r="C202" s="33" t="s">
        <v>0</v>
      </c>
      <c r="D202" s="33" t="str">
        <f>IF(csv!F194="","",csv!F194)</f>
        <v>Nikola</v>
      </c>
      <c r="E202" s="33" t="str">
        <f>IF(csv!E194="","",csv!E194)</f>
        <v>Pavić</v>
      </c>
      <c r="F202" s="33" t="s">
        <v>0</v>
      </c>
      <c r="G202" s="78" t="str">
        <f>IF(csv!M194="","",csv!M194)</f>
        <v/>
      </c>
      <c r="H202" s="78" t="str">
        <f>IF(csv!N194="","",csv!N194)</f>
        <v>0</v>
      </c>
      <c r="I202" s="33" t="s">
        <v>0</v>
      </c>
      <c r="J202" s="33" t="str">
        <f>IF(csv!P194="","",csv!P194)</f>
        <v>OK Varaždin</v>
      </c>
      <c r="K202" s="33" t="str">
        <f>IF(csv!Q194="","",csv!Q194)</f>
        <v>OK Varaždin</v>
      </c>
      <c r="L202" s="33" t="s">
        <v>0</v>
      </c>
      <c r="M202" s="71" t="str">
        <f>IF(csv!R194="","",csv!R194)</f>
        <v>CRO</v>
      </c>
      <c r="N202" s="52" t="s">
        <v>0</v>
      </c>
      <c r="O202" s="57" t="str">
        <f t="shared" si="147"/>
        <v>OPEN</v>
      </c>
      <c r="P202" s="78">
        <f>IF(O202="","",IF(COUNTIF(O$10:O201,O202)=0,P201+1,P201))</f>
        <v>12</v>
      </c>
      <c r="Q202" s="93">
        <f t="shared" si="148"/>
        <v>291</v>
      </c>
      <c r="R202" s="94" t="str" cm="1">
        <f t="array" ref="R202">IF(S202="","",INDEX(natjecanjeStaze_naziv,MATCH(S202,natjecanjeStaze_stazaId,0)))</f>
        <v>Otvorena</v>
      </c>
      <c r="S202" s="58">
        <f t="shared" si="149"/>
        <v>1004</v>
      </c>
      <c r="T202" s="52" t="s">
        <v>0</v>
      </c>
      <c r="U202" s="165" t="str">
        <f t="shared" si="150"/>
        <v>Otvorena</v>
      </c>
      <c r="V202" s="52" t="s">
        <v>0</v>
      </c>
      <c r="W202" s="57" t="str">
        <f t="shared" si="151"/>
        <v>CRO</v>
      </c>
      <c r="X202" s="78">
        <f t="shared" si="200"/>
        <v>1</v>
      </c>
      <c r="Y202" s="33" t="str">
        <f t="shared" si="152"/>
        <v/>
      </c>
      <c r="Z202" s="71" t="str">
        <f>IF(Y202="","",MAX(Z$10:Z201)+1)</f>
        <v/>
      </c>
      <c r="AA202" s="52" t="s">
        <v>0</v>
      </c>
      <c r="AB202" s="135"/>
      <c r="AC202" s="52" t="s">
        <v>0</v>
      </c>
      <c r="AD202" s="20" t="str">
        <f t="shared" si="153"/>
        <v/>
      </c>
      <c r="AE202" s="52" t="s">
        <v>0</v>
      </c>
      <c r="AF202" s="165" t="str">
        <f t="shared" si="154"/>
        <v>CRO</v>
      </c>
      <c r="AG202" s="52" t="s">
        <v>0</v>
      </c>
      <c r="AH202" s="57" t="str">
        <f t="shared" si="155"/>
        <v>OK Varaždin</v>
      </c>
      <c r="AI202" s="33" t="str">
        <f t="shared" si="156"/>
        <v>OK Varaždin</v>
      </c>
      <c r="AJ202" s="78" t="str">
        <f t="shared" si="201"/>
        <v/>
      </c>
      <c r="AK202" s="33" t="str" cm="1">
        <f t="array" ref="AK202">IF(AJ202="",""&amp;AI202,IF(AJ202="NEMA",AI202,INDEX(klub_naziv,MATCH(INDEX(klubAlias_klubId,AJ202),klub_id,0))))</f>
        <v>OK Varaždin</v>
      </c>
      <c r="AL202" s="33" t="str" cm="1">
        <f t="array" ref="AL202">IFERROR(""&amp;INDEX(registarNatjecatelji,CX202,4),"")</f>
        <v>OK Varaždin</v>
      </c>
      <c r="AM202" s="95" t="str">
        <f t="shared" si="157"/>
        <v/>
      </c>
      <c r="AN202" s="71" t="str">
        <f t="shared" si="158"/>
        <v>OK Varaždin</v>
      </c>
      <c r="AO202" s="52" t="s">
        <v>0</v>
      </c>
      <c r="AP202" s="87" t="str">
        <f>IF(AJ202&lt;&gt;"NEMA","",IF(IFERROR(MATCH(AI202,AI$10:AI201,0),0)&lt;&gt;0,"",AI202))</f>
        <v/>
      </c>
      <c r="AQ202" s="52" t="s">
        <v>0</v>
      </c>
      <c r="AR202" s="135"/>
      <c r="AS202" s="52" t="s">
        <v>0</v>
      </c>
      <c r="AT202" s="57" t="str">
        <f t="shared" si="159"/>
        <v/>
      </c>
      <c r="AU202" s="33" t="str">
        <f>IF(AT202="","",MAX(AU$10:AU201)+1)</f>
        <v/>
      </c>
      <c r="AV202" s="33" t="str">
        <f t="shared" si="160"/>
        <v/>
      </c>
      <c r="AW202" s="33" t="str">
        <f t="shared" si="161"/>
        <v/>
      </c>
      <c r="AX202" s="33" t="str">
        <f>IF(AR202="","",MAX(AX$10:AX201)+1)</f>
        <v/>
      </c>
      <c r="AY202" s="94" t="str">
        <f t="shared" si="162"/>
        <v/>
      </c>
      <c r="AZ202" s="71" t="str">
        <f t="shared" si="163"/>
        <v/>
      </c>
      <c r="BA202" s="52" t="s">
        <v>0</v>
      </c>
      <c r="BB202" s="20" t="str">
        <f t="shared" si="164"/>
        <v/>
      </c>
      <c r="BC202" s="52" t="s">
        <v>0</v>
      </c>
      <c r="BD202" s="165" t="str">
        <f t="shared" si="165"/>
        <v>OK Varaždin</v>
      </c>
      <c r="BE202" s="52" t="s">
        <v>0</v>
      </c>
      <c r="BF202" s="63" t="str">
        <f t="shared" si="166"/>
        <v/>
      </c>
      <c r="BG202" s="93" t="str">
        <f t="shared" si="167"/>
        <v>0</v>
      </c>
      <c r="BH202" s="211" t="str">
        <f t="shared" si="168"/>
        <v/>
      </c>
      <c r="BI202" s="212">
        <f t="shared" si="139"/>
        <v>1</v>
      </c>
      <c r="BJ202" s="52" t="s">
        <v>0</v>
      </c>
      <c r="BK202" s="57" t="str">
        <f t="shared" si="169"/>
        <v>Nikola</v>
      </c>
      <c r="BL202" s="33" t="str">
        <f t="shared" si="170"/>
        <v>Pavić</v>
      </c>
      <c r="BM202" s="78">
        <f t="shared" si="171"/>
        <v>1933</v>
      </c>
      <c r="BN202" s="78" t="str">
        <f t="shared" si="172"/>
        <v/>
      </c>
      <c r="BO202" s="33" t="str">
        <f t="shared" si="173"/>
        <v>Nikola</v>
      </c>
      <c r="BP202" s="71" t="str">
        <f t="shared" si="174"/>
        <v>Pavić</v>
      </c>
      <c r="BQ202" s="52" t="s">
        <v>0</v>
      </c>
      <c r="BR202" s="87" t="str">
        <f t="shared" si="175"/>
        <v/>
      </c>
      <c r="BS202" s="52" t="s">
        <v>0</v>
      </c>
      <c r="BT202" s="20" t="str">
        <f t="shared" si="176"/>
        <v/>
      </c>
      <c r="BU202" s="52" t="s">
        <v>0</v>
      </c>
      <c r="BV202" s="135"/>
      <c r="BW202" s="52" t="s">
        <v>0</v>
      </c>
      <c r="BX202" s="57" t="str">
        <f t="shared" si="177"/>
        <v/>
      </c>
      <c r="BY202" s="78" t="str">
        <f>IF(BV202="","",MAX(BY$10:BY201)+1)</f>
        <v/>
      </c>
      <c r="BZ202" s="58" t="str">
        <f t="shared" si="178"/>
        <v/>
      </c>
      <c r="CA202" s="52" t="s">
        <v>0</v>
      </c>
      <c r="CB202" s="20" t="str">
        <f t="shared" si="179"/>
        <v/>
      </c>
      <c r="CC202" s="52" t="s">
        <v>0</v>
      </c>
      <c r="CD202" s="63" t="str">
        <f>IF(AND(BM202="NEMA",BN202="NEMA"),MAX(CD$10:CD201)+1,"")</f>
        <v/>
      </c>
      <c r="CE202" s="58" t="str">
        <f t="shared" si="180"/>
        <v/>
      </c>
      <c r="CF202" t="s">
        <v>0</v>
      </c>
      <c r="CG202" s="138" t="str">
        <f t="shared" si="140"/>
        <v>O</v>
      </c>
      <c r="CH202" t="s">
        <v>0</v>
      </c>
      <c r="CI202" s="57" t="str">
        <f>IF(CD202="","",IF(M202&lt;&gt;"CRO","","INSERT INTO osoba (id,reg_broj,oib,spol_id,dat_rodjenja) VALUES ("&amp;CD202&amp;",(SELECT max(reg_broj)+1 FROM osoba),Null,'"&amp;CG202&amp;"',Null); INSERT INTO osoba_log (id,reg_broj,oib,spol_id,dat_rodjenja,dnevnik_id) SELECT id,reg_broj,oib,spol_id,dat_rodjenja,"&amp;dnevnik_id&amp;" FROM osoba WHERE id = "&amp;CD202&amp;";"))</f>
        <v/>
      </c>
      <c r="CJ202" s="71" t="str">
        <f>IF(CD202="","","INSERT INTO imeprezime (id,osoba_id,rbr,ime,prezime,klub_id,identitet_id,sintaksa_id,info,aktivno,dnevnik_id) VALUES ("&amp;CD202&amp;","&amp;IF(CI202="","Null",CD202)&amp;",1,'"&amp;BK202&amp;"','"&amp;BL202&amp;"',(SELECT id FROM klub WHERE naziv = '"&amp;BD202&amp;"'),Null,1,'',1,"&amp;dnevnik_id&amp;");")</f>
        <v/>
      </c>
      <c r="CK202" t="s">
        <v>0</v>
      </c>
      <c r="CL202" s="20" t="str">
        <f t="shared" si="181"/>
        <v/>
      </c>
      <c r="CM202" s="52" t="s">
        <v>0</v>
      </c>
      <c r="CN202" s="57" t="str">
        <f t="shared" si="141"/>
        <v>Nikola</v>
      </c>
      <c r="CO202" s="71" t="str">
        <f t="shared" si="142"/>
        <v>Pavić</v>
      </c>
      <c r="CP202" s="52" t="s">
        <v>0</v>
      </c>
      <c r="CQ202" s="57" t="str">
        <f t="shared" si="182"/>
        <v>Nikola – Pavić – OK Varaždin – OPEN</v>
      </c>
      <c r="CR202" s="58" t="str">
        <f t="shared" si="183"/>
        <v>NEMA</v>
      </c>
      <c r="CS202" s="52" t="s">
        <v>0</v>
      </c>
      <c r="CT202" s="57" t="str">
        <f t="shared" si="184"/>
        <v>Nikola – Pavić – OK Varaždin</v>
      </c>
      <c r="CU202" s="58">
        <f t="shared" si="185"/>
        <v>561</v>
      </c>
      <c r="CV202" s="52" t="s">
        <v>0</v>
      </c>
      <c r="CW202" s="57" t="str">
        <f t="shared" si="186"/>
        <v>Nikola – Pavić</v>
      </c>
      <c r="CX202" s="58">
        <f t="shared" si="187"/>
        <v>561</v>
      </c>
      <c r="CY202" s="52" t="s">
        <v>0</v>
      </c>
      <c r="CZ202" s="63">
        <f t="shared" si="188"/>
        <v>561</v>
      </c>
      <c r="DA202" s="58" cm="1">
        <f t="array" ref="DA202">IF(CZ202&lt;&gt;"",INDEX(imePrezime_id,CZ202,0),IF(CD202&lt;&gt;"",CD202,""))</f>
        <v>1933</v>
      </c>
      <c r="DB202" s="52" t="s">
        <v>0</v>
      </c>
      <c r="DC202" s="63" t="str">
        <f t="shared" si="189"/>
        <v>imepre</v>
      </c>
      <c r="DD202" s="78" t="str">
        <f t="shared" si="143"/>
        <v>klu</v>
      </c>
      <c r="DE202" s="78" t="str">
        <f t="shared" si="190"/>
        <v>kat</v>
      </c>
      <c r="DF202" s="78" t="str">
        <f t="shared" si="191"/>
        <v/>
      </c>
      <c r="DG202" s="71" t="str">
        <f t="shared" si="192"/>
        <v>imepre-klu-kat</v>
      </c>
      <c r="DH202" s="52" t="s">
        <v>0</v>
      </c>
      <c r="DI202" s="63">
        <f>IF(BL202="","",MAX(DI$10:DI201)+1)</f>
        <v>1173</v>
      </c>
      <c r="DJ202" s="78">
        <f t="shared" si="193"/>
        <v>1004</v>
      </c>
      <c r="DK202" s="78">
        <f t="shared" si="194"/>
        <v>1933</v>
      </c>
      <c r="DL202" s="78" t="str">
        <f t="shared" si="195"/>
        <v/>
      </c>
      <c r="DM202" s="78">
        <f t="shared" si="196"/>
        <v>1</v>
      </c>
      <c r="DN202" s="78">
        <f t="shared" si="144"/>
        <v>0</v>
      </c>
      <c r="DO202" s="78">
        <f t="shared" si="145"/>
        <v>1</v>
      </c>
      <c r="DP202" s="78" t="str">
        <f t="shared" si="197"/>
        <v>0</v>
      </c>
      <c r="DQ202" s="78" t="str">
        <f t="shared" si="198"/>
        <v/>
      </c>
      <c r="DR202" s="78" t="str">
        <f t="shared" si="199"/>
        <v/>
      </c>
      <c r="DS202" s="58" t="str">
        <f t="shared" si="146"/>
        <v/>
      </c>
      <c r="DT202" s="52" t="s">
        <v>0</v>
      </c>
      <c r="DU202" s="20"/>
      <c r="DV202" s="52"/>
      <c r="DW202" s="20"/>
      <c r="DX202" s="52"/>
      <c r="DY202" s="230"/>
      <c r="DZ202" s="52" t="s">
        <v>0</v>
      </c>
    </row>
    <row r="203" spans="1:130" x14ac:dyDescent="0.25">
      <c r="A203" t="s">
        <v>0</v>
      </c>
      <c r="B203" s="57" t="str">
        <f>IF(csv!F195="","",csv!T195)</f>
        <v>OPEN</v>
      </c>
      <c r="C203" s="33" t="s">
        <v>0</v>
      </c>
      <c r="D203" s="33" t="str">
        <f>IF(csv!F195="","",csv!F195)</f>
        <v>Mirjana</v>
      </c>
      <c r="E203" s="33" t="str">
        <f>IF(csv!E195="","",csv!E195)</f>
        <v>Jurić</v>
      </c>
      <c r="F203" s="33" t="s">
        <v>0</v>
      </c>
      <c r="G203" s="78" t="str">
        <f>IF(csv!M195="","",csv!M195)</f>
        <v/>
      </c>
      <c r="H203" s="78" t="str">
        <f>IF(csv!N195="","",csv!N195)</f>
        <v>1</v>
      </c>
      <c r="I203" s="33" t="s">
        <v>0</v>
      </c>
      <c r="J203" s="33" t="str">
        <f>IF(csv!P195="","",csv!P195)</f>
        <v>Vihor</v>
      </c>
      <c r="K203" s="33" t="str">
        <f>IF(csv!Q195="","",csv!Q195)</f>
        <v>OK Vihor</v>
      </c>
      <c r="L203" s="33" t="s">
        <v>0</v>
      </c>
      <c r="M203" s="71" t="str">
        <f>IF(csv!R195="","",csv!R195)</f>
        <v>CRO</v>
      </c>
      <c r="N203" s="52" t="s">
        <v>0</v>
      </c>
      <c r="O203" s="57" t="str">
        <f t="shared" si="147"/>
        <v>OPEN</v>
      </c>
      <c r="P203" s="78">
        <f>IF(O203="","",IF(COUNTIF(O$10:O202,O203)=0,P202+1,P202))</f>
        <v>12</v>
      </c>
      <c r="Q203" s="93">
        <f t="shared" si="148"/>
        <v>291</v>
      </c>
      <c r="R203" s="94" t="str" cm="1">
        <f t="array" ref="R203">IF(S203="","",INDEX(natjecanjeStaze_naziv,MATCH(S203,natjecanjeStaze_stazaId,0)))</f>
        <v>Otvorena</v>
      </c>
      <c r="S203" s="58">
        <f t="shared" si="149"/>
        <v>1004</v>
      </c>
      <c r="T203" s="52" t="s">
        <v>0</v>
      </c>
      <c r="U203" s="165" t="str">
        <f t="shared" si="150"/>
        <v>Otvorena</v>
      </c>
      <c r="V203" s="52" t="s">
        <v>0</v>
      </c>
      <c r="W203" s="57" t="str">
        <f t="shared" si="151"/>
        <v>CRO</v>
      </c>
      <c r="X203" s="78">
        <f t="shared" si="200"/>
        <v>1</v>
      </c>
      <c r="Y203" s="33" t="str">
        <f t="shared" si="152"/>
        <v/>
      </c>
      <c r="Z203" s="71" t="str">
        <f>IF(Y203="","",MAX(Z$10:Z202)+1)</f>
        <v/>
      </c>
      <c r="AA203" s="52" t="s">
        <v>0</v>
      </c>
      <c r="AB203" s="135"/>
      <c r="AC203" s="52" t="s">
        <v>0</v>
      </c>
      <c r="AD203" s="20" t="str">
        <f t="shared" si="153"/>
        <v/>
      </c>
      <c r="AE203" s="52" t="s">
        <v>0</v>
      </c>
      <c r="AF203" s="165" t="str">
        <f t="shared" si="154"/>
        <v>CRO</v>
      </c>
      <c r="AG203" s="52" t="s">
        <v>0</v>
      </c>
      <c r="AH203" s="57" t="str">
        <f t="shared" si="155"/>
        <v>Vihor</v>
      </c>
      <c r="AI203" s="33" t="str">
        <f t="shared" si="156"/>
        <v>OK Vihor</v>
      </c>
      <c r="AJ203" s="78" t="str">
        <f t="shared" si="201"/>
        <v/>
      </c>
      <c r="AK203" s="33" t="str" cm="1">
        <f t="array" ref="AK203">IF(AJ203="",""&amp;AI203,IF(AJ203="NEMA",AI203,INDEX(klub_naziv,MATCH(INDEX(klubAlias_klubId,AJ203),klub_id,0))))</f>
        <v>OK Vihor</v>
      </c>
      <c r="AL203" s="33" t="str" cm="1">
        <f t="array" ref="AL203">IFERROR(""&amp;INDEX(registarNatjecatelji,CX203,4),"")</f>
        <v>OK Vihor</v>
      </c>
      <c r="AM203" s="95" t="str">
        <f t="shared" si="157"/>
        <v/>
      </c>
      <c r="AN203" s="71" t="str">
        <f t="shared" si="158"/>
        <v>OK Vihor</v>
      </c>
      <c r="AO203" s="52" t="s">
        <v>0</v>
      </c>
      <c r="AP203" s="87" t="str">
        <f>IF(AJ203&lt;&gt;"NEMA","",IF(IFERROR(MATCH(AI203,AI$10:AI202,0),0)&lt;&gt;0,"",AI203))</f>
        <v/>
      </c>
      <c r="AQ203" s="52" t="s">
        <v>0</v>
      </c>
      <c r="AR203" s="135"/>
      <c r="AS203" s="52" t="s">
        <v>0</v>
      </c>
      <c r="AT203" s="57" t="str">
        <f t="shared" si="159"/>
        <v/>
      </c>
      <c r="AU203" s="33" t="str">
        <f>IF(AT203="","",MAX(AU$10:AU202)+1)</f>
        <v/>
      </c>
      <c r="AV203" s="33" t="str">
        <f t="shared" si="160"/>
        <v/>
      </c>
      <c r="AW203" s="33" t="str">
        <f t="shared" si="161"/>
        <v/>
      </c>
      <c r="AX203" s="33" t="str">
        <f>IF(AR203="","",MAX(AX$10:AX202)+1)</f>
        <v/>
      </c>
      <c r="AY203" s="94" t="str">
        <f t="shared" si="162"/>
        <v/>
      </c>
      <c r="AZ203" s="71" t="str">
        <f t="shared" si="163"/>
        <v/>
      </c>
      <c r="BA203" s="52" t="s">
        <v>0</v>
      </c>
      <c r="BB203" s="20" t="str">
        <f t="shared" si="164"/>
        <v/>
      </c>
      <c r="BC203" s="52" t="s">
        <v>0</v>
      </c>
      <c r="BD203" s="165" t="str">
        <f t="shared" si="165"/>
        <v>OK Vihor</v>
      </c>
      <c r="BE203" s="52" t="s">
        <v>0</v>
      </c>
      <c r="BF203" s="63" t="str">
        <f t="shared" si="166"/>
        <v/>
      </c>
      <c r="BG203" s="93" t="str">
        <f t="shared" si="167"/>
        <v>1</v>
      </c>
      <c r="BH203" s="211" t="str">
        <f t="shared" si="168"/>
        <v/>
      </c>
      <c r="BI203" s="212">
        <f t="shared" ref="BI203:BI266" si="202">IF(CW203="","",IF(N(BH203)&gt;max_minuta*60,2,INDEX(statusRezultat_id,MATCH(VALUE(BG203),statusRezultat_oEvent,0))))</f>
        <v>6</v>
      </c>
      <c r="BJ203" s="52" t="s">
        <v>0</v>
      </c>
      <c r="BK203" s="57" t="str">
        <f t="shared" si="169"/>
        <v>Mirjana</v>
      </c>
      <c r="BL203" s="33" t="str">
        <f t="shared" si="170"/>
        <v>Jurić</v>
      </c>
      <c r="BM203" s="78">
        <f t="shared" si="171"/>
        <v>1891</v>
      </c>
      <c r="BN203" s="78" t="str">
        <f t="shared" si="172"/>
        <v/>
      </c>
      <c r="BO203" s="33" t="str">
        <f t="shared" si="173"/>
        <v>Mirjana</v>
      </c>
      <c r="BP203" s="71" t="str">
        <f t="shared" si="174"/>
        <v>Jurić</v>
      </c>
      <c r="BQ203" s="52" t="s">
        <v>0</v>
      </c>
      <c r="BR203" s="87" t="str">
        <f t="shared" si="175"/>
        <v/>
      </c>
      <c r="BS203" s="52" t="s">
        <v>0</v>
      </c>
      <c r="BT203" s="20" t="str">
        <f t="shared" si="176"/>
        <v/>
      </c>
      <c r="BU203" s="52" t="s">
        <v>0</v>
      </c>
      <c r="BV203" s="135"/>
      <c r="BW203" s="52" t="s">
        <v>0</v>
      </c>
      <c r="BX203" s="57" t="str">
        <f t="shared" si="177"/>
        <v/>
      </c>
      <c r="BY203" s="78" t="str">
        <f>IF(BV203="","",MAX(BY$10:BY202)+1)</f>
        <v/>
      </c>
      <c r="BZ203" s="58" t="str">
        <f t="shared" si="178"/>
        <v/>
      </c>
      <c r="CA203" s="52" t="s">
        <v>0</v>
      </c>
      <c r="CB203" s="20" t="str">
        <f t="shared" si="179"/>
        <v/>
      </c>
      <c r="CC203" s="52" t="s">
        <v>0</v>
      </c>
      <c r="CD203" s="63" t="str">
        <f>IF(AND(BM203="NEMA",BN203="NEMA"),MAX(CD$10:CD202)+1,"")</f>
        <v/>
      </c>
      <c r="CE203" s="58" t="str">
        <f t="shared" si="180"/>
        <v/>
      </c>
      <c r="CF203" t="s">
        <v>0</v>
      </c>
      <c r="CG203" s="138" t="str">
        <f t="shared" ref="CG203:CG266" si="203">IF(O203="","",LEFT(INDEX(kategorija_oznaka,MATCH(Q203,kategorija_id,0)),1))</f>
        <v>O</v>
      </c>
      <c r="CH203" t="s">
        <v>0</v>
      </c>
      <c r="CI203" s="57" t="str">
        <f>IF(CD203="","",IF(M203&lt;&gt;"CRO","","INSERT INTO osoba (id,reg_broj,oib,spol_id,dat_rodjenja) VALUES ("&amp;CD203&amp;",(SELECT max(reg_broj)+1 FROM osoba),Null,'"&amp;CG203&amp;"',Null); INSERT INTO osoba_log (id,reg_broj,oib,spol_id,dat_rodjenja,dnevnik_id) SELECT id,reg_broj,oib,spol_id,dat_rodjenja,"&amp;dnevnik_id&amp;" FROM osoba WHERE id = "&amp;CD203&amp;";"))</f>
        <v/>
      </c>
      <c r="CJ203" s="71" t="str">
        <f>IF(CD203="","","INSERT INTO imeprezime (id,osoba_id,rbr,ime,prezime,klub_id,identitet_id,sintaksa_id,info,aktivno,dnevnik_id) VALUES ("&amp;CD203&amp;","&amp;IF(CI203="","Null",CD203)&amp;",1,'"&amp;BK203&amp;"','"&amp;BL203&amp;"',(SELECT id FROM klub WHERE naziv = '"&amp;BD203&amp;"'),Null,1,'',1,"&amp;dnevnik_id&amp;");")</f>
        <v/>
      </c>
      <c r="CK203" t="s">
        <v>0</v>
      </c>
      <c r="CL203" s="20" t="str">
        <f t="shared" si="181"/>
        <v/>
      </c>
      <c r="CM203" s="52" t="s">
        <v>0</v>
      </c>
      <c r="CN203" s="57" t="str">
        <f t="shared" ref="CN203:CN266" si="204">IF(BL203="","",IF(BZ203="",BO203,INDEX(imePrezime_ime,MATCH(BZ203,imePrezime_id,0))))</f>
        <v>Mirjana</v>
      </c>
      <c r="CO203" s="71" t="str">
        <f t="shared" ref="CO203:CO266" si="205">IF(BL203="","",IF(BZ203="",BP203,INDEX(imePrezime_prezime,MATCH(BZ203,imePrezime_id,0))))</f>
        <v>Jurić</v>
      </c>
      <c r="CP203" s="52" t="s">
        <v>0</v>
      </c>
      <c r="CQ203" s="57" t="str">
        <f t="shared" si="182"/>
        <v>Mirjana – Jurić – OK Vihor – OPEN</v>
      </c>
      <c r="CR203" s="58" t="str">
        <f t="shared" si="183"/>
        <v>NEMA</v>
      </c>
      <c r="CS203" s="52" t="s">
        <v>0</v>
      </c>
      <c r="CT203" s="57" t="str">
        <f t="shared" si="184"/>
        <v>Mirjana – Jurić – OK Vihor</v>
      </c>
      <c r="CU203" s="58">
        <f t="shared" si="185"/>
        <v>714</v>
      </c>
      <c r="CV203" s="52" t="s">
        <v>0</v>
      </c>
      <c r="CW203" s="57" t="str">
        <f t="shared" si="186"/>
        <v>Mirjana – Jurić</v>
      </c>
      <c r="CX203" s="58">
        <f t="shared" si="187"/>
        <v>714</v>
      </c>
      <c r="CY203" s="52" t="s">
        <v>0</v>
      </c>
      <c r="CZ203" s="63">
        <f t="shared" si="188"/>
        <v>714</v>
      </c>
      <c r="DA203" s="58" cm="1">
        <f t="array" ref="DA203">IF(CZ203&lt;&gt;"",INDEX(imePrezime_id,CZ203,0),IF(CD203&lt;&gt;"",CD203,""))</f>
        <v>1891</v>
      </c>
      <c r="DB203" s="52" t="s">
        <v>0</v>
      </c>
      <c r="DC203" s="63" t="str">
        <f t="shared" si="189"/>
        <v>imepre</v>
      </c>
      <c r="DD203" s="78" t="str">
        <f t="shared" ref="DD203:DD266" si="206">IF(BL203="","",IF(AI203="",IF(IFERROR(INDEX(imePrezime_klub,MATCH(DA203,imePrezime_id,0)),"NEMA")="","klu",""),IF(OR(AND(AJ203&lt;&gt;"",AJ203&lt;&gt;"NEMA"),AY203&lt;&gt;""),"klu(ali)",IF(AND(AL203&lt;&gt;"",AL203&lt;&gt;AK203),"(raz-klu)","klu"))))</f>
        <v>klu</v>
      </c>
      <c r="DE203" s="78" t="str">
        <f t="shared" si="190"/>
        <v>kat</v>
      </c>
      <c r="DF203" s="78" t="str">
        <f t="shared" si="191"/>
        <v/>
      </c>
      <c r="DG203" s="71" t="str">
        <f t="shared" si="192"/>
        <v>imepre-klu-kat</v>
      </c>
      <c r="DH203" s="52" t="s">
        <v>0</v>
      </c>
      <c r="DI203" s="63">
        <f>IF(BL203="","",MAX(DI$10:DI202)+1)</f>
        <v>1174</v>
      </c>
      <c r="DJ203" s="78">
        <f t="shared" si="193"/>
        <v>1004</v>
      </c>
      <c r="DK203" s="78">
        <f t="shared" si="194"/>
        <v>1891</v>
      </c>
      <c r="DL203" s="78" t="str">
        <f t="shared" si="195"/>
        <v/>
      </c>
      <c r="DM203" s="78">
        <f t="shared" si="196"/>
        <v>6</v>
      </c>
      <c r="DN203" s="78">
        <f t="shared" ref="DN203:DN266" si="207">IF(CW203="","",IF(trka_je_rangirana=0,0,IF(OR(CR203="",CR203="NEMA"),0,1)))</f>
        <v>0</v>
      </c>
      <c r="DO203" s="78">
        <f t="shared" ref="DO203:DO266" si="208">IF(DI203="","",INDEX(uparivanje_id,MATCH(DG203,uparivanje_oznaka,0)))</f>
        <v>1</v>
      </c>
      <c r="DP203" s="78" t="str">
        <f t="shared" si="197"/>
        <v>1</v>
      </c>
      <c r="DQ203" s="78" t="str">
        <f t="shared" si="198"/>
        <v/>
      </c>
      <c r="DR203" s="78" t="str">
        <f t="shared" si="199"/>
        <v/>
      </c>
      <c r="DS203" s="58" t="str">
        <f t="shared" ref="DS203:DS266" si="209">IF(INDEX(natjecanjeKategorije_katAliasId,MATCH(Q203,natjecanjeKategorije_katRegId,0))="","",INDEX(natjecanjeKategorije_katAliasId,MATCH(Q203,natjecanjeKategorije_katRegId,0)))</f>
        <v/>
      </c>
      <c r="DT203" s="52" t="s">
        <v>0</v>
      </c>
      <c r="DU203" s="20"/>
      <c r="DV203" s="52"/>
      <c r="DW203" s="20"/>
      <c r="DX203" s="52"/>
      <c r="DY203" s="230"/>
      <c r="DZ203" s="52" t="s">
        <v>0</v>
      </c>
    </row>
    <row r="204" spans="1:130" x14ac:dyDescent="0.25">
      <c r="A204" t="s">
        <v>0</v>
      </c>
      <c r="B204" s="57" t="str">
        <f>IF(csv!F196="","",csv!T196)</f>
        <v>OPEN</v>
      </c>
      <c r="C204" s="33" t="s">
        <v>0</v>
      </c>
      <c r="D204" s="33" t="str">
        <f>IF(csv!F196="","",csv!F196)</f>
        <v>Nika</v>
      </c>
      <c r="E204" s="33" t="str">
        <f>IF(csv!E196="","",csv!E196)</f>
        <v>Juričan</v>
      </c>
      <c r="F204" s="33" t="s">
        <v>0</v>
      </c>
      <c r="G204" s="78" t="str">
        <f>IF(csv!M196="","",csv!M196)</f>
        <v/>
      </c>
      <c r="H204" s="78" t="str">
        <f>IF(csv!N196="","",csv!N196)</f>
        <v>2</v>
      </c>
      <c r="I204" s="33" t="s">
        <v>0</v>
      </c>
      <c r="J204" s="33" t="str">
        <f>IF(csv!P196="","",csv!P196)</f>
        <v>OK Varaždin</v>
      </c>
      <c r="K204" s="33" t="str">
        <f>IF(csv!Q196="","",csv!Q196)</f>
        <v>OK Varaždin</v>
      </c>
      <c r="L204" s="33" t="s">
        <v>0</v>
      </c>
      <c r="M204" s="71" t="str">
        <f>IF(csv!R196="","",csv!R196)</f>
        <v>CRO</v>
      </c>
      <c r="N204" s="52" t="s">
        <v>0</v>
      </c>
      <c r="O204" s="57" t="str">
        <f t="shared" ref="O204:O267" si="210">IF(B204="","",B204)</f>
        <v>OPEN</v>
      </c>
      <c r="P204" s="78">
        <f>IF(O204="","",IF(COUNTIF(O$10:O203,O204)=0,P203+1,P203))</f>
        <v>12</v>
      </c>
      <c r="Q204" s="93">
        <f t="shared" ref="Q204:Q267" si="211">IF(O204="","",IFERROR(INDEX(kategorija_id,MATCH(O204,kategorija_oznaka,0)),INDEX(kategorijaAlias_id,MATCH(O204,kategorijaAlias_oznaka,0))))</f>
        <v>291</v>
      </c>
      <c r="R204" s="94" t="str" cm="1">
        <f t="array" ref="R204">IF(S204="","",INDEX(natjecanjeStaze_naziv,MATCH(S204,natjecanjeStaze_stazaId,0)))</f>
        <v>Otvorena</v>
      </c>
      <c r="S204" s="58">
        <f t="shared" ref="S204:S267" si="212">IF(BL204="","",INDEX(natjecanjeStaze_stazaId,MATCH(O204,natjecanjeStaze_kategorija,0)))</f>
        <v>1004</v>
      </c>
      <c r="T204" s="52" t="s">
        <v>0</v>
      </c>
      <c r="U204" s="165" t="str">
        <f t="shared" ref="U204:U267" si="213">IF(O204="","",INDEX(kategorija_oznaka,MATCH(Q204,kategorija_id,0)))</f>
        <v>Otvorena</v>
      </c>
      <c r="V204" s="52" t="s">
        <v>0</v>
      </c>
      <c r="W204" s="57" t="str">
        <f t="shared" ref="W204:W267" si="214">IF(M204="","",M204)</f>
        <v>CRO</v>
      </c>
      <c r="X204" s="78">
        <f t="shared" si="200"/>
        <v>1</v>
      </c>
      <c r="Y204" s="33" t="str">
        <f t="shared" ref="Y204:Y267" si="215">IF(OR(X204="",X204&lt;&gt;"NEMA"),"",M204)</f>
        <v/>
      </c>
      <c r="Z204" s="71" t="str">
        <f>IF(Y204="","",MAX(Z$10:Z203)+1)</f>
        <v/>
      </c>
      <c r="AA204" s="52" t="s">
        <v>0</v>
      </c>
      <c r="AB204" s="135"/>
      <c r="AC204" s="52" t="s">
        <v>0</v>
      </c>
      <c r="AD204" s="20" t="str">
        <f t="shared" ref="AD204:AD267" si="216">IF(Y204="","","INSERT INTO drzava(id,naziv,oznaka) VALUES ("&amp;Z204&amp;",'"&amp;AB204&amp;"','"&amp;UPPER(LEFT(Y204,1))&amp;LOWER(RIGHT(Y204,2))&amp;"');")</f>
        <v/>
      </c>
      <c r="AE204" s="52" t="s">
        <v>0</v>
      </c>
      <c r="AF204" s="165" t="str">
        <f t="shared" ref="AF204:AF267" si="217">IF(X204="","",IF(X204="NEMA",Y204,W204))</f>
        <v>CRO</v>
      </c>
      <c r="AG204" s="52" t="s">
        <v>0</v>
      </c>
      <c r="AH204" s="57" t="str">
        <f t="shared" ref="AH204:AH267" si="218">IF(J204="","",J204)</f>
        <v>OK Varaždin</v>
      </c>
      <c r="AI204" s="33" t="str">
        <f t="shared" ref="AI204:AI267" si="219">IF(K204="","",K204)</f>
        <v>OK Varaždin</v>
      </c>
      <c r="AJ204" s="78" t="str">
        <f t="shared" si="201"/>
        <v/>
      </c>
      <c r="AK204" s="33" t="str" cm="1">
        <f t="array" ref="AK204">IF(AJ204="",""&amp;AI204,IF(AJ204="NEMA",AI204,INDEX(klub_naziv,MATCH(INDEX(klubAlias_klubId,AJ204),klub_id,0))))</f>
        <v>OK Varaždin</v>
      </c>
      <c r="AL204" s="33" t="str" cm="1">
        <f t="array" ref="AL204">IFERROR(""&amp;INDEX(registarNatjecatelji,CX204,4),"")</f>
        <v>OK Varaždin</v>
      </c>
      <c r="AM204" s="95" t="str">
        <f t="shared" ref="AM204:AM267" si="220">IF(AK204=AL204,"",1)</f>
        <v/>
      </c>
      <c r="AN204" s="71" t="str">
        <f t="shared" ref="AN204:AN267" si="221">IF(AND(AL204&lt;&gt;"",AL204&lt;&gt;AK204),AL204,""&amp;AK204)</f>
        <v>OK Varaždin</v>
      </c>
      <c r="AO204" s="52" t="s">
        <v>0</v>
      </c>
      <c r="AP204" s="87" t="str">
        <f>IF(AJ204&lt;&gt;"NEMA","",IF(IFERROR(MATCH(AI204,AI$10:AI203,0),0)&lt;&gt;0,"",AI204))</f>
        <v/>
      </c>
      <c r="AQ204" s="52" t="s">
        <v>0</v>
      </c>
      <c r="AR204" s="135"/>
      <c r="AS204" s="52" t="s">
        <v>0</v>
      </c>
      <c r="AT204" s="57" t="str">
        <f t="shared" ref="AT204:AT267" si="222">IF(AP204="","",IF(AR204="",AP204,""))</f>
        <v/>
      </c>
      <c r="AU204" s="33" t="str">
        <f>IF(AT204="","",MAX(AU$10:AU203)+1)</f>
        <v/>
      </c>
      <c r="AV204" s="33" t="str">
        <f t="shared" ref="AV204:AV267" si="223">IF(AT204="","",IF(X204="","",IF(X204="NEMA",Z204,X204)))</f>
        <v/>
      </c>
      <c r="AW204" s="33" t="str">
        <f t="shared" ref="AW204:AW267" si="224">IF(AT204="","","INSERT INTO klub(id,naziv,drzava_id,aktivan) VALUES ("&amp;AU204&amp;",'"&amp;AT204&amp;"',"&amp;AV204&amp;",1);")</f>
        <v/>
      </c>
      <c r="AX204" s="33" t="str">
        <f>IF(AR204="","",MAX(AX$10:AX203)+1)</f>
        <v/>
      </c>
      <c r="AY204" s="94" t="str">
        <f t="shared" ref="AY204:AY267" si="225">IF(AR204="","",INDEX(klub_id,MATCH(AR204,klub_naziv,0)))</f>
        <v/>
      </c>
      <c r="AZ204" s="71" t="str">
        <f t="shared" ref="AZ204:AZ267" si="226">IF(AR204="","","INSERT INTO klub_alias(id,alias,klub_id) VALUES ("&amp;AX204&amp;",'"&amp;AR204&amp;"',"&amp;AY204&amp;");")</f>
        <v/>
      </c>
      <c r="BA204" s="52" t="s">
        <v>0</v>
      </c>
      <c r="BB204" s="20" t="str">
        <f t="shared" ref="BB204:BB267" si="227">""&amp;AW204&amp;AZ204</f>
        <v/>
      </c>
      <c r="BC204" s="52" t="s">
        <v>0</v>
      </c>
      <c r="BD204" s="165" t="str">
        <f t="shared" ref="BD204:BD267" si="228">IF(AN204="","",IF(AR204="",AN204,AR204))</f>
        <v>OK Varaždin</v>
      </c>
      <c r="BE204" s="52" t="s">
        <v>0</v>
      </c>
      <c r="BF204" s="63" t="str">
        <f t="shared" ref="BF204:BF267" si="229">IF(G204="","",G204)</f>
        <v/>
      </c>
      <c r="BG204" s="93" t="str">
        <f t="shared" ref="BG204:BG267" si="230">IF(H204="","",H204)</f>
        <v>2</v>
      </c>
      <c r="BH204" s="211" t="str">
        <f t="shared" ref="BH204:BH267" si="231">IF(BF204="","",VALUE(LEFT(BF204,SEARCH(":",BF204)-1))*60+VALUE(RIGHT(BF204,2)))</f>
        <v/>
      </c>
      <c r="BI204" s="212">
        <f t="shared" si="202"/>
        <v>4</v>
      </c>
      <c r="BJ204" s="52" t="s">
        <v>0</v>
      </c>
      <c r="BK204" s="57" t="str">
        <f t="shared" ref="BK204:BK267" si="232">IF(D204="","",D204)</f>
        <v>Nika</v>
      </c>
      <c r="BL204" s="33" t="str">
        <f t="shared" ref="BL204:BL267" si="233">IF(E204="","",E204)</f>
        <v>Juričan</v>
      </c>
      <c r="BM204" s="78">
        <f t="shared" ref="BM204:BM267" si="234">IF(BL204="","",IFERROR(INDEX(imePrezime_id,MATCH(BK204&amp;" – "&amp;BL204,imePrezime_imePrezime,0)),"NEMA"))</f>
        <v>1401</v>
      </c>
      <c r="BN204" s="78" t="str">
        <f t="shared" ref="BN204:BN267" si="235">IF(BM204&lt;&gt;"NEMA","",IFERROR(INDEX(imePrezimeAlias_imePrezimeId,MATCH(BK204&amp;" "&amp;BL204,imePrezimeAlias_alias,0)),"NEMA"))</f>
        <v/>
      </c>
      <c r="BO204" s="33" t="str">
        <f t="shared" ref="BO204:BO267" si="236">IF(BL204="","",IF(OR(BN204="",BN204="NEMA"),BK204,INDEX(imePrezime_ime,MATCH(BN204,imePrezime_id,0))))</f>
        <v>Nika</v>
      </c>
      <c r="BP204" s="71" t="str">
        <f t="shared" ref="BP204:BP267" si="237">IF(BL204="","",IF(OR(BN204="",BN204="NEMA"),BL204,INDEX(imePrezime_prezime,MATCH(BN204,imePrezime_id,0))))</f>
        <v>Juričan</v>
      </c>
      <c r="BQ204" s="52" t="s">
        <v>0</v>
      </c>
      <c r="BR204" s="87" t="str">
        <f t="shared" ref="BR204:BR267" si="238">IF(OR(BL204="",BN204&lt;&gt;"NEMA"),"",BK204&amp;" "&amp;BL204)</f>
        <v/>
      </c>
      <c r="BS204" s="52" t="s">
        <v>0</v>
      </c>
      <c r="BT204" s="20" t="str">
        <f t="shared" ref="BT204:BT267" si="239">IF(OR(BM204&lt;&gt;"NEMA",BN204&lt;&gt;"NEMA"),"","SELECT '"&amp;BO204&amp;" – "&amp;BP204&amp;"', ime, prezime FROM imeprezime WHERE ime LIKE '%"&amp;MID(BO204,2,LEN(BO204)-2)&amp;"%' Or prezime LIKE '%"&amp;MID(BP204,2,LEN(BP204)-2)&amp;"%' Or ime LIKE '%"&amp;MID(BP204,2,LEN(BP204)-2)&amp;"%' Or prezime LIKE '%"&amp;MID(BO204,2,LEN(BO204)-2)&amp;"%' ORDER BY ime, prezime;")</f>
        <v/>
      </c>
      <c r="BU204" s="52" t="s">
        <v>0</v>
      </c>
      <c r="BV204" s="135"/>
      <c r="BW204" s="52" t="s">
        <v>0</v>
      </c>
      <c r="BX204" s="57" t="str">
        <f t="shared" ref="BX204:BX267" si="240">IF(BV204="","",BK204&amp;" "&amp;BL204)</f>
        <v/>
      </c>
      <c r="BY204" s="78" t="str">
        <f>IF(BV204="","",MAX(BY$10:BY203)+1)</f>
        <v/>
      </c>
      <c r="BZ204" s="58" t="str">
        <f t="shared" ref="BZ204:BZ267" si="241">IF(BV204="","",INDEX(imePrezime_id,MATCH(IF(IFERROR(SEARCH("–",BV204),0)&lt;&gt;0,BV204,SUBSTITUTE(BV204," "," – ",1)),imePrezime_imePrezime,0)))</f>
        <v/>
      </c>
      <c r="CA204" s="52" t="s">
        <v>0</v>
      </c>
      <c r="CB204" s="20" t="str">
        <f t="shared" ref="CB204:CB267" si="242">IF(BV204="","","INSERT INTO imeprezime_alias(id,alias,imeprezime_id) VALUES ("&amp;BY204&amp;",'"&amp;BV204&amp;"',"&amp;BZ204&amp;");")</f>
        <v/>
      </c>
      <c r="CC204" s="52" t="s">
        <v>0</v>
      </c>
      <c r="CD204" s="63" t="str">
        <f>IF(AND(BM204="NEMA",BN204="NEMA"),MAX(CD$10:CD203)+1,"")</f>
        <v/>
      </c>
      <c r="CE204" s="58" t="str">
        <f t="shared" ref="CE204:CE267" si="243">IF(CD204="","",IF(CG204="O",1,""))</f>
        <v/>
      </c>
      <c r="CF204" t="s">
        <v>0</v>
      </c>
      <c r="CG204" s="138" t="str">
        <f t="shared" si="203"/>
        <v>O</v>
      </c>
      <c r="CH204" t="s">
        <v>0</v>
      </c>
      <c r="CI204" s="57" t="str">
        <f>IF(CD204="","",IF(M204&lt;&gt;"CRO","","INSERT INTO osoba (id,reg_broj,oib,spol_id,dat_rodjenja) VALUES ("&amp;CD204&amp;",(SELECT max(reg_broj)+1 FROM osoba),Null,'"&amp;CG204&amp;"',Null); INSERT INTO osoba_log (id,reg_broj,oib,spol_id,dat_rodjenja,dnevnik_id) SELECT id,reg_broj,oib,spol_id,dat_rodjenja,"&amp;dnevnik_id&amp;" FROM osoba WHERE id = "&amp;CD204&amp;";"))</f>
        <v/>
      </c>
      <c r="CJ204" s="71" t="str">
        <f>IF(CD204="","","INSERT INTO imeprezime (id,osoba_id,rbr,ime,prezime,klub_id,identitet_id,sintaksa_id,info,aktivno,dnevnik_id) VALUES ("&amp;CD204&amp;","&amp;IF(CI204="","Null",CD204)&amp;",1,'"&amp;BK204&amp;"','"&amp;BL204&amp;"',(SELECT id FROM klub WHERE naziv = '"&amp;BD204&amp;"'),Null,1,'',1,"&amp;dnevnik_id&amp;");")</f>
        <v/>
      </c>
      <c r="CK204" t="s">
        <v>0</v>
      </c>
      <c r="CL204" s="20" t="str">
        <f t="shared" ref="CL204:CL267" si="244">IF(CI204="",CJ204,CI204&amp;" "&amp;CJ204)</f>
        <v/>
      </c>
      <c r="CM204" s="52" t="s">
        <v>0</v>
      </c>
      <c r="CN204" s="57" t="str">
        <f t="shared" si="204"/>
        <v>Nika</v>
      </c>
      <c r="CO204" s="71" t="str">
        <f t="shared" si="205"/>
        <v>Juričan</v>
      </c>
      <c r="CP204" s="52" t="s">
        <v>0</v>
      </c>
      <c r="CQ204" s="57" t="str">
        <f t="shared" ref="CQ204:CQ267" si="245">IF(BL204="","",CT204 &amp; IF(O204="",""," – " &amp; O204))</f>
        <v>Nika – Juričan – OK Varaždin – OPEN</v>
      </c>
      <c r="CR204" s="58" t="str">
        <f t="shared" ref="CR204:CR267" si="246">IF(CQ204="","",IFERROR(MATCH(CQ204,registar,0),"NEMA"))</f>
        <v>NEMA</v>
      </c>
      <c r="CS204" s="52" t="s">
        <v>0</v>
      </c>
      <c r="CT204" s="57" t="str">
        <f t="shared" ref="CT204:CT267" si="247">IF(BL204="","",CW204 &amp; IF(BD204="",""," – " &amp; BD204))</f>
        <v>Nika – Juričan – OK Varaždin</v>
      </c>
      <c r="CU204" s="58">
        <f t="shared" ref="CU204:CU267" si="248">IF(CT204="","",IFERROR(MATCH(CT204,imePrezime_imePrezimeKlub,0),"NEMA"))</f>
        <v>531</v>
      </c>
      <c r="CV204" s="52" t="s">
        <v>0</v>
      </c>
      <c r="CW204" s="57" t="str">
        <f t="shared" ref="CW204:CW267" si="249">IF(CO204="","",CN204&amp;" – "&amp;CO204)</f>
        <v>Nika – Juričan</v>
      </c>
      <c r="CX204" s="58">
        <f t="shared" ref="CX204:CX267" si="250">IF(CW204="","",IFERROR(MATCH(CW204,imePrezime_imePrezime,0),"NEMA"))</f>
        <v>531</v>
      </c>
      <c r="CY204" s="52" t="s">
        <v>0</v>
      </c>
      <c r="CZ204" s="63">
        <f t="shared" ref="CZ204:CZ267" si="251">IF(CR204="","",IF(CR204&lt;&gt;"NEMA",CR204,IF(CU204&lt;&gt;"NEMA",CU204,IF(CX204&lt;&gt;"NEMA",CX204,""))))</f>
        <v>531</v>
      </c>
      <c r="DA204" s="58" cm="1">
        <f t="array" ref="DA204">IF(CZ204&lt;&gt;"",INDEX(imePrezime_id,CZ204,0),IF(CD204&lt;&gt;"",CD204,""))</f>
        <v>1401</v>
      </c>
      <c r="DB204" s="52" t="s">
        <v>0</v>
      </c>
      <c r="DC204" s="63" t="str">
        <f t="shared" ref="DC204:DC267" si="252">IF(BL204="","",IF(CD204&lt;&gt;"","novo",IF(BN204="","imepre","imepre(ali)")))</f>
        <v>imepre</v>
      </c>
      <c r="DD204" s="78" t="str">
        <f t="shared" si="206"/>
        <v>klu</v>
      </c>
      <c r="DE204" s="78" t="str">
        <f t="shared" ref="DE204:DE267" si="253">IF(BL204="","","kat"&amp;IF(AND(U204&lt;&gt;O204,O204&lt;&gt;"Open"),"(ali)",""))</f>
        <v>kat</v>
      </c>
      <c r="DF204" s="78" t="str">
        <f t="shared" ref="DF204:DF267" si="254">IF(BI204=2,"ot","")</f>
        <v/>
      </c>
      <c r="DG204" s="71" t="str">
        <f t="shared" ref="DG204:DG267" si="255">IF(BL204="","",DC204&amp;IF(DC204="novo","","-"&amp;DD204&amp;"-"&amp;DE204)&amp;IF(DF204="","","-"&amp;DF204))</f>
        <v>imepre-klu-kat</v>
      </c>
      <c r="DH204" s="52" t="s">
        <v>0</v>
      </c>
      <c r="DI204" s="63">
        <f>IF(BL204="","",MAX(DI$10:DI203)+1)</f>
        <v>1175</v>
      </c>
      <c r="DJ204" s="78">
        <f t="shared" ref="DJ204:DJ267" si="256">IF(BL204="","",S204)</f>
        <v>1004</v>
      </c>
      <c r="DK204" s="78">
        <f t="shared" ref="DK204:DK267" si="257">IF(DA204="","",DA204)</f>
        <v>1401</v>
      </c>
      <c r="DL204" s="78" t="str">
        <f t="shared" ref="DL204:DL267" si="258">IF(BH204="","",BH204)</f>
        <v/>
      </c>
      <c r="DM204" s="78">
        <f t="shared" ref="DM204:DM267" si="259">IF(BI204="","",BI204)</f>
        <v>4</v>
      </c>
      <c r="DN204" s="78">
        <f t="shared" si="207"/>
        <v>0</v>
      </c>
      <c r="DO204" s="78">
        <f t="shared" si="208"/>
        <v>1</v>
      </c>
      <c r="DP204" s="78" t="str">
        <f t="shared" ref="DP204:DP267" si="260">IF(BI204="","",BG204)</f>
        <v>2</v>
      </c>
      <c r="DQ204" s="78" t="str">
        <f t="shared" ref="DQ204:DQ267" si="261">IF(OR(BN204="",BN204="NEMA"),BY204,BN204)</f>
        <v/>
      </c>
      <c r="DR204" s="78" t="str">
        <f t="shared" ref="DR204:DR267" si="262">IF(OR(AJ204="",AJ204="NEMA"),AX204,AJ204)</f>
        <v/>
      </c>
      <c r="DS204" s="58" t="str">
        <f t="shared" si="209"/>
        <v/>
      </c>
      <c r="DT204" s="52" t="s">
        <v>0</v>
      </c>
      <c r="DU204" s="20"/>
      <c r="DV204" s="52"/>
      <c r="DW204" s="20"/>
      <c r="DX204" s="52"/>
      <c r="DY204" s="230"/>
      <c r="DZ204" s="52" t="s">
        <v>0</v>
      </c>
    </row>
    <row r="205" spans="1:130" x14ac:dyDescent="0.25">
      <c r="A205" t="s">
        <v>0</v>
      </c>
      <c r="B205" s="57" t="str">
        <f>IF(csv!F197="","",csv!T197)</f>
        <v>OPEN</v>
      </c>
      <c r="C205" s="33" t="s">
        <v>0</v>
      </c>
      <c r="D205" s="33" t="str">
        <f>IF(csv!F197="","",csv!F197)</f>
        <v>Jure</v>
      </c>
      <c r="E205" s="33" t="str">
        <f>IF(csv!E197="","",csv!E197)</f>
        <v>Janković</v>
      </c>
      <c r="F205" s="33" t="s">
        <v>0</v>
      </c>
      <c r="G205" s="78" t="str">
        <f>IF(csv!M197="","",csv!M197)</f>
        <v/>
      </c>
      <c r="H205" s="78" t="str">
        <f>IF(csv!N197="","",csv!N197)</f>
        <v>1</v>
      </c>
      <c r="I205" s="33" t="s">
        <v>0</v>
      </c>
      <c r="J205" s="33" t="str">
        <f>IF(csv!P197="","",csv!P197)</f>
        <v/>
      </c>
      <c r="K205" s="33" t="str">
        <f>IF(csv!Q197="","",csv!Q197)</f>
        <v/>
      </c>
      <c r="L205" s="33" t="s">
        <v>0</v>
      </c>
      <c r="M205" s="71" t="str">
        <f>IF(csv!R197="","",csv!R197)</f>
        <v/>
      </c>
      <c r="N205" s="52" t="s">
        <v>0</v>
      </c>
      <c r="O205" s="57" t="str">
        <f t="shared" si="210"/>
        <v>OPEN</v>
      </c>
      <c r="P205" s="78">
        <f>IF(O205="","",IF(COUNTIF(O$10:O204,O205)=0,P204+1,P204))</f>
        <v>12</v>
      </c>
      <c r="Q205" s="93">
        <f t="shared" si="211"/>
        <v>291</v>
      </c>
      <c r="R205" s="94" t="str" cm="1">
        <f t="array" ref="R205">IF(S205="","",INDEX(natjecanjeStaze_naziv,MATCH(S205,natjecanjeStaze_stazaId,0)))</f>
        <v>Otvorena</v>
      </c>
      <c r="S205" s="58">
        <f t="shared" si="212"/>
        <v>1004</v>
      </c>
      <c r="T205" s="52" t="s">
        <v>0</v>
      </c>
      <c r="U205" s="165" t="str">
        <f t="shared" si="213"/>
        <v>Otvorena</v>
      </c>
      <c r="V205" s="52" t="s">
        <v>0</v>
      </c>
      <c r="W205" s="57" t="str">
        <f t="shared" si="214"/>
        <v/>
      </c>
      <c r="X205" s="78" t="str">
        <f t="shared" si="200"/>
        <v/>
      </c>
      <c r="Y205" s="33" t="str">
        <f t="shared" si="215"/>
        <v/>
      </c>
      <c r="Z205" s="71" t="str">
        <f>IF(Y205="","",MAX(Z$10:Z204)+1)</f>
        <v/>
      </c>
      <c r="AA205" s="52" t="s">
        <v>0</v>
      </c>
      <c r="AB205" s="135"/>
      <c r="AC205" s="52" t="s">
        <v>0</v>
      </c>
      <c r="AD205" s="20" t="str">
        <f t="shared" si="216"/>
        <v/>
      </c>
      <c r="AE205" s="52" t="s">
        <v>0</v>
      </c>
      <c r="AF205" s="165" t="str">
        <f t="shared" si="217"/>
        <v/>
      </c>
      <c r="AG205" s="52" t="s">
        <v>0</v>
      </c>
      <c r="AH205" s="57" t="str">
        <f t="shared" si="218"/>
        <v/>
      </c>
      <c r="AI205" s="33" t="str">
        <f t="shared" si="219"/>
        <v/>
      </c>
      <c r="AJ205" s="78" t="str">
        <f t="shared" si="201"/>
        <v/>
      </c>
      <c r="AK205" s="33" t="str" cm="1">
        <f t="array" ref="AK205">IF(AJ205="",""&amp;AI205,IF(AJ205="NEMA",AI205,INDEX(klub_naziv,MATCH(INDEX(klubAlias_klubId,AJ205),klub_id,0))))</f>
        <v/>
      </c>
      <c r="AL205" s="33" t="str" cm="1">
        <f t="array" ref="AL205">IFERROR(""&amp;INDEX(registarNatjecatelji,CX205,4),"")</f>
        <v/>
      </c>
      <c r="AM205" s="95" t="str">
        <f t="shared" si="220"/>
        <v/>
      </c>
      <c r="AN205" s="71" t="str">
        <f t="shared" si="221"/>
        <v/>
      </c>
      <c r="AO205" s="52" t="s">
        <v>0</v>
      </c>
      <c r="AP205" s="87" t="str">
        <f>IF(AJ205&lt;&gt;"NEMA","",IF(IFERROR(MATCH(AI205,AI$10:AI204,0),0)&lt;&gt;0,"",AI205))</f>
        <v/>
      </c>
      <c r="AQ205" s="52" t="s">
        <v>0</v>
      </c>
      <c r="AR205" s="135"/>
      <c r="AS205" s="52" t="s">
        <v>0</v>
      </c>
      <c r="AT205" s="57" t="str">
        <f t="shared" si="222"/>
        <v/>
      </c>
      <c r="AU205" s="33" t="str">
        <f>IF(AT205="","",MAX(AU$10:AU204)+1)</f>
        <v/>
      </c>
      <c r="AV205" s="33" t="str">
        <f t="shared" si="223"/>
        <v/>
      </c>
      <c r="AW205" s="33" t="str">
        <f t="shared" si="224"/>
        <v/>
      </c>
      <c r="AX205" s="33" t="str">
        <f>IF(AR205="","",MAX(AX$10:AX204)+1)</f>
        <v/>
      </c>
      <c r="AY205" s="94" t="str">
        <f t="shared" si="225"/>
        <v/>
      </c>
      <c r="AZ205" s="71" t="str">
        <f t="shared" si="226"/>
        <v/>
      </c>
      <c r="BA205" s="52" t="s">
        <v>0</v>
      </c>
      <c r="BB205" s="20" t="str">
        <f t="shared" si="227"/>
        <v/>
      </c>
      <c r="BC205" s="52" t="s">
        <v>0</v>
      </c>
      <c r="BD205" s="165" t="str">
        <f t="shared" si="228"/>
        <v/>
      </c>
      <c r="BE205" s="52" t="s">
        <v>0</v>
      </c>
      <c r="BF205" s="63" t="str">
        <f t="shared" si="229"/>
        <v/>
      </c>
      <c r="BG205" s="93" t="str">
        <f t="shared" si="230"/>
        <v>1</v>
      </c>
      <c r="BH205" s="211" t="str">
        <f t="shared" si="231"/>
        <v/>
      </c>
      <c r="BI205" s="212">
        <f t="shared" si="202"/>
        <v>6</v>
      </c>
      <c r="BJ205" s="52" t="s">
        <v>0</v>
      </c>
      <c r="BK205" s="57" t="str">
        <f t="shared" si="232"/>
        <v>Jure</v>
      </c>
      <c r="BL205" s="33" t="str">
        <f t="shared" si="233"/>
        <v>Janković</v>
      </c>
      <c r="BM205" s="78" t="str">
        <f t="shared" si="234"/>
        <v>NEMA</v>
      </c>
      <c r="BN205" s="78" t="str">
        <f t="shared" si="235"/>
        <v>NEMA</v>
      </c>
      <c r="BO205" s="33" t="str">
        <f t="shared" si="236"/>
        <v>Jure</v>
      </c>
      <c r="BP205" s="71" t="str">
        <f t="shared" si="237"/>
        <v>Janković</v>
      </c>
      <c r="BQ205" s="52" t="s">
        <v>0</v>
      </c>
      <c r="BR205" s="87" t="str">
        <f t="shared" si="238"/>
        <v>Jure Janković</v>
      </c>
      <c r="BS205" s="52" t="s">
        <v>0</v>
      </c>
      <c r="BT205" s="20" t="str">
        <f t="shared" si="239"/>
        <v>SELECT 'Jure – Janković', ime, prezime FROM imeprezime WHERE ime LIKE '%ur%' Or prezime LIKE '%ankovi%' Or ime LIKE '%ankovi%' Or prezime LIKE '%ur%' ORDER BY ime, prezime;</v>
      </c>
      <c r="BU205" s="52" t="s">
        <v>0</v>
      </c>
      <c r="BV205" s="135"/>
      <c r="BW205" s="52" t="s">
        <v>0</v>
      </c>
      <c r="BX205" s="57" t="str">
        <f t="shared" si="240"/>
        <v/>
      </c>
      <c r="BY205" s="78" t="str">
        <f>IF(BV205="","",MAX(BY$10:BY204)+1)</f>
        <v/>
      </c>
      <c r="BZ205" s="58" t="str">
        <f t="shared" si="241"/>
        <v/>
      </c>
      <c r="CA205" s="52" t="s">
        <v>0</v>
      </c>
      <c r="CB205" s="20" t="str">
        <f t="shared" si="242"/>
        <v/>
      </c>
      <c r="CC205" s="52" t="s">
        <v>0</v>
      </c>
      <c r="CD205" s="63">
        <f>IF(AND(BM205="NEMA",BN205="NEMA"),MAX(CD$10:CD204)+1,"")</f>
        <v>2008</v>
      </c>
      <c r="CE205" s="58">
        <f t="shared" si="243"/>
        <v>1</v>
      </c>
      <c r="CF205" t="s">
        <v>0</v>
      </c>
      <c r="CG205" s="138" t="str">
        <f t="shared" si="203"/>
        <v>O</v>
      </c>
      <c r="CH205" t="s">
        <v>0</v>
      </c>
      <c r="CI205" s="57" t="str">
        <f>IF(CD205="","",IF(M205&lt;&gt;"CRO","","INSERT INTO osoba (id,reg_broj,oib,spol_id,dat_rodjenja) VALUES ("&amp;CD205&amp;",(SELECT max(reg_broj)+1 FROM osoba),Null,'"&amp;CG205&amp;"',Null); INSERT INTO osoba_log (id,reg_broj,oib,spol_id,dat_rodjenja,dnevnik_id) SELECT id,reg_broj,oib,spol_id,dat_rodjenja,"&amp;dnevnik_id&amp;" FROM osoba WHERE id = "&amp;CD205&amp;";"))</f>
        <v/>
      </c>
      <c r="CJ205" s="71" t="str">
        <f>IF(CD205="","","INSERT INTO imeprezime (id,osoba_id,rbr,ime,prezime,klub_id,identitet_id,sintaksa_id,info,aktivno,dnevnik_id) VALUES ("&amp;CD205&amp;","&amp;IF(CI205="","Null",CD205)&amp;",1,'"&amp;BK205&amp;"','"&amp;BL205&amp;"',(SELECT id FROM klub WHERE naziv = '"&amp;BD205&amp;"'),Null,1,'',1,"&amp;dnevnik_id&amp;");")</f>
        <v>INSERT INTO imeprezime (id,osoba_id,rbr,ime,prezime,klub_id,identitet_id,sintaksa_id,info,aktivno,dnevnik_id) VALUES (2008,Null,1,'Jure','Janković',(SELECT id FROM klub WHERE naziv = ''),Null,1,'',1,881);</v>
      </c>
      <c r="CK205" t="s">
        <v>0</v>
      </c>
      <c r="CL205" s="20" t="str">
        <f t="shared" si="244"/>
        <v>INSERT INTO imeprezime (id,osoba_id,rbr,ime,prezime,klub_id,identitet_id,sintaksa_id,info,aktivno,dnevnik_id) VALUES (2008,Null,1,'Jure','Janković',(SELECT id FROM klub WHERE naziv = ''),Null,1,'',1,881);</v>
      </c>
      <c r="CM205" s="52" t="s">
        <v>0</v>
      </c>
      <c r="CN205" s="57" t="str">
        <f t="shared" si="204"/>
        <v>Jure</v>
      </c>
      <c r="CO205" s="71" t="str">
        <f t="shared" si="205"/>
        <v>Janković</v>
      </c>
      <c r="CP205" s="52" t="s">
        <v>0</v>
      </c>
      <c r="CQ205" s="57" t="str">
        <f t="shared" si="245"/>
        <v>Jure – Janković – OPEN</v>
      </c>
      <c r="CR205" s="58" t="str">
        <f t="shared" si="246"/>
        <v>NEMA</v>
      </c>
      <c r="CS205" s="52" t="s">
        <v>0</v>
      </c>
      <c r="CT205" s="57" t="str">
        <f t="shared" si="247"/>
        <v>Jure – Janković</v>
      </c>
      <c r="CU205" s="58" t="str">
        <f t="shared" si="248"/>
        <v>NEMA</v>
      </c>
      <c r="CV205" s="52" t="s">
        <v>0</v>
      </c>
      <c r="CW205" s="57" t="str">
        <f t="shared" si="249"/>
        <v>Jure – Janković</v>
      </c>
      <c r="CX205" s="58" t="str">
        <f t="shared" si="250"/>
        <v>NEMA</v>
      </c>
      <c r="CY205" s="52" t="s">
        <v>0</v>
      </c>
      <c r="CZ205" s="63" t="str">
        <f t="shared" si="251"/>
        <v/>
      </c>
      <c r="DA205" s="58" cm="1">
        <f t="array" ref="DA205">IF(CZ205&lt;&gt;"",INDEX(imePrezime_id,CZ205,0),IF(CD205&lt;&gt;"",CD205,""))</f>
        <v>2008</v>
      </c>
      <c r="DB205" s="52" t="s">
        <v>0</v>
      </c>
      <c r="DC205" s="63" t="str">
        <f t="shared" si="252"/>
        <v>novo</v>
      </c>
      <c r="DD205" s="78" t="str">
        <f t="shared" si="206"/>
        <v/>
      </c>
      <c r="DE205" s="78" t="str">
        <f t="shared" si="253"/>
        <v>kat</v>
      </c>
      <c r="DF205" s="78" t="str">
        <f t="shared" si="254"/>
        <v/>
      </c>
      <c r="DG205" s="71" t="str">
        <f t="shared" si="255"/>
        <v>novo</v>
      </c>
      <c r="DH205" s="52" t="s">
        <v>0</v>
      </c>
      <c r="DI205" s="63">
        <f>IF(BL205="","",MAX(DI$10:DI204)+1)</f>
        <v>1176</v>
      </c>
      <c r="DJ205" s="78">
        <f t="shared" si="256"/>
        <v>1004</v>
      </c>
      <c r="DK205" s="78">
        <f t="shared" si="257"/>
        <v>2008</v>
      </c>
      <c r="DL205" s="78" t="str">
        <f t="shared" si="258"/>
        <v/>
      </c>
      <c r="DM205" s="78">
        <f t="shared" si="259"/>
        <v>6</v>
      </c>
      <c r="DN205" s="78">
        <f t="shared" si="207"/>
        <v>0</v>
      </c>
      <c r="DO205" s="78">
        <f t="shared" si="208"/>
        <v>33</v>
      </c>
      <c r="DP205" s="78" t="str">
        <f t="shared" si="260"/>
        <v>1</v>
      </c>
      <c r="DQ205" s="78" t="str">
        <f t="shared" si="261"/>
        <v/>
      </c>
      <c r="DR205" s="78" t="str">
        <f t="shared" si="262"/>
        <v/>
      </c>
      <c r="DS205" s="58" t="str">
        <f t="shared" si="209"/>
        <v/>
      </c>
      <c r="DT205" s="52" t="s">
        <v>0</v>
      </c>
      <c r="DU205" s="20"/>
      <c r="DV205" s="52"/>
      <c r="DW205" s="20"/>
      <c r="DX205" s="52"/>
      <c r="DY205" s="230"/>
      <c r="DZ205" s="52" t="s">
        <v>0</v>
      </c>
    </row>
    <row r="206" spans="1:130" x14ac:dyDescent="0.25">
      <c r="A206" t="s">
        <v>0</v>
      </c>
      <c r="B206" s="57" t="str">
        <f>IF(csv!F198="","",csv!T198)</f>
        <v>OPEN</v>
      </c>
      <c r="C206" s="33" t="s">
        <v>0</v>
      </c>
      <c r="D206" s="33" t="str">
        <f>IF(csv!F198="","",csv!F198)</f>
        <v>Petar</v>
      </c>
      <c r="E206" s="33" t="str">
        <f>IF(csv!E198="","",csv!E198)</f>
        <v>Barulek</v>
      </c>
      <c r="F206" s="33" t="s">
        <v>0</v>
      </c>
      <c r="G206" s="78" t="str">
        <f>IF(csv!M198="","",csv!M198)</f>
        <v/>
      </c>
      <c r="H206" s="78" t="str">
        <f>IF(csv!N198="","",csv!N198)</f>
        <v>1</v>
      </c>
      <c r="I206" s="33" t="s">
        <v>0</v>
      </c>
      <c r="J206" s="33" t="str">
        <f>IF(csv!P198="","",csv!P198)</f>
        <v>OK Varaždin</v>
      </c>
      <c r="K206" s="33" t="str">
        <f>IF(csv!Q198="","",csv!Q198)</f>
        <v>OK Varaždin</v>
      </c>
      <c r="L206" s="33" t="s">
        <v>0</v>
      </c>
      <c r="M206" s="71" t="str">
        <f>IF(csv!R198="","",csv!R198)</f>
        <v>CRO</v>
      </c>
      <c r="N206" s="52" t="s">
        <v>0</v>
      </c>
      <c r="O206" s="57" t="str">
        <f t="shared" si="210"/>
        <v>OPEN</v>
      </c>
      <c r="P206" s="78">
        <f>IF(O206="","",IF(COUNTIF(O$10:O205,O206)=0,P205+1,P205))</f>
        <v>12</v>
      </c>
      <c r="Q206" s="93">
        <f t="shared" si="211"/>
        <v>291</v>
      </c>
      <c r="R206" s="94" t="str" cm="1">
        <f t="array" ref="R206">IF(S206="","",INDEX(natjecanjeStaze_naziv,MATCH(S206,natjecanjeStaze_stazaId,0)))</f>
        <v>Otvorena</v>
      </c>
      <c r="S206" s="58">
        <f t="shared" si="212"/>
        <v>1004</v>
      </c>
      <c r="T206" s="52" t="s">
        <v>0</v>
      </c>
      <c r="U206" s="165" t="str">
        <f t="shared" si="213"/>
        <v>Otvorena</v>
      </c>
      <c r="V206" s="52" t="s">
        <v>0</v>
      </c>
      <c r="W206" s="57" t="str">
        <f t="shared" si="214"/>
        <v>CRO</v>
      </c>
      <c r="X206" s="78">
        <f t="shared" si="200"/>
        <v>1</v>
      </c>
      <c r="Y206" s="33" t="str">
        <f t="shared" si="215"/>
        <v/>
      </c>
      <c r="Z206" s="71" t="str">
        <f>IF(Y206="","",MAX(Z$10:Z205)+1)</f>
        <v/>
      </c>
      <c r="AA206" s="52" t="s">
        <v>0</v>
      </c>
      <c r="AB206" s="135"/>
      <c r="AC206" s="52" t="s">
        <v>0</v>
      </c>
      <c r="AD206" s="20" t="str">
        <f t="shared" si="216"/>
        <v/>
      </c>
      <c r="AE206" s="52" t="s">
        <v>0</v>
      </c>
      <c r="AF206" s="165" t="str">
        <f t="shared" si="217"/>
        <v>CRO</v>
      </c>
      <c r="AG206" s="52" t="s">
        <v>0</v>
      </c>
      <c r="AH206" s="57" t="str">
        <f t="shared" si="218"/>
        <v>OK Varaždin</v>
      </c>
      <c r="AI206" s="33" t="str">
        <f t="shared" si="219"/>
        <v>OK Varaždin</v>
      </c>
      <c r="AJ206" s="78" t="str">
        <f t="shared" si="201"/>
        <v/>
      </c>
      <c r="AK206" s="33" t="str" cm="1">
        <f t="array" ref="AK206">IF(AJ206="",""&amp;AI206,IF(AJ206="NEMA",AI206,INDEX(klub_naziv,MATCH(INDEX(klubAlias_klubId,AJ206),klub_id,0))))</f>
        <v>OK Varaždin</v>
      </c>
      <c r="AL206" s="33" t="str" cm="1">
        <f t="array" ref="AL206">IFERROR(""&amp;INDEX(registarNatjecatelji,CX206,4),"")</f>
        <v>OK Varaždin</v>
      </c>
      <c r="AM206" s="95" t="str">
        <f t="shared" si="220"/>
        <v/>
      </c>
      <c r="AN206" s="71" t="str">
        <f t="shared" si="221"/>
        <v>OK Varaždin</v>
      </c>
      <c r="AO206" s="52" t="s">
        <v>0</v>
      </c>
      <c r="AP206" s="87" t="str">
        <f>IF(AJ206&lt;&gt;"NEMA","",IF(IFERROR(MATCH(AI206,AI$10:AI205,0),0)&lt;&gt;0,"",AI206))</f>
        <v/>
      </c>
      <c r="AQ206" s="52" t="s">
        <v>0</v>
      </c>
      <c r="AR206" s="135"/>
      <c r="AS206" s="52" t="s">
        <v>0</v>
      </c>
      <c r="AT206" s="57" t="str">
        <f t="shared" si="222"/>
        <v/>
      </c>
      <c r="AU206" s="33" t="str">
        <f>IF(AT206="","",MAX(AU$10:AU205)+1)</f>
        <v/>
      </c>
      <c r="AV206" s="33" t="str">
        <f t="shared" si="223"/>
        <v/>
      </c>
      <c r="AW206" s="33" t="str">
        <f t="shared" si="224"/>
        <v/>
      </c>
      <c r="AX206" s="33" t="str">
        <f>IF(AR206="","",MAX(AX$10:AX205)+1)</f>
        <v/>
      </c>
      <c r="AY206" s="94" t="str">
        <f t="shared" si="225"/>
        <v/>
      </c>
      <c r="AZ206" s="71" t="str">
        <f t="shared" si="226"/>
        <v/>
      </c>
      <c r="BA206" s="52" t="s">
        <v>0</v>
      </c>
      <c r="BB206" s="20" t="str">
        <f t="shared" si="227"/>
        <v/>
      </c>
      <c r="BC206" s="52" t="s">
        <v>0</v>
      </c>
      <c r="BD206" s="165" t="str">
        <f t="shared" si="228"/>
        <v>OK Varaždin</v>
      </c>
      <c r="BE206" s="52" t="s">
        <v>0</v>
      </c>
      <c r="BF206" s="63" t="str">
        <f t="shared" si="229"/>
        <v/>
      </c>
      <c r="BG206" s="93" t="str">
        <f t="shared" si="230"/>
        <v>1</v>
      </c>
      <c r="BH206" s="211" t="str">
        <f t="shared" si="231"/>
        <v/>
      </c>
      <c r="BI206" s="212">
        <f t="shared" si="202"/>
        <v>6</v>
      </c>
      <c r="BJ206" s="52" t="s">
        <v>0</v>
      </c>
      <c r="BK206" s="57" t="str">
        <f t="shared" si="232"/>
        <v>Petar</v>
      </c>
      <c r="BL206" s="33" t="str">
        <f t="shared" si="233"/>
        <v>Barulek</v>
      </c>
      <c r="BM206" s="78">
        <f t="shared" si="234"/>
        <v>1379</v>
      </c>
      <c r="BN206" s="78" t="str">
        <f t="shared" si="235"/>
        <v/>
      </c>
      <c r="BO206" s="33" t="str">
        <f t="shared" si="236"/>
        <v>Petar</v>
      </c>
      <c r="BP206" s="71" t="str">
        <f t="shared" si="237"/>
        <v>Barulek</v>
      </c>
      <c r="BQ206" s="52" t="s">
        <v>0</v>
      </c>
      <c r="BR206" s="87" t="str">
        <f t="shared" si="238"/>
        <v/>
      </c>
      <c r="BS206" s="52" t="s">
        <v>0</v>
      </c>
      <c r="BT206" s="20" t="str">
        <f t="shared" si="239"/>
        <v/>
      </c>
      <c r="BU206" s="52" t="s">
        <v>0</v>
      </c>
      <c r="BV206" s="135"/>
      <c r="BW206" s="52" t="s">
        <v>0</v>
      </c>
      <c r="BX206" s="57" t="str">
        <f t="shared" si="240"/>
        <v/>
      </c>
      <c r="BY206" s="78" t="str">
        <f>IF(BV206="","",MAX(BY$10:BY205)+1)</f>
        <v/>
      </c>
      <c r="BZ206" s="58" t="str">
        <f t="shared" si="241"/>
        <v/>
      </c>
      <c r="CA206" s="52" t="s">
        <v>0</v>
      </c>
      <c r="CB206" s="20" t="str">
        <f t="shared" si="242"/>
        <v/>
      </c>
      <c r="CC206" s="52" t="s">
        <v>0</v>
      </c>
      <c r="CD206" s="63" t="str">
        <f>IF(AND(BM206="NEMA",BN206="NEMA"),MAX(CD$10:CD205)+1,"")</f>
        <v/>
      </c>
      <c r="CE206" s="58" t="str">
        <f t="shared" si="243"/>
        <v/>
      </c>
      <c r="CF206" t="s">
        <v>0</v>
      </c>
      <c r="CG206" s="138" t="str">
        <f t="shared" si="203"/>
        <v>O</v>
      </c>
      <c r="CH206" t="s">
        <v>0</v>
      </c>
      <c r="CI206" s="57" t="str">
        <f>IF(CD206="","",IF(M206&lt;&gt;"CRO","","INSERT INTO osoba (id,reg_broj,oib,spol_id,dat_rodjenja) VALUES ("&amp;CD206&amp;",(SELECT max(reg_broj)+1 FROM osoba),Null,'"&amp;CG206&amp;"',Null); INSERT INTO osoba_log (id,reg_broj,oib,spol_id,dat_rodjenja,dnevnik_id) SELECT id,reg_broj,oib,spol_id,dat_rodjenja,"&amp;dnevnik_id&amp;" FROM osoba WHERE id = "&amp;CD206&amp;";"))</f>
        <v/>
      </c>
      <c r="CJ206" s="71" t="str">
        <f>IF(CD206="","","INSERT INTO imeprezime (id,osoba_id,rbr,ime,prezime,klub_id,identitet_id,sintaksa_id,info,aktivno,dnevnik_id) VALUES ("&amp;CD206&amp;","&amp;IF(CI206="","Null",CD206)&amp;",1,'"&amp;BK206&amp;"','"&amp;BL206&amp;"',(SELECT id FROM klub WHERE naziv = '"&amp;BD206&amp;"'),Null,1,'',1,"&amp;dnevnik_id&amp;");")</f>
        <v/>
      </c>
      <c r="CK206" t="s">
        <v>0</v>
      </c>
      <c r="CL206" s="20" t="str">
        <f t="shared" si="244"/>
        <v/>
      </c>
      <c r="CM206" s="52" t="s">
        <v>0</v>
      </c>
      <c r="CN206" s="57" t="str">
        <f t="shared" si="204"/>
        <v>Petar</v>
      </c>
      <c r="CO206" s="71" t="str">
        <f t="shared" si="205"/>
        <v>Barulek</v>
      </c>
      <c r="CP206" s="52" t="s">
        <v>0</v>
      </c>
      <c r="CQ206" s="57" t="str">
        <f t="shared" si="245"/>
        <v>Petar – Barulek – OK Varaždin – OPEN</v>
      </c>
      <c r="CR206" s="58" t="str">
        <f t="shared" si="246"/>
        <v>NEMA</v>
      </c>
      <c r="CS206" s="52" t="s">
        <v>0</v>
      </c>
      <c r="CT206" s="57" t="str">
        <f t="shared" si="247"/>
        <v>Petar – Barulek – OK Varaždin</v>
      </c>
      <c r="CU206" s="58">
        <f t="shared" si="248"/>
        <v>511</v>
      </c>
      <c r="CV206" s="52" t="s">
        <v>0</v>
      </c>
      <c r="CW206" s="57" t="str">
        <f t="shared" si="249"/>
        <v>Petar – Barulek</v>
      </c>
      <c r="CX206" s="58">
        <f t="shared" si="250"/>
        <v>511</v>
      </c>
      <c r="CY206" s="52" t="s">
        <v>0</v>
      </c>
      <c r="CZ206" s="63">
        <f t="shared" si="251"/>
        <v>511</v>
      </c>
      <c r="DA206" s="58" cm="1">
        <f t="array" ref="DA206">IF(CZ206&lt;&gt;"",INDEX(imePrezime_id,CZ206,0),IF(CD206&lt;&gt;"",CD206,""))</f>
        <v>1379</v>
      </c>
      <c r="DB206" s="52" t="s">
        <v>0</v>
      </c>
      <c r="DC206" s="63" t="str">
        <f t="shared" si="252"/>
        <v>imepre</v>
      </c>
      <c r="DD206" s="78" t="str">
        <f t="shared" si="206"/>
        <v>klu</v>
      </c>
      <c r="DE206" s="78" t="str">
        <f t="shared" si="253"/>
        <v>kat</v>
      </c>
      <c r="DF206" s="78" t="str">
        <f t="shared" si="254"/>
        <v/>
      </c>
      <c r="DG206" s="71" t="str">
        <f t="shared" si="255"/>
        <v>imepre-klu-kat</v>
      </c>
      <c r="DH206" s="52" t="s">
        <v>0</v>
      </c>
      <c r="DI206" s="63">
        <f>IF(BL206="","",MAX(DI$10:DI205)+1)</f>
        <v>1177</v>
      </c>
      <c r="DJ206" s="78">
        <f t="shared" si="256"/>
        <v>1004</v>
      </c>
      <c r="DK206" s="78">
        <f t="shared" si="257"/>
        <v>1379</v>
      </c>
      <c r="DL206" s="78" t="str">
        <f t="shared" si="258"/>
        <v/>
      </c>
      <c r="DM206" s="78">
        <f t="shared" si="259"/>
        <v>6</v>
      </c>
      <c r="DN206" s="78">
        <f t="shared" si="207"/>
        <v>0</v>
      </c>
      <c r="DO206" s="78">
        <f t="shared" si="208"/>
        <v>1</v>
      </c>
      <c r="DP206" s="78" t="str">
        <f t="shared" si="260"/>
        <v>1</v>
      </c>
      <c r="DQ206" s="78" t="str">
        <f t="shared" si="261"/>
        <v/>
      </c>
      <c r="DR206" s="78" t="str">
        <f t="shared" si="262"/>
        <v/>
      </c>
      <c r="DS206" s="58" t="str">
        <f t="shared" si="209"/>
        <v/>
      </c>
      <c r="DT206" s="52" t="s">
        <v>0</v>
      </c>
      <c r="DU206" s="20"/>
      <c r="DV206" s="52"/>
      <c r="DW206" s="20"/>
      <c r="DX206" s="52"/>
      <c r="DY206" s="230"/>
      <c r="DZ206" s="52" t="s">
        <v>0</v>
      </c>
    </row>
    <row r="207" spans="1:130" x14ac:dyDescent="0.25">
      <c r="A207" t="s">
        <v>0</v>
      </c>
      <c r="B207" s="57" t="str">
        <f>IF(csv!F199="","",csv!T199)</f>
        <v>Ž12</v>
      </c>
      <c r="C207" s="33" t="s">
        <v>0</v>
      </c>
      <c r="D207" s="33" t="str">
        <f>IF(csv!F199="","",csv!F199)</f>
        <v>Sara</v>
      </c>
      <c r="E207" s="33" t="str">
        <f>IF(csv!E199="","",csv!E199)</f>
        <v>Delić</v>
      </c>
      <c r="F207" s="33" t="s">
        <v>0</v>
      </c>
      <c r="G207" s="78" t="str">
        <f>IF(csv!M199="","",csv!M199)</f>
        <v>21:20</v>
      </c>
      <c r="H207" s="78" t="str">
        <f>IF(csv!N199="","",csv!N199)</f>
        <v>0</v>
      </c>
      <c r="I207" s="33" t="s">
        <v>0</v>
      </c>
      <c r="J207" s="33" t="str">
        <f>IF(csv!P199="","",csv!P199)</f>
        <v>OK Jelen</v>
      </c>
      <c r="K207" s="33" t="str">
        <f>IF(csv!Q199="","",csv!Q199)</f>
        <v>OK Jelen</v>
      </c>
      <c r="L207" s="33" t="s">
        <v>0</v>
      </c>
      <c r="M207" s="71" t="str">
        <f>IF(csv!R199="","",csv!R199)</f>
        <v>CRO</v>
      </c>
      <c r="N207" s="52" t="s">
        <v>0</v>
      </c>
      <c r="O207" s="57" t="str">
        <f t="shared" si="210"/>
        <v>Ž12</v>
      </c>
      <c r="P207" s="78">
        <f>IF(O207="","",IF(COUNTIF(O$10:O206,O207)=0,P206+1,P206))</f>
        <v>13</v>
      </c>
      <c r="Q207" s="93">
        <f t="shared" si="211"/>
        <v>122</v>
      </c>
      <c r="R207" s="94" t="str" cm="1">
        <f t="array" ref="R207">IF(S207="","",INDEX(natjecanjeStaze_naziv,MATCH(S207,natjecanjeStaze_stazaId,0)))</f>
        <v>M12 – Ž12</v>
      </c>
      <c r="S207" s="58">
        <f t="shared" si="212"/>
        <v>1001</v>
      </c>
      <c r="T207" s="52" t="s">
        <v>0</v>
      </c>
      <c r="U207" s="165" t="str">
        <f t="shared" si="213"/>
        <v>Ž12</v>
      </c>
      <c r="V207" s="52" t="s">
        <v>0</v>
      </c>
      <c r="W207" s="57" t="str">
        <f t="shared" si="214"/>
        <v>CRO</v>
      </c>
      <c r="X207" s="78">
        <f t="shared" si="200"/>
        <v>1</v>
      </c>
      <c r="Y207" s="33" t="str">
        <f t="shared" si="215"/>
        <v/>
      </c>
      <c r="Z207" s="71" t="str">
        <f>IF(Y207="","",MAX(Z$10:Z206)+1)</f>
        <v/>
      </c>
      <c r="AA207" s="52" t="s">
        <v>0</v>
      </c>
      <c r="AB207" s="135"/>
      <c r="AC207" s="52" t="s">
        <v>0</v>
      </c>
      <c r="AD207" s="20" t="str">
        <f t="shared" si="216"/>
        <v/>
      </c>
      <c r="AE207" s="52" t="s">
        <v>0</v>
      </c>
      <c r="AF207" s="165" t="str">
        <f t="shared" si="217"/>
        <v>CRO</v>
      </c>
      <c r="AG207" s="52" t="s">
        <v>0</v>
      </c>
      <c r="AH207" s="57" t="str">
        <f t="shared" si="218"/>
        <v>OK Jelen</v>
      </c>
      <c r="AI207" s="33" t="str">
        <f t="shared" si="219"/>
        <v>OK Jelen</v>
      </c>
      <c r="AJ207" s="78" t="str">
        <f t="shared" si="201"/>
        <v/>
      </c>
      <c r="AK207" s="33" t="str" cm="1">
        <f t="array" ref="AK207">IF(AJ207="",""&amp;AI207,IF(AJ207="NEMA",AI207,INDEX(klub_naziv,MATCH(INDEX(klubAlias_klubId,AJ207),klub_id,0))))</f>
        <v>OK Jelen</v>
      </c>
      <c r="AL207" s="33" t="str" cm="1">
        <f t="array" ref="AL207">IFERROR(""&amp;INDEX(registarNatjecatelji,CX207,4),"")</f>
        <v>OK Jelen</v>
      </c>
      <c r="AM207" s="95" t="str">
        <f t="shared" si="220"/>
        <v/>
      </c>
      <c r="AN207" s="71" t="str">
        <f t="shared" si="221"/>
        <v>OK Jelen</v>
      </c>
      <c r="AO207" s="52" t="s">
        <v>0</v>
      </c>
      <c r="AP207" s="87" t="str">
        <f>IF(AJ207&lt;&gt;"NEMA","",IF(IFERROR(MATCH(AI207,AI$10:AI206,0),0)&lt;&gt;0,"",AI207))</f>
        <v/>
      </c>
      <c r="AQ207" s="52" t="s">
        <v>0</v>
      </c>
      <c r="AR207" s="135"/>
      <c r="AS207" s="52" t="s">
        <v>0</v>
      </c>
      <c r="AT207" s="57" t="str">
        <f t="shared" si="222"/>
        <v/>
      </c>
      <c r="AU207" s="33" t="str">
        <f>IF(AT207="","",MAX(AU$10:AU206)+1)</f>
        <v/>
      </c>
      <c r="AV207" s="33" t="str">
        <f t="shared" si="223"/>
        <v/>
      </c>
      <c r="AW207" s="33" t="str">
        <f t="shared" si="224"/>
        <v/>
      </c>
      <c r="AX207" s="33" t="str">
        <f>IF(AR207="","",MAX(AX$10:AX206)+1)</f>
        <v/>
      </c>
      <c r="AY207" s="94" t="str">
        <f t="shared" si="225"/>
        <v/>
      </c>
      <c r="AZ207" s="71" t="str">
        <f t="shared" si="226"/>
        <v/>
      </c>
      <c r="BA207" s="52" t="s">
        <v>0</v>
      </c>
      <c r="BB207" s="20" t="str">
        <f t="shared" si="227"/>
        <v/>
      </c>
      <c r="BC207" s="52" t="s">
        <v>0</v>
      </c>
      <c r="BD207" s="165" t="str">
        <f t="shared" si="228"/>
        <v>OK Jelen</v>
      </c>
      <c r="BE207" s="52" t="s">
        <v>0</v>
      </c>
      <c r="BF207" s="63" t="str">
        <f t="shared" si="229"/>
        <v>21:20</v>
      </c>
      <c r="BG207" s="93" t="str">
        <f t="shared" si="230"/>
        <v>0</v>
      </c>
      <c r="BH207" s="211">
        <f t="shared" si="231"/>
        <v>1280</v>
      </c>
      <c r="BI207" s="212">
        <f t="shared" si="202"/>
        <v>1</v>
      </c>
      <c r="BJ207" s="52" t="s">
        <v>0</v>
      </c>
      <c r="BK207" s="57" t="str">
        <f t="shared" si="232"/>
        <v>Sara</v>
      </c>
      <c r="BL207" s="33" t="str">
        <f t="shared" si="233"/>
        <v>Delić</v>
      </c>
      <c r="BM207" s="78">
        <f t="shared" si="234"/>
        <v>1528</v>
      </c>
      <c r="BN207" s="78" t="str">
        <f t="shared" si="235"/>
        <v/>
      </c>
      <c r="BO207" s="33" t="str">
        <f t="shared" si="236"/>
        <v>Sara</v>
      </c>
      <c r="BP207" s="71" t="str">
        <f t="shared" si="237"/>
        <v>Delić</v>
      </c>
      <c r="BQ207" s="52" t="s">
        <v>0</v>
      </c>
      <c r="BR207" s="87" t="str">
        <f t="shared" si="238"/>
        <v/>
      </c>
      <c r="BS207" s="52" t="s">
        <v>0</v>
      </c>
      <c r="BT207" s="20" t="str">
        <f t="shared" si="239"/>
        <v/>
      </c>
      <c r="BU207" s="52" t="s">
        <v>0</v>
      </c>
      <c r="BV207" s="135"/>
      <c r="BW207" s="52" t="s">
        <v>0</v>
      </c>
      <c r="BX207" s="57" t="str">
        <f t="shared" si="240"/>
        <v/>
      </c>
      <c r="BY207" s="78" t="str">
        <f>IF(BV207="","",MAX(BY$10:BY206)+1)</f>
        <v/>
      </c>
      <c r="BZ207" s="58" t="str">
        <f t="shared" si="241"/>
        <v/>
      </c>
      <c r="CA207" s="52" t="s">
        <v>0</v>
      </c>
      <c r="CB207" s="20" t="str">
        <f t="shared" si="242"/>
        <v/>
      </c>
      <c r="CC207" s="52" t="s">
        <v>0</v>
      </c>
      <c r="CD207" s="63" t="str">
        <f>IF(AND(BM207="NEMA",BN207="NEMA"),MAX(CD$10:CD206)+1,"")</f>
        <v/>
      </c>
      <c r="CE207" s="58" t="str">
        <f t="shared" si="243"/>
        <v/>
      </c>
      <c r="CF207" t="s">
        <v>0</v>
      </c>
      <c r="CG207" s="138" t="str">
        <f t="shared" si="203"/>
        <v>Ž</v>
      </c>
      <c r="CH207" t="s">
        <v>0</v>
      </c>
      <c r="CI207" s="57" t="str">
        <f>IF(CD207="","",IF(M207&lt;&gt;"CRO","","INSERT INTO osoba (id,reg_broj,oib,spol_id,dat_rodjenja) VALUES ("&amp;CD207&amp;",(SELECT max(reg_broj)+1 FROM osoba),Null,'"&amp;CG207&amp;"',Null); INSERT INTO osoba_log (id,reg_broj,oib,spol_id,dat_rodjenja,dnevnik_id) SELECT id,reg_broj,oib,spol_id,dat_rodjenja,"&amp;dnevnik_id&amp;" FROM osoba WHERE id = "&amp;CD207&amp;";"))</f>
        <v/>
      </c>
      <c r="CJ207" s="71" t="str">
        <f>IF(CD207="","","INSERT INTO imeprezime (id,osoba_id,rbr,ime,prezime,klub_id,identitet_id,sintaksa_id,info,aktivno,dnevnik_id) VALUES ("&amp;CD207&amp;","&amp;IF(CI207="","Null",CD207)&amp;",1,'"&amp;BK207&amp;"','"&amp;BL207&amp;"',(SELECT id FROM klub WHERE naziv = '"&amp;BD207&amp;"'),Null,1,'',1,"&amp;dnevnik_id&amp;");")</f>
        <v/>
      </c>
      <c r="CK207" t="s">
        <v>0</v>
      </c>
      <c r="CL207" s="20" t="str">
        <f t="shared" si="244"/>
        <v/>
      </c>
      <c r="CM207" s="52" t="s">
        <v>0</v>
      </c>
      <c r="CN207" s="57" t="str">
        <f t="shared" si="204"/>
        <v>Sara</v>
      </c>
      <c r="CO207" s="71" t="str">
        <f t="shared" si="205"/>
        <v>Delić</v>
      </c>
      <c r="CP207" s="52" t="s">
        <v>0</v>
      </c>
      <c r="CQ207" s="57" t="str">
        <f t="shared" si="245"/>
        <v>Sara – Delić – OK Jelen – Ž12</v>
      </c>
      <c r="CR207" s="58">
        <f t="shared" si="246"/>
        <v>157</v>
      </c>
      <c r="CS207" s="52" t="s">
        <v>0</v>
      </c>
      <c r="CT207" s="57" t="str">
        <f t="shared" si="247"/>
        <v>Sara – Delić – OK Jelen</v>
      </c>
      <c r="CU207" s="58">
        <f t="shared" si="248"/>
        <v>157</v>
      </c>
      <c r="CV207" s="52" t="s">
        <v>0</v>
      </c>
      <c r="CW207" s="57" t="str">
        <f t="shared" si="249"/>
        <v>Sara – Delić</v>
      </c>
      <c r="CX207" s="58">
        <f t="shared" si="250"/>
        <v>157</v>
      </c>
      <c r="CY207" s="52" t="s">
        <v>0</v>
      </c>
      <c r="CZ207" s="63">
        <f t="shared" si="251"/>
        <v>157</v>
      </c>
      <c r="DA207" s="58" cm="1">
        <f t="array" ref="DA207">IF(CZ207&lt;&gt;"",INDEX(imePrezime_id,CZ207,0),IF(CD207&lt;&gt;"",CD207,""))</f>
        <v>1528</v>
      </c>
      <c r="DB207" s="52" t="s">
        <v>0</v>
      </c>
      <c r="DC207" s="63" t="str">
        <f t="shared" si="252"/>
        <v>imepre</v>
      </c>
      <c r="DD207" s="78" t="str">
        <f t="shared" si="206"/>
        <v>klu</v>
      </c>
      <c r="DE207" s="78" t="str">
        <f t="shared" si="253"/>
        <v>kat</v>
      </c>
      <c r="DF207" s="78" t="str">
        <f t="shared" si="254"/>
        <v/>
      </c>
      <c r="DG207" s="71" t="str">
        <f t="shared" si="255"/>
        <v>imepre-klu-kat</v>
      </c>
      <c r="DH207" s="52" t="s">
        <v>0</v>
      </c>
      <c r="DI207" s="63">
        <f>IF(BL207="","",MAX(DI$10:DI206)+1)</f>
        <v>1178</v>
      </c>
      <c r="DJ207" s="78">
        <f t="shared" si="256"/>
        <v>1001</v>
      </c>
      <c r="DK207" s="78">
        <f t="shared" si="257"/>
        <v>1528</v>
      </c>
      <c r="DL207" s="78">
        <f t="shared" si="258"/>
        <v>1280</v>
      </c>
      <c r="DM207" s="78">
        <f t="shared" si="259"/>
        <v>1</v>
      </c>
      <c r="DN207" s="78">
        <f t="shared" si="207"/>
        <v>0</v>
      </c>
      <c r="DO207" s="78">
        <f t="shared" si="208"/>
        <v>1</v>
      </c>
      <c r="DP207" s="78" t="str">
        <f t="shared" si="260"/>
        <v>0</v>
      </c>
      <c r="DQ207" s="78" t="str">
        <f t="shared" si="261"/>
        <v/>
      </c>
      <c r="DR207" s="78" t="str">
        <f t="shared" si="262"/>
        <v/>
      </c>
      <c r="DS207" s="58" t="str">
        <f t="shared" si="209"/>
        <v/>
      </c>
      <c r="DT207" s="52" t="s">
        <v>0</v>
      </c>
      <c r="DU207" s="20"/>
      <c r="DV207" s="52"/>
      <c r="DW207" s="20"/>
      <c r="DX207" s="52"/>
      <c r="DY207" s="230"/>
      <c r="DZ207" s="52" t="s">
        <v>0</v>
      </c>
    </row>
    <row r="208" spans="1:130" x14ac:dyDescent="0.25">
      <c r="A208" t="s">
        <v>0</v>
      </c>
      <c r="B208" s="57" t="str">
        <f>IF(csv!F200="","",csv!T200)</f>
        <v>Ž12</v>
      </c>
      <c r="C208" s="33" t="s">
        <v>0</v>
      </c>
      <c r="D208" s="33" t="str">
        <f>IF(csv!F200="","",csv!F200)</f>
        <v>Dora</v>
      </c>
      <c r="E208" s="33" t="str">
        <f>IF(csv!E200="","",csv!E200)</f>
        <v>Delić</v>
      </c>
      <c r="F208" s="33" t="s">
        <v>0</v>
      </c>
      <c r="G208" s="78" t="str">
        <f>IF(csv!M200="","",csv!M200)</f>
        <v>25:12</v>
      </c>
      <c r="H208" s="78" t="str">
        <f>IF(csv!N200="","",csv!N200)</f>
        <v>0</v>
      </c>
      <c r="I208" s="33" t="s">
        <v>0</v>
      </c>
      <c r="J208" s="33" t="str">
        <f>IF(csv!P200="","",csv!P200)</f>
        <v>OK Jelen</v>
      </c>
      <c r="K208" s="33" t="str">
        <f>IF(csv!Q200="","",csv!Q200)</f>
        <v>OK Jelen</v>
      </c>
      <c r="L208" s="33" t="s">
        <v>0</v>
      </c>
      <c r="M208" s="71" t="str">
        <f>IF(csv!R200="","",csv!R200)</f>
        <v>CRO</v>
      </c>
      <c r="N208" s="52" t="s">
        <v>0</v>
      </c>
      <c r="O208" s="57" t="str">
        <f t="shared" si="210"/>
        <v>Ž12</v>
      </c>
      <c r="P208" s="78">
        <f>IF(O208="","",IF(COUNTIF(O$10:O207,O208)=0,P207+1,P207))</f>
        <v>13</v>
      </c>
      <c r="Q208" s="93">
        <f t="shared" si="211"/>
        <v>122</v>
      </c>
      <c r="R208" s="94" t="str" cm="1">
        <f t="array" ref="R208">IF(S208="","",INDEX(natjecanjeStaze_naziv,MATCH(S208,natjecanjeStaze_stazaId,0)))</f>
        <v>M12 – Ž12</v>
      </c>
      <c r="S208" s="58">
        <f t="shared" si="212"/>
        <v>1001</v>
      </c>
      <c r="T208" s="52" t="s">
        <v>0</v>
      </c>
      <c r="U208" s="165" t="str">
        <f t="shared" si="213"/>
        <v>Ž12</v>
      </c>
      <c r="V208" s="52" t="s">
        <v>0</v>
      </c>
      <c r="W208" s="57" t="str">
        <f t="shared" si="214"/>
        <v>CRO</v>
      </c>
      <c r="X208" s="78">
        <f t="shared" si="200"/>
        <v>1</v>
      </c>
      <c r="Y208" s="33" t="str">
        <f t="shared" si="215"/>
        <v/>
      </c>
      <c r="Z208" s="71" t="str">
        <f>IF(Y208="","",MAX(Z$10:Z207)+1)</f>
        <v/>
      </c>
      <c r="AA208" s="52" t="s">
        <v>0</v>
      </c>
      <c r="AB208" s="135"/>
      <c r="AC208" s="52" t="s">
        <v>0</v>
      </c>
      <c r="AD208" s="20" t="str">
        <f t="shared" si="216"/>
        <v/>
      </c>
      <c r="AE208" s="52" t="s">
        <v>0</v>
      </c>
      <c r="AF208" s="165" t="str">
        <f t="shared" si="217"/>
        <v>CRO</v>
      </c>
      <c r="AG208" s="52" t="s">
        <v>0</v>
      </c>
      <c r="AH208" s="57" t="str">
        <f t="shared" si="218"/>
        <v>OK Jelen</v>
      </c>
      <c r="AI208" s="33" t="str">
        <f t="shared" si="219"/>
        <v>OK Jelen</v>
      </c>
      <c r="AJ208" s="78" t="str">
        <f t="shared" si="201"/>
        <v/>
      </c>
      <c r="AK208" s="33" t="str" cm="1">
        <f t="array" ref="AK208">IF(AJ208="",""&amp;AI208,IF(AJ208="NEMA",AI208,INDEX(klub_naziv,MATCH(INDEX(klubAlias_klubId,AJ208),klub_id,0))))</f>
        <v>OK Jelen</v>
      </c>
      <c r="AL208" s="33" t="str" cm="1">
        <f t="array" ref="AL208">IFERROR(""&amp;INDEX(registarNatjecatelji,CX208,4),"")</f>
        <v>OK Jelen</v>
      </c>
      <c r="AM208" s="95" t="str">
        <f t="shared" si="220"/>
        <v/>
      </c>
      <c r="AN208" s="71" t="str">
        <f t="shared" si="221"/>
        <v>OK Jelen</v>
      </c>
      <c r="AO208" s="52" t="s">
        <v>0</v>
      </c>
      <c r="AP208" s="87" t="str">
        <f>IF(AJ208&lt;&gt;"NEMA","",IF(IFERROR(MATCH(AI208,AI$10:AI207,0),0)&lt;&gt;0,"",AI208))</f>
        <v/>
      </c>
      <c r="AQ208" s="52" t="s">
        <v>0</v>
      </c>
      <c r="AR208" s="135"/>
      <c r="AS208" s="52" t="s">
        <v>0</v>
      </c>
      <c r="AT208" s="57" t="str">
        <f t="shared" si="222"/>
        <v/>
      </c>
      <c r="AU208" s="33" t="str">
        <f>IF(AT208="","",MAX(AU$10:AU207)+1)</f>
        <v/>
      </c>
      <c r="AV208" s="33" t="str">
        <f t="shared" si="223"/>
        <v/>
      </c>
      <c r="AW208" s="33" t="str">
        <f t="shared" si="224"/>
        <v/>
      </c>
      <c r="AX208" s="33" t="str">
        <f>IF(AR208="","",MAX(AX$10:AX207)+1)</f>
        <v/>
      </c>
      <c r="AY208" s="94" t="str">
        <f t="shared" si="225"/>
        <v/>
      </c>
      <c r="AZ208" s="71" t="str">
        <f t="shared" si="226"/>
        <v/>
      </c>
      <c r="BA208" s="52" t="s">
        <v>0</v>
      </c>
      <c r="BB208" s="20" t="str">
        <f t="shared" si="227"/>
        <v/>
      </c>
      <c r="BC208" s="52" t="s">
        <v>0</v>
      </c>
      <c r="BD208" s="165" t="str">
        <f t="shared" si="228"/>
        <v>OK Jelen</v>
      </c>
      <c r="BE208" s="52" t="s">
        <v>0</v>
      </c>
      <c r="BF208" s="63" t="str">
        <f t="shared" si="229"/>
        <v>25:12</v>
      </c>
      <c r="BG208" s="93" t="str">
        <f t="shared" si="230"/>
        <v>0</v>
      </c>
      <c r="BH208" s="211">
        <f t="shared" si="231"/>
        <v>1512</v>
      </c>
      <c r="BI208" s="212">
        <f t="shared" si="202"/>
        <v>1</v>
      </c>
      <c r="BJ208" s="52" t="s">
        <v>0</v>
      </c>
      <c r="BK208" s="57" t="str">
        <f t="shared" si="232"/>
        <v>Dora</v>
      </c>
      <c r="BL208" s="33" t="str">
        <f t="shared" si="233"/>
        <v>Delić</v>
      </c>
      <c r="BM208" s="78">
        <f t="shared" si="234"/>
        <v>1338</v>
      </c>
      <c r="BN208" s="78" t="str">
        <f t="shared" si="235"/>
        <v/>
      </c>
      <c r="BO208" s="33" t="str">
        <f t="shared" si="236"/>
        <v>Dora</v>
      </c>
      <c r="BP208" s="71" t="str">
        <f t="shared" si="237"/>
        <v>Delić</v>
      </c>
      <c r="BQ208" s="52" t="s">
        <v>0</v>
      </c>
      <c r="BR208" s="87" t="str">
        <f t="shared" si="238"/>
        <v/>
      </c>
      <c r="BS208" s="52" t="s">
        <v>0</v>
      </c>
      <c r="BT208" s="20" t="str">
        <f t="shared" si="239"/>
        <v/>
      </c>
      <c r="BU208" s="52" t="s">
        <v>0</v>
      </c>
      <c r="BV208" s="135"/>
      <c r="BW208" s="52" t="s">
        <v>0</v>
      </c>
      <c r="BX208" s="57" t="str">
        <f t="shared" si="240"/>
        <v/>
      </c>
      <c r="BY208" s="78" t="str">
        <f>IF(BV208="","",MAX(BY$10:BY207)+1)</f>
        <v/>
      </c>
      <c r="BZ208" s="58" t="str">
        <f t="shared" si="241"/>
        <v/>
      </c>
      <c r="CA208" s="52" t="s">
        <v>0</v>
      </c>
      <c r="CB208" s="20" t="str">
        <f t="shared" si="242"/>
        <v/>
      </c>
      <c r="CC208" s="52" t="s">
        <v>0</v>
      </c>
      <c r="CD208" s="63" t="str">
        <f>IF(AND(BM208="NEMA",BN208="NEMA"),MAX(CD$10:CD207)+1,"")</f>
        <v/>
      </c>
      <c r="CE208" s="58" t="str">
        <f t="shared" si="243"/>
        <v/>
      </c>
      <c r="CF208" t="s">
        <v>0</v>
      </c>
      <c r="CG208" s="138" t="str">
        <f t="shared" si="203"/>
        <v>Ž</v>
      </c>
      <c r="CH208" t="s">
        <v>0</v>
      </c>
      <c r="CI208" s="57" t="str">
        <f>IF(CD208="","",IF(M208&lt;&gt;"CRO","","INSERT INTO osoba (id,reg_broj,oib,spol_id,dat_rodjenja) VALUES ("&amp;CD208&amp;",(SELECT max(reg_broj)+1 FROM osoba),Null,'"&amp;CG208&amp;"',Null); INSERT INTO osoba_log (id,reg_broj,oib,spol_id,dat_rodjenja,dnevnik_id) SELECT id,reg_broj,oib,spol_id,dat_rodjenja,"&amp;dnevnik_id&amp;" FROM osoba WHERE id = "&amp;CD208&amp;";"))</f>
        <v/>
      </c>
      <c r="CJ208" s="71" t="str">
        <f>IF(CD208="","","INSERT INTO imeprezime (id,osoba_id,rbr,ime,prezime,klub_id,identitet_id,sintaksa_id,info,aktivno,dnevnik_id) VALUES ("&amp;CD208&amp;","&amp;IF(CI208="","Null",CD208)&amp;",1,'"&amp;BK208&amp;"','"&amp;BL208&amp;"',(SELECT id FROM klub WHERE naziv = '"&amp;BD208&amp;"'),Null,1,'',1,"&amp;dnevnik_id&amp;");")</f>
        <v/>
      </c>
      <c r="CK208" t="s">
        <v>0</v>
      </c>
      <c r="CL208" s="20" t="str">
        <f t="shared" si="244"/>
        <v/>
      </c>
      <c r="CM208" s="52" t="s">
        <v>0</v>
      </c>
      <c r="CN208" s="57" t="str">
        <f t="shared" si="204"/>
        <v>Dora</v>
      </c>
      <c r="CO208" s="71" t="str">
        <f t="shared" si="205"/>
        <v>Delić</v>
      </c>
      <c r="CP208" s="52" t="s">
        <v>0</v>
      </c>
      <c r="CQ208" s="57" t="str">
        <f t="shared" si="245"/>
        <v>Dora – Delić – OK Jelen – Ž12</v>
      </c>
      <c r="CR208" s="58">
        <f t="shared" si="246"/>
        <v>156</v>
      </c>
      <c r="CS208" s="52" t="s">
        <v>0</v>
      </c>
      <c r="CT208" s="57" t="str">
        <f t="shared" si="247"/>
        <v>Dora – Delić – OK Jelen</v>
      </c>
      <c r="CU208" s="58">
        <f t="shared" si="248"/>
        <v>156</v>
      </c>
      <c r="CV208" s="52" t="s">
        <v>0</v>
      </c>
      <c r="CW208" s="57" t="str">
        <f t="shared" si="249"/>
        <v>Dora – Delić</v>
      </c>
      <c r="CX208" s="58">
        <f t="shared" si="250"/>
        <v>156</v>
      </c>
      <c r="CY208" s="52" t="s">
        <v>0</v>
      </c>
      <c r="CZ208" s="63">
        <f t="shared" si="251"/>
        <v>156</v>
      </c>
      <c r="DA208" s="58" cm="1">
        <f t="array" ref="DA208">IF(CZ208&lt;&gt;"",INDEX(imePrezime_id,CZ208,0),IF(CD208&lt;&gt;"",CD208,""))</f>
        <v>1338</v>
      </c>
      <c r="DB208" s="52" t="s">
        <v>0</v>
      </c>
      <c r="DC208" s="63" t="str">
        <f t="shared" si="252"/>
        <v>imepre</v>
      </c>
      <c r="DD208" s="78" t="str">
        <f t="shared" si="206"/>
        <v>klu</v>
      </c>
      <c r="DE208" s="78" t="str">
        <f t="shared" si="253"/>
        <v>kat</v>
      </c>
      <c r="DF208" s="78" t="str">
        <f t="shared" si="254"/>
        <v/>
      </c>
      <c r="DG208" s="71" t="str">
        <f t="shared" si="255"/>
        <v>imepre-klu-kat</v>
      </c>
      <c r="DH208" s="52" t="s">
        <v>0</v>
      </c>
      <c r="DI208" s="63">
        <f>IF(BL208="","",MAX(DI$10:DI207)+1)</f>
        <v>1179</v>
      </c>
      <c r="DJ208" s="78">
        <f t="shared" si="256"/>
        <v>1001</v>
      </c>
      <c r="DK208" s="78">
        <f t="shared" si="257"/>
        <v>1338</v>
      </c>
      <c r="DL208" s="78">
        <f t="shared" si="258"/>
        <v>1512</v>
      </c>
      <c r="DM208" s="78">
        <f t="shared" si="259"/>
        <v>1</v>
      </c>
      <c r="DN208" s="78">
        <f t="shared" si="207"/>
        <v>0</v>
      </c>
      <c r="DO208" s="78">
        <f t="shared" si="208"/>
        <v>1</v>
      </c>
      <c r="DP208" s="78" t="str">
        <f t="shared" si="260"/>
        <v>0</v>
      </c>
      <c r="DQ208" s="78" t="str">
        <f t="shared" si="261"/>
        <v/>
      </c>
      <c r="DR208" s="78" t="str">
        <f t="shared" si="262"/>
        <v/>
      </c>
      <c r="DS208" s="58" t="str">
        <f t="shared" si="209"/>
        <v/>
      </c>
      <c r="DT208" s="52" t="s">
        <v>0</v>
      </c>
      <c r="DU208" s="20"/>
      <c r="DV208" s="52"/>
      <c r="DW208" s="20"/>
      <c r="DX208" s="52"/>
      <c r="DY208" s="230"/>
      <c r="DZ208" s="52" t="s">
        <v>0</v>
      </c>
    </row>
    <row r="209" spans="1:130" x14ac:dyDescent="0.25">
      <c r="A209" t="s">
        <v>0</v>
      </c>
      <c r="B209" s="57" t="str">
        <f>IF(csv!F201="","",csv!T201)</f>
        <v>Ž12</v>
      </c>
      <c r="C209" s="33" t="s">
        <v>0</v>
      </c>
      <c r="D209" s="33" t="str">
        <f>IF(csv!F201="","",csv!F201)</f>
        <v>Veronika</v>
      </c>
      <c r="E209" s="33" t="str">
        <f>IF(csv!E201="","",csv!E201)</f>
        <v>Šantić</v>
      </c>
      <c r="F209" s="33" t="s">
        <v>0</v>
      </c>
      <c r="G209" s="78" t="str">
        <f>IF(csv!M201="","",csv!M201)</f>
        <v>25:18</v>
      </c>
      <c r="H209" s="78" t="str">
        <f>IF(csv!N201="","",csv!N201)</f>
        <v>0</v>
      </c>
      <c r="I209" s="33" t="s">
        <v>0</v>
      </c>
      <c r="J209" s="33" t="str">
        <f>IF(csv!P201="","",csv!P201)</f>
        <v>BJE</v>
      </c>
      <c r="K209" s="33" t="str">
        <f>IF(csv!Q201="","",csv!Q201)</f>
        <v>OK Bjelovar</v>
      </c>
      <c r="L209" s="33" t="s">
        <v>0</v>
      </c>
      <c r="M209" s="71" t="str">
        <f>IF(csv!R201="","",csv!R201)</f>
        <v>CRO</v>
      </c>
      <c r="N209" s="52" t="s">
        <v>0</v>
      </c>
      <c r="O209" s="57" t="str">
        <f t="shared" si="210"/>
        <v>Ž12</v>
      </c>
      <c r="P209" s="78">
        <f>IF(O209="","",IF(COUNTIF(O$10:O208,O209)=0,P208+1,P208))</f>
        <v>13</v>
      </c>
      <c r="Q209" s="93">
        <f t="shared" si="211"/>
        <v>122</v>
      </c>
      <c r="R209" s="94" t="str" cm="1">
        <f t="array" ref="R209">IF(S209="","",INDEX(natjecanjeStaze_naziv,MATCH(S209,natjecanjeStaze_stazaId,0)))</f>
        <v>M12 – Ž12</v>
      </c>
      <c r="S209" s="58">
        <f t="shared" si="212"/>
        <v>1001</v>
      </c>
      <c r="T209" s="52" t="s">
        <v>0</v>
      </c>
      <c r="U209" s="165" t="str">
        <f t="shared" si="213"/>
        <v>Ž12</v>
      </c>
      <c r="V209" s="52" t="s">
        <v>0</v>
      </c>
      <c r="W209" s="57" t="str">
        <f t="shared" si="214"/>
        <v>CRO</v>
      </c>
      <c r="X209" s="78">
        <f t="shared" si="200"/>
        <v>1</v>
      </c>
      <c r="Y209" s="33" t="str">
        <f t="shared" si="215"/>
        <v/>
      </c>
      <c r="Z209" s="71" t="str">
        <f>IF(Y209="","",MAX(Z$10:Z208)+1)</f>
        <v/>
      </c>
      <c r="AA209" s="52" t="s">
        <v>0</v>
      </c>
      <c r="AB209" s="135"/>
      <c r="AC209" s="52" t="s">
        <v>0</v>
      </c>
      <c r="AD209" s="20" t="str">
        <f t="shared" si="216"/>
        <v/>
      </c>
      <c r="AE209" s="52" t="s">
        <v>0</v>
      </c>
      <c r="AF209" s="165" t="str">
        <f t="shared" si="217"/>
        <v>CRO</v>
      </c>
      <c r="AG209" s="52" t="s">
        <v>0</v>
      </c>
      <c r="AH209" s="57" t="str">
        <f t="shared" si="218"/>
        <v>BJE</v>
      </c>
      <c r="AI209" s="33" t="str">
        <f t="shared" si="219"/>
        <v>OK Bjelovar</v>
      </c>
      <c r="AJ209" s="78" t="str">
        <f t="shared" si="201"/>
        <v/>
      </c>
      <c r="AK209" s="33" t="str" cm="1">
        <f t="array" ref="AK209">IF(AJ209="",""&amp;AI209,IF(AJ209="NEMA",AI209,INDEX(klub_naziv,MATCH(INDEX(klubAlias_klubId,AJ209),klub_id,0))))</f>
        <v>OK Bjelovar</v>
      </c>
      <c r="AL209" s="33" t="str" cm="1">
        <f t="array" ref="AL209">IFERROR(""&amp;INDEX(registarNatjecatelji,CX209,4),"")</f>
        <v>OK Bjelovar</v>
      </c>
      <c r="AM209" s="95" t="str">
        <f t="shared" si="220"/>
        <v/>
      </c>
      <c r="AN209" s="71" t="str">
        <f t="shared" si="221"/>
        <v>OK Bjelovar</v>
      </c>
      <c r="AO209" s="52" t="s">
        <v>0</v>
      </c>
      <c r="AP209" s="87" t="str">
        <f>IF(AJ209&lt;&gt;"NEMA","",IF(IFERROR(MATCH(AI209,AI$10:AI208,0),0)&lt;&gt;0,"",AI209))</f>
        <v/>
      </c>
      <c r="AQ209" s="52" t="s">
        <v>0</v>
      </c>
      <c r="AR209" s="135"/>
      <c r="AS209" s="52" t="s">
        <v>0</v>
      </c>
      <c r="AT209" s="57" t="str">
        <f t="shared" si="222"/>
        <v/>
      </c>
      <c r="AU209" s="33" t="str">
        <f>IF(AT209="","",MAX(AU$10:AU208)+1)</f>
        <v/>
      </c>
      <c r="AV209" s="33" t="str">
        <f t="shared" si="223"/>
        <v/>
      </c>
      <c r="AW209" s="33" t="str">
        <f t="shared" si="224"/>
        <v/>
      </c>
      <c r="AX209" s="33" t="str">
        <f>IF(AR209="","",MAX(AX$10:AX208)+1)</f>
        <v/>
      </c>
      <c r="AY209" s="94" t="str">
        <f t="shared" si="225"/>
        <v/>
      </c>
      <c r="AZ209" s="71" t="str">
        <f t="shared" si="226"/>
        <v/>
      </c>
      <c r="BA209" s="52" t="s">
        <v>0</v>
      </c>
      <c r="BB209" s="20" t="str">
        <f t="shared" si="227"/>
        <v/>
      </c>
      <c r="BC209" s="52" t="s">
        <v>0</v>
      </c>
      <c r="BD209" s="165" t="str">
        <f t="shared" si="228"/>
        <v>OK Bjelovar</v>
      </c>
      <c r="BE209" s="52" t="s">
        <v>0</v>
      </c>
      <c r="BF209" s="63" t="str">
        <f t="shared" si="229"/>
        <v>25:18</v>
      </c>
      <c r="BG209" s="93" t="str">
        <f t="shared" si="230"/>
        <v>0</v>
      </c>
      <c r="BH209" s="211">
        <f t="shared" si="231"/>
        <v>1518</v>
      </c>
      <c r="BI209" s="212">
        <f t="shared" si="202"/>
        <v>1</v>
      </c>
      <c r="BJ209" s="52" t="s">
        <v>0</v>
      </c>
      <c r="BK209" s="57" t="str">
        <f t="shared" si="232"/>
        <v>Veronika</v>
      </c>
      <c r="BL209" s="33" t="str">
        <f t="shared" si="233"/>
        <v>Šantić</v>
      </c>
      <c r="BM209" s="78">
        <f t="shared" si="234"/>
        <v>1364</v>
      </c>
      <c r="BN209" s="78" t="str">
        <f t="shared" si="235"/>
        <v/>
      </c>
      <c r="BO209" s="33" t="str">
        <f t="shared" si="236"/>
        <v>Veronika</v>
      </c>
      <c r="BP209" s="71" t="str">
        <f t="shared" si="237"/>
        <v>Šantić</v>
      </c>
      <c r="BQ209" s="52" t="s">
        <v>0</v>
      </c>
      <c r="BR209" s="87" t="str">
        <f t="shared" si="238"/>
        <v/>
      </c>
      <c r="BS209" s="52" t="s">
        <v>0</v>
      </c>
      <c r="BT209" s="20" t="str">
        <f t="shared" si="239"/>
        <v/>
      </c>
      <c r="BU209" s="52" t="s">
        <v>0</v>
      </c>
      <c r="BV209" s="135"/>
      <c r="BW209" s="52" t="s">
        <v>0</v>
      </c>
      <c r="BX209" s="57" t="str">
        <f t="shared" si="240"/>
        <v/>
      </c>
      <c r="BY209" s="78" t="str">
        <f>IF(BV209="","",MAX(BY$10:BY208)+1)</f>
        <v/>
      </c>
      <c r="BZ209" s="58" t="str">
        <f t="shared" si="241"/>
        <v/>
      </c>
      <c r="CA209" s="52" t="s">
        <v>0</v>
      </c>
      <c r="CB209" s="20" t="str">
        <f t="shared" si="242"/>
        <v/>
      </c>
      <c r="CC209" s="52" t="s">
        <v>0</v>
      </c>
      <c r="CD209" s="63" t="str">
        <f>IF(AND(BM209="NEMA",BN209="NEMA"),MAX(CD$10:CD208)+1,"")</f>
        <v/>
      </c>
      <c r="CE209" s="58" t="str">
        <f t="shared" si="243"/>
        <v/>
      </c>
      <c r="CF209" t="s">
        <v>0</v>
      </c>
      <c r="CG209" s="138" t="str">
        <f t="shared" si="203"/>
        <v>Ž</v>
      </c>
      <c r="CH209" t="s">
        <v>0</v>
      </c>
      <c r="CI209" s="57" t="str">
        <f>IF(CD209="","",IF(M209&lt;&gt;"CRO","","INSERT INTO osoba (id,reg_broj,oib,spol_id,dat_rodjenja) VALUES ("&amp;CD209&amp;",(SELECT max(reg_broj)+1 FROM osoba),Null,'"&amp;CG209&amp;"',Null); INSERT INTO osoba_log (id,reg_broj,oib,spol_id,dat_rodjenja,dnevnik_id) SELECT id,reg_broj,oib,spol_id,dat_rodjenja,"&amp;dnevnik_id&amp;" FROM osoba WHERE id = "&amp;CD209&amp;";"))</f>
        <v/>
      </c>
      <c r="CJ209" s="71" t="str">
        <f>IF(CD209="","","INSERT INTO imeprezime (id,osoba_id,rbr,ime,prezime,klub_id,identitet_id,sintaksa_id,info,aktivno,dnevnik_id) VALUES ("&amp;CD209&amp;","&amp;IF(CI209="","Null",CD209)&amp;",1,'"&amp;BK209&amp;"','"&amp;BL209&amp;"',(SELECT id FROM klub WHERE naziv = '"&amp;BD209&amp;"'),Null,1,'',1,"&amp;dnevnik_id&amp;");")</f>
        <v/>
      </c>
      <c r="CK209" t="s">
        <v>0</v>
      </c>
      <c r="CL209" s="20" t="str">
        <f t="shared" si="244"/>
        <v/>
      </c>
      <c r="CM209" s="52" t="s">
        <v>0</v>
      </c>
      <c r="CN209" s="57" t="str">
        <f t="shared" si="204"/>
        <v>Veronika</v>
      </c>
      <c r="CO209" s="71" t="str">
        <f t="shared" si="205"/>
        <v>Šantić</v>
      </c>
      <c r="CP209" s="52" t="s">
        <v>0</v>
      </c>
      <c r="CQ209" s="57" t="str">
        <f t="shared" si="245"/>
        <v>Veronika – Šantić – OK Bjelovar – Ž12</v>
      </c>
      <c r="CR209" s="58">
        <f t="shared" si="246"/>
        <v>24</v>
      </c>
      <c r="CS209" s="52" t="s">
        <v>0</v>
      </c>
      <c r="CT209" s="57" t="str">
        <f t="shared" si="247"/>
        <v>Veronika – Šantić – OK Bjelovar</v>
      </c>
      <c r="CU209" s="58">
        <f t="shared" si="248"/>
        <v>24</v>
      </c>
      <c r="CV209" s="52" t="s">
        <v>0</v>
      </c>
      <c r="CW209" s="57" t="str">
        <f t="shared" si="249"/>
        <v>Veronika – Šantić</v>
      </c>
      <c r="CX209" s="58">
        <f t="shared" si="250"/>
        <v>24</v>
      </c>
      <c r="CY209" s="52" t="s">
        <v>0</v>
      </c>
      <c r="CZ209" s="63">
        <f t="shared" si="251"/>
        <v>24</v>
      </c>
      <c r="DA209" s="58" cm="1">
        <f t="array" ref="DA209">IF(CZ209&lt;&gt;"",INDEX(imePrezime_id,CZ209,0),IF(CD209&lt;&gt;"",CD209,""))</f>
        <v>1364</v>
      </c>
      <c r="DB209" s="52" t="s">
        <v>0</v>
      </c>
      <c r="DC209" s="63" t="str">
        <f t="shared" si="252"/>
        <v>imepre</v>
      </c>
      <c r="DD209" s="78" t="str">
        <f t="shared" si="206"/>
        <v>klu</v>
      </c>
      <c r="DE209" s="78" t="str">
        <f t="shared" si="253"/>
        <v>kat</v>
      </c>
      <c r="DF209" s="78" t="str">
        <f t="shared" si="254"/>
        <v/>
      </c>
      <c r="DG209" s="71" t="str">
        <f t="shared" si="255"/>
        <v>imepre-klu-kat</v>
      </c>
      <c r="DH209" s="52" t="s">
        <v>0</v>
      </c>
      <c r="DI209" s="63">
        <f>IF(BL209="","",MAX(DI$10:DI208)+1)</f>
        <v>1180</v>
      </c>
      <c r="DJ209" s="78">
        <f t="shared" si="256"/>
        <v>1001</v>
      </c>
      <c r="DK209" s="78">
        <f t="shared" si="257"/>
        <v>1364</v>
      </c>
      <c r="DL209" s="78">
        <f t="shared" si="258"/>
        <v>1518</v>
      </c>
      <c r="DM209" s="78">
        <f t="shared" si="259"/>
        <v>1</v>
      </c>
      <c r="DN209" s="78">
        <f t="shared" si="207"/>
        <v>0</v>
      </c>
      <c r="DO209" s="78">
        <f t="shared" si="208"/>
        <v>1</v>
      </c>
      <c r="DP209" s="78" t="str">
        <f t="shared" si="260"/>
        <v>0</v>
      </c>
      <c r="DQ209" s="78" t="str">
        <f t="shared" si="261"/>
        <v/>
      </c>
      <c r="DR209" s="78" t="str">
        <f t="shared" si="262"/>
        <v/>
      </c>
      <c r="DS209" s="58" t="str">
        <f t="shared" si="209"/>
        <v/>
      </c>
      <c r="DT209" s="52" t="s">
        <v>0</v>
      </c>
      <c r="DU209" s="20"/>
      <c r="DV209" s="52"/>
      <c r="DW209" s="20"/>
      <c r="DX209" s="52"/>
      <c r="DY209" s="230"/>
      <c r="DZ209" s="52" t="s">
        <v>0</v>
      </c>
    </row>
    <row r="210" spans="1:130" x14ac:dyDescent="0.25">
      <c r="A210" t="s">
        <v>0</v>
      </c>
      <c r="B210" s="57" t="str">
        <f>IF(csv!F202="","",csv!T202)</f>
        <v>Ž12</v>
      </c>
      <c r="C210" s="33" t="s">
        <v>0</v>
      </c>
      <c r="D210" s="33" t="str">
        <f>IF(csv!F202="","",csv!F202)</f>
        <v>Viktoria</v>
      </c>
      <c r="E210" s="33" t="str">
        <f>IF(csv!E202="","",csv!E202)</f>
        <v>Šantić</v>
      </c>
      <c r="F210" s="33" t="s">
        <v>0</v>
      </c>
      <c r="G210" s="78" t="str">
        <f>IF(csv!M202="","",csv!M202)</f>
        <v>29:30</v>
      </c>
      <c r="H210" s="78" t="str">
        <f>IF(csv!N202="","",csv!N202)</f>
        <v>0</v>
      </c>
      <c r="I210" s="33" t="s">
        <v>0</v>
      </c>
      <c r="J210" s="33" t="str">
        <f>IF(csv!P202="","",csv!P202)</f>
        <v>BJE</v>
      </c>
      <c r="K210" s="33" t="str">
        <f>IF(csv!Q202="","",csv!Q202)</f>
        <v>OK Bjelovar</v>
      </c>
      <c r="L210" s="33" t="s">
        <v>0</v>
      </c>
      <c r="M210" s="71" t="str">
        <f>IF(csv!R202="","",csv!R202)</f>
        <v>CRO</v>
      </c>
      <c r="N210" s="52" t="s">
        <v>0</v>
      </c>
      <c r="O210" s="57" t="str">
        <f t="shared" si="210"/>
        <v>Ž12</v>
      </c>
      <c r="P210" s="78">
        <f>IF(O210="","",IF(COUNTIF(O$10:O209,O210)=0,P209+1,P209))</f>
        <v>13</v>
      </c>
      <c r="Q210" s="93">
        <f t="shared" si="211"/>
        <v>122</v>
      </c>
      <c r="R210" s="94" t="str" cm="1">
        <f t="array" ref="R210">IF(S210="","",INDEX(natjecanjeStaze_naziv,MATCH(S210,natjecanjeStaze_stazaId,0)))</f>
        <v>M12 – Ž12</v>
      </c>
      <c r="S210" s="58">
        <f t="shared" si="212"/>
        <v>1001</v>
      </c>
      <c r="T210" s="52" t="s">
        <v>0</v>
      </c>
      <c r="U210" s="165" t="str">
        <f t="shared" si="213"/>
        <v>Ž12</v>
      </c>
      <c r="V210" s="52" t="s">
        <v>0</v>
      </c>
      <c r="W210" s="57" t="str">
        <f t="shared" si="214"/>
        <v>CRO</v>
      </c>
      <c r="X210" s="78">
        <f t="shared" si="200"/>
        <v>1</v>
      </c>
      <c r="Y210" s="33" t="str">
        <f t="shared" si="215"/>
        <v/>
      </c>
      <c r="Z210" s="71" t="str">
        <f>IF(Y210="","",MAX(Z$10:Z209)+1)</f>
        <v/>
      </c>
      <c r="AA210" s="52" t="s">
        <v>0</v>
      </c>
      <c r="AB210" s="135"/>
      <c r="AC210" s="52" t="s">
        <v>0</v>
      </c>
      <c r="AD210" s="20" t="str">
        <f t="shared" si="216"/>
        <v/>
      </c>
      <c r="AE210" s="52" t="s">
        <v>0</v>
      </c>
      <c r="AF210" s="165" t="str">
        <f t="shared" si="217"/>
        <v>CRO</v>
      </c>
      <c r="AG210" s="52" t="s">
        <v>0</v>
      </c>
      <c r="AH210" s="57" t="str">
        <f t="shared" si="218"/>
        <v>BJE</v>
      </c>
      <c r="AI210" s="33" t="str">
        <f t="shared" si="219"/>
        <v>OK Bjelovar</v>
      </c>
      <c r="AJ210" s="78" t="str">
        <f t="shared" si="201"/>
        <v/>
      </c>
      <c r="AK210" s="33" t="str" cm="1">
        <f t="array" ref="AK210">IF(AJ210="",""&amp;AI210,IF(AJ210="NEMA",AI210,INDEX(klub_naziv,MATCH(INDEX(klubAlias_klubId,AJ210),klub_id,0))))</f>
        <v>OK Bjelovar</v>
      </c>
      <c r="AL210" s="33" t="str" cm="1">
        <f t="array" ref="AL210">IFERROR(""&amp;INDEX(registarNatjecatelji,CX210,4),"")</f>
        <v>OK Bjelovar</v>
      </c>
      <c r="AM210" s="95" t="str">
        <f t="shared" si="220"/>
        <v/>
      </c>
      <c r="AN210" s="71" t="str">
        <f t="shared" si="221"/>
        <v>OK Bjelovar</v>
      </c>
      <c r="AO210" s="52" t="s">
        <v>0</v>
      </c>
      <c r="AP210" s="87" t="str">
        <f>IF(AJ210&lt;&gt;"NEMA","",IF(IFERROR(MATCH(AI210,AI$10:AI209,0),0)&lt;&gt;0,"",AI210))</f>
        <v/>
      </c>
      <c r="AQ210" s="52" t="s">
        <v>0</v>
      </c>
      <c r="AR210" s="135"/>
      <c r="AS210" s="52" t="s">
        <v>0</v>
      </c>
      <c r="AT210" s="57" t="str">
        <f t="shared" si="222"/>
        <v/>
      </c>
      <c r="AU210" s="33" t="str">
        <f>IF(AT210="","",MAX(AU$10:AU209)+1)</f>
        <v/>
      </c>
      <c r="AV210" s="33" t="str">
        <f t="shared" si="223"/>
        <v/>
      </c>
      <c r="AW210" s="33" t="str">
        <f t="shared" si="224"/>
        <v/>
      </c>
      <c r="AX210" s="33" t="str">
        <f>IF(AR210="","",MAX(AX$10:AX209)+1)</f>
        <v/>
      </c>
      <c r="AY210" s="94" t="str">
        <f t="shared" si="225"/>
        <v/>
      </c>
      <c r="AZ210" s="71" t="str">
        <f t="shared" si="226"/>
        <v/>
      </c>
      <c r="BA210" s="52" t="s">
        <v>0</v>
      </c>
      <c r="BB210" s="20" t="str">
        <f t="shared" si="227"/>
        <v/>
      </c>
      <c r="BC210" s="52" t="s">
        <v>0</v>
      </c>
      <c r="BD210" s="165" t="str">
        <f t="shared" si="228"/>
        <v>OK Bjelovar</v>
      </c>
      <c r="BE210" s="52" t="s">
        <v>0</v>
      </c>
      <c r="BF210" s="63" t="str">
        <f t="shared" si="229"/>
        <v>29:30</v>
      </c>
      <c r="BG210" s="93" t="str">
        <f t="shared" si="230"/>
        <v>0</v>
      </c>
      <c r="BH210" s="211">
        <f t="shared" si="231"/>
        <v>1770</v>
      </c>
      <c r="BI210" s="212">
        <f t="shared" si="202"/>
        <v>1</v>
      </c>
      <c r="BJ210" s="52" t="s">
        <v>0</v>
      </c>
      <c r="BK210" s="57" t="str">
        <f t="shared" si="232"/>
        <v>Viktoria</v>
      </c>
      <c r="BL210" s="33" t="str">
        <f t="shared" si="233"/>
        <v>Šantić</v>
      </c>
      <c r="BM210" s="78">
        <f t="shared" si="234"/>
        <v>1244</v>
      </c>
      <c r="BN210" s="78" t="str">
        <f t="shared" si="235"/>
        <v/>
      </c>
      <c r="BO210" s="33" t="str">
        <f t="shared" si="236"/>
        <v>Viktoria</v>
      </c>
      <c r="BP210" s="71" t="str">
        <f t="shared" si="237"/>
        <v>Šantić</v>
      </c>
      <c r="BQ210" s="52" t="s">
        <v>0</v>
      </c>
      <c r="BR210" s="87" t="str">
        <f t="shared" si="238"/>
        <v/>
      </c>
      <c r="BS210" s="52" t="s">
        <v>0</v>
      </c>
      <c r="BT210" s="20" t="str">
        <f t="shared" si="239"/>
        <v/>
      </c>
      <c r="BU210" s="52" t="s">
        <v>0</v>
      </c>
      <c r="BV210" s="135"/>
      <c r="BW210" s="52" t="s">
        <v>0</v>
      </c>
      <c r="BX210" s="57" t="str">
        <f t="shared" si="240"/>
        <v/>
      </c>
      <c r="BY210" s="78" t="str">
        <f>IF(BV210="","",MAX(BY$10:BY209)+1)</f>
        <v/>
      </c>
      <c r="BZ210" s="58" t="str">
        <f t="shared" si="241"/>
        <v/>
      </c>
      <c r="CA210" s="52" t="s">
        <v>0</v>
      </c>
      <c r="CB210" s="20" t="str">
        <f t="shared" si="242"/>
        <v/>
      </c>
      <c r="CC210" s="52" t="s">
        <v>0</v>
      </c>
      <c r="CD210" s="63" t="str">
        <f>IF(AND(BM210="NEMA",BN210="NEMA"),MAX(CD$10:CD209)+1,"")</f>
        <v/>
      </c>
      <c r="CE210" s="58" t="str">
        <f t="shared" si="243"/>
        <v/>
      </c>
      <c r="CF210" t="s">
        <v>0</v>
      </c>
      <c r="CG210" s="138" t="str">
        <f t="shared" si="203"/>
        <v>Ž</v>
      </c>
      <c r="CH210" t="s">
        <v>0</v>
      </c>
      <c r="CI210" s="57" t="str">
        <f>IF(CD210="","",IF(M210&lt;&gt;"CRO","","INSERT INTO osoba (id,reg_broj,oib,spol_id,dat_rodjenja) VALUES ("&amp;CD210&amp;",(SELECT max(reg_broj)+1 FROM osoba),Null,'"&amp;CG210&amp;"',Null); INSERT INTO osoba_log (id,reg_broj,oib,spol_id,dat_rodjenja,dnevnik_id) SELECT id,reg_broj,oib,spol_id,dat_rodjenja,"&amp;dnevnik_id&amp;" FROM osoba WHERE id = "&amp;CD210&amp;";"))</f>
        <v/>
      </c>
      <c r="CJ210" s="71" t="str">
        <f>IF(CD210="","","INSERT INTO imeprezime (id,osoba_id,rbr,ime,prezime,klub_id,identitet_id,sintaksa_id,info,aktivno,dnevnik_id) VALUES ("&amp;CD210&amp;","&amp;IF(CI210="","Null",CD210)&amp;",1,'"&amp;BK210&amp;"','"&amp;BL210&amp;"',(SELECT id FROM klub WHERE naziv = '"&amp;BD210&amp;"'),Null,1,'',1,"&amp;dnevnik_id&amp;");")</f>
        <v/>
      </c>
      <c r="CK210" t="s">
        <v>0</v>
      </c>
      <c r="CL210" s="20" t="str">
        <f t="shared" si="244"/>
        <v/>
      </c>
      <c r="CM210" s="52" t="s">
        <v>0</v>
      </c>
      <c r="CN210" s="57" t="str">
        <f t="shared" si="204"/>
        <v>Viktoria</v>
      </c>
      <c r="CO210" s="71" t="str">
        <f t="shared" si="205"/>
        <v>Šantić</v>
      </c>
      <c r="CP210" s="52" t="s">
        <v>0</v>
      </c>
      <c r="CQ210" s="57" t="str">
        <f t="shared" si="245"/>
        <v>Viktoria – Šantić – OK Bjelovar – Ž12</v>
      </c>
      <c r="CR210" s="58">
        <f t="shared" si="246"/>
        <v>25</v>
      </c>
      <c r="CS210" s="52" t="s">
        <v>0</v>
      </c>
      <c r="CT210" s="57" t="str">
        <f t="shared" si="247"/>
        <v>Viktoria – Šantić – OK Bjelovar</v>
      </c>
      <c r="CU210" s="58">
        <f t="shared" si="248"/>
        <v>25</v>
      </c>
      <c r="CV210" s="52" t="s">
        <v>0</v>
      </c>
      <c r="CW210" s="57" t="str">
        <f t="shared" si="249"/>
        <v>Viktoria – Šantić</v>
      </c>
      <c r="CX210" s="58">
        <f t="shared" si="250"/>
        <v>25</v>
      </c>
      <c r="CY210" s="52" t="s">
        <v>0</v>
      </c>
      <c r="CZ210" s="63">
        <f t="shared" si="251"/>
        <v>25</v>
      </c>
      <c r="DA210" s="58" cm="1">
        <f t="array" ref="DA210">IF(CZ210&lt;&gt;"",INDEX(imePrezime_id,CZ210,0),IF(CD210&lt;&gt;"",CD210,""))</f>
        <v>1244</v>
      </c>
      <c r="DB210" s="52" t="s">
        <v>0</v>
      </c>
      <c r="DC210" s="63" t="str">
        <f t="shared" si="252"/>
        <v>imepre</v>
      </c>
      <c r="DD210" s="78" t="str">
        <f t="shared" si="206"/>
        <v>klu</v>
      </c>
      <c r="DE210" s="78" t="str">
        <f t="shared" si="253"/>
        <v>kat</v>
      </c>
      <c r="DF210" s="78" t="str">
        <f t="shared" si="254"/>
        <v/>
      </c>
      <c r="DG210" s="71" t="str">
        <f t="shared" si="255"/>
        <v>imepre-klu-kat</v>
      </c>
      <c r="DH210" s="52" t="s">
        <v>0</v>
      </c>
      <c r="DI210" s="63">
        <f>IF(BL210="","",MAX(DI$10:DI209)+1)</f>
        <v>1181</v>
      </c>
      <c r="DJ210" s="78">
        <f t="shared" si="256"/>
        <v>1001</v>
      </c>
      <c r="DK210" s="78">
        <f t="shared" si="257"/>
        <v>1244</v>
      </c>
      <c r="DL210" s="78">
        <f t="shared" si="258"/>
        <v>1770</v>
      </c>
      <c r="DM210" s="78">
        <f t="shared" si="259"/>
        <v>1</v>
      </c>
      <c r="DN210" s="78">
        <f t="shared" si="207"/>
        <v>0</v>
      </c>
      <c r="DO210" s="78">
        <f t="shared" si="208"/>
        <v>1</v>
      </c>
      <c r="DP210" s="78" t="str">
        <f t="shared" si="260"/>
        <v>0</v>
      </c>
      <c r="DQ210" s="78" t="str">
        <f t="shared" si="261"/>
        <v/>
      </c>
      <c r="DR210" s="78" t="str">
        <f t="shared" si="262"/>
        <v/>
      </c>
      <c r="DS210" s="58" t="str">
        <f t="shared" si="209"/>
        <v/>
      </c>
      <c r="DT210" s="52" t="s">
        <v>0</v>
      </c>
      <c r="DU210" s="20"/>
      <c r="DV210" s="52"/>
      <c r="DW210" s="20"/>
      <c r="DX210" s="52"/>
      <c r="DY210" s="230"/>
      <c r="DZ210" s="52" t="s">
        <v>0</v>
      </c>
    </row>
    <row r="211" spans="1:130" x14ac:dyDescent="0.25">
      <c r="A211" t="s">
        <v>0</v>
      </c>
      <c r="B211" s="57" t="str">
        <f>IF(csv!F203="","",csv!T203)</f>
        <v>Ž12</v>
      </c>
      <c r="C211" s="33" t="s">
        <v>0</v>
      </c>
      <c r="D211" s="33" t="str">
        <f>IF(csv!F203="","",csv!F203)</f>
        <v>Luna</v>
      </c>
      <c r="E211" s="33" t="str">
        <f>IF(csv!E203="","",csv!E203)</f>
        <v>Bajrektarević</v>
      </c>
      <c r="F211" s="33" t="s">
        <v>0</v>
      </c>
      <c r="G211" s="78" t="str">
        <f>IF(csv!M203="","",csv!M203)</f>
        <v>31:18</v>
      </c>
      <c r="H211" s="78" t="str">
        <f>IF(csv!N203="","",csv!N203)</f>
        <v>0</v>
      </c>
      <c r="I211" s="33" t="s">
        <v>0</v>
      </c>
      <c r="J211" s="33" t="str">
        <f>IF(csv!P203="","",csv!P203)</f>
        <v>Vihor</v>
      </c>
      <c r="K211" s="33" t="str">
        <f>IF(csv!Q203="","",csv!Q203)</f>
        <v>OK Vihor</v>
      </c>
      <c r="L211" s="33" t="s">
        <v>0</v>
      </c>
      <c r="M211" s="71" t="str">
        <f>IF(csv!R203="","",csv!R203)</f>
        <v>CRO</v>
      </c>
      <c r="N211" s="52" t="s">
        <v>0</v>
      </c>
      <c r="O211" s="57" t="str">
        <f t="shared" si="210"/>
        <v>Ž12</v>
      </c>
      <c r="P211" s="78">
        <f>IF(O211="","",IF(COUNTIF(O$10:O210,O211)=0,P210+1,P210))</f>
        <v>13</v>
      </c>
      <c r="Q211" s="93">
        <f t="shared" si="211"/>
        <v>122</v>
      </c>
      <c r="R211" s="94" t="str" cm="1">
        <f t="array" ref="R211">IF(S211="","",INDEX(natjecanjeStaze_naziv,MATCH(S211,natjecanjeStaze_stazaId,0)))</f>
        <v>M12 – Ž12</v>
      </c>
      <c r="S211" s="58">
        <f t="shared" si="212"/>
        <v>1001</v>
      </c>
      <c r="T211" s="52" t="s">
        <v>0</v>
      </c>
      <c r="U211" s="165" t="str">
        <f t="shared" si="213"/>
        <v>Ž12</v>
      </c>
      <c r="V211" s="52" t="s">
        <v>0</v>
      </c>
      <c r="W211" s="57" t="str">
        <f t="shared" si="214"/>
        <v>CRO</v>
      </c>
      <c r="X211" s="78">
        <f t="shared" si="200"/>
        <v>1</v>
      </c>
      <c r="Y211" s="33" t="str">
        <f t="shared" si="215"/>
        <v/>
      </c>
      <c r="Z211" s="71" t="str">
        <f>IF(Y211="","",MAX(Z$10:Z210)+1)</f>
        <v/>
      </c>
      <c r="AA211" s="52" t="s">
        <v>0</v>
      </c>
      <c r="AB211" s="135"/>
      <c r="AC211" s="52" t="s">
        <v>0</v>
      </c>
      <c r="AD211" s="20" t="str">
        <f t="shared" si="216"/>
        <v/>
      </c>
      <c r="AE211" s="52" t="s">
        <v>0</v>
      </c>
      <c r="AF211" s="165" t="str">
        <f t="shared" si="217"/>
        <v>CRO</v>
      </c>
      <c r="AG211" s="52" t="s">
        <v>0</v>
      </c>
      <c r="AH211" s="57" t="str">
        <f t="shared" si="218"/>
        <v>Vihor</v>
      </c>
      <c r="AI211" s="33" t="str">
        <f t="shared" si="219"/>
        <v>OK Vihor</v>
      </c>
      <c r="AJ211" s="78" t="str">
        <f t="shared" si="201"/>
        <v/>
      </c>
      <c r="AK211" s="33" t="str" cm="1">
        <f t="array" ref="AK211">IF(AJ211="",""&amp;AI211,IF(AJ211="NEMA",AI211,INDEX(klub_naziv,MATCH(INDEX(klubAlias_klubId,AJ211),klub_id,0))))</f>
        <v>OK Vihor</v>
      </c>
      <c r="AL211" s="33" t="str" cm="1">
        <f t="array" ref="AL211">IFERROR(""&amp;INDEX(registarNatjecatelji,CX211,4),"")</f>
        <v>OK Vihor</v>
      </c>
      <c r="AM211" s="95" t="str">
        <f t="shared" si="220"/>
        <v/>
      </c>
      <c r="AN211" s="71" t="str">
        <f t="shared" si="221"/>
        <v>OK Vihor</v>
      </c>
      <c r="AO211" s="52" t="s">
        <v>0</v>
      </c>
      <c r="AP211" s="87" t="str">
        <f>IF(AJ211&lt;&gt;"NEMA","",IF(IFERROR(MATCH(AI211,AI$10:AI210,0),0)&lt;&gt;0,"",AI211))</f>
        <v/>
      </c>
      <c r="AQ211" s="52" t="s">
        <v>0</v>
      </c>
      <c r="AR211" s="135"/>
      <c r="AS211" s="52" t="s">
        <v>0</v>
      </c>
      <c r="AT211" s="57" t="str">
        <f t="shared" si="222"/>
        <v/>
      </c>
      <c r="AU211" s="33" t="str">
        <f>IF(AT211="","",MAX(AU$10:AU210)+1)</f>
        <v/>
      </c>
      <c r="AV211" s="33" t="str">
        <f t="shared" si="223"/>
        <v/>
      </c>
      <c r="AW211" s="33" t="str">
        <f t="shared" si="224"/>
        <v/>
      </c>
      <c r="AX211" s="33" t="str">
        <f>IF(AR211="","",MAX(AX$10:AX210)+1)</f>
        <v/>
      </c>
      <c r="AY211" s="94" t="str">
        <f t="shared" si="225"/>
        <v/>
      </c>
      <c r="AZ211" s="71" t="str">
        <f t="shared" si="226"/>
        <v/>
      </c>
      <c r="BA211" s="52" t="s">
        <v>0</v>
      </c>
      <c r="BB211" s="20" t="str">
        <f t="shared" si="227"/>
        <v/>
      </c>
      <c r="BC211" s="52" t="s">
        <v>0</v>
      </c>
      <c r="BD211" s="165" t="str">
        <f t="shared" si="228"/>
        <v>OK Vihor</v>
      </c>
      <c r="BE211" s="52" t="s">
        <v>0</v>
      </c>
      <c r="BF211" s="63" t="str">
        <f t="shared" si="229"/>
        <v>31:18</v>
      </c>
      <c r="BG211" s="93" t="str">
        <f t="shared" si="230"/>
        <v>0</v>
      </c>
      <c r="BH211" s="211">
        <f t="shared" si="231"/>
        <v>1878</v>
      </c>
      <c r="BI211" s="212">
        <f t="shared" si="202"/>
        <v>1</v>
      </c>
      <c r="BJ211" s="52" t="s">
        <v>0</v>
      </c>
      <c r="BK211" s="57" t="str">
        <f t="shared" si="232"/>
        <v>Luna</v>
      </c>
      <c r="BL211" s="33" t="str">
        <f t="shared" si="233"/>
        <v>Bajrektarević</v>
      </c>
      <c r="BM211" s="78">
        <f t="shared" si="234"/>
        <v>1055</v>
      </c>
      <c r="BN211" s="78" t="str">
        <f t="shared" si="235"/>
        <v/>
      </c>
      <c r="BO211" s="33" t="str">
        <f t="shared" si="236"/>
        <v>Luna</v>
      </c>
      <c r="BP211" s="71" t="str">
        <f t="shared" si="237"/>
        <v>Bajrektarević</v>
      </c>
      <c r="BQ211" s="52" t="s">
        <v>0</v>
      </c>
      <c r="BR211" s="87" t="str">
        <f t="shared" si="238"/>
        <v/>
      </c>
      <c r="BS211" s="52" t="s">
        <v>0</v>
      </c>
      <c r="BT211" s="20" t="str">
        <f t="shared" si="239"/>
        <v/>
      </c>
      <c r="BU211" s="52" t="s">
        <v>0</v>
      </c>
      <c r="BV211" s="135"/>
      <c r="BW211" s="52" t="s">
        <v>0</v>
      </c>
      <c r="BX211" s="57" t="str">
        <f t="shared" si="240"/>
        <v/>
      </c>
      <c r="BY211" s="78" t="str">
        <f>IF(BV211="","",MAX(BY$10:BY210)+1)</f>
        <v/>
      </c>
      <c r="BZ211" s="58" t="str">
        <f t="shared" si="241"/>
        <v/>
      </c>
      <c r="CA211" s="52" t="s">
        <v>0</v>
      </c>
      <c r="CB211" s="20" t="str">
        <f t="shared" si="242"/>
        <v/>
      </c>
      <c r="CC211" s="52" t="s">
        <v>0</v>
      </c>
      <c r="CD211" s="63" t="str">
        <f>IF(AND(BM211="NEMA",BN211="NEMA"),MAX(CD$10:CD210)+1,"")</f>
        <v/>
      </c>
      <c r="CE211" s="58" t="str">
        <f t="shared" si="243"/>
        <v/>
      </c>
      <c r="CF211" t="s">
        <v>0</v>
      </c>
      <c r="CG211" s="138" t="str">
        <f t="shared" si="203"/>
        <v>Ž</v>
      </c>
      <c r="CH211" t="s">
        <v>0</v>
      </c>
      <c r="CI211" s="57" t="str">
        <f>IF(CD211="","",IF(M211&lt;&gt;"CRO","","INSERT INTO osoba (id,reg_broj,oib,spol_id,dat_rodjenja) VALUES ("&amp;CD211&amp;",(SELECT max(reg_broj)+1 FROM osoba),Null,'"&amp;CG211&amp;"',Null); INSERT INTO osoba_log (id,reg_broj,oib,spol_id,dat_rodjenja,dnevnik_id) SELECT id,reg_broj,oib,spol_id,dat_rodjenja,"&amp;dnevnik_id&amp;" FROM osoba WHERE id = "&amp;CD211&amp;";"))</f>
        <v/>
      </c>
      <c r="CJ211" s="71" t="str">
        <f>IF(CD211="","","INSERT INTO imeprezime (id,osoba_id,rbr,ime,prezime,klub_id,identitet_id,sintaksa_id,info,aktivno,dnevnik_id) VALUES ("&amp;CD211&amp;","&amp;IF(CI211="","Null",CD211)&amp;",1,'"&amp;BK211&amp;"','"&amp;BL211&amp;"',(SELECT id FROM klub WHERE naziv = '"&amp;BD211&amp;"'),Null,1,'',1,"&amp;dnevnik_id&amp;");")</f>
        <v/>
      </c>
      <c r="CK211" t="s">
        <v>0</v>
      </c>
      <c r="CL211" s="20" t="str">
        <f t="shared" si="244"/>
        <v/>
      </c>
      <c r="CM211" s="52" t="s">
        <v>0</v>
      </c>
      <c r="CN211" s="57" t="str">
        <f t="shared" si="204"/>
        <v>Luna</v>
      </c>
      <c r="CO211" s="71" t="str">
        <f t="shared" si="205"/>
        <v>Bajrektarević</v>
      </c>
      <c r="CP211" s="52" t="s">
        <v>0</v>
      </c>
      <c r="CQ211" s="57" t="str">
        <f t="shared" si="245"/>
        <v>Luna – Bajrektarević – OK Vihor – Ž12</v>
      </c>
      <c r="CR211" s="58">
        <f t="shared" si="246"/>
        <v>610</v>
      </c>
      <c r="CS211" s="52" t="s">
        <v>0</v>
      </c>
      <c r="CT211" s="57" t="str">
        <f t="shared" si="247"/>
        <v>Luna – Bajrektarević – OK Vihor</v>
      </c>
      <c r="CU211" s="58">
        <f t="shared" si="248"/>
        <v>610</v>
      </c>
      <c r="CV211" s="52" t="s">
        <v>0</v>
      </c>
      <c r="CW211" s="57" t="str">
        <f t="shared" si="249"/>
        <v>Luna – Bajrektarević</v>
      </c>
      <c r="CX211" s="58">
        <f t="shared" si="250"/>
        <v>610</v>
      </c>
      <c r="CY211" s="52" t="s">
        <v>0</v>
      </c>
      <c r="CZ211" s="63">
        <f t="shared" si="251"/>
        <v>610</v>
      </c>
      <c r="DA211" s="58" cm="1">
        <f t="array" ref="DA211">IF(CZ211&lt;&gt;"",INDEX(imePrezime_id,CZ211,0),IF(CD211&lt;&gt;"",CD211,""))</f>
        <v>1055</v>
      </c>
      <c r="DB211" s="52" t="s">
        <v>0</v>
      </c>
      <c r="DC211" s="63" t="str">
        <f t="shared" si="252"/>
        <v>imepre</v>
      </c>
      <c r="DD211" s="78" t="str">
        <f t="shared" si="206"/>
        <v>klu</v>
      </c>
      <c r="DE211" s="78" t="str">
        <f t="shared" si="253"/>
        <v>kat</v>
      </c>
      <c r="DF211" s="78" t="str">
        <f t="shared" si="254"/>
        <v/>
      </c>
      <c r="DG211" s="71" t="str">
        <f t="shared" si="255"/>
        <v>imepre-klu-kat</v>
      </c>
      <c r="DH211" s="52" t="s">
        <v>0</v>
      </c>
      <c r="DI211" s="63">
        <f>IF(BL211="","",MAX(DI$10:DI210)+1)</f>
        <v>1182</v>
      </c>
      <c r="DJ211" s="78">
        <f t="shared" si="256"/>
        <v>1001</v>
      </c>
      <c r="DK211" s="78">
        <f t="shared" si="257"/>
        <v>1055</v>
      </c>
      <c r="DL211" s="78">
        <f t="shared" si="258"/>
        <v>1878</v>
      </c>
      <c r="DM211" s="78">
        <f t="shared" si="259"/>
        <v>1</v>
      </c>
      <c r="DN211" s="78">
        <f t="shared" si="207"/>
        <v>0</v>
      </c>
      <c r="DO211" s="78">
        <f t="shared" si="208"/>
        <v>1</v>
      </c>
      <c r="DP211" s="78" t="str">
        <f t="shared" si="260"/>
        <v>0</v>
      </c>
      <c r="DQ211" s="78" t="str">
        <f t="shared" si="261"/>
        <v/>
      </c>
      <c r="DR211" s="78" t="str">
        <f t="shared" si="262"/>
        <v/>
      </c>
      <c r="DS211" s="58" t="str">
        <f t="shared" si="209"/>
        <v/>
      </c>
      <c r="DT211" s="52" t="s">
        <v>0</v>
      </c>
      <c r="DU211" s="20"/>
      <c r="DV211" s="52"/>
      <c r="DW211" s="20"/>
      <c r="DX211" s="52"/>
      <c r="DY211" s="230"/>
      <c r="DZ211" s="52" t="s">
        <v>0</v>
      </c>
    </row>
    <row r="212" spans="1:130" x14ac:dyDescent="0.25">
      <c r="A212" t="s">
        <v>0</v>
      </c>
      <c r="B212" s="57" t="str">
        <f>IF(csv!F204="","",csv!T204)</f>
        <v>Ž12</v>
      </c>
      <c r="C212" s="33" t="s">
        <v>0</v>
      </c>
      <c r="D212" s="33" t="str">
        <f>IF(csv!F204="","",csv!F204)</f>
        <v>Gloria</v>
      </c>
      <c r="E212" s="33" t="str">
        <f>IF(csv!E204="","",csv!E204)</f>
        <v>Šantić</v>
      </c>
      <c r="F212" s="33" t="s">
        <v>0</v>
      </c>
      <c r="G212" s="78" t="str">
        <f>IF(csv!M204="","",csv!M204)</f>
        <v>36:23</v>
      </c>
      <c r="H212" s="78" t="str">
        <f>IF(csv!N204="","",csv!N204)</f>
        <v>0</v>
      </c>
      <c r="I212" s="33" t="s">
        <v>0</v>
      </c>
      <c r="J212" s="33" t="str">
        <f>IF(csv!P204="","",csv!P204)</f>
        <v>BJE</v>
      </c>
      <c r="K212" s="33" t="str">
        <f>IF(csv!Q204="","",csv!Q204)</f>
        <v>OK Bjelovar</v>
      </c>
      <c r="L212" s="33" t="s">
        <v>0</v>
      </c>
      <c r="M212" s="71" t="str">
        <f>IF(csv!R204="","",csv!R204)</f>
        <v>CRO</v>
      </c>
      <c r="N212" s="52" t="s">
        <v>0</v>
      </c>
      <c r="O212" s="57" t="str">
        <f t="shared" si="210"/>
        <v>Ž12</v>
      </c>
      <c r="P212" s="78">
        <f>IF(O212="","",IF(COUNTIF(O$10:O211,O212)=0,P211+1,P211))</f>
        <v>13</v>
      </c>
      <c r="Q212" s="93">
        <f t="shared" si="211"/>
        <v>122</v>
      </c>
      <c r="R212" s="94" t="str" cm="1">
        <f t="array" ref="R212">IF(S212="","",INDEX(natjecanjeStaze_naziv,MATCH(S212,natjecanjeStaze_stazaId,0)))</f>
        <v>M12 – Ž12</v>
      </c>
      <c r="S212" s="58">
        <f t="shared" si="212"/>
        <v>1001</v>
      </c>
      <c r="T212" s="52" t="s">
        <v>0</v>
      </c>
      <c r="U212" s="165" t="str">
        <f t="shared" si="213"/>
        <v>Ž12</v>
      </c>
      <c r="V212" s="52" t="s">
        <v>0</v>
      </c>
      <c r="W212" s="57" t="str">
        <f t="shared" si="214"/>
        <v>CRO</v>
      </c>
      <c r="X212" s="78">
        <f t="shared" si="200"/>
        <v>1</v>
      </c>
      <c r="Y212" s="33" t="str">
        <f t="shared" si="215"/>
        <v/>
      </c>
      <c r="Z212" s="71" t="str">
        <f>IF(Y212="","",MAX(Z$10:Z211)+1)</f>
        <v/>
      </c>
      <c r="AA212" s="52" t="s">
        <v>0</v>
      </c>
      <c r="AB212" s="135"/>
      <c r="AC212" s="52" t="s">
        <v>0</v>
      </c>
      <c r="AD212" s="20" t="str">
        <f t="shared" si="216"/>
        <v/>
      </c>
      <c r="AE212" s="52" t="s">
        <v>0</v>
      </c>
      <c r="AF212" s="165" t="str">
        <f t="shared" si="217"/>
        <v>CRO</v>
      </c>
      <c r="AG212" s="52" t="s">
        <v>0</v>
      </c>
      <c r="AH212" s="57" t="str">
        <f t="shared" si="218"/>
        <v>BJE</v>
      </c>
      <c r="AI212" s="33" t="str">
        <f t="shared" si="219"/>
        <v>OK Bjelovar</v>
      </c>
      <c r="AJ212" s="78" t="str">
        <f t="shared" si="201"/>
        <v/>
      </c>
      <c r="AK212" s="33" t="str" cm="1">
        <f t="array" ref="AK212">IF(AJ212="",""&amp;AI212,IF(AJ212="NEMA",AI212,INDEX(klub_naziv,MATCH(INDEX(klubAlias_klubId,AJ212),klub_id,0))))</f>
        <v>OK Bjelovar</v>
      </c>
      <c r="AL212" s="33" t="str" cm="1">
        <f t="array" ref="AL212">IFERROR(""&amp;INDEX(registarNatjecatelji,CX212,4),"")</f>
        <v>OK Bjelovar</v>
      </c>
      <c r="AM212" s="95" t="str">
        <f t="shared" si="220"/>
        <v/>
      </c>
      <c r="AN212" s="71" t="str">
        <f t="shared" si="221"/>
        <v>OK Bjelovar</v>
      </c>
      <c r="AO212" s="52" t="s">
        <v>0</v>
      </c>
      <c r="AP212" s="87" t="str">
        <f>IF(AJ212&lt;&gt;"NEMA","",IF(IFERROR(MATCH(AI212,AI$10:AI211,0),0)&lt;&gt;0,"",AI212))</f>
        <v/>
      </c>
      <c r="AQ212" s="52" t="s">
        <v>0</v>
      </c>
      <c r="AR212" s="135"/>
      <c r="AS212" s="52" t="s">
        <v>0</v>
      </c>
      <c r="AT212" s="57" t="str">
        <f t="shared" si="222"/>
        <v/>
      </c>
      <c r="AU212" s="33" t="str">
        <f>IF(AT212="","",MAX(AU$10:AU211)+1)</f>
        <v/>
      </c>
      <c r="AV212" s="33" t="str">
        <f t="shared" si="223"/>
        <v/>
      </c>
      <c r="AW212" s="33" t="str">
        <f t="shared" si="224"/>
        <v/>
      </c>
      <c r="AX212" s="33" t="str">
        <f>IF(AR212="","",MAX(AX$10:AX211)+1)</f>
        <v/>
      </c>
      <c r="AY212" s="94" t="str">
        <f t="shared" si="225"/>
        <v/>
      </c>
      <c r="AZ212" s="71" t="str">
        <f t="shared" si="226"/>
        <v/>
      </c>
      <c r="BA212" s="52" t="s">
        <v>0</v>
      </c>
      <c r="BB212" s="20" t="str">
        <f t="shared" si="227"/>
        <v/>
      </c>
      <c r="BC212" s="52" t="s">
        <v>0</v>
      </c>
      <c r="BD212" s="165" t="str">
        <f t="shared" si="228"/>
        <v>OK Bjelovar</v>
      </c>
      <c r="BE212" s="52" t="s">
        <v>0</v>
      </c>
      <c r="BF212" s="63" t="str">
        <f t="shared" si="229"/>
        <v>36:23</v>
      </c>
      <c r="BG212" s="93" t="str">
        <f t="shared" si="230"/>
        <v>0</v>
      </c>
      <c r="BH212" s="211">
        <f t="shared" si="231"/>
        <v>2183</v>
      </c>
      <c r="BI212" s="212">
        <f t="shared" si="202"/>
        <v>1</v>
      </c>
      <c r="BJ212" s="52" t="s">
        <v>0</v>
      </c>
      <c r="BK212" s="57" t="str">
        <f t="shared" si="232"/>
        <v>Gloria</v>
      </c>
      <c r="BL212" s="33" t="str">
        <f t="shared" si="233"/>
        <v>Šantić</v>
      </c>
      <c r="BM212" s="78">
        <f t="shared" si="234"/>
        <v>1542</v>
      </c>
      <c r="BN212" s="78" t="str">
        <f t="shared" si="235"/>
        <v/>
      </c>
      <c r="BO212" s="33" t="str">
        <f t="shared" si="236"/>
        <v>Gloria</v>
      </c>
      <c r="BP212" s="71" t="str">
        <f t="shared" si="237"/>
        <v>Šantić</v>
      </c>
      <c r="BQ212" s="52" t="s">
        <v>0</v>
      </c>
      <c r="BR212" s="87" t="str">
        <f t="shared" si="238"/>
        <v/>
      </c>
      <c r="BS212" s="52" t="s">
        <v>0</v>
      </c>
      <c r="BT212" s="20" t="str">
        <f t="shared" si="239"/>
        <v/>
      </c>
      <c r="BU212" s="52" t="s">
        <v>0</v>
      </c>
      <c r="BV212" s="135"/>
      <c r="BW212" s="52" t="s">
        <v>0</v>
      </c>
      <c r="BX212" s="57" t="str">
        <f t="shared" si="240"/>
        <v/>
      </c>
      <c r="BY212" s="78" t="str">
        <f>IF(BV212="","",MAX(BY$10:BY211)+1)</f>
        <v/>
      </c>
      <c r="BZ212" s="58" t="str">
        <f t="shared" si="241"/>
        <v/>
      </c>
      <c r="CA212" s="52" t="s">
        <v>0</v>
      </c>
      <c r="CB212" s="20" t="str">
        <f t="shared" si="242"/>
        <v/>
      </c>
      <c r="CC212" s="52" t="s">
        <v>0</v>
      </c>
      <c r="CD212" s="63" t="str">
        <f>IF(AND(BM212="NEMA",BN212="NEMA"),MAX(CD$10:CD211)+1,"")</f>
        <v/>
      </c>
      <c r="CE212" s="58" t="str">
        <f t="shared" si="243"/>
        <v/>
      </c>
      <c r="CF212" t="s">
        <v>0</v>
      </c>
      <c r="CG212" s="138" t="str">
        <f t="shared" si="203"/>
        <v>Ž</v>
      </c>
      <c r="CH212" t="s">
        <v>0</v>
      </c>
      <c r="CI212" s="57" t="str">
        <f>IF(CD212="","",IF(M212&lt;&gt;"CRO","","INSERT INTO osoba (id,reg_broj,oib,spol_id,dat_rodjenja) VALUES ("&amp;CD212&amp;",(SELECT max(reg_broj)+1 FROM osoba),Null,'"&amp;CG212&amp;"',Null); INSERT INTO osoba_log (id,reg_broj,oib,spol_id,dat_rodjenja,dnevnik_id) SELECT id,reg_broj,oib,spol_id,dat_rodjenja,"&amp;dnevnik_id&amp;" FROM osoba WHERE id = "&amp;CD212&amp;";"))</f>
        <v/>
      </c>
      <c r="CJ212" s="71" t="str">
        <f>IF(CD212="","","INSERT INTO imeprezime (id,osoba_id,rbr,ime,prezime,klub_id,identitet_id,sintaksa_id,info,aktivno,dnevnik_id) VALUES ("&amp;CD212&amp;","&amp;IF(CI212="","Null",CD212)&amp;",1,'"&amp;BK212&amp;"','"&amp;BL212&amp;"',(SELECT id FROM klub WHERE naziv = '"&amp;BD212&amp;"'),Null,1,'',1,"&amp;dnevnik_id&amp;");")</f>
        <v/>
      </c>
      <c r="CK212" t="s">
        <v>0</v>
      </c>
      <c r="CL212" s="20" t="str">
        <f t="shared" si="244"/>
        <v/>
      </c>
      <c r="CM212" s="52" t="s">
        <v>0</v>
      </c>
      <c r="CN212" s="57" t="str">
        <f t="shared" si="204"/>
        <v>Gloria</v>
      </c>
      <c r="CO212" s="71" t="str">
        <f t="shared" si="205"/>
        <v>Šantić</v>
      </c>
      <c r="CP212" s="52" t="s">
        <v>0</v>
      </c>
      <c r="CQ212" s="57" t="str">
        <f t="shared" si="245"/>
        <v>Gloria – Šantić – OK Bjelovar – Ž12</v>
      </c>
      <c r="CR212" s="58">
        <f t="shared" si="246"/>
        <v>22</v>
      </c>
      <c r="CS212" s="52" t="s">
        <v>0</v>
      </c>
      <c r="CT212" s="57" t="str">
        <f t="shared" si="247"/>
        <v>Gloria – Šantić – OK Bjelovar</v>
      </c>
      <c r="CU212" s="58">
        <f t="shared" si="248"/>
        <v>22</v>
      </c>
      <c r="CV212" s="52" t="s">
        <v>0</v>
      </c>
      <c r="CW212" s="57" t="str">
        <f t="shared" si="249"/>
        <v>Gloria – Šantić</v>
      </c>
      <c r="CX212" s="58">
        <f t="shared" si="250"/>
        <v>22</v>
      </c>
      <c r="CY212" s="52" t="s">
        <v>0</v>
      </c>
      <c r="CZ212" s="63">
        <f t="shared" si="251"/>
        <v>22</v>
      </c>
      <c r="DA212" s="58" cm="1">
        <f t="array" ref="DA212">IF(CZ212&lt;&gt;"",INDEX(imePrezime_id,CZ212,0),IF(CD212&lt;&gt;"",CD212,""))</f>
        <v>1542</v>
      </c>
      <c r="DB212" s="52" t="s">
        <v>0</v>
      </c>
      <c r="DC212" s="63" t="str">
        <f t="shared" si="252"/>
        <v>imepre</v>
      </c>
      <c r="DD212" s="78" t="str">
        <f t="shared" si="206"/>
        <v>klu</v>
      </c>
      <c r="DE212" s="78" t="str">
        <f t="shared" si="253"/>
        <v>kat</v>
      </c>
      <c r="DF212" s="78" t="str">
        <f t="shared" si="254"/>
        <v/>
      </c>
      <c r="DG212" s="71" t="str">
        <f t="shared" si="255"/>
        <v>imepre-klu-kat</v>
      </c>
      <c r="DH212" s="52" t="s">
        <v>0</v>
      </c>
      <c r="DI212" s="63">
        <f>IF(BL212="","",MAX(DI$10:DI211)+1)</f>
        <v>1183</v>
      </c>
      <c r="DJ212" s="78">
        <f t="shared" si="256"/>
        <v>1001</v>
      </c>
      <c r="DK212" s="78">
        <f t="shared" si="257"/>
        <v>1542</v>
      </c>
      <c r="DL212" s="78">
        <f t="shared" si="258"/>
        <v>2183</v>
      </c>
      <c r="DM212" s="78">
        <f t="shared" si="259"/>
        <v>1</v>
      </c>
      <c r="DN212" s="78">
        <f t="shared" si="207"/>
        <v>0</v>
      </c>
      <c r="DO212" s="78">
        <f t="shared" si="208"/>
        <v>1</v>
      </c>
      <c r="DP212" s="78" t="str">
        <f t="shared" si="260"/>
        <v>0</v>
      </c>
      <c r="DQ212" s="78" t="str">
        <f t="shared" si="261"/>
        <v/>
      </c>
      <c r="DR212" s="78" t="str">
        <f t="shared" si="262"/>
        <v/>
      </c>
      <c r="DS212" s="58" t="str">
        <f t="shared" si="209"/>
        <v/>
      </c>
      <c r="DT212" s="52" t="s">
        <v>0</v>
      </c>
      <c r="DU212" s="20"/>
      <c r="DV212" s="52"/>
      <c r="DW212" s="20"/>
      <c r="DX212" s="52"/>
      <c r="DY212" s="230"/>
      <c r="DZ212" s="52" t="s">
        <v>0</v>
      </c>
    </row>
    <row r="213" spans="1:130" x14ac:dyDescent="0.25">
      <c r="A213" t="s">
        <v>0</v>
      </c>
      <c r="B213" s="57" t="str">
        <f>IF(csv!F205="","",csv!T205)</f>
        <v>Ž12</v>
      </c>
      <c r="C213" s="33" t="s">
        <v>0</v>
      </c>
      <c r="D213" s="33" t="str">
        <f>IF(csv!F205="","",csv!F205)</f>
        <v>Nika</v>
      </c>
      <c r="E213" s="33" t="str">
        <f>IF(csv!E205="","",csv!E205)</f>
        <v>Kuzmanić</v>
      </c>
      <c r="F213" s="33" t="s">
        <v>0</v>
      </c>
      <c r="G213" s="78" t="str">
        <f>IF(csv!M205="","",csv!M205)</f>
        <v>47:44</v>
      </c>
      <c r="H213" s="78" t="str">
        <f>IF(csv!N205="","",csv!N205)</f>
        <v>0</v>
      </c>
      <c r="I213" s="33" t="s">
        <v>0</v>
      </c>
      <c r="J213" s="33" t="str">
        <f>IF(csv!P205="","",csv!P205)</f>
        <v>OK Varaždin</v>
      </c>
      <c r="K213" s="33" t="str">
        <f>IF(csv!Q205="","",csv!Q205)</f>
        <v>OK Varaždin</v>
      </c>
      <c r="L213" s="33" t="s">
        <v>0</v>
      </c>
      <c r="M213" s="71" t="str">
        <f>IF(csv!R205="","",csv!R205)</f>
        <v>CRO</v>
      </c>
      <c r="N213" s="52" t="s">
        <v>0</v>
      </c>
      <c r="O213" s="57" t="str">
        <f t="shared" si="210"/>
        <v>Ž12</v>
      </c>
      <c r="P213" s="78">
        <f>IF(O213="","",IF(COUNTIF(O$10:O212,O213)=0,P212+1,P212))</f>
        <v>13</v>
      </c>
      <c r="Q213" s="93">
        <f t="shared" si="211"/>
        <v>122</v>
      </c>
      <c r="R213" s="94" t="str" cm="1">
        <f t="array" ref="R213">IF(S213="","",INDEX(natjecanjeStaze_naziv,MATCH(S213,natjecanjeStaze_stazaId,0)))</f>
        <v>M12 – Ž12</v>
      </c>
      <c r="S213" s="58">
        <f t="shared" si="212"/>
        <v>1001</v>
      </c>
      <c r="T213" s="52" t="s">
        <v>0</v>
      </c>
      <c r="U213" s="165" t="str">
        <f t="shared" si="213"/>
        <v>Ž12</v>
      </c>
      <c r="V213" s="52" t="s">
        <v>0</v>
      </c>
      <c r="W213" s="57" t="str">
        <f t="shared" si="214"/>
        <v>CRO</v>
      </c>
      <c r="X213" s="78">
        <f t="shared" si="200"/>
        <v>1</v>
      </c>
      <c r="Y213" s="33" t="str">
        <f t="shared" si="215"/>
        <v/>
      </c>
      <c r="Z213" s="71" t="str">
        <f>IF(Y213="","",MAX(Z$10:Z212)+1)</f>
        <v/>
      </c>
      <c r="AA213" s="52" t="s">
        <v>0</v>
      </c>
      <c r="AB213" s="135"/>
      <c r="AC213" s="52" t="s">
        <v>0</v>
      </c>
      <c r="AD213" s="20" t="str">
        <f t="shared" si="216"/>
        <v/>
      </c>
      <c r="AE213" s="52" t="s">
        <v>0</v>
      </c>
      <c r="AF213" s="165" t="str">
        <f t="shared" si="217"/>
        <v>CRO</v>
      </c>
      <c r="AG213" s="52" t="s">
        <v>0</v>
      </c>
      <c r="AH213" s="57" t="str">
        <f t="shared" si="218"/>
        <v>OK Varaždin</v>
      </c>
      <c r="AI213" s="33" t="str">
        <f t="shared" si="219"/>
        <v>OK Varaždin</v>
      </c>
      <c r="AJ213" s="78" t="str">
        <f t="shared" si="201"/>
        <v/>
      </c>
      <c r="AK213" s="33" t="str" cm="1">
        <f t="array" ref="AK213">IF(AJ213="",""&amp;AI213,IF(AJ213="NEMA",AI213,INDEX(klub_naziv,MATCH(INDEX(klubAlias_klubId,AJ213),klub_id,0))))</f>
        <v>OK Varaždin</v>
      </c>
      <c r="AL213" s="33" t="str" cm="1">
        <f t="array" ref="AL213">IFERROR(""&amp;INDEX(registarNatjecatelji,CX213,4),"")</f>
        <v>OK Varaždin</v>
      </c>
      <c r="AM213" s="95" t="str">
        <f t="shared" si="220"/>
        <v/>
      </c>
      <c r="AN213" s="71" t="str">
        <f t="shared" si="221"/>
        <v>OK Varaždin</v>
      </c>
      <c r="AO213" s="52" t="s">
        <v>0</v>
      </c>
      <c r="AP213" s="87" t="str">
        <f>IF(AJ213&lt;&gt;"NEMA","",IF(IFERROR(MATCH(AI213,AI$10:AI212,0),0)&lt;&gt;0,"",AI213))</f>
        <v/>
      </c>
      <c r="AQ213" s="52" t="s">
        <v>0</v>
      </c>
      <c r="AR213" s="135"/>
      <c r="AS213" s="52" t="s">
        <v>0</v>
      </c>
      <c r="AT213" s="57" t="str">
        <f t="shared" si="222"/>
        <v/>
      </c>
      <c r="AU213" s="33" t="str">
        <f>IF(AT213="","",MAX(AU$10:AU212)+1)</f>
        <v/>
      </c>
      <c r="AV213" s="33" t="str">
        <f t="shared" si="223"/>
        <v/>
      </c>
      <c r="AW213" s="33" t="str">
        <f t="shared" si="224"/>
        <v/>
      </c>
      <c r="AX213" s="33" t="str">
        <f>IF(AR213="","",MAX(AX$10:AX212)+1)</f>
        <v/>
      </c>
      <c r="AY213" s="94" t="str">
        <f t="shared" si="225"/>
        <v/>
      </c>
      <c r="AZ213" s="71" t="str">
        <f t="shared" si="226"/>
        <v/>
      </c>
      <c r="BA213" s="52" t="s">
        <v>0</v>
      </c>
      <c r="BB213" s="20" t="str">
        <f t="shared" si="227"/>
        <v/>
      </c>
      <c r="BC213" s="52" t="s">
        <v>0</v>
      </c>
      <c r="BD213" s="165" t="str">
        <f t="shared" si="228"/>
        <v>OK Varaždin</v>
      </c>
      <c r="BE213" s="52" t="s">
        <v>0</v>
      </c>
      <c r="BF213" s="63" t="str">
        <f t="shared" si="229"/>
        <v>47:44</v>
      </c>
      <c r="BG213" s="93" t="str">
        <f t="shared" si="230"/>
        <v>0</v>
      </c>
      <c r="BH213" s="211">
        <f t="shared" si="231"/>
        <v>2864</v>
      </c>
      <c r="BI213" s="212">
        <f t="shared" si="202"/>
        <v>1</v>
      </c>
      <c r="BJ213" s="52" t="s">
        <v>0</v>
      </c>
      <c r="BK213" s="57" t="str">
        <f t="shared" si="232"/>
        <v>Nika</v>
      </c>
      <c r="BL213" s="33" t="str">
        <f t="shared" si="233"/>
        <v>Kuzmanić</v>
      </c>
      <c r="BM213" s="78">
        <f t="shared" si="234"/>
        <v>1538</v>
      </c>
      <c r="BN213" s="78" t="str">
        <f t="shared" si="235"/>
        <v/>
      </c>
      <c r="BO213" s="33" t="str">
        <f t="shared" si="236"/>
        <v>Nika</v>
      </c>
      <c r="BP213" s="71" t="str">
        <f t="shared" si="237"/>
        <v>Kuzmanić</v>
      </c>
      <c r="BQ213" s="52" t="s">
        <v>0</v>
      </c>
      <c r="BR213" s="87" t="str">
        <f t="shared" si="238"/>
        <v/>
      </c>
      <c r="BS213" s="52" t="s">
        <v>0</v>
      </c>
      <c r="BT213" s="20" t="str">
        <f t="shared" si="239"/>
        <v/>
      </c>
      <c r="BU213" s="52" t="s">
        <v>0</v>
      </c>
      <c r="BV213" s="135"/>
      <c r="BW213" s="52" t="s">
        <v>0</v>
      </c>
      <c r="BX213" s="57" t="str">
        <f t="shared" si="240"/>
        <v/>
      </c>
      <c r="BY213" s="78" t="str">
        <f>IF(BV213="","",MAX(BY$10:BY212)+1)</f>
        <v/>
      </c>
      <c r="BZ213" s="58" t="str">
        <f t="shared" si="241"/>
        <v/>
      </c>
      <c r="CA213" s="52" t="s">
        <v>0</v>
      </c>
      <c r="CB213" s="20" t="str">
        <f t="shared" si="242"/>
        <v/>
      </c>
      <c r="CC213" s="52" t="s">
        <v>0</v>
      </c>
      <c r="CD213" s="63" t="str">
        <f>IF(AND(BM213="NEMA",BN213="NEMA"),MAX(CD$10:CD212)+1,"")</f>
        <v/>
      </c>
      <c r="CE213" s="58" t="str">
        <f t="shared" si="243"/>
        <v/>
      </c>
      <c r="CF213" t="s">
        <v>0</v>
      </c>
      <c r="CG213" s="138" t="str">
        <f t="shared" si="203"/>
        <v>Ž</v>
      </c>
      <c r="CH213" t="s">
        <v>0</v>
      </c>
      <c r="CI213" s="57" t="str">
        <f>IF(CD213="","",IF(M213&lt;&gt;"CRO","","INSERT INTO osoba (id,reg_broj,oib,spol_id,dat_rodjenja) VALUES ("&amp;CD213&amp;",(SELECT max(reg_broj)+1 FROM osoba),Null,'"&amp;CG213&amp;"',Null); INSERT INTO osoba_log (id,reg_broj,oib,spol_id,dat_rodjenja,dnevnik_id) SELECT id,reg_broj,oib,spol_id,dat_rodjenja,"&amp;dnevnik_id&amp;" FROM osoba WHERE id = "&amp;CD213&amp;";"))</f>
        <v/>
      </c>
      <c r="CJ213" s="71" t="str">
        <f>IF(CD213="","","INSERT INTO imeprezime (id,osoba_id,rbr,ime,prezime,klub_id,identitet_id,sintaksa_id,info,aktivno,dnevnik_id) VALUES ("&amp;CD213&amp;","&amp;IF(CI213="","Null",CD213)&amp;",1,'"&amp;BK213&amp;"','"&amp;BL213&amp;"',(SELECT id FROM klub WHERE naziv = '"&amp;BD213&amp;"'),Null,1,'',1,"&amp;dnevnik_id&amp;");")</f>
        <v/>
      </c>
      <c r="CK213" t="s">
        <v>0</v>
      </c>
      <c r="CL213" s="20" t="str">
        <f t="shared" si="244"/>
        <v/>
      </c>
      <c r="CM213" s="52" t="s">
        <v>0</v>
      </c>
      <c r="CN213" s="57" t="str">
        <f t="shared" si="204"/>
        <v>Nika</v>
      </c>
      <c r="CO213" s="71" t="str">
        <f t="shared" si="205"/>
        <v>Kuzmanić</v>
      </c>
      <c r="CP213" s="52" t="s">
        <v>0</v>
      </c>
      <c r="CQ213" s="57" t="str">
        <f t="shared" si="245"/>
        <v>Nika – Kuzmanić – OK Varaždin – Ž12</v>
      </c>
      <c r="CR213" s="58">
        <f t="shared" si="246"/>
        <v>539</v>
      </c>
      <c r="CS213" s="52" t="s">
        <v>0</v>
      </c>
      <c r="CT213" s="57" t="str">
        <f t="shared" si="247"/>
        <v>Nika – Kuzmanić – OK Varaždin</v>
      </c>
      <c r="CU213" s="58">
        <f t="shared" si="248"/>
        <v>539</v>
      </c>
      <c r="CV213" s="52" t="s">
        <v>0</v>
      </c>
      <c r="CW213" s="57" t="str">
        <f t="shared" si="249"/>
        <v>Nika – Kuzmanić</v>
      </c>
      <c r="CX213" s="58">
        <f t="shared" si="250"/>
        <v>539</v>
      </c>
      <c r="CY213" s="52" t="s">
        <v>0</v>
      </c>
      <c r="CZ213" s="63">
        <f t="shared" si="251"/>
        <v>539</v>
      </c>
      <c r="DA213" s="58" cm="1">
        <f t="array" ref="DA213">IF(CZ213&lt;&gt;"",INDEX(imePrezime_id,CZ213,0),IF(CD213&lt;&gt;"",CD213,""))</f>
        <v>1538</v>
      </c>
      <c r="DB213" s="52" t="s">
        <v>0</v>
      </c>
      <c r="DC213" s="63" t="str">
        <f t="shared" si="252"/>
        <v>imepre</v>
      </c>
      <c r="DD213" s="78" t="str">
        <f t="shared" si="206"/>
        <v>klu</v>
      </c>
      <c r="DE213" s="78" t="str">
        <f t="shared" si="253"/>
        <v>kat</v>
      </c>
      <c r="DF213" s="78" t="str">
        <f t="shared" si="254"/>
        <v/>
      </c>
      <c r="DG213" s="71" t="str">
        <f t="shared" si="255"/>
        <v>imepre-klu-kat</v>
      </c>
      <c r="DH213" s="52" t="s">
        <v>0</v>
      </c>
      <c r="DI213" s="63">
        <f>IF(BL213="","",MAX(DI$10:DI212)+1)</f>
        <v>1184</v>
      </c>
      <c r="DJ213" s="78">
        <f t="shared" si="256"/>
        <v>1001</v>
      </c>
      <c r="DK213" s="78">
        <f t="shared" si="257"/>
        <v>1538</v>
      </c>
      <c r="DL213" s="78">
        <f t="shared" si="258"/>
        <v>2864</v>
      </c>
      <c r="DM213" s="78">
        <f t="shared" si="259"/>
        <v>1</v>
      </c>
      <c r="DN213" s="78">
        <f t="shared" si="207"/>
        <v>0</v>
      </c>
      <c r="DO213" s="78">
        <f t="shared" si="208"/>
        <v>1</v>
      </c>
      <c r="DP213" s="78" t="str">
        <f t="shared" si="260"/>
        <v>0</v>
      </c>
      <c r="DQ213" s="78" t="str">
        <f t="shared" si="261"/>
        <v/>
      </c>
      <c r="DR213" s="78" t="str">
        <f t="shared" si="262"/>
        <v/>
      </c>
      <c r="DS213" s="58" t="str">
        <f t="shared" si="209"/>
        <v/>
      </c>
      <c r="DT213" s="52" t="s">
        <v>0</v>
      </c>
      <c r="DU213" s="20"/>
      <c r="DV213" s="52"/>
      <c r="DW213" s="20"/>
      <c r="DX213" s="52"/>
      <c r="DY213" s="230"/>
      <c r="DZ213" s="52" t="s">
        <v>0</v>
      </c>
    </row>
    <row r="214" spans="1:130" x14ac:dyDescent="0.25">
      <c r="A214" t="s">
        <v>0</v>
      </c>
      <c r="B214" s="57" t="str">
        <f>IF(csv!F206="","",csv!T206)</f>
        <v>Ž12</v>
      </c>
      <c r="C214" s="33" t="s">
        <v>0</v>
      </c>
      <c r="D214" s="33" t="str">
        <f>IF(csv!F206="","",csv!F206)</f>
        <v>Ema</v>
      </c>
      <c r="E214" s="33" t="str">
        <f>IF(csv!E206="","",csv!E206)</f>
        <v>Juričan</v>
      </c>
      <c r="F214" s="33" t="s">
        <v>0</v>
      </c>
      <c r="G214" s="78" t="str">
        <f>IF(csv!M206="","",csv!M206)</f>
        <v>56:40</v>
      </c>
      <c r="H214" s="78" t="str">
        <f>IF(csv!N206="","",csv!N206)</f>
        <v>0</v>
      </c>
      <c r="I214" s="33" t="s">
        <v>0</v>
      </c>
      <c r="J214" s="33" t="str">
        <f>IF(csv!P206="","",csv!P206)</f>
        <v>OK Varaždin</v>
      </c>
      <c r="K214" s="33" t="str">
        <f>IF(csv!Q206="","",csv!Q206)</f>
        <v>OK Varaždin</v>
      </c>
      <c r="L214" s="33" t="s">
        <v>0</v>
      </c>
      <c r="M214" s="71" t="str">
        <f>IF(csv!R206="","",csv!R206)</f>
        <v>CRO</v>
      </c>
      <c r="N214" s="52" t="s">
        <v>0</v>
      </c>
      <c r="O214" s="57" t="str">
        <f t="shared" si="210"/>
        <v>Ž12</v>
      </c>
      <c r="P214" s="78">
        <f>IF(O214="","",IF(COUNTIF(O$10:O213,O214)=0,P213+1,P213))</f>
        <v>13</v>
      </c>
      <c r="Q214" s="93">
        <f t="shared" si="211"/>
        <v>122</v>
      </c>
      <c r="R214" s="94" t="str" cm="1">
        <f t="array" ref="R214">IF(S214="","",INDEX(natjecanjeStaze_naziv,MATCH(S214,natjecanjeStaze_stazaId,0)))</f>
        <v>M12 – Ž12</v>
      </c>
      <c r="S214" s="58">
        <f t="shared" si="212"/>
        <v>1001</v>
      </c>
      <c r="T214" s="52" t="s">
        <v>0</v>
      </c>
      <c r="U214" s="165" t="str">
        <f t="shared" si="213"/>
        <v>Ž12</v>
      </c>
      <c r="V214" s="52" t="s">
        <v>0</v>
      </c>
      <c r="W214" s="57" t="str">
        <f t="shared" si="214"/>
        <v>CRO</v>
      </c>
      <c r="X214" s="78">
        <f t="shared" si="200"/>
        <v>1</v>
      </c>
      <c r="Y214" s="33" t="str">
        <f t="shared" si="215"/>
        <v/>
      </c>
      <c r="Z214" s="71" t="str">
        <f>IF(Y214="","",MAX(Z$10:Z213)+1)</f>
        <v/>
      </c>
      <c r="AA214" s="52" t="s">
        <v>0</v>
      </c>
      <c r="AB214" s="135"/>
      <c r="AC214" s="52" t="s">
        <v>0</v>
      </c>
      <c r="AD214" s="20" t="str">
        <f t="shared" si="216"/>
        <v/>
      </c>
      <c r="AE214" s="52" t="s">
        <v>0</v>
      </c>
      <c r="AF214" s="165" t="str">
        <f t="shared" si="217"/>
        <v>CRO</v>
      </c>
      <c r="AG214" s="52" t="s">
        <v>0</v>
      </c>
      <c r="AH214" s="57" t="str">
        <f t="shared" si="218"/>
        <v>OK Varaždin</v>
      </c>
      <c r="AI214" s="33" t="str">
        <f t="shared" si="219"/>
        <v>OK Varaždin</v>
      </c>
      <c r="AJ214" s="78" t="str">
        <f t="shared" si="201"/>
        <v/>
      </c>
      <c r="AK214" s="33" t="str" cm="1">
        <f t="array" ref="AK214">IF(AJ214="",""&amp;AI214,IF(AJ214="NEMA",AI214,INDEX(klub_naziv,MATCH(INDEX(klubAlias_klubId,AJ214),klub_id,0))))</f>
        <v>OK Varaždin</v>
      </c>
      <c r="AL214" s="33" t="str" cm="1">
        <f t="array" ref="AL214">IFERROR(""&amp;INDEX(registarNatjecatelji,CX214,4),"")</f>
        <v>OK Varaždin</v>
      </c>
      <c r="AM214" s="95" t="str">
        <f t="shared" si="220"/>
        <v/>
      </c>
      <c r="AN214" s="71" t="str">
        <f t="shared" si="221"/>
        <v>OK Varaždin</v>
      </c>
      <c r="AO214" s="52" t="s">
        <v>0</v>
      </c>
      <c r="AP214" s="87" t="str">
        <f>IF(AJ214&lt;&gt;"NEMA","",IF(IFERROR(MATCH(AI214,AI$10:AI213,0),0)&lt;&gt;0,"",AI214))</f>
        <v/>
      </c>
      <c r="AQ214" s="52" t="s">
        <v>0</v>
      </c>
      <c r="AR214" s="135"/>
      <c r="AS214" s="52" t="s">
        <v>0</v>
      </c>
      <c r="AT214" s="57" t="str">
        <f t="shared" si="222"/>
        <v/>
      </c>
      <c r="AU214" s="33" t="str">
        <f>IF(AT214="","",MAX(AU$10:AU213)+1)</f>
        <v/>
      </c>
      <c r="AV214" s="33" t="str">
        <f t="shared" si="223"/>
        <v/>
      </c>
      <c r="AW214" s="33" t="str">
        <f t="shared" si="224"/>
        <v/>
      </c>
      <c r="AX214" s="33" t="str">
        <f>IF(AR214="","",MAX(AX$10:AX213)+1)</f>
        <v/>
      </c>
      <c r="AY214" s="94" t="str">
        <f t="shared" si="225"/>
        <v/>
      </c>
      <c r="AZ214" s="71" t="str">
        <f t="shared" si="226"/>
        <v/>
      </c>
      <c r="BA214" s="52" t="s">
        <v>0</v>
      </c>
      <c r="BB214" s="20" t="str">
        <f t="shared" si="227"/>
        <v/>
      </c>
      <c r="BC214" s="52" t="s">
        <v>0</v>
      </c>
      <c r="BD214" s="165" t="str">
        <f t="shared" si="228"/>
        <v>OK Varaždin</v>
      </c>
      <c r="BE214" s="52" t="s">
        <v>0</v>
      </c>
      <c r="BF214" s="63" t="str">
        <f t="shared" si="229"/>
        <v>56:40</v>
      </c>
      <c r="BG214" s="93" t="str">
        <f t="shared" si="230"/>
        <v>0</v>
      </c>
      <c r="BH214" s="211">
        <f t="shared" si="231"/>
        <v>3400</v>
      </c>
      <c r="BI214" s="212">
        <f t="shared" si="202"/>
        <v>1</v>
      </c>
      <c r="BJ214" s="52" t="s">
        <v>0</v>
      </c>
      <c r="BK214" s="57" t="str">
        <f t="shared" si="232"/>
        <v>Ema</v>
      </c>
      <c r="BL214" s="33" t="str">
        <f t="shared" si="233"/>
        <v>Juričan</v>
      </c>
      <c r="BM214" s="78">
        <f t="shared" si="234"/>
        <v>1186</v>
      </c>
      <c r="BN214" s="78" t="str">
        <f t="shared" si="235"/>
        <v/>
      </c>
      <c r="BO214" s="33" t="str">
        <f t="shared" si="236"/>
        <v>Ema</v>
      </c>
      <c r="BP214" s="71" t="str">
        <f t="shared" si="237"/>
        <v>Juričan</v>
      </c>
      <c r="BQ214" s="52" t="s">
        <v>0</v>
      </c>
      <c r="BR214" s="87" t="str">
        <f t="shared" si="238"/>
        <v/>
      </c>
      <c r="BS214" s="52" t="s">
        <v>0</v>
      </c>
      <c r="BT214" s="20" t="str">
        <f t="shared" si="239"/>
        <v/>
      </c>
      <c r="BU214" s="52" t="s">
        <v>0</v>
      </c>
      <c r="BV214" s="135"/>
      <c r="BW214" s="52" t="s">
        <v>0</v>
      </c>
      <c r="BX214" s="57" t="str">
        <f t="shared" si="240"/>
        <v/>
      </c>
      <c r="BY214" s="78" t="str">
        <f>IF(BV214="","",MAX(BY$10:BY213)+1)</f>
        <v/>
      </c>
      <c r="BZ214" s="58" t="str">
        <f t="shared" si="241"/>
        <v/>
      </c>
      <c r="CA214" s="52" t="s">
        <v>0</v>
      </c>
      <c r="CB214" s="20" t="str">
        <f t="shared" si="242"/>
        <v/>
      </c>
      <c r="CC214" s="52" t="s">
        <v>0</v>
      </c>
      <c r="CD214" s="63" t="str">
        <f>IF(AND(BM214="NEMA",BN214="NEMA"),MAX(CD$10:CD213)+1,"")</f>
        <v/>
      </c>
      <c r="CE214" s="58" t="str">
        <f t="shared" si="243"/>
        <v/>
      </c>
      <c r="CF214" t="s">
        <v>0</v>
      </c>
      <c r="CG214" s="138" t="str">
        <f t="shared" si="203"/>
        <v>Ž</v>
      </c>
      <c r="CH214" t="s">
        <v>0</v>
      </c>
      <c r="CI214" s="57" t="str">
        <f>IF(CD214="","",IF(M214&lt;&gt;"CRO","","INSERT INTO osoba (id,reg_broj,oib,spol_id,dat_rodjenja) VALUES ("&amp;CD214&amp;",(SELECT max(reg_broj)+1 FROM osoba),Null,'"&amp;CG214&amp;"',Null); INSERT INTO osoba_log (id,reg_broj,oib,spol_id,dat_rodjenja,dnevnik_id) SELECT id,reg_broj,oib,spol_id,dat_rodjenja,"&amp;dnevnik_id&amp;" FROM osoba WHERE id = "&amp;CD214&amp;";"))</f>
        <v/>
      </c>
      <c r="CJ214" s="71" t="str">
        <f>IF(CD214="","","INSERT INTO imeprezime (id,osoba_id,rbr,ime,prezime,klub_id,identitet_id,sintaksa_id,info,aktivno,dnevnik_id) VALUES ("&amp;CD214&amp;","&amp;IF(CI214="","Null",CD214)&amp;",1,'"&amp;BK214&amp;"','"&amp;BL214&amp;"',(SELECT id FROM klub WHERE naziv = '"&amp;BD214&amp;"'),Null,1,'',1,"&amp;dnevnik_id&amp;");")</f>
        <v/>
      </c>
      <c r="CK214" t="s">
        <v>0</v>
      </c>
      <c r="CL214" s="20" t="str">
        <f t="shared" si="244"/>
        <v/>
      </c>
      <c r="CM214" s="52" t="s">
        <v>0</v>
      </c>
      <c r="CN214" s="57" t="str">
        <f t="shared" si="204"/>
        <v>Ema</v>
      </c>
      <c r="CO214" s="71" t="str">
        <f t="shared" si="205"/>
        <v>Juričan</v>
      </c>
      <c r="CP214" s="52" t="s">
        <v>0</v>
      </c>
      <c r="CQ214" s="57" t="str">
        <f t="shared" si="245"/>
        <v>Ema – Juričan – OK Varaždin – Ž12</v>
      </c>
      <c r="CR214" s="58">
        <f t="shared" si="246"/>
        <v>530</v>
      </c>
      <c r="CS214" s="52" t="s">
        <v>0</v>
      </c>
      <c r="CT214" s="57" t="str">
        <f t="shared" si="247"/>
        <v>Ema – Juričan – OK Varaždin</v>
      </c>
      <c r="CU214" s="58">
        <f t="shared" si="248"/>
        <v>530</v>
      </c>
      <c r="CV214" s="52" t="s">
        <v>0</v>
      </c>
      <c r="CW214" s="57" t="str">
        <f t="shared" si="249"/>
        <v>Ema – Juričan</v>
      </c>
      <c r="CX214" s="58">
        <f t="shared" si="250"/>
        <v>530</v>
      </c>
      <c r="CY214" s="52" t="s">
        <v>0</v>
      </c>
      <c r="CZ214" s="63">
        <f t="shared" si="251"/>
        <v>530</v>
      </c>
      <c r="DA214" s="58" cm="1">
        <f t="array" ref="DA214">IF(CZ214&lt;&gt;"",INDEX(imePrezime_id,CZ214,0),IF(CD214&lt;&gt;"",CD214,""))</f>
        <v>1186</v>
      </c>
      <c r="DB214" s="52" t="s">
        <v>0</v>
      </c>
      <c r="DC214" s="63" t="str">
        <f t="shared" si="252"/>
        <v>imepre</v>
      </c>
      <c r="DD214" s="78" t="str">
        <f t="shared" si="206"/>
        <v>klu</v>
      </c>
      <c r="DE214" s="78" t="str">
        <f t="shared" si="253"/>
        <v>kat</v>
      </c>
      <c r="DF214" s="78" t="str">
        <f t="shared" si="254"/>
        <v/>
      </c>
      <c r="DG214" s="71" t="str">
        <f t="shared" si="255"/>
        <v>imepre-klu-kat</v>
      </c>
      <c r="DH214" s="52" t="s">
        <v>0</v>
      </c>
      <c r="DI214" s="63">
        <f>IF(BL214="","",MAX(DI$10:DI213)+1)</f>
        <v>1185</v>
      </c>
      <c r="DJ214" s="78">
        <f t="shared" si="256"/>
        <v>1001</v>
      </c>
      <c r="DK214" s="78">
        <f t="shared" si="257"/>
        <v>1186</v>
      </c>
      <c r="DL214" s="78">
        <f t="shared" si="258"/>
        <v>3400</v>
      </c>
      <c r="DM214" s="78">
        <f t="shared" si="259"/>
        <v>1</v>
      </c>
      <c r="DN214" s="78">
        <f t="shared" si="207"/>
        <v>0</v>
      </c>
      <c r="DO214" s="78">
        <f t="shared" si="208"/>
        <v>1</v>
      </c>
      <c r="DP214" s="78" t="str">
        <f t="shared" si="260"/>
        <v>0</v>
      </c>
      <c r="DQ214" s="78" t="str">
        <f t="shared" si="261"/>
        <v/>
      </c>
      <c r="DR214" s="78" t="str">
        <f t="shared" si="262"/>
        <v/>
      </c>
      <c r="DS214" s="58" t="str">
        <f t="shared" si="209"/>
        <v/>
      </c>
      <c r="DT214" s="52" t="s">
        <v>0</v>
      </c>
      <c r="DU214" s="20"/>
      <c r="DV214" s="52"/>
      <c r="DW214" s="20"/>
      <c r="DX214" s="52"/>
      <c r="DY214" s="230"/>
      <c r="DZ214" s="52" t="s">
        <v>0</v>
      </c>
    </row>
    <row r="215" spans="1:130" x14ac:dyDescent="0.25">
      <c r="A215" t="s">
        <v>0</v>
      </c>
      <c r="B215" s="57" t="str">
        <f>IF(csv!F207="","",csv!T207)</f>
        <v>Ž12</v>
      </c>
      <c r="C215" s="33" t="s">
        <v>0</v>
      </c>
      <c r="D215" s="33" t="str">
        <f>IF(csv!F207="","",csv!F207)</f>
        <v>Eva</v>
      </c>
      <c r="E215" s="33" t="str">
        <f>IF(csv!E207="","",csv!E207)</f>
        <v>Šantek</v>
      </c>
      <c r="F215" s="33" t="s">
        <v>0</v>
      </c>
      <c r="G215" s="78" t="str">
        <f>IF(csv!M207="","",csv!M207)</f>
        <v>82:29</v>
      </c>
      <c r="H215" s="78" t="str">
        <f>IF(csv!N207="","",csv!N207)</f>
        <v>0</v>
      </c>
      <c r="I215" s="33" t="s">
        <v>0</v>
      </c>
      <c r="J215" s="33" t="str">
        <f>IF(csv!P207="","",csv!P207)</f>
        <v>OK Varaždin</v>
      </c>
      <c r="K215" s="33" t="str">
        <f>IF(csv!Q207="","",csv!Q207)</f>
        <v>OK Varaždin</v>
      </c>
      <c r="L215" s="33" t="s">
        <v>0</v>
      </c>
      <c r="M215" s="71" t="str">
        <f>IF(csv!R207="","",csv!R207)</f>
        <v>CRO</v>
      </c>
      <c r="N215" s="52" t="s">
        <v>0</v>
      </c>
      <c r="O215" s="57" t="str">
        <f t="shared" si="210"/>
        <v>Ž12</v>
      </c>
      <c r="P215" s="78">
        <f>IF(O215="","",IF(COUNTIF(O$10:O214,O215)=0,P214+1,P214))</f>
        <v>13</v>
      </c>
      <c r="Q215" s="93">
        <f t="shared" si="211"/>
        <v>122</v>
      </c>
      <c r="R215" s="94" t="str" cm="1">
        <f t="array" ref="R215">IF(S215="","",INDEX(natjecanjeStaze_naziv,MATCH(S215,natjecanjeStaze_stazaId,0)))</f>
        <v>M12 – Ž12</v>
      </c>
      <c r="S215" s="58">
        <f t="shared" si="212"/>
        <v>1001</v>
      </c>
      <c r="T215" s="52" t="s">
        <v>0</v>
      </c>
      <c r="U215" s="165" t="str">
        <f t="shared" si="213"/>
        <v>Ž12</v>
      </c>
      <c r="V215" s="52" t="s">
        <v>0</v>
      </c>
      <c r="W215" s="57" t="str">
        <f t="shared" si="214"/>
        <v>CRO</v>
      </c>
      <c r="X215" s="78">
        <f t="shared" si="200"/>
        <v>1</v>
      </c>
      <c r="Y215" s="33" t="str">
        <f t="shared" si="215"/>
        <v/>
      </c>
      <c r="Z215" s="71" t="str">
        <f>IF(Y215="","",MAX(Z$10:Z214)+1)</f>
        <v/>
      </c>
      <c r="AA215" s="52" t="s">
        <v>0</v>
      </c>
      <c r="AB215" s="135"/>
      <c r="AC215" s="52" t="s">
        <v>0</v>
      </c>
      <c r="AD215" s="20" t="str">
        <f t="shared" si="216"/>
        <v/>
      </c>
      <c r="AE215" s="52" t="s">
        <v>0</v>
      </c>
      <c r="AF215" s="165" t="str">
        <f t="shared" si="217"/>
        <v>CRO</v>
      </c>
      <c r="AG215" s="52" t="s">
        <v>0</v>
      </c>
      <c r="AH215" s="57" t="str">
        <f t="shared" si="218"/>
        <v>OK Varaždin</v>
      </c>
      <c r="AI215" s="33" t="str">
        <f t="shared" si="219"/>
        <v>OK Varaždin</v>
      </c>
      <c r="AJ215" s="78" t="str">
        <f t="shared" si="201"/>
        <v/>
      </c>
      <c r="AK215" s="33" t="str" cm="1">
        <f t="array" ref="AK215">IF(AJ215="",""&amp;AI215,IF(AJ215="NEMA",AI215,INDEX(klub_naziv,MATCH(INDEX(klubAlias_klubId,AJ215),klub_id,0))))</f>
        <v>OK Varaždin</v>
      </c>
      <c r="AL215" s="33" t="str" cm="1">
        <f t="array" ref="AL215">IFERROR(""&amp;INDEX(registarNatjecatelji,CX215,4),"")</f>
        <v>OK Varaždin</v>
      </c>
      <c r="AM215" s="95" t="str">
        <f t="shared" si="220"/>
        <v/>
      </c>
      <c r="AN215" s="71" t="str">
        <f t="shared" si="221"/>
        <v>OK Varaždin</v>
      </c>
      <c r="AO215" s="52" t="s">
        <v>0</v>
      </c>
      <c r="AP215" s="87" t="str">
        <f>IF(AJ215&lt;&gt;"NEMA","",IF(IFERROR(MATCH(AI215,AI$10:AI214,0),0)&lt;&gt;0,"",AI215))</f>
        <v/>
      </c>
      <c r="AQ215" s="52" t="s">
        <v>0</v>
      </c>
      <c r="AR215" s="135"/>
      <c r="AS215" s="52" t="s">
        <v>0</v>
      </c>
      <c r="AT215" s="57" t="str">
        <f t="shared" si="222"/>
        <v/>
      </c>
      <c r="AU215" s="33" t="str">
        <f>IF(AT215="","",MAX(AU$10:AU214)+1)</f>
        <v/>
      </c>
      <c r="AV215" s="33" t="str">
        <f t="shared" si="223"/>
        <v/>
      </c>
      <c r="AW215" s="33" t="str">
        <f t="shared" si="224"/>
        <v/>
      </c>
      <c r="AX215" s="33" t="str">
        <f>IF(AR215="","",MAX(AX$10:AX214)+1)</f>
        <v/>
      </c>
      <c r="AY215" s="94" t="str">
        <f t="shared" si="225"/>
        <v/>
      </c>
      <c r="AZ215" s="71" t="str">
        <f t="shared" si="226"/>
        <v/>
      </c>
      <c r="BA215" s="52" t="s">
        <v>0</v>
      </c>
      <c r="BB215" s="20" t="str">
        <f t="shared" si="227"/>
        <v/>
      </c>
      <c r="BC215" s="52" t="s">
        <v>0</v>
      </c>
      <c r="BD215" s="165" t="str">
        <f t="shared" si="228"/>
        <v>OK Varaždin</v>
      </c>
      <c r="BE215" s="52" t="s">
        <v>0</v>
      </c>
      <c r="BF215" s="63" t="str">
        <f t="shared" si="229"/>
        <v>82:29</v>
      </c>
      <c r="BG215" s="93" t="str">
        <f t="shared" si="230"/>
        <v>0</v>
      </c>
      <c r="BH215" s="211">
        <f t="shared" si="231"/>
        <v>4949</v>
      </c>
      <c r="BI215" s="212">
        <f t="shared" si="202"/>
        <v>1</v>
      </c>
      <c r="BJ215" s="52" t="s">
        <v>0</v>
      </c>
      <c r="BK215" s="57" t="str">
        <f t="shared" si="232"/>
        <v>Eva</v>
      </c>
      <c r="BL215" s="33" t="str">
        <f t="shared" si="233"/>
        <v>Šantek</v>
      </c>
      <c r="BM215" s="78">
        <f t="shared" si="234"/>
        <v>1402</v>
      </c>
      <c r="BN215" s="78" t="str">
        <f t="shared" si="235"/>
        <v/>
      </c>
      <c r="BO215" s="33" t="str">
        <f t="shared" si="236"/>
        <v>Eva</v>
      </c>
      <c r="BP215" s="71" t="str">
        <f t="shared" si="237"/>
        <v>Šantek</v>
      </c>
      <c r="BQ215" s="52" t="s">
        <v>0</v>
      </c>
      <c r="BR215" s="87" t="str">
        <f t="shared" si="238"/>
        <v/>
      </c>
      <c r="BS215" s="52" t="s">
        <v>0</v>
      </c>
      <c r="BT215" s="20" t="str">
        <f t="shared" si="239"/>
        <v/>
      </c>
      <c r="BU215" s="52" t="s">
        <v>0</v>
      </c>
      <c r="BV215" s="135"/>
      <c r="BW215" s="52" t="s">
        <v>0</v>
      </c>
      <c r="BX215" s="57" t="str">
        <f t="shared" si="240"/>
        <v/>
      </c>
      <c r="BY215" s="78" t="str">
        <f>IF(BV215="","",MAX(BY$10:BY214)+1)</f>
        <v/>
      </c>
      <c r="BZ215" s="58" t="str">
        <f t="shared" si="241"/>
        <v/>
      </c>
      <c r="CA215" s="52" t="s">
        <v>0</v>
      </c>
      <c r="CB215" s="20" t="str">
        <f t="shared" si="242"/>
        <v/>
      </c>
      <c r="CC215" s="52" t="s">
        <v>0</v>
      </c>
      <c r="CD215" s="63" t="str">
        <f>IF(AND(BM215="NEMA",BN215="NEMA"),MAX(CD$10:CD214)+1,"")</f>
        <v/>
      </c>
      <c r="CE215" s="58" t="str">
        <f t="shared" si="243"/>
        <v/>
      </c>
      <c r="CF215" t="s">
        <v>0</v>
      </c>
      <c r="CG215" s="138" t="str">
        <f t="shared" si="203"/>
        <v>Ž</v>
      </c>
      <c r="CH215" t="s">
        <v>0</v>
      </c>
      <c r="CI215" s="57" t="str">
        <f>IF(CD215="","",IF(M215&lt;&gt;"CRO","","INSERT INTO osoba (id,reg_broj,oib,spol_id,dat_rodjenja) VALUES ("&amp;CD215&amp;",(SELECT max(reg_broj)+1 FROM osoba),Null,'"&amp;CG215&amp;"',Null); INSERT INTO osoba_log (id,reg_broj,oib,spol_id,dat_rodjenja,dnevnik_id) SELECT id,reg_broj,oib,spol_id,dat_rodjenja,"&amp;dnevnik_id&amp;" FROM osoba WHERE id = "&amp;CD215&amp;";"))</f>
        <v/>
      </c>
      <c r="CJ215" s="71" t="str">
        <f>IF(CD215="","","INSERT INTO imeprezime (id,osoba_id,rbr,ime,prezime,klub_id,identitet_id,sintaksa_id,info,aktivno,dnevnik_id) VALUES ("&amp;CD215&amp;","&amp;IF(CI215="","Null",CD215)&amp;",1,'"&amp;BK215&amp;"','"&amp;BL215&amp;"',(SELECT id FROM klub WHERE naziv = '"&amp;BD215&amp;"'),Null,1,'',1,"&amp;dnevnik_id&amp;");")</f>
        <v/>
      </c>
      <c r="CK215" t="s">
        <v>0</v>
      </c>
      <c r="CL215" s="20" t="str">
        <f t="shared" si="244"/>
        <v/>
      </c>
      <c r="CM215" s="52" t="s">
        <v>0</v>
      </c>
      <c r="CN215" s="57" t="str">
        <f t="shared" si="204"/>
        <v>Eva</v>
      </c>
      <c r="CO215" s="71" t="str">
        <f t="shared" si="205"/>
        <v>Šantek</v>
      </c>
      <c r="CP215" s="52" t="s">
        <v>0</v>
      </c>
      <c r="CQ215" s="57" t="str">
        <f t="shared" si="245"/>
        <v>Eva – Šantek – OK Varaždin – Ž12</v>
      </c>
      <c r="CR215" s="58">
        <f t="shared" si="246"/>
        <v>576</v>
      </c>
      <c r="CS215" s="52" t="s">
        <v>0</v>
      </c>
      <c r="CT215" s="57" t="str">
        <f t="shared" si="247"/>
        <v>Eva – Šantek – OK Varaždin</v>
      </c>
      <c r="CU215" s="58">
        <f t="shared" si="248"/>
        <v>576</v>
      </c>
      <c r="CV215" s="52" t="s">
        <v>0</v>
      </c>
      <c r="CW215" s="57" t="str">
        <f t="shared" si="249"/>
        <v>Eva – Šantek</v>
      </c>
      <c r="CX215" s="58">
        <f t="shared" si="250"/>
        <v>576</v>
      </c>
      <c r="CY215" s="52" t="s">
        <v>0</v>
      </c>
      <c r="CZ215" s="63">
        <f t="shared" si="251"/>
        <v>576</v>
      </c>
      <c r="DA215" s="58" cm="1">
        <f t="array" ref="DA215">IF(CZ215&lt;&gt;"",INDEX(imePrezime_id,CZ215,0),IF(CD215&lt;&gt;"",CD215,""))</f>
        <v>1402</v>
      </c>
      <c r="DB215" s="52" t="s">
        <v>0</v>
      </c>
      <c r="DC215" s="63" t="str">
        <f t="shared" si="252"/>
        <v>imepre</v>
      </c>
      <c r="DD215" s="78" t="str">
        <f t="shared" si="206"/>
        <v>klu</v>
      </c>
      <c r="DE215" s="78" t="str">
        <f t="shared" si="253"/>
        <v>kat</v>
      </c>
      <c r="DF215" s="78" t="str">
        <f t="shared" si="254"/>
        <v/>
      </c>
      <c r="DG215" s="71" t="str">
        <f t="shared" si="255"/>
        <v>imepre-klu-kat</v>
      </c>
      <c r="DH215" s="52" t="s">
        <v>0</v>
      </c>
      <c r="DI215" s="63">
        <f>IF(BL215="","",MAX(DI$10:DI214)+1)</f>
        <v>1186</v>
      </c>
      <c r="DJ215" s="78">
        <f t="shared" si="256"/>
        <v>1001</v>
      </c>
      <c r="DK215" s="78">
        <f t="shared" si="257"/>
        <v>1402</v>
      </c>
      <c r="DL215" s="78">
        <f t="shared" si="258"/>
        <v>4949</v>
      </c>
      <c r="DM215" s="78">
        <f t="shared" si="259"/>
        <v>1</v>
      </c>
      <c r="DN215" s="78">
        <f t="shared" si="207"/>
        <v>0</v>
      </c>
      <c r="DO215" s="78">
        <f t="shared" si="208"/>
        <v>1</v>
      </c>
      <c r="DP215" s="78" t="str">
        <f t="shared" si="260"/>
        <v>0</v>
      </c>
      <c r="DQ215" s="78" t="str">
        <f t="shared" si="261"/>
        <v/>
      </c>
      <c r="DR215" s="78" t="str">
        <f t="shared" si="262"/>
        <v/>
      </c>
      <c r="DS215" s="58" t="str">
        <f t="shared" si="209"/>
        <v/>
      </c>
      <c r="DT215" s="52" t="s">
        <v>0</v>
      </c>
      <c r="DU215" s="20"/>
      <c r="DV215" s="52"/>
      <c r="DW215" s="20"/>
      <c r="DX215" s="52"/>
      <c r="DY215" s="230"/>
      <c r="DZ215" s="52" t="s">
        <v>0</v>
      </c>
    </row>
    <row r="216" spans="1:130" x14ac:dyDescent="0.25">
      <c r="A216" t="s">
        <v>0</v>
      </c>
      <c r="B216" s="57" t="str">
        <f>IF(csv!F208="","",csv!T208)</f>
        <v>Ž12</v>
      </c>
      <c r="C216" s="33" t="s">
        <v>0</v>
      </c>
      <c r="D216" s="33" t="str">
        <f>IF(csv!F208="","",csv!F208)</f>
        <v>Ana</v>
      </c>
      <c r="E216" s="33" t="str">
        <f>IF(csv!E208="","",csv!E208)</f>
        <v>Budi</v>
      </c>
      <c r="F216" s="33" t="s">
        <v>0</v>
      </c>
      <c r="G216" s="78" t="str">
        <f>IF(csv!M208="","",csv!M208)</f>
        <v/>
      </c>
      <c r="H216" s="78" t="str">
        <f>IF(csv!N208="","",csv!N208)</f>
        <v>1</v>
      </c>
      <c r="I216" s="33" t="s">
        <v>0</v>
      </c>
      <c r="J216" s="33" t="str">
        <f>IF(csv!P208="","",csv!P208)</f>
        <v>JAP</v>
      </c>
      <c r="K216" s="33" t="str">
        <f>IF(csv!Q208="","",csv!Q208)</f>
        <v>OK Japetic</v>
      </c>
      <c r="L216" s="33" t="s">
        <v>0</v>
      </c>
      <c r="M216" s="71" t="str">
        <f>IF(csv!R208="","",csv!R208)</f>
        <v>CRO</v>
      </c>
      <c r="N216" s="52" t="s">
        <v>0</v>
      </c>
      <c r="O216" s="57" t="str">
        <f t="shared" si="210"/>
        <v>Ž12</v>
      </c>
      <c r="P216" s="78">
        <f>IF(O216="","",IF(COUNTIF(O$10:O215,O216)=0,P215+1,P215))</f>
        <v>13</v>
      </c>
      <c r="Q216" s="93">
        <f t="shared" si="211"/>
        <v>122</v>
      </c>
      <c r="R216" s="94" t="str" cm="1">
        <f t="array" ref="R216">IF(S216="","",INDEX(natjecanjeStaze_naziv,MATCH(S216,natjecanjeStaze_stazaId,0)))</f>
        <v>M12 – Ž12</v>
      </c>
      <c r="S216" s="58">
        <f t="shared" si="212"/>
        <v>1001</v>
      </c>
      <c r="T216" s="52" t="s">
        <v>0</v>
      </c>
      <c r="U216" s="165" t="str">
        <f t="shared" si="213"/>
        <v>Ž12</v>
      </c>
      <c r="V216" s="52" t="s">
        <v>0</v>
      </c>
      <c r="W216" s="57" t="str">
        <f t="shared" si="214"/>
        <v>CRO</v>
      </c>
      <c r="X216" s="78">
        <f t="shared" si="200"/>
        <v>1</v>
      </c>
      <c r="Y216" s="33" t="str">
        <f t="shared" si="215"/>
        <v/>
      </c>
      <c r="Z216" s="71" t="str">
        <f>IF(Y216="","",MAX(Z$10:Z215)+1)</f>
        <v/>
      </c>
      <c r="AA216" s="52" t="s">
        <v>0</v>
      </c>
      <c r="AB216" s="135"/>
      <c r="AC216" s="52" t="s">
        <v>0</v>
      </c>
      <c r="AD216" s="20" t="str">
        <f t="shared" si="216"/>
        <v/>
      </c>
      <c r="AE216" s="52" t="s">
        <v>0</v>
      </c>
      <c r="AF216" s="165" t="str">
        <f t="shared" si="217"/>
        <v>CRO</v>
      </c>
      <c r="AG216" s="52" t="s">
        <v>0</v>
      </c>
      <c r="AH216" s="57" t="str">
        <f t="shared" si="218"/>
        <v>JAP</v>
      </c>
      <c r="AI216" s="33" t="str">
        <f t="shared" si="219"/>
        <v>OK Japetic</v>
      </c>
      <c r="AJ216" s="78">
        <f t="shared" si="201"/>
        <v>1</v>
      </c>
      <c r="AK216" s="33" t="str" cm="1">
        <f t="array" ref="AK216">IF(AJ216="",""&amp;AI216,IF(AJ216="NEMA",AI216,INDEX(klub_naziv,MATCH(INDEX(klubAlias_klubId,AJ216),klub_id,0))))</f>
        <v>OK Japetić</v>
      </c>
      <c r="AL216" s="33" t="str" cm="1">
        <f t="array" ref="AL216">IFERROR(""&amp;INDEX(registarNatjecatelji,CX216,4),"")</f>
        <v>OK Japetić</v>
      </c>
      <c r="AM216" s="95" t="str">
        <f t="shared" si="220"/>
        <v/>
      </c>
      <c r="AN216" s="71" t="str">
        <f t="shared" si="221"/>
        <v>OK Japetić</v>
      </c>
      <c r="AO216" s="52" t="s">
        <v>0</v>
      </c>
      <c r="AP216" s="87" t="str">
        <f>IF(AJ216&lt;&gt;"NEMA","",IF(IFERROR(MATCH(AI216,AI$10:AI215,0),0)&lt;&gt;0,"",AI216))</f>
        <v/>
      </c>
      <c r="AQ216" s="52" t="s">
        <v>0</v>
      </c>
      <c r="AR216" s="135"/>
      <c r="AS216" s="52" t="s">
        <v>0</v>
      </c>
      <c r="AT216" s="57" t="str">
        <f t="shared" si="222"/>
        <v/>
      </c>
      <c r="AU216" s="33" t="str">
        <f>IF(AT216="","",MAX(AU$10:AU215)+1)</f>
        <v/>
      </c>
      <c r="AV216" s="33" t="str">
        <f t="shared" si="223"/>
        <v/>
      </c>
      <c r="AW216" s="33" t="str">
        <f t="shared" si="224"/>
        <v/>
      </c>
      <c r="AX216" s="33" t="str">
        <f>IF(AR216="","",MAX(AX$10:AX215)+1)</f>
        <v/>
      </c>
      <c r="AY216" s="94" t="str">
        <f t="shared" si="225"/>
        <v/>
      </c>
      <c r="AZ216" s="71" t="str">
        <f t="shared" si="226"/>
        <v/>
      </c>
      <c r="BA216" s="52" t="s">
        <v>0</v>
      </c>
      <c r="BB216" s="20" t="str">
        <f t="shared" si="227"/>
        <v/>
      </c>
      <c r="BC216" s="52" t="s">
        <v>0</v>
      </c>
      <c r="BD216" s="165" t="str">
        <f t="shared" si="228"/>
        <v>OK Japetić</v>
      </c>
      <c r="BE216" s="52" t="s">
        <v>0</v>
      </c>
      <c r="BF216" s="63" t="str">
        <f t="shared" si="229"/>
        <v/>
      </c>
      <c r="BG216" s="93" t="str">
        <f t="shared" si="230"/>
        <v>1</v>
      </c>
      <c r="BH216" s="211" t="str">
        <f t="shared" si="231"/>
        <v/>
      </c>
      <c r="BI216" s="212">
        <f t="shared" si="202"/>
        <v>6</v>
      </c>
      <c r="BJ216" s="52" t="s">
        <v>0</v>
      </c>
      <c r="BK216" s="57" t="str">
        <f t="shared" si="232"/>
        <v>Ana</v>
      </c>
      <c r="BL216" s="33" t="str">
        <f t="shared" si="233"/>
        <v>Budi</v>
      </c>
      <c r="BM216" s="78">
        <f t="shared" si="234"/>
        <v>1305</v>
      </c>
      <c r="BN216" s="78" t="str">
        <f t="shared" si="235"/>
        <v/>
      </c>
      <c r="BO216" s="33" t="str">
        <f t="shared" si="236"/>
        <v>Ana</v>
      </c>
      <c r="BP216" s="71" t="str">
        <f t="shared" si="237"/>
        <v>Budi</v>
      </c>
      <c r="BQ216" s="52" t="s">
        <v>0</v>
      </c>
      <c r="BR216" s="87" t="str">
        <f t="shared" si="238"/>
        <v/>
      </c>
      <c r="BS216" s="52" t="s">
        <v>0</v>
      </c>
      <c r="BT216" s="20" t="str">
        <f t="shared" si="239"/>
        <v/>
      </c>
      <c r="BU216" s="52" t="s">
        <v>0</v>
      </c>
      <c r="BV216" s="135"/>
      <c r="BW216" s="52" t="s">
        <v>0</v>
      </c>
      <c r="BX216" s="57" t="str">
        <f t="shared" si="240"/>
        <v/>
      </c>
      <c r="BY216" s="78" t="str">
        <f>IF(BV216="","",MAX(BY$10:BY215)+1)</f>
        <v/>
      </c>
      <c r="BZ216" s="58" t="str">
        <f t="shared" si="241"/>
        <v/>
      </c>
      <c r="CA216" s="52" t="s">
        <v>0</v>
      </c>
      <c r="CB216" s="20" t="str">
        <f t="shared" si="242"/>
        <v/>
      </c>
      <c r="CC216" s="52" t="s">
        <v>0</v>
      </c>
      <c r="CD216" s="63" t="str">
        <f>IF(AND(BM216="NEMA",BN216="NEMA"),MAX(CD$10:CD215)+1,"")</f>
        <v/>
      </c>
      <c r="CE216" s="58" t="str">
        <f t="shared" si="243"/>
        <v/>
      </c>
      <c r="CF216" t="s">
        <v>0</v>
      </c>
      <c r="CG216" s="138" t="str">
        <f t="shared" si="203"/>
        <v>Ž</v>
      </c>
      <c r="CH216" t="s">
        <v>0</v>
      </c>
      <c r="CI216" s="57" t="str">
        <f>IF(CD216="","",IF(M216&lt;&gt;"CRO","","INSERT INTO osoba (id,reg_broj,oib,spol_id,dat_rodjenja) VALUES ("&amp;CD216&amp;",(SELECT max(reg_broj)+1 FROM osoba),Null,'"&amp;CG216&amp;"',Null); INSERT INTO osoba_log (id,reg_broj,oib,spol_id,dat_rodjenja,dnevnik_id) SELECT id,reg_broj,oib,spol_id,dat_rodjenja,"&amp;dnevnik_id&amp;" FROM osoba WHERE id = "&amp;CD216&amp;";"))</f>
        <v/>
      </c>
      <c r="CJ216" s="71" t="str">
        <f>IF(CD216="","","INSERT INTO imeprezime (id,osoba_id,rbr,ime,prezime,klub_id,identitet_id,sintaksa_id,info,aktivno,dnevnik_id) VALUES ("&amp;CD216&amp;","&amp;IF(CI216="","Null",CD216)&amp;",1,'"&amp;BK216&amp;"','"&amp;BL216&amp;"',(SELECT id FROM klub WHERE naziv = '"&amp;BD216&amp;"'),Null,1,'',1,"&amp;dnevnik_id&amp;");")</f>
        <v/>
      </c>
      <c r="CK216" t="s">
        <v>0</v>
      </c>
      <c r="CL216" s="20" t="str">
        <f t="shared" si="244"/>
        <v/>
      </c>
      <c r="CM216" s="52" t="s">
        <v>0</v>
      </c>
      <c r="CN216" s="57" t="str">
        <f t="shared" si="204"/>
        <v>Ana</v>
      </c>
      <c r="CO216" s="71" t="str">
        <f t="shared" si="205"/>
        <v>Budi</v>
      </c>
      <c r="CP216" s="52" t="s">
        <v>0</v>
      </c>
      <c r="CQ216" s="57" t="str">
        <f t="shared" si="245"/>
        <v>Ana – Budi – OK Japetić – Ž12</v>
      </c>
      <c r="CR216" s="58">
        <f t="shared" si="246"/>
        <v>75</v>
      </c>
      <c r="CS216" s="52" t="s">
        <v>0</v>
      </c>
      <c r="CT216" s="57" t="str">
        <f t="shared" si="247"/>
        <v>Ana – Budi – OK Japetić</v>
      </c>
      <c r="CU216" s="58">
        <f t="shared" si="248"/>
        <v>75</v>
      </c>
      <c r="CV216" s="52" t="s">
        <v>0</v>
      </c>
      <c r="CW216" s="57" t="str">
        <f t="shared" si="249"/>
        <v>Ana – Budi</v>
      </c>
      <c r="CX216" s="58">
        <f t="shared" si="250"/>
        <v>75</v>
      </c>
      <c r="CY216" s="52" t="s">
        <v>0</v>
      </c>
      <c r="CZ216" s="63">
        <f t="shared" si="251"/>
        <v>75</v>
      </c>
      <c r="DA216" s="58" cm="1">
        <f t="array" ref="DA216">IF(CZ216&lt;&gt;"",INDEX(imePrezime_id,CZ216,0),IF(CD216&lt;&gt;"",CD216,""))</f>
        <v>1305</v>
      </c>
      <c r="DB216" s="52" t="s">
        <v>0</v>
      </c>
      <c r="DC216" s="63" t="str">
        <f t="shared" si="252"/>
        <v>imepre</v>
      </c>
      <c r="DD216" s="78" t="str">
        <f t="shared" si="206"/>
        <v>klu(ali)</v>
      </c>
      <c r="DE216" s="78" t="str">
        <f t="shared" si="253"/>
        <v>kat</v>
      </c>
      <c r="DF216" s="78" t="str">
        <f t="shared" si="254"/>
        <v/>
      </c>
      <c r="DG216" s="71" t="str">
        <f t="shared" si="255"/>
        <v>imepre-klu(ali)-kat</v>
      </c>
      <c r="DH216" s="52" t="s">
        <v>0</v>
      </c>
      <c r="DI216" s="63">
        <f>IF(BL216="","",MAX(DI$10:DI215)+1)</f>
        <v>1187</v>
      </c>
      <c r="DJ216" s="78">
        <f t="shared" si="256"/>
        <v>1001</v>
      </c>
      <c r="DK216" s="78">
        <f t="shared" si="257"/>
        <v>1305</v>
      </c>
      <c r="DL216" s="78" t="str">
        <f t="shared" si="258"/>
        <v/>
      </c>
      <c r="DM216" s="78">
        <f t="shared" si="259"/>
        <v>6</v>
      </c>
      <c r="DN216" s="78">
        <f t="shared" si="207"/>
        <v>0</v>
      </c>
      <c r="DO216" s="78">
        <f t="shared" si="208"/>
        <v>3</v>
      </c>
      <c r="DP216" s="78" t="str">
        <f t="shared" si="260"/>
        <v>1</v>
      </c>
      <c r="DQ216" s="78" t="str">
        <f t="shared" si="261"/>
        <v/>
      </c>
      <c r="DR216" s="78">
        <f t="shared" si="262"/>
        <v>1</v>
      </c>
      <c r="DS216" s="58" t="str">
        <f t="shared" si="209"/>
        <v/>
      </c>
      <c r="DT216" s="52" t="s">
        <v>0</v>
      </c>
      <c r="DU216" s="20"/>
      <c r="DV216" s="52"/>
      <c r="DW216" s="20"/>
      <c r="DX216" s="52"/>
      <c r="DY216" s="230"/>
      <c r="DZ216" s="52" t="s">
        <v>0</v>
      </c>
    </row>
    <row r="217" spans="1:130" x14ac:dyDescent="0.25">
      <c r="A217" t="s">
        <v>0</v>
      </c>
      <c r="B217" s="57" t="str">
        <f>IF(csv!F209="","",csv!T209)</f>
        <v>Ž12</v>
      </c>
      <c r="C217" s="33" t="s">
        <v>0</v>
      </c>
      <c r="D217" s="33" t="str">
        <f>IF(csv!F209="","",csv!F209)</f>
        <v>Ema</v>
      </c>
      <c r="E217" s="33" t="str">
        <f>IF(csv!E209="","",csv!E209)</f>
        <v>Jurač</v>
      </c>
      <c r="F217" s="33" t="s">
        <v>0</v>
      </c>
      <c r="G217" s="78" t="str">
        <f>IF(csv!M209="","",csv!M209)</f>
        <v/>
      </c>
      <c r="H217" s="78" t="str">
        <f>IF(csv!N209="","",csv!N209)</f>
        <v>1</v>
      </c>
      <c r="I217" s="33" t="s">
        <v>0</v>
      </c>
      <c r="J217" s="33" t="str">
        <f>IF(csv!P209="","",csv!P209)</f>
        <v>Vihor</v>
      </c>
      <c r="K217" s="33" t="str">
        <f>IF(csv!Q209="","",csv!Q209)</f>
        <v>OK Vihor</v>
      </c>
      <c r="L217" s="33" t="s">
        <v>0</v>
      </c>
      <c r="M217" s="71" t="str">
        <f>IF(csv!R209="","",csv!R209)</f>
        <v>CRO</v>
      </c>
      <c r="N217" s="52" t="s">
        <v>0</v>
      </c>
      <c r="O217" s="57" t="str">
        <f t="shared" si="210"/>
        <v>Ž12</v>
      </c>
      <c r="P217" s="78">
        <f>IF(O217="","",IF(COUNTIF(O$10:O216,O217)=0,P216+1,P216))</f>
        <v>13</v>
      </c>
      <c r="Q217" s="93">
        <f t="shared" si="211"/>
        <v>122</v>
      </c>
      <c r="R217" s="94" t="str" cm="1">
        <f t="array" ref="R217">IF(S217="","",INDEX(natjecanjeStaze_naziv,MATCH(S217,natjecanjeStaze_stazaId,0)))</f>
        <v>M12 – Ž12</v>
      </c>
      <c r="S217" s="58">
        <f t="shared" si="212"/>
        <v>1001</v>
      </c>
      <c r="T217" s="52" t="s">
        <v>0</v>
      </c>
      <c r="U217" s="165" t="str">
        <f t="shared" si="213"/>
        <v>Ž12</v>
      </c>
      <c r="V217" s="52" t="s">
        <v>0</v>
      </c>
      <c r="W217" s="57" t="str">
        <f t="shared" si="214"/>
        <v>CRO</v>
      </c>
      <c r="X217" s="78">
        <f t="shared" si="200"/>
        <v>1</v>
      </c>
      <c r="Y217" s="33" t="str">
        <f t="shared" si="215"/>
        <v/>
      </c>
      <c r="Z217" s="71" t="str">
        <f>IF(Y217="","",MAX(Z$10:Z216)+1)</f>
        <v/>
      </c>
      <c r="AA217" s="52" t="s">
        <v>0</v>
      </c>
      <c r="AB217" s="135"/>
      <c r="AC217" s="52" t="s">
        <v>0</v>
      </c>
      <c r="AD217" s="20" t="str">
        <f t="shared" si="216"/>
        <v/>
      </c>
      <c r="AE217" s="52" t="s">
        <v>0</v>
      </c>
      <c r="AF217" s="165" t="str">
        <f t="shared" si="217"/>
        <v>CRO</v>
      </c>
      <c r="AG217" s="52" t="s">
        <v>0</v>
      </c>
      <c r="AH217" s="57" t="str">
        <f t="shared" si="218"/>
        <v>Vihor</v>
      </c>
      <c r="AI217" s="33" t="str">
        <f t="shared" si="219"/>
        <v>OK Vihor</v>
      </c>
      <c r="AJ217" s="78" t="str">
        <f t="shared" si="201"/>
        <v/>
      </c>
      <c r="AK217" s="33" t="str" cm="1">
        <f t="array" ref="AK217">IF(AJ217="",""&amp;AI217,IF(AJ217="NEMA",AI217,INDEX(klub_naziv,MATCH(INDEX(klubAlias_klubId,AJ217),klub_id,0))))</f>
        <v>OK Vihor</v>
      </c>
      <c r="AL217" s="33" t="str" cm="1">
        <f t="array" ref="AL217">IFERROR(""&amp;INDEX(registarNatjecatelji,CX217,4),"")</f>
        <v>OK Vihor</v>
      </c>
      <c r="AM217" s="95" t="str">
        <f t="shared" si="220"/>
        <v/>
      </c>
      <c r="AN217" s="71" t="str">
        <f t="shared" si="221"/>
        <v>OK Vihor</v>
      </c>
      <c r="AO217" s="52" t="s">
        <v>0</v>
      </c>
      <c r="AP217" s="87" t="str">
        <f>IF(AJ217&lt;&gt;"NEMA","",IF(IFERROR(MATCH(AI217,AI$10:AI216,0),0)&lt;&gt;0,"",AI217))</f>
        <v/>
      </c>
      <c r="AQ217" s="52" t="s">
        <v>0</v>
      </c>
      <c r="AR217" s="135"/>
      <c r="AS217" s="52" t="s">
        <v>0</v>
      </c>
      <c r="AT217" s="57" t="str">
        <f t="shared" si="222"/>
        <v/>
      </c>
      <c r="AU217" s="33" t="str">
        <f>IF(AT217="","",MAX(AU$10:AU216)+1)</f>
        <v/>
      </c>
      <c r="AV217" s="33" t="str">
        <f t="shared" si="223"/>
        <v/>
      </c>
      <c r="AW217" s="33" t="str">
        <f t="shared" si="224"/>
        <v/>
      </c>
      <c r="AX217" s="33" t="str">
        <f>IF(AR217="","",MAX(AX$10:AX216)+1)</f>
        <v/>
      </c>
      <c r="AY217" s="94" t="str">
        <f t="shared" si="225"/>
        <v/>
      </c>
      <c r="AZ217" s="71" t="str">
        <f t="shared" si="226"/>
        <v/>
      </c>
      <c r="BA217" s="52" t="s">
        <v>0</v>
      </c>
      <c r="BB217" s="20" t="str">
        <f t="shared" si="227"/>
        <v/>
      </c>
      <c r="BC217" s="52" t="s">
        <v>0</v>
      </c>
      <c r="BD217" s="165" t="str">
        <f t="shared" si="228"/>
        <v>OK Vihor</v>
      </c>
      <c r="BE217" s="52" t="s">
        <v>0</v>
      </c>
      <c r="BF217" s="63" t="str">
        <f t="shared" si="229"/>
        <v/>
      </c>
      <c r="BG217" s="93" t="str">
        <f t="shared" si="230"/>
        <v>1</v>
      </c>
      <c r="BH217" s="211" t="str">
        <f t="shared" si="231"/>
        <v/>
      </c>
      <c r="BI217" s="212">
        <f t="shared" si="202"/>
        <v>6</v>
      </c>
      <c r="BJ217" s="52" t="s">
        <v>0</v>
      </c>
      <c r="BK217" s="57" t="str">
        <f t="shared" si="232"/>
        <v>Ema</v>
      </c>
      <c r="BL217" s="33" t="str">
        <f t="shared" si="233"/>
        <v>Jurač</v>
      </c>
      <c r="BM217" s="78">
        <f t="shared" si="234"/>
        <v>1440</v>
      </c>
      <c r="BN217" s="78" t="str">
        <f t="shared" si="235"/>
        <v/>
      </c>
      <c r="BO217" s="33" t="str">
        <f t="shared" si="236"/>
        <v>Ema</v>
      </c>
      <c r="BP217" s="71" t="str">
        <f t="shared" si="237"/>
        <v>Jurač</v>
      </c>
      <c r="BQ217" s="52" t="s">
        <v>0</v>
      </c>
      <c r="BR217" s="87" t="str">
        <f t="shared" si="238"/>
        <v/>
      </c>
      <c r="BS217" s="52" t="s">
        <v>0</v>
      </c>
      <c r="BT217" s="20" t="str">
        <f t="shared" si="239"/>
        <v/>
      </c>
      <c r="BU217" s="52" t="s">
        <v>0</v>
      </c>
      <c r="BV217" s="135"/>
      <c r="BW217" s="52" t="s">
        <v>0</v>
      </c>
      <c r="BX217" s="57" t="str">
        <f t="shared" si="240"/>
        <v/>
      </c>
      <c r="BY217" s="78" t="str">
        <f>IF(BV217="","",MAX(BY$10:BY216)+1)</f>
        <v/>
      </c>
      <c r="BZ217" s="58" t="str">
        <f t="shared" si="241"/>
        <v/>
      </c>
      <c r="CA217" s="52" t="s">
        <v>0</v>
      </c>
      <c r="CB217" s="20" t="str">
        <f t="shared" si="242"/>
        <v/>
      </c>
      <c r="CC217" s="52" t="s">
        <v>0</v>
      </c>
      <c r="CD217" s="63" t="str">
        <f>IF(AND(BM217="NEMA",BN217="NEMA"),MAX(CD$10:CD216)+1,"")</f>
        <v/>
      </c>
      <c r="CE217" s="58" t="str">
        <f t="shared" si="243"/>
        <v/>
      </c>
      <c r="CF217" t="s">
        <v>0</v>
      </c>
      <c r="CG217" s="138" t="str">
        <f t="shared" si="203"/>
        <v>Ž</v>
      </c>
      <c r="CH217" t="s">
        <v>0</v>
      </c>
      <c r="CI217" s="57" t="str">
        <f>IF(CD217="","",IF(M217&lt;&gt;"CRO","","INSERT INTO osoba (id,reg_broj,oib,spol_id,dat_rodjenja) VALUES ("&amp;CD217&amp;",(SELECT max(reg_broj)+1 FROM osoba),Null,'"&amp;CG217&amp;"',Null); INSERT INTO osoba_log (id,reg_broj,oib,spol_id,dat_rodjenja,dnevnik_id) SELECT id,reg_broj,oib,spol_id,dat_rodjenja,"&amp;dnevnik_id&amp;" FROM osoba WHERE id = "&amp;CD217&amp;";"))</f>
        <v/>
      </c>
      <c r="CJ217" s="71" t="str">
        <f>IF(CD217="","","INSERT INTO imeprezime (id,osoba_id,rbr,ime,prezime,klub_id,identitet_id,sintaksa_id,info,aktivno,dnevnik_id) VALUES ("&amp;CD217&amp;","&amp;IF(CI217="","Null",CD217)&amp;",1,'"&amp;BK217&amp;"','"&amp;BL217&amp;"',(SELECT id FROM klub WHERE naziv = '"&amp;BD217&amp;"'),Null,1,'',1,"&amp;dnevnik_id&amp;");")</f>
        <v/>
      </c>
      <c r="CK217" t="s">
        <v>0</v>
      </c>
      <c r="CL217" s="20" t="str">
        <f t="shared" si="244"/>
        <v/>
      </c>
      <c r="CM217" s="52" t="s">
        <v>0</v>
      </c>
      <c r="CN217" s="57" t="str">
        <f t="shared" si="204"/>
        <v>Ema</v>
      </c>
      <c r="CO217" s="71" t="str">
        <f t="shared" si="205"/>
        <v>Jurač</v>
      </c>
      <c r="CP217" s="52" t="s">
        <v>0</v>
      </c>
      <c r="CQ217" s="57" t="str">
        <f t="shared" si="245"/>
        <v>Ema – Jurač – OK Vihor – Ž12</v>
      </c>
      <c r="CR217" s="58">
        <f t="shared" si="246"/>
        <v>707</v>
      </c>
      <c r="CS217" s="52" t="s">
        <v>0</v>
      </c>
      <c r="CT217" s="57" t="str">
        <f t="shared" si="247"/>
        <v>Ema – Jurač – OK Vihor</v>
      </c>
      <c r="CU217" s="58">
        <f t="shared" si="248"/>
        <v>707</v>
      </c>
      <c r="CV217" s="52" t="s">
        <v>0</v>
      </c>
      <c r="CW217" s="57" t="str">
        <f t="shared" si="249"/>
        <v>Ema – Jurač</v>
      </c>
      <c r="CX217" s="58">
        <f t="shared" si="250"/>
        <v>707</v>
      </c>
      <c r="CY217" s="52" t="s">
        <v>0</v>
      </c>
      <c r="CZ217" s="63">
        <f t="shared" si="251"/>
        <v>707</v>
      </c>
      <c r="DA217" s="58" cm="1">
        <f t="array" ref="DA217">IF(CZ217&lt;&gt;"",INDEX(imePrezime_id,CZ217,0),IF(CD217&lt;&gt;"",CD217,""))</f>
        <v>1440</v>
      </c>
      <c r="DB217" s="52" t="s">
        <v>0</v>
      </c>
      <c r="DC217" s="63" t="str">
        <f t="shared" si="252"/>
        <v>imepre</v>
      </c>
      <c r="DD217" s="78" t="str">
        <f t="shared" si="206"/>
        <v>klu</v>
      </c>
      <c r="DE217" s="78" t="str">
        <f t="shared" si="253"/>
        <v>kat</v>
      </c>
      <c r="DF217" s="78" t="str">
        <f t="shared" si="254"/>
        <v/>
      </c>
      <c r="DG217" s="71" t="str">
        <f t="shared" si="255"/>
        <v>imepre-klu-kat</v>
      </c>
      <c r="DH217" s="52" t="s">
        <v>0</v>
      </c>
      <c r="DI217" s="63">
        <f>IF(BL217="","",MAX(DI$10:DI216)+1)</f>
        <v>1188</v>
      </c>
      <c r="DJ217" s="78">
        <f t="shared" si="256"/>
        <v>1001</v>
      </c>
      <c r="DK217" s="78">
        <f t="shared" si="257"/>
        <v>1440</v>
      </c>
      <c r="DL217" s="78" t="str">
        <f t="shared" si="258"/>
        <v/>
      </c>
      <c r="DM217" s="78">
        <f t="shared" si="259"/>
        <v>6</v>
      </c>
      <c r="DN217" s="78">
        <f t="shared" si="207"/>
        <v>0</v>
      </c>
      <c r="DO217" s="78">
        <f t="shared" si="208"/>
        <v>1</v>
      </c>
      <c r="DP217" s="78" t="str">
        <f t="shared" si="260"/>
        <v>1</v>
      </c>
      <c r="DQ217" s="78" t="str">
        <f t="shared" si="261"/>
        <v/>
      </c>
      <c r="DR217" s="78" t="str">
        <f t="shared" si="262"/>
        <v/>
      </c>
      <c r="DS217" s="58" t="str">
        <f t="shared" si="209"/>
        <v/>
      </c>
      <c r="DT217" s="52" t="s">
        <v>0</v>
      </c>
      <c r="DU217" s="20"/>
      <c r="DV217" s="52"/>
      <c r="DW217" s="20"/>
      <c r="DX217" s="52"/>
      <c r="DY217" s="230"/>
      <c r="DZ217" s="52" t="s">
        <v>0</v>
      </c>
    </row>
    <row r="218" spans="1:130" x14ac:dyDescent="0.25">
      <c r="A218" t="s">
        <v>0</v>
      </c>
      <c r="B218" s="57" t="str">
        <f>IF(csv!F210="","",csv!T210)</f>
        <v>Ž12</v>
      </c>
      <c r="C218" s="33" t="s">
        <v>0</v>
      </c>
      <c r="D218" s="33" t="str">
        <f>IF(csv!F210="","",csv!F210)</f>
        <v>Vacant</v>
      </c>
      <c r="E218" s="33" t="str">
        <f>IF(csv!E210="","",csv!E210)</f>
        <v/>
      </c>
      <c r="F218" s="33" t="s">
        <v>0</v>
      </c>
      <c r="G218" s="78" t="str">
        <f>IF(csv!M210="","",csv!M210)</f>
        <v/>
      </c>
      <c r="H218" s="78" t="str">
        <f>IF(csv!N210="","",csv!N210)</f>
        <v>0</v>
      </c>
      <c r="I218" s="33" t="s">
        <v>0</v>
      </c>
      <c r="J218" s="33" t="str">
        <f>IF(csv!P210="","",csv!P210)</f>
        <v/>
      </c>
      <c r="K218" s="33" t="str">
        <f>IF(csv!Q210="","",csv!Q210)</f>
        <v/>
      </c>
      <c r="L218" s="33" t="s">
        <v>0</v>
      </c>
      <c r="M218" s="71" t="str">
        <f>IF(csv!R210="","",csv!R210)</f>
        <v/>
      </c>
      <c r="N218" s="52" t="s">
        <v>0</v>
      </c>
      <c r="O218" s="57" t="str">
        <f t="shared" si="210"/>
        <v>Ž12</v>
      </c>
      <c r="P218" s="78">
        <f>IF(O218="","",IF(COUNTIF(O$10:O217,O218)=0,P217+1,P217))</f>
        <v>13</v>
      </c>
      <c r="Q218" s="93">
        <f t="shared" si="211"/>
        <v>122</v>
      </c>
      <c r="R218" s="94" t="str" cm="1">
        <f t="array" ref="R218">IF(S218="","",INDEX(natjecanjeStaze_naziv,MATCH(S218,natjecanjeStaze_stazaId,0)))</f>
        <v/>
      </c>
      <c r="S218" s="58" t="str">
        <f t="shared" si="212"/>
        <v/>
      </c>
      <c r="T218" s="52" t="s">
        <v>0</v>
      </c>
      <c r="U218" s="165" t="str">
        <f t="shared" si="213"/>
        <v>Ž12</v>
      </c>
      <c r="V218" s="52" t="s">
        <v>0</v>
      </c>
      <c r="W218" s="57" t="str">
        <f t="shared" si="214"/>
        <v/>
      </c>
      <c r="X218" s="78" t="str">
        <f t="shared" si="200"/>
        <v/>
      </c>
      <c r="Y218" s="33" t="str">
        <f t="shared" si="215"/>
        <v/>
      </c>
      <c r="Z218" s="71" t="str">
        <f>IF(Y218="","",MAX(Z$10:Z217)+1)</f>
        <v/>
      </c>
      <c r="AA218" s="52" t="s">
        <v>0</v>
      </c>
      <c r="AB218" s="135"/>
      <c r="AC218" s="52" t="s">
        <v>0</v>
      </c>
      <c r="AD218" s="20" t="str">
        <f t="shared" si="216"/>
        <v/>
      </c>
      <c r="AE218" s="52" t="s">
        <v>0</v>
      </c>
      <c r="AF218" s="165" t="str">
        <f t="shared" si="217"/>
        <v/>
      </c>
      <c r="AG218" s="52" t="s">
        <v>0</v>
      </c>
      <c r="AH218" s="57" t="str">
        <f t="shared" si="218"/>
        <v/>
      </c>
      <c r="AI218" s="33" t="str">
        <f t="shared" si="219"/>
        <v/>
      </c>
      <c r="AJ218" s="78" t="str">
        <f t="shared" si="201"/>
        <v/>
      </c>
      <c r="AK218" s="33" t="str" cm="1">
        <f t="array" ref="AK218">IF(AJ218="",""&amp;AI218,IF(AJ218="NEMA",AI218,INDEX(klub_naziv,MATCH(INDEX(klubAlias_klubId,AJ218),klub_id,0))))</f>
        <v/>
      </c>
      <c r="AL218" s="33" t="str" cm="1">
        <f t="array" ref="AL218">IFERROR(""&amp;INDEX(registarNatjecatelji,CX218,4),"")</f>
        <v/>
      </c>
      <c r="AM218" s="95" t="str">
        <f t="shared" si="220"/>
        <v/>
      </c>
      <c r="AN218" s="71" t="str">
        <f t="shared" si="221"/>
        <v/>
      </c>
      <c r="AO218" s="52" t="s">
        <v>0</v>
      </c>
      <c r="AP218" s="87" t="str">
        <f>IF(AJ218&lt;&gt;"NEMA","",IF(IFERROR(MATCH(AI218,AI$10:AI217,0),0)&lt;&gt;0,"",AI218))</f>
        <v/>
      </c>
      <c r="AQ218" s="52" t="s">
        <v>0</v>
      </c>
      <c r="AR218" s="135"/>
      <c r="AS218" s="52" t="s">
        <v>0</v>
      </c>
      <c r="AT218" s="57" t="str">
        <f t="shared" si="222"/>
        <v/>
      </c>
      <c r="AU218" s="33" t="str">
        <f>IF(AT218="","",MAX(AU$10:AU217)+1)</f>
        <v/>
      </c>
      <c r="AV218" s="33" t="str">
        <f t="shared" si="223"/>
        <v/>
      </c>
      <c r="AW218" s="33" t="str">
        <f t="shared" si="224"/>
        <v/>
      </c>
      <c r="AX218" s="33" t="str">
        <f>IF(AR218="","",MAX(AX$10:AX217)+1)</f>
        <v/>
      </c>
      <c r="AY218" s="94" t="str">
        <f t="shared" si="225"/>
        <v/>
      </c>
      <c r="AZ218" s="71" t="str">
        <f t="shared" si="226"/>
        <v/>
      </c>
      <c r="BA218" s="52" t="s">
        <v>0</v>
      </c>
      <c r="BB218" s="20" t="str">
        <f t="shared" si="227"/>
        <v/>
      </c>
      <c r="BC218" s="52" t="s">
        <v>0</v>
      </c>
      <c r="BD218" s="165" t="str">
        <f t="shared" si="228"/>
        <v/>
      </c>
      <c r="BE218" s="52" t="s">
        <v>0</v>
      </c>
      <c r="BF218" s="63" t="str">
        <f t="shared" si="229"/>
        <v/>
      </c>
      <c r="BG218" s="93" t="str">
        <f t="shared" si="230"/>
        <v>0</v>
      </c>
      <c r="BH218" s="211" t="str">
        <f t="shared" si="231"/>
        <v/>
      </c>
      <c r="BI218" s="212" t="str">
        <f t="shared" si="202"/>
        <v/>
      </c>
      <c r="BJ218" s="52" t="s">
        <v>0</v>
      </c>
      <c r="BK218" s="57" t="str">
        <f t="shared" si="232"/>
        <v>Vacant</v>
      </c>
      <c r="BL218" s="33" t="str">
        <f t="shared" si="233"/>
        <v/>
      </c>
      <c r="BM218" s="78" t="str">
        <f t="shared" si="234"/>
        <v/>
      </c>
      <c r="BN218" s="78" t="str">
        <f t="shared" si="235"/>
        <v/>
      </c>
      <c r="BO218" s="33" t="str">
        <f t="shared" si="236"/>
        <v/>
      </c>
      <c r="BP218" s="71" t="str">
        <f t="shared" si="237"/>
        <v/>
      </c>
      <c r="BQ218" s="52" t="s">
        <v>0</v>
      </c>
      <c r="BR218" s="87" t="str">
        <f t="shared" si="238"/>
        <v/>
      </c>
      <c r="BS218" s="52" t="s">
        <v>0</v>
      </c>
      <c r="BT218" s="20" t="str">
        <f t="shared" si="239"/>
        <v/>
      </c>
      <c r="BU218" s="52" t="s">
        <v>0</v>
      </c>
      <c r="BV218" s="135"/>
      <c r="BW218" s="52" t="s">
        <v>0</v>
      </c>
      <c r="BX218" s="57" t="str">
        <f t="shared" si="240"/>
        <v/>
      </c>
      <c r="BY218" s="78" t="str">
        <f>IF(BV218="","",MAX(BY$10:BY217)+1)</f>
        <v/>
      </c>
      <c r="BZ218" s="58" t="str">
        <f t="shared" si="241"/>
        <v/>
      </c>
      <c r="CA218" s="52" t="s">
        <v>0</v>
      </c>
      <c r="CB218" s="20" t="str">
        <f t="shared" si="242"/>
        <v/>
      </c>
      <c r="CC218" s="52" t="s">
        <v>0</v>
      </c>
      <c r="CD218" s="63" t="str">
        <f>IF(AND(BM218="NEMA",BN218="NEMA"),MAX(CD$10:CD217)+1,"")</f>
        <v/>
      </c>
      <c r="CE218" s="58" t="str">
        <f t="shared" si="243"/>
        <v/>
      </c>
      <c r="CF218" t="s">
        <v>0</v>
      </c>
      <c r="CG218" s="138" t="str">
        <f t="shared" si="203"/>
        <v>Ž</v>
      </c>
      <c r="CH218" t="s">
        <v>0</v>
      </c>
      <c r="CI218" s="57" t="str">
        <f>IF(CD218="","",IF(M218&lt;&gt;"CRO","","INSERT INTO osoba (id,reg_broj,oib,spol_id,dat_rodjenja) VALUES ("&amp;CD218&amp;",(SELECT max(reg_broj)+1 FROM osoba),Null,'"&amp;CG218&amp;"',Null); INSERT INTO osoba_log (id,reg_broj,oib,spol_id,dat_rodjenja,dnevnik_id) SELECT id,reg_broj,oib,spol_id,dat_rodjenja,"&amp;dnevnik_id&amp;" FROM osoba WHERE id = "&amp;CD218&amp;";"))</f>
        <v/>
      </c>
      <c r="CJ218" s="71" t="str">
        <f>IF(CD218="","","INSERT INTO imeprezime (id,osoba_id,rbr,ime,prezime,klub_id,identitet_id,sintaksa_id,info,aktivno,dnevnik_id) VALUES ("&amp;CD218&amp;","&amp;IF(CI218="","Null",CD218)&amp;",1,'"&amp;BK218&amp;"','"&amp;BL218&amp;"',(SELECT id FROM klub WHERE naziv = '"&amp;BD218&amp;"'),Null,1,'',1,"&amp;dnevnik_id&amp;");")</f>
        <v/>
      </c>
      <c r="CK218" t="s">
        <v>0</v>
      </c>
      <c r="CL218" s="20" t="str">
        <f t="shared" si="244"/>
        <v/>
      </c>
      <c r="CM218" s="52" t="s">
        <v>0</v>
      </c>
      <c r="CN218" s="57" t="str">
        <f t="shared" si="204"/>
        <v/>
      </c>
      <c r="CO218" s="71" t="str">
        <f t="shared" si="205"/>
        <v/>
      </c>
      <c r="CP218" s="52" t="s">
        <v>0</v>
      </c>
      <c r="CQ218" s="57" t="str">
        <f t="shared" si="245"/>
        <v/>
      </c>
      <c r="CR218" s="58" t="str">
        <f t="shared" si="246"/>
        <v/>
      </c>
      <c r="CS218" s="52" t="s">
        <v>0</v>
      </c>
      <c r="CT218" s="57" t="str">
        <f t="shared" si="247"/>
        <v/>
      </c>
      <c r="CU218" s="58" t="str">
        <f t="shared" si="248"/>
        <v/>
      </c>
      <c r="CV218" s="52" t="s">
        <v>0</v>
      </c>
      <c r="CW218" s="57" t="str">
        <f t="shared" si="249"/>
        <v/>
      </c>
      <c r="CX218" s="58" t="str">
        <f t="shared" si="250"/>
        <v/>
      </c>
      <c r="CY218" s="52" t="s">
        <v>0</v>
      </c>
      <c r="CZ218" s="63" t="str">
        <f t="shared" si="251"/>
        <v/>
      </c>
      <c r="DA218" s="58" t="str" cm="1">
        <f t="array" ref="DA218">IF(CZ218&lt;&gt;"",INDEX(imePrezime_id,CZ218,0),IF(CD218&lt;&gt;"",CD218,""))</f>
        <v/>
      </c>
      <c r="DB218" s="52" t="s">
        <v>0</v>
      </c>
      <c r="DC218" s="63" t="str">
        <f t="shared" si="252"/>
        <v/>
      </c>
      <c r="DD218" s="78" t="str">
        <f t="shared" si="206"/>
        <v/>
      </c>
      <c r="DE218" s="78" t="str">
        <f t="shared" si="253"/>
        <v/>
      </c>
      <c r="DF218" s="78" t="str">
        <f t="shared" si="254"/>
        <v/>
      </c>
      <c r="DG218" s="71" t="str">
        <f t="shared" si="255"/>
        <v/>
      </c>
      <c r="DH218" s="52" t="s">
        <v>0</v>
      </c>
      <c r="DI218" s="63" t="str">
        <f>IF(BL218="","",MAX(DI$10:DI217)+1)</f>
        <v/>
      </c>
      <c r="DJ218" s="78" t="str">
        <f t="shared" si="256"/>
        <v/>
      </c>
      <c r="DK218" s="78" t="str">
        <f t="shared" si="257"/>
        <v/>
      </c>
      <c r="DL218" s="78" t="str">
        <f t="shared" si="258"/>
        <v/>
      </c>
      <c r="DM218" s="78" t="str">
        <f t="shared" si="259"/>
        <v/>
      </c>
      <c r="DN218" s="78" t="str">
        <f t="shared" si="207"/>
        <v/>
      </c>
      <c r="DO218" s="78" t="str">
        <f t="shared" si="208"/>
        <v/>
      </c>
      <c r="DP218" s="78" t="str">
        <f t="shared" si="260"/>
        <v/>
      </c>
      <c r="DQ218" s="78" t="str">
        <f t="shared" si="261"/>
        <v/>
      </c>
      <c r="DR218" s="78" t="str">
        <f t="shared" si="262"/>
        <v/>
      </c>
      <c r="DS218" s="58" t="str">
        <f t="shared" si="209"/>
        <v/>
      </c>
      <c r="DT218" s="52" t="s">
        <v>0</v>
      </c>
      <c r="DU218" s="20"/>
      <c r="DV218" s="52"/>
      <c r="DW218" s="20"/>
      <c r="DX218" s="52"/>
      <c r="DY218" s="230"/>
      <c r="DZ218" s="52" t="s">
        <v>0</v>
      </c>
    </row>
    <row r="219" spans="1:130" x14ac:dyDescent="0.25">
      <c r="A219" t="s">
        <v>0</v>
      </c>
      <c r="B219" s="57" t="str">
        <f>IF(csv!F211="","",csv!T211)</f>
        <v>Ž14</v>
      </c>
      <c r="C219" s="33" t="s">
        <v>0</v>
      </c>
      <c r="D219" s="33" t="str">
        <f>IF(csv!F211="","",csv!F211)</f>
        <v>Paola</v>
      </c>
      <c r="E219" s="33" t="str">
        <f>IF(csv!E211="","",csv!E211)</f>
        <v>Rako</v>
      </c>
      <c r="F219" s="33" t="s">
        <v>0</v>
      </c>
      <c r="G219" s="78" t="str">
        <f>IF(csv!M211="","",csv!M211)</f>
        <v>30:24</v>
      </c>
      <c r="H219" s="78" t="str">
        <f>IF(csv!N211="","",csv!N211)</f>
        <v>0</v>
      </c>
      <c r="I219" s="33" t="s">
        <v>0</v>
      </c>
      <c r="J219" s="33" t="str">
        <f>IF(csv!P211="","",csv!P211)</f>
        <v>Vihor</v>
      </c>
      <c r="K219" s="33" t="str">
        <f>IF(csv!Q211="","",csv!Q211)</f>
        <v>OK Vihor</v>
      </c>
      <c r="L219" s="33" t="s">
        <v>0</v>
      </c>
      <c r="M219" s="71" t="str">
        <f>IF(csv!R211="","",csv!R211)</f>
        <v>CRO</v>
      </c>
      <c r="N219" s="52" t="s">
        <v>0</v>
      </c>
      <c r="O219" s="57" t="str">
        <f t="shared" si="210"/>
        <v>Ž14</v>
      </c>
      <c r="P219" s="78">
        <f>IF(O219="","",IF(COUNTIF(O$10:O218,O219)=0,P218+1,P218))</f>
        <v>14</v>
      </c>
      <c r="Q219" s="93">
        <f t="shared" si="211"/>
        <v>121</v>
      </c>
      <c r="R219" s="94" t="str" cm="1">
        <f t="array" ref="R219">IF(S219="","",INDEX(natjecanjeStaze_naziv,MATCH(S219,natjecanjeStaze_stazaId,0)))</f>
        <v>M14 – Ž14</v>
      </c>
      <c r="S219" s="58">
        <f t="shared" si="212"/>
        <v>1006</v>
      </c>
      <c r="T219" s="52" t="s">
        <v>0</v>
      </c>
      <c r="U219" s="165" t="str">
        <f t="shared" si="213"/>
        <v>Ž14</v>
      </c>
      <c r="V219" s="52" t="s">
        <v>0</v>
      </c>
      <c r="W219" s="57" t="str">
        <f t="shared" si="214"/>
        <v>CRO</v>
      </c>
      <c r="X219" s="78">
        <f t="shared" si="200"/>
        <v>1</v>
      </c>
      <c r="Y219" s="33" t="str">
        <f t="shared" si="215"/>
        <v/>
      </c>
      <c r="Z219" s="71" t="str">
        <f>IF(Y219="","",MAX(Z$10:Z218)+1)</f>
        <v/>
      </c>
      <c r="AA219" s="52" t="s">
        <v>0</v>
      </c>
      <c r="AB219" s="135"/>
      <c r="AC219" s="52" t="s">
        <v>0</v>
      </c>
      <c r="AD219" s="20" t="str">
        <f t="shared" si="216"/>
        <v/>
      </c>
      <c r="AE219" s="52" t="s">
        <v>0</v>
      </c>
      <c r="AF219" s="165" t="str">
        <f t="shared" si="217"/>
        <v>CRO</v>
      </c>
      <c r="AG219" s="52" t="s">
        <v>0</v>
      </c>
      <c r="AH219" s="57" t="str">
        <f t="shared" si="218"/>
        <v>Vihor</v>
      </c>
      <c r="AI219" s="33" t="str">
        <f t="shared" si="219"/>
        <v>OK Vihor</v>
      </c>
      <c r="AJ219" s="78" t="str">
        <f t="shared" si="201"/>
        <v/>
      </c>
      <c r="AK219" s="33" t="str" cm="1">
        <f t="array" ref="AK219">IF(AJ219="",""&amp;AI219,IF(AJ219="NEMA",AI219,INDEX(klub_naziv,MATCH(INDEX(klubAlias_klubId,AJ219),klub_id,0))))</f>
        <v>OK Vihor</v>
      </c>
      <c r="AL219" s="33" t="str" cm="1">
        <f t="array" ref="AL219">IFERROR(""&amp;INDEX(registarNatjecatelji,CX219,4),"")</f>
        <v>OK Vihor</v>
      </c>
      <c r="AM219" s="95" t="str">
        <f t="shared" si="220"/>
        <v/>
      </c>
      <c r="AN219" s="71" t="str">
        <f t="shared" si="221"/>
        <v>OK Vihor</v>
      </c>
      <c r="AO219" s="52" t="s">
        <v>0</v>
      </c>
      <c r="AP219" s="87" t="str">
        <f>IF(AJ219&lt;&gt;"NEMA","",IF(IFERROR(MATCH(AI219,AI$10:AI218,0),0)&lt;&gt;0,"",AI219))</f>
        <v/>
      </c>
      <c r="AQ219" s="52" t="s">
        <v>0</v>
      </c>
      <c r="AR219" s="135"/>
      <c r="AS219" s="52" t="s">
        <v>0</v>
      </c>
      <c r="AT219" s="57" t="str">
        <f t="shared" si="222"/>
        <v/>
      </c>
      <c r="AU219" s="33" t="str">
        <f>IF(AT219="","",MAX(AU$10:AU218)+1)</f>
        <v/>
      </c>
      <c r="AV219" s="33" t="str">
        <f t="shared" si="223"/>
        <v/>
      </c>
      <c r="AW219" s="33" t="str">
        <f t="shared" si="224"/>
        <v/>
      </c>
      <c r="AX219" s="33" t="str">
        <f>IF(AR219="","",MAX(AX$10:AX218)+1)</f>
        <v/>
      </c>
      <c r="AY219" s="94" t="str">
        <f t="shared" si="225"/>
        <v/>
      </c>
      <c r="AZ219" s="71" t="str">
        <f t="shared" si="226"/>
        <v/>
      </c>
      <c r="BA219" s="52" t="s">
        <v>0</v>
      </c>
      <c r="BB219" s="20" t="str">
        <f t="shared" si="227"/>
        <v/>
      </c>
      <c r="BC219" s="52" t="s">
        <v>0</v>
      </c>
      <c r="BD219" s="165" t="str">
        <f t="shared" si="228"/>
        <v>OK Vihor</v>
      </c>
      <c r="BE219" s="52" t="s">
        <v>0</v>
      </c>
      <c r="BF219" s="63" t="str">
        <f t="shared" si="229"/>
        <v>30:24</v>
      </c>
      <c r="BG219" s="93" t="str">
        <f t="shared" si="230"/>
        <v>0</v>
      </c>
      <c r="BH219" s="211">
        <f t="shared" si="231"/>
        <v>1824</v>
      </c>
      <c r="BI219" s="212">
        <f t="shared" si="202"/>
        <v>1</v>
      </c>
      <c r="BJ219" s="52" t="s">
        <v>0</v>
      </c>
      <c r="BK219" s="57" t="str">
        <f t="shared" si="232"/>
        <v>Paola</v>
      </c>
      <c r="BL219" s="33" t="str">
        <f t="shared" si="233"/>
        <v>Rako</v>
      </c>
      <c r="BM219" s="78">
        <f t="shared" si="234"/>
        <v>1047</v>
      </c>
      <c r="BN219" s="78" t="str">
        <f t="shared" si="235"/>
        <v/>
      </c>
      <c r="BO219" s="33" t="str">
        <f t="shared" si="236"/>
        <v>Paola</v>
      </c>
      <c r="BP219" s="71" t="str">
        <f t="shared" si="237"/>
        <v>Rako</v>
      </c>
      <c r="BQ219" s="52" t="s">
        <v>0</v>
      </c>
      <c r="BR219" s="87" t="str">
        <f t="shared" si="238"/>
        <v/>
      </c>
      <c r="BS219" s="52" t="s">
        <v>0</v>
      </c>
      <c r="BT219" s="20" t="str">
        <f t="shared" si="239"/>
        <v/>
      </c>
      <c r="BU219" s="52" t="s">
        <v>0</v>
      </c>
      <c r="BV219" s="135"/>
      <c r="BW219" s="52" t="s">
        <v>0</v>
      </c>
      <c r="BX219" s="57" t="str">
        <f t="shared" si="240"/>
        <v/>
      </c>
      <c r="BY219" s="78" t="str">
        <f>IF(BV219="","",MAX(BY$10:BY218)+1)</f>
        <v/>
      </c>
      <c r="BZ219" s="58" t="str">
        <f t="shared" si="241"/>
        <v/>
      </c>
      <c r="CA219" s="52" t="s">
        <v>0</v>
      </c>
      <c r="CB219" s="20" t="str">
        <f t="shared" si="242"/>
        <v/>
      </c>
      <c r="CC219" s="52" t="s">
        <v>0</v>
      </c>
      <c r="CD219" s="63" t="str">
        <f>IF(AND(BM219="NEMA",BN219="NEMA"),MAX(CD$10:CD218)+1,"")</f>
        <v/>
      </c>
      <c r="CE219" s="58" t="str">
        <f t="shared" si="243"/>
        <v/>
      </c>
      <c r="CF219" t="s">
        <v>0</v>
      </c>
      <c r="CG219" s="138" t="str">
        <f t="shared" si="203"/>
        <v>Ž</v>
      </c>
      <c r="CH219" t="s">
        <v>0</v>
      </c>
      <c r="CI219" s="57" t="str">
        <f>IF(CD219="","",IF(M219&lt;&gt;"CRO","","INSERT INTO osoba (id,reg_broj,oib,spol_id,dat_rodjenja) VALUES ("&amp;CD219&amp;",(SELECT max(reg_broj)+1 FROM osoba),Null,'"&amp;CG219&amp;"',Null); INSERT INTO osoba_log (id,reg_broj,oib,spol_id,dat_rodjenja,dnevnik_id) SELECT id,reg_broj,oib,spol_id,dat_rodjenja,"&amp;dnevnik_id&amp;" FROM osoba WHERE id = "&amp;CD219&amp;";"))</f>
        <v/>
      </c>
      <c r="CJ219" s="71" t="str">
        <f>IF(CD219="","","INSERT INTO imeprezime (id,osoba_id,rbr,ime,prezime,klub_id,identitet_id,sintaksa_id,info,aktivno,dnevnik_id) VALUES ("&amp;CD219&amp;","&amp;IF(CI219="","Null",CD219)&amp;",1,'"&amp;BK219&amp;"','"&amp;BL219&amp;"',(SELECT id FROM klub WHERE naziv = '"&amp;BD219&amp;"'),Null,1,'',1,"&amp;dnevnik_id&amp;");")</f>
        <v/>
      </c>
      <c r="CK219" t="s">
        <v>0</v>
      </c>
      <c r="CL219" s="20" t="str">
        <f t="shared" si="244"/>
        <v/>
      </c>
      <c r="CM219" s="52" t="s">
        <v>0</v>
      </c>
      <c r="CN219" s="57" t="str">
        <f t="shared" si="204"/>
        <v>Paola</v>
      </c>
      <c r="CO219" s="71" t="str">
        <f t="shared" si="205"/>
        <v>Rako</v>
      </c>
      <c r="CP219" s="52" t="s">
        <v>0</v>
      </c>
      <c r="CQ219" s="57" t="str">
        <f t="shared" si="245"/>
        <v>Paola – Rako – OK Vihor – Ž14</v>
      </c>
      <c r="CR219" s="58">
        <f t="shared" si="246"/>
        <v>860</v>
      </c>
      <c r="CS219" s="52" t="s">
        <v>0</v>
      </c>
      <c r="CT219" s="57" t="str">
        <f t="shared" si="247"/>
        <v>Paola – Rako – OK Vihor</v>
      </c>
      <c r="CU219" s="58">
        <f t="shared" si="248"/>
        <v>860</v>
      </c>
      <c r="CV219" s="52" t="s">
        <v>0</v>
      </c>
      <c r="CW219" s="57" t="str">
        <f t="shared" si="249"/>
        <v>Paola – Rako</v>
      </c>
      <c r="CX219" s="58">
        <f t="shared" si="250"/>
        <v>860</v>
      </c>
      <c r="CY219" s="52" t="s">
        <v>0</v>
      </c>
      <c r="CZ219" s="63">
        <f t="shared" si="251"/>
        <v>860</v>
      </c>
      <c r="DA219" s="58" cm="1">
        <f t="array" ref="DA219">IF(CZ219&lt;&gt;"",INDEX(imePrezime_id,CZ219,0),IF(CD219&lt;&gt;"",CD219,""))</f>
        <v>1047</v>
      </c>
      <c r="DB219" s="52" t="s">
        <v>0</v>
      </c>
      <c r="DC219" s="63" t="str">
        <f t="shared" si="252"/>
        <v>imepre</v>
      </c>
      <c r="DD219" s="78" t="str">
        <f t="shared" si="206"/>
        <v>klu</v>
      </c>
      <c r="DE219" s="78" t="str">
        <f t="shared" si="253"/>
        <v>kat</v>
      </c>
      <c r="DF219" s="78" t="str">
        <f t="shared" si="254"/>
        <v/>
      </c>
      <c r="DG219" s="71" t="str">
        <f t="shared" si="255"/>
        <v>imepre-klu-kat</v>
      </c>
      <c r="DH219" s="52" t="s">
        <v>0</v>
      </c>
      <c r="DI219" s="63">
        <f>IF(BL219="","",MAX(DI$10:DI218)+1)</f>
        <v>1189</v>
      </c>
      <c r="DJ219" s="78">
        <f t="shared" si="256"/>
        <v>1006</v>
      </c>
      <c r="DK219" s="78">
        <f t="shared" si="257"/>
        <v>1047</v>
      </c>
      <c r="DL219" s="78">
        <f t="shared" si="258"/>
        <v>1824</v>
      </c>
      <c r="DM219" s="78">
        <f t="shared" si="259"/>
        <v>1</v>
      </c>
      <c r="DN219" s="78">
        <f t="shared" si="207"/>
        <v>0</v>
      </c>
      <c r="DO219" s="78">
        <f t="shared" si="208"/>
        <v>1</v>
      </c>
      <c r="DP219" s="78" t="str">
        <f t="shared" si="260"/>
        <v>0</v>
      </c>
      <c r="DQ219" s="78" t="str">
        <f t="shared" si="261"/>
        <v/>
      </c>
      <c r="DR219" s="78" t="str">
        <f t="shared" si="262"/>
        <v/>
      </c>
      <c r="DS219" s="58" t="str">
        <f t="shared" si="209"/>
        <v/>
      </c>
      <c r="DT219" s="52" t="s">
        <v>0</v>
      </c>
      <c r="DU219" s="20"/>
      <c r="DV219" s="52"/>
      <c r="DW219" s="20"/>
      <c r="DX219" s="52"/>
      <c r="DY219" s="230"/>
      <c r="DZ219" s="52" t="s">
        <v>0</v>
      </c>
    </row>
    <row r="220" spans="1:130" x14ac:dyDescent="0.25">
      <c r="A220" t="s">
        <v>0</v>
      </c>
      <c r="B220" s="57" t="str">
        <f>IF(csv!F212="","",csv!T212)</f>
        <v>Ž14</v>
      </c>
      <c r="C220" s="33" t="s">
        <v>0</v>
      </c>
      <c r="D220" s="33" t="str">
        <f>IF(csv!F212="","",csv!F212)</f>
        <v>Monika</v>
      </c>
      <c r="E220" s="33" t="str">
        <f>IF(csv!E212="","",csv!E212)</f>
        <v>Pavić</v>
      </c>
      <c r="F220" s="33" t="s">
        <v>0</v>
      </c>
      <c r="G220" s="78" t="str">
        <f>IF(csv!M212="","",csv!M212)</f>
        <v>46:42</v>
      </c>
      <c r="H220" s="78" t="str">
        <f>IF(csv!N212="","",csv!N212)</f>
        <v>0</v>
      </c>
      <c r="I220" s="33" t="s">
        <v>0</v>
      </c>
      <c r="J220" s="33" t="str">
        <f>IF(csv!P212="","",csv!P212)</f>
        <v>Vihor</v>
      </c>
      <c r="K220" s="33" t="str">
        <f>IF(csv!Q212="","",csv!Q212)</f>
        <v>OK Vihor</v>
      </c>
      <c r="L220" s="33" t="s">
        <v>0</v>
      </c>
      <c r="M220" s="71" t="str">
        <f>IF(csv!R212="","",csv!R212)</f>
        <v>CRO</v>
      </c>
      <c r="N220" s="52" t="s">
        <v>0</v>
      </c>
      <c r="O220" s="57" t="str">
        <f t="shared" si="210"/>
        <v>Ž14</v>
      </c>
      <c r="P220" s="78">
        <f>IF(O220="","",IF(COUNTIF(O$10:O219,O220)=0,P219+1,P219))</f>
        <v>14</v>
      </c>
      <c r="Q220" s="93">
        <f t="shared" si="211"/>
        <v>121</v>
      </c>
      <c r="R220" s="94" t="str" cm="1">
        <f t="array" ref="R220">IF(S220="","",INDEX(natjecanjeStaze_naziv,MATCH(S220,natjecanjeStaze_stazaId,0)))</f>
        <v>M14 – Ž14</v>
      </c>
      <c r="S220" s="58">
        <f t="shared" si="212"/>
        <v>1006</v>
      </c>
      <c r="T220" s="52" t="s">
        <v>0</v>
      </c>
      <c r="U220" s="165" t="str">
        <f t="shared" si="213"/>
        <v>Ž14</v>
      </c>
      <c r="V220" s="52" t="s">
        <v>0</v>
      </c>
      <c r="W220" s="57" t="str">
        <f t="shared" si="214"/>
        <v>CRO</v>
      </c>
      <c r="X220" s="78">
        <f t="shared" si="200"/>
        <v>1</v>
      </c>
      <c r="Y220" s="33" t="str">
        <f t="shared" si="215"/>
        <v/>
      </c>
      <c r="Z220" s="71" t="str">
        <f>IF(Y220="","",MAX(Z$10:Z219)+1)</f>
        <v/>
      </c>
      <c r="AA220" s="52" t="s">
        <v>0</v>
      </c>
      <c r="AB220" s="135"/>
      <c r="AC220" s="52" t="s">
        <v>0</v>
      </c>
      <c r="AD220" s="20" t="str">
        <f t="shared" si="216"/>
        <v/>
      </c>
      <c r="AE220" s="52" t="s">
        <v>0</v>
      </c>
      <c r="AF220" s="165" t="str">
        <f t="shared" si="217"/>
        <v>CRO</v>
      </c>
      <c r="AG220" s="52" t="s">
        <v>0</v>
      </c>
      <c r="AH220" s="57" t="str">
        <f t="shared" si="218"/>
        <v>Vihor</v>
      </c>
      <c r="AI220" s="33" t="str">
        <f t="shared" si="219"/>
        <v>OK Vihor</v>
      </c>
      <c r="AJ220" s="78" t="str">
        <f t="shared" si="201"/>
        <v/>
      </c>
      <c r="AK220" s="33" t="str" cm="1">
        <f t="array" ref="AK220">IF(AJ220="",""&amp;AI220,IF(AJ220="NEMA",AI220,INDEX(klub_naziv,MATCH(INDEX(klubAlias_klubId,AJ220),klub_id,0))))</f>
        <v>OK Vihor</v>
      </c>
      <c r="AL220" s="33" t="str" cm="1">
        <f t="array" ref="AL220">IFERROR(""&amp;INDEX(registarNatjecatelji,CX220,4),"")</f>
        <v>OK Vihor</v>
      </c>
      <c r="AM220" s="95" t="str">
        <f t="shared" si="220"/>
        <v/>
      </c>
      <c r="AN220" s="71" t="str">
        <f t="shared" si="221"/>
        <v>OK Vihor</v>
      </c>
      <c r="AO220" s="52" t="s">
        <v>0</v>
      </c>
      <c r="AP220" s="87" t="str">
        <f>IF(AJ220&lt;&gt;"NEMA","",IF(IFERROR(MATCH(AI220,AI$10:AI219,0),0)&lt;&gt;0,"",AI220))</f>
        <v/>
      </c>
      <c r="AQ220" s="52" t="s">
        <v>0</v>
      </c>
      <c r="AR220" s="135"/>
      <c r="AS220" s="52" t="s">
        <v>0</v>
      </c>
      <c r="AT220" s="57" t="str">
        <f t="shared" si="222"/>
        <v/>
      </c>
      <c r="AU220" s="33" t="str">
        <f>IF(AT220="","",MAX(AU$10:AU219)+1)</f>
        <v/>
      </c>
      <c r="AV220" s="33" t="str">
        <f t="shared" si="223"/>
        <v/>
      </c>
      <c r="AW220" s="33" t="str">
        <f t="shared" si="224"/>
        <v/>
      </c>
      <c r="AX220" s="33" t="str">
        <f>IF(AR220="","",MAX(AX$10:AX219)+1)</f>
        <v/>
      </c>
      <c r="AY220" s="94" t="str">
        <f t="shared" si="225"/>
        <v/>
      </c>
      <c r="AZ220" s="71" t="str">
        <f t="shared" si="226"/>
        <v/>
      </c>
      <c r="BA220" s="52" t="s">
        <v>0</v>
      </c>
      <c r="BB220" s="20" t="str">
        <f t="shared" si="227"/>
        <v/>
      </c>
      <c r="BC220" s="52" t="s">
        <v>0</v>
      </c>
      <c r="BD220" s="165" t="str">
        <f t="shared" si="228"/>
        <v>OK Vihor</v>
      </c>
      <c r="BE220" s="52" t="s">
        <v>0</v>
      </c>
      <c r="BF220" s="63" t="str">
        <f t="shared" si="229"/>
        <v>46:42</v>
      </c>
      <c r="BG220" s="93" t="str">
        <f t="shared" si="230"/>
        <v>0</v>
      </c>
      <c r="BH220" s="211">
        <f t="shared" si="231"/>
        <v>2802</v>
      </c>
      <c r="BI220" s="212">
        <f t="shared" si="202"/>
        <v>1</v>
      </c>
      <c r="BJ220" s="52" t="s">
        <v>0</v>
      </c>
      <c r="BK220" s="57" t="str">
        <f t="shared" si="232"/>
        <v>Monika</v>
      </c>
      <c r="BL220" s="33" t="str">
        <f t="shared" si="233"/>
        <v>Pavić</v>
      </c>
      <c r="BM220" s="78">
        <f t="shared" si="234"/>
        <v>1530</v>
      </c>
      <c r="BN220" s="78" t="str">
        <f t="shared" si="235"/>
        <v/>
      </c>
      <c r="BO220" s="33" t="str">
        <f t="shared" si="236"/>
        <v>Monika</v>
      </c>
      <c r="BP220" s="71" t="str">
        <f t="shared" si="237"/>
        <v>Pavić</v>
      </c>
      <c r="BQ220" s="52" t="s">
        <v>0</v>
      </c>
      <c r="BR220" s="87" t="str">
        <f t="shared" si="238"/>
        <v/>
      </c>
      <c r="BS220" s="52" t="s">
        <v>0</v>
      </c>
      <c r="BT220" s="20" t="str">
        <f t="shared" si="239"/>
        <v/>
      </c>
      <c r="BU220" s="52" t="s">
        <v>0</v>
      </c>
      <c r="BV220" s="135"/>
      <c r="BW220" s="52" t="s">
        <v>0</v>
      </c>
      <c r="BX220" s="57" t="str">
        <f t="shared" si="240"/>
        <v/>
      </c>
      <c r="BY220" s="78" t="str">
        <f>IF(BV220="","",MAX(BY$10:BY219)+1)</f>
        <v/>
      </c>
      <c r="BZ220" s="58" t="str">
        <f t="shared" si="241"/>
        <v/>
      </c>
      <c r="CA220" s="52" t="s">
        <v>0</v>
      </c>
      <c r="CB220" s="20" t="str">
        <f t="shared" si="242"/>
        <v/>
      </c>
      <c r="CC220" s="52" t="s">
        <v>0</v>
      </c>
      <c r="CD220" s="63" t="str">
        <f>IF(AND(BM220="NEMA",BN220="NEMA"),MAX(CD$10:CD219)+1,"")</f>
        <v/>
      </c>
      <c r="CE220" s="58" t="str">
        <f t="shared" si="243"/>
        <v/>
      </c>
      <c r="CF220" t="s">
        <v>0</v>
      </c>
      <c r="CG220" s="138" t="str">
        <f t="shared" si="203"/>
        <v>Ž</v>
      </c>
      <c r="CH220" t="s">
        <v>0</v>
      </c>
      <c r="CI220" s="57" t="str">
        <f>IF(CD220="","",IF(M220&lt;&gt;"CRO","","INSERT INTO osoba (id,reg_broj,oib,spol_id,dat_rodjenja) VALUES ("&amp;CD220&amp;",(SELECT max(reg_broj)+1 FROM osoba),Null,'"&amp;CG220&amp;"',Null); INSERT INTO osoba_log (id,reg_broj,oib,spol_id,dat_rodjenja,dnevnik_id) SELECT id,reg_broj,oib,spol_id,dat_rodjenja,"&amp;dnevnik_id&amp;" FROM osoba WHERE id = "&amp;CD220&amp;";"))</f>
        <v/>
      </c>
      <c r="CJ220" s="71" t="str">
        <f>IF(CD220="","","INSERT INTO imeprezime (id,osoba_id,rbr,ime,prezime,klub_id,identitet_id,sintaksa_id,info,aktivno,dnevnik_id) VALUES ("&amp;CD220&amp;","&amp;IF(CI220="","Null",CD220)&amp;",1,'"&amp;BK220&amp;"','"&amp;BL220&amp;"',(SELECT id FROM klub WHERE naziv = '"&amp;BD220&amp;"'),Null,1,'',1,"&amp;dnevnik_id&amp;");")</f>
        <v/>
      </c>
      <c r="CK220" t="s">
        <v>0</v>
      </c>
      <c r="CL220" s="20" t="str">
        <f t="shared" si="244"/>
        <v/>
      </c>
      <c r="CM220" s="52" t="s">
        <v>0</v>
      </c>
      <c r="CN220" s="57" t="str">
        <f t="shared" si="204"/>
        <v>Monika</v>
      </c>
      <c r="CO220" s="71" t="str">
        <f t="shared" si="205"/>
        <v>Pavić</v>
      </c>
      <c r="CP220" s="52" t="s">
        <v>0</v>
      </c>
      <c r="CQ220" s="57" t="str">
        <f t="shared" si="245"/>
        <v>Monika – Pavić – OK Vihor – Ž14</v>
      </c>
      <c r="CR220" s="58">
        <f t="shared" si="246"/>
        <v>829</v>
      </c>
      <c r="CS220" s="52" t="s">
        <v>0</v>
      </c>
      <c r="CT220" s="57" t="str">
        <f t="shared" si="247"/>
        <v>Monika – Pavić – OK Vihor</v>
      </c>
      <c r="CU220" s="58">
        <f t="shared" si="248"/>
        <v>829</v>
      </c>
      <c r="CV220" s="52" t="s">
        <v>0</v>
      </c>
      <c r="CW220" s="57" t="str">
        <f t="shared" si="249"/>
        <v>Monika – Pavić</v>
      </c>
      <c r="CX220" s="58">
        <f t="shared" si="250"/>
        <v>829</v>
      </c>
      <c r="CY220" s="52" t="s">
        <v>0</v>
      </c>
      <c r="CZ220" s="63">
        <f t="shared" si="251"/>
        <v>829</v>
      </c>
      <c r="DA220" s="58" cm="1">
        <f t="array" ref="DA220">IF(CZ220&lt;&gt;"",INDEX(imePrezime_id,CZ220,0),IF(CD220&lt;&gt;"",CD220,""))</f>
        <v>1530</v>
      </c>
      <c r="DB220" s="52" t="s">
        <v>0</v>
      </c>
      <c r="DC220" s="63" t="str">
        <f t="shared" si="252"/>
        <v>imepre</v>
      </c>
      <c r="DD220" s="78" t="str">
        <f t="shared" si="206"/>
        <v>klu</v>
      </c>
      <c r="DE220" s="78" t="str">
        <f t="shared" si="253"/>
        <v>kat</v>
      </c>
      <c r="DF220" s="78" t="str">
        <f t="shared" si="254"/>
        <v/>
      </c>
      <c r="DG220" s="71" t="str">
        <f t="shared" si="255"/>
        <v>imepre-klu-kat</v>
      </c>
      <c r="DH220" s="52" t="s">
        <v>0</v>
      </c>
      <c r="DI220" s="63">
        <f>IF(BL220="","",MAX(DI$10:DI219)+1)</f>
        <v>1190</v>
      </c>
      <c r="DJ220" s="78">
        <f t="shared" si="256"/>
        <v>1006</v>
      </c>
      <c r="DK220" s="78">
        <f t="shared" si="257"/>
        <v>1530</v>
      </c>
      <c r="DL220" s="78">
        <f t="shared" si="258"/>
        <v>2802</v>
      </c>
      <c r="DM220" s="78">
        <f t="shared" si="259"/>
        <v>1</v>
      </c>
      <c r="DN220" s="78">
        <f t="shared" si="207"/>
        <v>0</v>
      </c>
      <c r="DO220" s="78">
        <f t="shared" si="208"/>
        <v>1</v>
      </c>
      <c r="DP220" s="78" t="str">
        <f t="shared" si="260"/>
        <v>0</v>
      </c>
      <c r="DQ220" s="78" t="str">
        <f t="shared" si="261"/>
        <v/>
      </c>
      <c r="DR220" s="78" t="str">
        <f t="shared" si="262"/>
        <v/>
      </c>
      <c r="DS220" s="58" t="str">
        <f t="shared" si="209"/>
        <v/>
      </c>
      <c r="DT220" s="52" t="s">
        <v>0</v>
      </c>
      <c r="DU220" s="20"/>
      <c r="DV220" s="52"/>
      <c r="DW220" s="20"/>
      <c r="DX220" s="52"/>
      <c r="DY220" s="230"/>
      <c r="DZ220" s="52" t="s">
        <v>0</v>
      </c>
    </row>
    <row r="221" spans="1:130" x14ac:dyDescent="0.25">
      <c r="A221" t="s">
        <v>0</v>
      </c>
      <c r="B221" s="57" t="str">
        <f>IF(csv!F213="","",csv!T213)</f>
        <v>Ž14</v>
      </c>
      <c r="C221" s="33" t="s">
        <v>0</v>
      </c>
      <c r="D221" s="33" t="str">
        <f>IF(csv!F213="","",csv!F213)</f>
        <v>Lucija</v>
      </c>
      <c r="E221" s="33" t="str">
        <f>IF(csv!E213="","",csv!E213)</f>
        <v>Hercigonja</v>
      </c>
      <c r="F221" s="33" t="s">
        <v>0</v>
      </c>
      <c r="G221" s="78" t="str">
        <f>IF(csv!M213="","",csv!M213)</f>
        <v>53:09</v>
      </c>
      <c r="H221" s="78" t="str">
        <f>IF(csv!N213="","",csv!N213)</f>
        <v>0</v>
      </c>
      <c r="I221" s="33" t="s">
        <v>0</v>
      </c>
      <c r="J221" s="33" t="str">
        <f>IF(csv!P213="","",csv!P213)</f>
        <v>KAP</v>
      </c>
      <c r="K221" s="33" t="str">
        <f>IF(csv!Q213="","",csv!Q213)</f>
        <v>OK Kapela</v>
      </c>
      <c r="L221" s="33" t="s">
        <v>0</v>
      </c>
      <c r="M221" s="71" t="str">
        <f>IF(csv!R213="","",csv!R213)</f>
        <v>CRO</v>
      </c>
      <c r="N221" s="52" t="s">
        <v>0</v>
      </c>
      <c r="O221" s="57" t="str">
        <f t="shared" si="210"/>
        <v>Ž14</v>
      </c>
      <c r="P221" s="78">
        <f>IF(O221="","",IF(COUNTIF(O$10:O220,O221)=0,P220+1,P220))</f>
        <v>14</v>
      </c>
      <c r="Q221" s="93">
        <f t="shared" si="211"/>
        <v>121</v>
      </c>
      <c r="R221" s="94" t="str" cm="1">
        <f t="array" ref="R221">IF(S221="","",INDEX(natjecanjeStaze_naziv,MATCH(S221,natjecanjeStaze_stazaId,0)))</f>
        <v>M14 – Ž14</v>
      </c>
      <c r="S221" s="58">
        <f t="shared" si="212"/>
        <v>1006</v>
      </c>
      <c r="T221" s="52" t="s">
        <v>0</v>
      </c>
      <c r="U221" s="165" t="str">
        <f t="shared" si="213"/>
        <v>Ž14</v>
      </c>
      <c r="V221" s="52" t="s">
        <v>0</v>
      </c>
      <c r="W221" s="57" t="str">
        <f t="shared" si="214"/>
        <v>CRO</v>
      </c>
      <c r="X221" s="78">
        <f t="shared" si="200"/>
        <v>1</v>
      </c>
      <c r="Y221" s="33" t="str">
        <f t="shared" si="215"/>
        <v/>
      </c>
      <c r="Z221" s="71" t="str">
        <f>IF(Y221="","",MAX(Z$10:Z220)+1)</f>
        <v/>
      </c>
      <c r="AA221" s="52" t="s">
        <v>0</v>
      </c>
      <c r="AB221" s="135"/>
      <c r="AC221" s="52" t="s">
        <v>0</v>
      </c>
      <c r="AD221" s="20" t="str">
        <f t="shared" si="216"/>
        <v/>
      </c>
      <c r="AE221" s="52" t="s">
        <v>0</v>
      </c>
      <c r="AF221" s="165" t="str">
        <f t="shared" si="217"/>
        <v>CRO</v>
      </c>
      <c r="AG221" s="52" t="s">
        <v>0</v>
      </c>
      <c r="AH221" s="57" t="str">
        <f t="shared" si="218"/>
        <v>KAP</v>
      </c>
      <c r="AI221" s="33" t="str">
        <f t="shared" si="219"/>
        <v>OK Kapela</v>
      </c>
      <c r="AJ221" s="78" t="str">
        <f t="shared" si="201"/>
        <v/>
      </c>
      <c r="AK221" s="33" t="str" cm="1">
        <f t="array" ref="AK221">IF(AJ221="",""&amp;AI221,IF(AJ221="NEMA",AI221,INDEX(klub_naziv,MATCH(INDEX(klubAlias_klubId,AJ221),klub_id,0))))</f>
        <v>OK Kapela</v>
      </c>
      <c r="AL221" s="33" t="str" cm="1">
        <f t="array" ref="AL221">IFERROR(""&amp;INDEX(registarNatjecatelji,CX221,4),"")</f>
        <v>OK Kapela</v>
      </c>
      <c r="AM221" s="95" t="str">
        <f t="shared" si="220"/>
        <v/>
      </c>
      <c r="AN221" s="71" t="str">
        <f t="shared" si="221"/>
        <v>OK Kapela</v>
      </c>
      <c r="AO221" s="52" t="s">
        <v>0</v>
      </c>
      <c r="AP221" s="87" t="str">
        <f>IF(AJ221&lt;&gt;"NEMA","",IF(IFERROR(MATCH(AI221,AI$10:AI220,0),0)&lt;&gt;0,"",AI221))</f>
        <v/>
      </c>
      <c r="AQ221" s="52" t="s">
        <v>0</v>
      </c>
      <c r="AR221" s="135"/>
      <c r="AS221" s="52" t="s">
        <v>0</v>
      </c>
      <c r="AT221" s="57" t="str">
        <f t="shared" si="222"/>
        <v/>
      </c>
      <c r="AU221" s="33" t="str">
        <f>IF(AT221="","",MAX(AU$10:AU220)+1)</f>
        <v/>
      </c>
      <c r="AV221" s="33" t="str">
        <f t="shared" si="223"/>
        <v/>
      </c>
      <c r="AW221" s="33" t="str">
        <f t="shared" si="224"/>
        <v/>
      </c>
      <c r="AX221" s="33" t="str">
        <f>IF(AR221="","",MAX(AX$10:AX220)+1)</f>
        <v/>
      </c>
      <c r="AY221" s="94" t="str">
        <f t="shared" si="225"/>
        <v/>
      </c>
      <c r="AZ221" s="71" t="str">
        <f t="shared" si="226"/>
        <v/>
      </c>
      <c r="BA221" s="52" t="s">
        <v>0</v>
      </c>
      <c r="BB221" s="20" t="str">
        <f t="shared" si="227"/>
        <v/>
      </c>
      <c r="BC221" s="52" t="s">
        <v>0</v>
      </c>
      <c r="BD221" s="165" t="str">
        <f t="shared" si="228"/>
        <v>OK Kapela</v>
      </c>
      <c r="BE221" s="52" t="s">
        <v>0</v>
      </c>
      <c r="BF221" s="63" t="str">
        <f t="shared" si="229"/>
        <v>53:09</v>
      </c>
      <c r="BG221" s="93" t="str">
        <f t="shared" si="230"/>
        <v>0</v>
      </c>
      <c r="BH221" s="211">
        <f t="shared" si="231"/>
        <v>3189</v>
      </c>
      <c r="BI221" s="212">
        <f t="shared" si="202"/>
        <v>1</v>
      </c>
      <c r="BJ221" s="52" t="s">
        <v>0</v>
      </c>
      <c r="BK221" s="57" t="str">
        <f t="shared" si="232"/>
        <v>Lucija</v>
      </c>
      <c r="BL221" s="33" t="str">
        <f t="shared" si="233"/>
        <v>Hercigonja</v>
      </c>
      <c r="BM221" s="78">
        <f t="shared" si="234"/>
        <v>1467</v>
      </c>
      <c r="BN221" s="78" t="str">
        <f t="shared" si="235"/>
        <v/>
      </c>
      <c r="BO221" s="33" t="str">
        <f t="shared" si="236"/>
        <v>Lucija</v>
      </c>
      <c r="BP221" s="71" t="str">
        <f t="shared" si="237"/>
        <v>Hercigonja</v>
      </c>
      <c r="BQ221" s="52" t="s">
        <v>0</v>
      </c>
      <c r="BR221" s="87" t="str">
        <f t="shared" si="238"/>
        <v/>
      </c>
      <c r="BS221" s="52" t="s">
        <v>0</v>
      </c>
      <c r="BT221" s="20" t="str">
        <f t="shared" si="239"/>
        <v/>
      </c>
      <c r="BU221" s="52" t="s">
        <v>0</v>
      </c>
      <c r="BV221" s="135"/>
      <c r="BW221" s="52" t="s">
        <v>0</v>
      </c>
      <c r="BX221" s="57" t="str">
        <f t="shared" si="240"/>
        <v/>
      </c>
      <c r="BY221" s="78" t="str">
        <f>IF(BV221="","",MAX(BY$10:BY220)+1)</f>
        <v/>
      </c>
      <c r="BZ221" s="58" t="str">
        <f t="shared" si="241"/>
        <v/>
      </c>
      <c r="CA221" s="52" t="s">
        <v>0</v>
      </c>
      <c r="CB221" s="20" t="str">
        <f t="shared" si="242"/>
        <v/>
      </c>
      <c r="CC221" s="52" t="s">
        <v>0</v>
      </c>
      <c r="CD221" s="63" t="str">
        <f>IF(AND(BM221="NEMA",BN221="NEMA"),MAX(CD$10:CD220)+1,"")</f>
        <v/>
      </c>
      <c r="CE221" s="58" t="str">
        <f t="shared" si="243"/>
        <v/>
      </c>
      <c r="CF221" t="s">
        <v>0</v>
      </c>
      <c r="CG221" s="138" t="str">
        <f t="shared" si="203"/>
        <v>Ž</v>
      </c>
      <c r="CH221" t="s">
        <v>0</v>
      </c>
      <c r="CI221" s="57" t="str">
        <f>IF(CD221="","",IF(M221&lt;&gt;"CRO","","INSERT INTO osoba (id,reg_broj,oib,spol_id,dat_rodjenja) VALUES ("&amp;CD221&amp;",(SELECT max(reg_broj)+1 FROM osoba),Null,'"&amp;CG221&amp;"',Null); INSERT INTO osoba_log (id,reg_broj,oib,spol_id,dat_rodjenja,dnevnik_id) SELECT id,reg_broj,oib,spol_id,dat_rodjenja,"&amp;dnevnik_id&amp;" FROM osoba WHERE id = "&amp;CD221&amp;";"))</f>
        <v/>
      </c>
      <c r="CJ221" s="71" t="str">
        <f>IF(CD221="","","INSERT INTO imeprezime (id,osoba_id,rbr,ime,prezime,klub_id,identitet_id,sintaksa_id,info,aktivno,dnevnik_id) VALUES ("&amp;CD221&amp;","&amp;IF(CI221="","Null",CD221)&amp;",1,'"&amp;BK221&amp;"','"&amp;BL221&amp;"',(SELECT id FROM klub WHERE naziv = '"&amp;BD221&amp;"'),Null,1,'',1,"&amp;dnevnik_id&amp;");")</f>
        <v/>
      </c>
      <c r="CK221" t="s">
        <v>0</v>
      </c>
      <c r="CL221" s="20" t="str">
        <f t="shared" si="244"/>
        <v/>
      </c>
      <c r="CM221" s="52" t="s">
        <v>0</v>
      </c>
      <c r="CN221" s="57" t="str">
        <f t="shared" si="204"/>
        <v>Lucija</v>
      </c>
      <c r="CO221" s="71" t="str">
        <f t="shared" si="205"/>
        <v>Hercigonja</v>
      </c>
      <c r="CP221" s="52" t="s">
        <v>0</v>
      </c>
      <c r="CQ221" s="57" t="str">
        <f t="shared" si="245"/>
        <v>Lucija – Hercigonja – OK Kapela – Ž14</v>
      </c>
      <c r="CR221" s="58">
        <f t="shared" si="246"/>
        <v>249</v>
      </c>
      <c r="CS221" s="52" t="s">
        <v>0</v>
      </c>
      <c r="CT221" s="57" t="str">
        <f t="shared" si="247"/>
        <v>Lucija – Hercigonja – OK Kapela</v>
      </c>
      <c r="CU221" s="58">
        <f t="shared" si="248"/>
        <v>249</v>
      </c>
      <c r="CV221" s="52" t="s">
        <v>0</v>
      </c>
      <c r="CW221" s="57" t="str">
        <f t="shared" si="249"/>
        <v>Lucija – Hercigonja</v>
      </c>
      <c r="CX221" s="58">
        <f t="shared" si="250"/>
        <v>249</v>
      </c>
      <c r="CY221" s="52" t="s">
        <v>0</v>
      </c>
      <c r="CZ221" s="63">
        <f t="shared" si="251"/>
        <v>249</v>
      </c>
      <c r="DA221" s="58" cm="1">
        <f t="array" ref="DA221">IF(CZ221&lt;&gt;"",INDEX(imePrezime_id,CZ221,0),IF(CD221&lt;&gt;"",CD221,""))</f>
        <v>1467</v>
      </c>
      <c r="DB221" s="52" t="s">
        <v>0</v>
      </c>
      <c r="DC221" s="63" t="str">
        <f t="shared" si="252"/>
        <v>imepre</v>
      </c>
      <c r="DD221" s="78" t="str">
        <f t="shared" si="206"/>
        <v>klu</v>
      </c>
      <c r="DE221" s="78" t="str">
        <f t="shared" si="253"/>
        <v>kat</v>
      </c>
      <c r="DF221" s="78" t="str">
        <f t="shared" si="254"/>
        <v/>
      </c>
      <c r="DG221" s="71" t="str">
        <f t="shared" si="255"/>
        <v>imepre-klu-kat</v>
      </c>
      <c r="DH221" s="52" t="s">
        <v>0</v>
      </c>
      <c r="DI221" s="63">
        <f>IF(BL221="","",MAX(DI$10:DI220)+1)</f>
        <v>1191</v>
      </c>
      <c r="DJ221" s="78">
        <f t="shared" si="256"/>
        <v>1006</v>
      </c>
      <c r="DK221" s="78">
        <f t="shared" si="257"/>
        <v>1467</v>
      </c>
      <c r="DL221" s="78">
        <f t="shared" si="258"/>
        <v>3189</v>
      </c>
      <c r="DM221" s="78">
        <f t="shared" si="259"/>
        <v>1</v>
      </c>
      <c r="DN221" s="78">
        <f t="shared" si="207"/>
        <v>0</v>
      </c>
      <c r="DO221" s="78">
        <f t="shared" si="208"/>
        <v>1</v>
      </c>
      <c r="DP221" s="78" t="str">
        <f t="shared" si="260"/>
        <v>0</v>
      </c>
      <c r="DQ221" s="78" t="str">
        <f t="shared" si="261"/>
        <v/>
      </c>
      <c r="DR221" s="78" t="str">
        <f t="shared" si="262"/>
        <v/>
      </c>
      <c r="DS221" s="58" t="str">
        <f t="shared" si="209"/>
        <v/>
      </c>
      <c r="DT221" s="52" t="s">
        <v>0</v>
      </c>
      <c r="DU221" s="20"/>
      <c r="DV221" s="52"/>
      <c r="DW221" s="20"/>
      <c r="DX221" s="52"/>
      <c r="DY221" s="230"/>
      <c r="DZ221" s="52" t="s">
        <v>0</v>
      </c>
    </row>
    <row r="222" spans="1:130" x14ac:dyDescent="0.25">
      <c r="A222" t="s">
        <v>0</v>
      </c>
      <c r="B222" s="57" t="str">
        <f>IF(csv!F214="","",csv!T214)</f>
        <v>Ž14</v>
      </c>
      <c r="C222" s="33" t="s">
        <v>0</v>
      </c>
      <c r="D222" s="33" t="str">
        <f>IF(csv!F214="","",csv!F214)</f>
        <v>Vacant</v>
      </c>
      <c r="E222" s="33" t="str">
        <f>IF(csv!E214="","",csv!E214)</f>
        <v/>
      </c>
      <c r="F222" s="33" t="s">
        <v>0</v>
      </c>
      <c r="G222" s="78" t="str">
        <f>IF(csv!M214="","",csv!M214)</f>
        <v/>
      </c>
      <c r="H222" s="78" t="str">
        <f>IF(csv!N214="","",csv!N214)</f>
        <v>0</v>
      </c>
      <c r="I222" s="33" t="s">
        <v>0</v>
      </c>
      <c r="J222" s="33" t="str">
        <f>IF(csv!P214="","",csv!P214)</f>
        <v/>
      </c>
      <c r="K222" s="33" t="str">
        <f>IF(csv!Q214="","",csv!Q214)</f>
        <v/>
      </c>
      <c r="L222" s="33" t="s">
        <v>0</v>
      </c>
      <c r="M222" s="71" t="str">
        <f>IF(csv!R214="","",csv!R214)</f>
        <v/>
      </c>
      <c r="N222" s="52" t="s">
        <v>0</v>
      </c>
      <c r="O222" s="57" t="str">
        <f t="shared" si="210"/>
        <v>Ž14</v>
      </c>
      <c r="P222" s="78">
        <f>IF(O222="","",IF(COUNTIF(O$10:O221,O222)=0,P221+1,P221))</f>
        <v>14</v>
      </c>
      <c r="Q222" s="93">
        <f t="shared" si="211"/>
        <v>121</v>
      </c>
      <c r="R222" s="94" t="str" cm="1">
        <f t="array" ref="R222">IF(S222="","",INDEX(natjecanjeStaze_naziv,MATCH(S222,natjecanjeStaze_stazaId,0)))</f>
        <v/>
      </c>
      <c r="S222" s="58" t="str">
        <f t="shared" si="212"/>
        <v/>
      </c>
      <c r="T222" s="52" t="s">
        <v>0</v>
      </c>
      <c r="U222" s="165" t="str">
        <f t="shared" si="213"/>
        <v>Ž14</v>
      </c>
      <c r="V222" s="52" t="s">
        <v>0</v>
      </c>
      <c r="W222" s="57" t="str">
        <f t="shared" si="214"/>
        <v/>
      </c>
      <c r="X222" s="78" t="str">
        <f t="shared" si="200"/>
        <v/>
      </c>
      <c r="Y222" s="33" t="str">
        <f t="shared" si="215"/>
        <v/>
      </c>
      <c r="Z222" s="71" t="str">
        <f>IF(Y222="","",MAX(Z$10:Z221)+1)</f>
        <v/>
      </c>
      <c r="AA222" s="52" t="s">
        <v>0</v>
      </c>
      <c r="AB222" s="135"/>
      <c r="AC222" s="52" t="s">
        <v>0</v>
      </c>
      <c r="AD222" s="20" t="str">
        <f t="shared" si="216"/>
        <v/>
      </c>
      <c r="AE222" s="52" t="s">
        <v>0</v>
      </c>
      <c r="AF222" s="165" t="str">
        <f t="shared" si="217"/>
        <v/>
      </c>
      <c r="AG222" s="52" t="s">
        <v>0</v>
      </c>
      <c r="AH222" s="57" t="str">
        <f t="shared" si="218"/>
        <v/>
      </c>
      <c r="AI222" s="33" t="str">
        <f t="shared" si="219"/>
        <v/>
      </c>
      <c r="AJ222" s="78" t="str">
        <f t="shared" si="201"/>
        <v/>
      </c>
      <c r="AK222" s="33" t="str" cm="1">
        <f t="array" ref="AK222">IF(AJ222="",""&amp;AI222,IF(AJ222="NEMA",AI222,INDEX(klub_naziv,MATCH(INDEX(klubAlias_klubId,AJ222),klub_id,0))))</f>
        <v/>
      </c>
      <c r="AL222" s="33" t="str" cm="1">
        <f t="array" ref="AL222">IFERROR(""&amp;INDEX(registarNatjecatelji,CX222,4),"")</f>
        <v/>
      </c>
      <c r="AM222" s="95" t="str">
        <f t="shared" si="220"/>
        <v/>
      </c>
      <c r="AN222" s="71" t="str">
        <f t="shared" si="221"/>
        <v/>
      </c>
      <c r="AO222" s="52" t="s">
        <v>0</v>
      </c>
      <c r="AP222" s="87" t="str">
        <f>IF(AJ222&lt;&gt;"NEMA","",IF(IFERROR(MATCH(AI222,AI$10:AI221,0),0)&lt;&gt;0,"",AI222))</f>
        <v/>
      </c>
      <c r="AQ222" s="52" t="s">
        <v>0</v>
      </c>
      <c r="AR222" s="135"/>
      <c r="AS222" s="52" t="s">
        <v>0</v>
      </c>
      <c r="AT222" s="57" t="str">
        <f t="shared" si="222"/>
        <v/>
      </c>
      <c r="AU222" s="33" t="str">
        <f>IF(AT222="","",MAX(AU$10:AU221)+1)</f>
        <v/>
      </c>
      <c r="AV222" s="33" t="str">
        <f t="shared" si="223"/>
        <v/>
      </c>
      <c r="AW222" s="33" t="str">
        <f t="shared" si="224"/>
        <v/>
      </c>
      <c r="AX222" s="33" t="str">
        <f>IF(AR222="","",MAX(AX$10:AX221)+1)</f>
        <v/>
      </c>
      <c r="AY222" s="94" t="str">
        <f t="shared" si="225"/>
        <v/>
      </c>
      <c r="AZ222" s="71" t="str">
        <f t="shared" si="226"/>
        <v/>
      </c>
      <c r="BA222" s="52" t="s">
        <v>0</v>
      </c>
      <c r="BB222" s="20" t="str">
        <f t="shared" si="227"/>
        <v/>
      </c>
      <c r="BC222" s="52" t="s">
        <v>0</v>
      </c>
      <c r="BD222" s="165" t="str">
        <f t="shared" si="228"/>
        <v/>
      </c>
      <c r="BE222" s="52" t="s">
        <v>0</v>
      </c>
      <c r="BF222" s="63" t="str">
        <f t="shared" si="229"/>
        <v/>
      </c>
      <c r="BG222" s="93" t="str">
        <f t="shared" si="230"/>
        <v>0</v>
      </c>
      <c r="BH222" s="211" t="str">
        <f t="shared" si="231"/>
        <v/>
      </c>
      <c r="BI222" s="212" t="str">
        <f t="shared" si="202"/>
        <v/>
      </c>
      <c r="BJ222" s="52" t="s">
        <v>0</v>
      </c>
      <c r="BK222" s="57" t="str">
        <f t="shared" si="232"/>
        <v>Vacant</v>
      </c>
      <c r="BL222" s="33" t="str">
        <f t="shared" si="233"/>
        <v/>
      </c>
      <c r="BM222" s="78" t="str">
        <f t="shared" si="234"/>
        <v/>
      </c>
      <c r="BN222" s="78" t="str">
        <f t="shared" si="235"/>
        <v/>
      </c>
      <c r="BO222" s="33" t="str">
        <f t="shared" si="236"/>
        <v/>
      </c>
      <c r="BP222" s="71" t="str">
        <f t="shared" si="237"/>
        <v/>
      </c>
      <c r="BQ222" s="52" t="s">
        <v>0</v>
      </c>
      <c r="BR222" s="87" t="str">
        <f t="shared" si="238"/>
        <v/>
      </c>
      <c r="BS222" s="52" t="s">
        <v>0</v>
      </c>
      <c r="BT222" s="20" t="str">
        <f t="shared" si="239"/>
        <v/>
      </c>
      <c r="BU222" s="52" t="s">
        <v>0</v>
      </c>
      <c r="BV222" s="135"/>
      <c r="BW222" s="52" t="s">
        <v>0</v>
      </c>
      <c r="BX222" s="57" t="str">
        <f t="shared" si="240"/>
        <v/>
      </c>
      <c r="BY222" s="78" t="str">
        <f>IF(BV222="","",MAX(BY$10:BY221)+1)</f>
        <v/>
      </c>
      <c r="BZ222" s="58" t="str">
        <f t="shared" si="241"/>
        <v/>
      </c>
      <c r="CA222" s="52" t="s">
        <v>0</v>
      </c>
      <c r="CB222" s="20" t="str">
        <f t="shared" si="242"/>
        <v/>
      </c>
      <c r="CC222" s="52" t="s">
        <v>0</v>
      </c>
      <c r="CD222" s="63" t="str">
        <f>IF(AND(BM222="NEMA",BN222="NEMA"),MAX(CD$10:CD221)+1,"")</f>
        <v/>
      </c>
      <c r="CE222" s="58" t="str">
        <f t="shared" si="243"/>
        <v/>
      </c>
      <c r="CF222" t="s">
        <v>0</v>
      </c>
      <c r="CG222" s="138" t="str">
        <f t="shared" si="203"/>
        <v>Ž</v>
      </c>
      <c r="CH222" t="s">
        <v>0</v>
      </c>
      <c r="CI222" s="57" t="str">
        <f>IF(CD222="","",IF(M222&lt;&gt;"CRO","","INSERT INTO osoba (id,reg_broj,oib,spol_id,dat_rodjenja) VALUES ("&amp;CD222&amp;",(SELECT max(reg_broj)+1 FROM osoba),Null,'"&amp;CG222&amp;"',Null); INSERT INTO osoba_log (id,reg_broj,oib,spol_id,dat_rodjenja,dnevnik_id) SELECT id,reg_broj,oib,spol_id,dat_rodjenja,"&amp;dnevnik_id&amp;" FROM osoba WHERE id = "&amp;CD222&amp;";"))</f>
        <v/>
      </c>
      <c r="CJ222" s="71" t="str">
        <f>IF(CD222="","","INSERT INTO imeprezime (id,osoba_id,rbr,ime,prezime,klub_id,identitet_id,sintaksa_id,info,aktivno,dnevnik_id) VALUES ("&amp;CD222&amp;","&amp;IF(CI222="","Null",CD222)&amp;",1,'"&amp;BK222&amp;"','"&amp;BL222&amp;"',(SELECT id FROM klub WHERE naziv = '"&amp;BD222&amp;"'),Null,1,'',1,"&amp;dnevnik_id&amp;");")</f>
        <v/>
      </c>
      <c r="CK222" t="s">
        <v>0</v>
      </c>
      <c r="CL222" s="20" t="str">
        <f t="shared" si="244"/>
        <v/>
      </c>
      <c r="CM222" s="52" t="s">
        <v>0</v>
      </c>
      <c r="CN222" s="57" t="str">
        <f t="shared" si="204"/>
        <v/>
      </c>
      <c r="CO222" s="71" t="str">
        <f t="shared" si="205"/>
        <v/>
      </c>
      <c r="CP222" s="52" t="s">
        <v>0</v>
      </c>
      <c r="CQ222" s="57" t="str">
        <f t="shared" si="245"/>
        <v/>
      </c>
      <c r="CR222" s="58" t="str">
        <f t="shared" si="246"/>
        <v/>
      </c>
      <c r="CS222" s="52" t="s">
        <v>0</v>
      </c>
      <c r="CT222" s="57" t="str">
        <f t="shared" si="247"/>
        <v/>
      </c>
      <c r="CU222" s="58" t="str">
        <f t="shared" si="248"/>
        <v/>
      </c>
      <c r="CV222" s="52" t="s">
        <v>0</v>
      </c>
      <c r="CW222" s="57" t="str">
        <f t="shared" si="249"/>
        <v/>
      </c>
      <c r="CX222" s="58" t="str">
        <f t="shared" si="250"/>
        <v/>
      </c>
      <c r="CY222" s="52" t="s">
        <v>0</v>
      </c>
      <c r="CZ222" s="63" t="str">
        <f t="shared" si="251"/>
        <v/>
      </c>
      <c r="DA222" s="58" t="str" cm="1">
        <f t="array" ref="DA222">IF(CZ222&lt;&gt;"",INDEX(imePrezime_id,CZ222,0),IF(CD222&lt;&gt;"",CD222,""))</f>
        <v/>
      </c>
      <c r="DB222" s="52" t="s">
        <v>0</v>
      </c>
      <c r="DC222" s="63" t="str">
        <f t="shared" si="252"/>
        <v/>
      </c>
      <c r="DD222" s="78" t="str">
        <f t="shared" si="206"/>
        <v/>
      </c>
      <c r="DE222" s="78" t="str">
        <f t="shared" si="253"/>
        <v/>
      </c>
      <c r="DF222" s="78" t="str">
        <f t="shared" si="254"/>
        <v/>
      </c>
      <c r="DG222" s="71" t="str">
        <f t="shared" si="255"/>
        <v/>
      </c>
      <c r="DH222" s="52" t="s">
        <v>0</v>
      </c>
      <c r="DI222" s="63" t="str">
        <f>IF(BL222="","",MAX(DI$10:DI221)+1)</f>
        <v/>
      </c>
      <c r="DJ222" s="78" t="str">
        <f t="shared" si="256"/>
        <v/>
      </c>
      <c r="DK222" s="78" t="str">
        <f t="shared" si="257"/>
        <v/>
      </c>
      <c r="DL222" s="78" t="str">
        <f t="shared" si="258"/>
        <v/>
      </c>
      <c r="DM222" s="78" t="str">
        <f t="shared" si="259"/>
        <v/>
      </c>
      <c r="DN222" s="78" t="str">
        <f t="shared" si="207"/>
        <v/>
      </c>
      <c r="DO222" s="78" t="str">
        <f t="shared" si="208"/>
        <v/>
      </c>
      <c r="DP222" s="78" t="str">
        <f t="shared" si="260"/>
        <v/>
      </c>
      <c r="DQ222" s="78" t="str">
        <f t="shared" si="261"/>
        <v/>
      </c>
      <c r="DR222" s="78" t="str">
        <f t="shared" si="262"/>
        <v/>
      </c>
      <c r="DS222" s="58" t="str">
        <f t="shared" si="209"/>
        <v/>
      </c>
      <c r="DT222" s="52" t="s">
        <v>0</v>
      </c>
      <c r="DU222" s="20"/>
      <c r="DV222" s="52"/>
      <c r="DW222" s="20"/>
      <c r="DX222" s="52"/>
      <c r="DY222" s="230"/>
      <c r="DZ222" s="52" t="s">
        <v>0</v>
      </c>
    </row>
    <row r="223" spans="1:130" x14ac:dyDescent="0.25">
      <c r="A223" t="s">
        <v>0</v>
      </c>
      <c r="B223" s="57" t="str">
        <f>IF(csv!F215="","",csv!T215)</f>
        <v>Ž14</v>
      </c>
      <c r="C223" s="33" t="s">
        <v>0</v>
      </c>
      <c r="D223" s="33" t="str">
        <f>IF(csv!F215="","",csv!F215)</f>
        <v>Vacant</v>
      </c>
      <c r="E223" s="33" t="str">
        <f>IF(csv!E215="","",csv!E215)</f>
        <v/>
      </c>
      <c r="F223" s="33" t="s">
        <v>0</v>
      </c>
      <c r="G223" s="78" t="str">
        <f>IF(csv!M215="","",csv!M215)</f>
        <v/>
      </c>
      <c r="H223" s="78" t="str">
        <f>IF(csv!N215="","",csv!N215)</f>
        <v>0</v>
      </c>
      <c r="I223" s="33" t="s">
        <v>0</v>
      </c>
      <c r="J223" s="33" t="str">
        <f>IF(csv!P215="","",csv!P215)</f>
        <v/>
      </c>
      <c r="K223" s="33" t="str">
        <f>IF(csv!Q215="","",csv!Q215)</f>
        <v/>
      </c>
      <c r="L223" s="33" t="s">
        <v>0</v>
      </c>
      <c r="M223" s="71" t="str">
        <f>IF(csv!R215="","",csv!R215)</f>
        <v/>
      </c>
      <c r="N223" s="52" t="s">
        <v>0</v>
      </c>
      <c r="O223" s="57" t="str">
        <f t="shared" si="210"/>
        <v>Ž14</v>
      </c>
      <c r="P223" s="78">
        <f>IF(O223="","",IF(COUNTIF(O$10:O222,O223)=0,P222+1,P222))</f>
        <v>14</v>
      </c>
      <c r="Q223" s="93">
        <f t="shared" si="211"/>
        <v>121</v>
      </c>
      <c r="R223" s="94" t="str" cm="1">
        <f t="array" ref="R223">IF(S223="","",INDEX(natjecanjeStaze_naziv,MATCH(S223,natjecanjeStaze_stazaId,0)))</f>
        <v/>
      </c>
      <c r="S223" s="58" t="str">
        <f t="shared" si="212"/>
        <v/>
      </c>
      <c r="T223" s="52" t="s">
        <v>0</v>
      </c>
      <c r="U223" s="165" t="str">
        <f t="shared" si="213"/>
        <v>Ž14</v>
      </c>
      <c r="V223" s="52" t="s">
        <v>0</v>
      </c>
      <c r="W223" s="57" t="str">
        <f t="shared" si="214"/>
        <v/>
      </c>
      <c r="X223" s="78" t="str">
        <f t="shared" si="200"/>
        <v/>
      </c>
      <c r="Y223" s="33" t="str">
        <f t="shared" si="215"/>
        <v/>
      </c>
      <c r="Z223" s="71" t="str">
        <f>IF(Y223="","",MAX(Z$10:Z222)+1)</f>
        <v/>
      </c>
      <c r="AA223" s="52" t="s">
        <v>0</v>
      </c>
      <c r="AB223" s="135"/>
      <c r="AC223" s="52" t="s">
        <v>0</v>
      </c>
      <c r="AD223" s="20" t="str">
        <f t="shared" si="216"/>
        <v/>
      </c>
      <c r="AE223" s="52" t="s">
        <v>0</v>
      </c>
      <c r="AF223" s="165" t="str">
        <f t="shared" si="217"/>
        <v/>
      </c>
      <c r="AG223" s="52" t="s">
        <v>0</v>
      </c>
      <c r="AH223" s="57" t="str">
        <f t="shared" si="218"/>
        <v/>
      </c>
      <c r="AI223" s="33" t="str">
        <f t="shared" si="219"/>
        <v/>
      </c>
      <c r="AJ223" s="78" t="str">
        <f t="shared" si="201"/>
        <v/>
      </c>
      <c r="AK223" s="33" t="str" cm="1">
        <f t="array" ref="AK223">IF(AJ223="",""&amp;AI223,IF(AJ223="NEMA",AI223,INDEX(klub_naziv,MATCH(INDEX(klubAlias_klubId,AJ223),klub_id,0))))</f>
        <v/>
      </c>
      <c r="AL223" s="33" t="str" cm="1">
        <f t="array" ref="AL223">IFERROR(""&amp;INDEX(registarNatjecatelji,CX223,4),"")</f>
        <v/>
      </c>
      <c r="AM223" s="95" t="str">
        <f t="shared" si="220"/>
        <v/>
      </c>
      <c r="AN223" s="71" t="str">
        <f t="shared" si="221"/>
        <v/>
      </c>
      <c r="AO223" s="52" t="s">
        <v>0</v>
      </c>
      <c r="AP223" s="87" t="str">
        <f>IF(AJ223&lt;&gt;"NEMA","",IF(IFERROR(MATCH(AI223,AI$10:AI222,0),0)&lt;&gt;0,"",AI223))</f>
        <v/>
      </c>
      <c r="AQ223" s="52" t="s">
        <v>0</v>
      </c>
      <c r="AR223" s="135"/>
      <c r="AS223" s="52" t="s">
        <v>0</v>
      </c>
      <c r="AT223" s="57" t="str">
        <f t="shared" si="222"/>
        <v/>
      </c>
      <c r="AU223" s="33" t="str">
        <f>IF(AT223="","",MAX(AU$10:AU222)+1)</f>
        <v/>
      </c>
      <c r="AV223" s="33" t="str">
        <f t="shared" si="223"/>
        <v/>
      </c>
      <c r="AW223" s="33" t="str">
        <f t="shared" si="224"/>
        <v/>
      </c>
      <c r="AX223" s="33" t="str">
        <f>IF(AR223="","",MAX(AX$10:AX222)+1)</f>
        <v/>
      </c>
      <c r="AY223" s="94" t="str">
        <f t="shared" si="225"/>
        <v/>
      </c>
      <c r="AZ223" s="71" t="str">
        <f t="shared" si="226"/>
        <v/>
      </c>
      <c r="BA223" s="52" t="s">
        <v>0</v>
      </c>
      <c r="BB223" s="20" t="str">
        <f t="shared" si="227"/>
        <v/>
      </c>
      <c r="BC223" s="52" t="s">
        <v>0</v>
      </c>
      <c r="BD223" s="165" t="str">
        <f t="shared" si="228"/>
        <v/>
      </c>
      <c r="BE223" s="52" t="s">
        <v>0</v>
      </c>
      <c r="BF223" s="63" t="str">
        <f t="shared" si="229"/>
        <v/>
      </c>
      <c r="BG223" s="93" t="str">
        <f t="shared" si="230"/>
        <v>0</v>
      </c>
      <c r="BH223" s="211" t="str">
        <f t="shared" si="231"/>
        <v/>
      </c>
      <c r="BI223" s="212" t="str">
        <f t="shared" si="202"/>
        <v/>
      </c>
      <c r="BJ223" s="52" t="s">
        <v>0</v>
      </c>
      <c r="BK223" s="57" t="str">
        <f t="shared" si="232"/>
        <v>Vacant</v>
      </c>
      <c r="BL223" s="33" t="str">
        <f t="shared" si="233"/>
        <v/>
      </c>
      <c r="BM223" s="78" t="str">
        <f t="shared" si="234"/>
        <v/>
      </c>
      <c r="BN223" s="78" t="str">
        <f t="shared" si="235"/>
        <v/>
      </c>
      <c r="BO223" s="33" t="str">
        <f t="shared" si="236"/>
        <v/>
      </c>
      <c r="BP223" s="71" t="str">
        <f t="shared" si="237"/>
        <v/>
      </c>
      <c r="BQ223" s="52" t="s">
        <v>0</v>
      </c>
      <c r="BR223" s="87" t="str">
        <f t="shared" si="238"/>
        <v/>
      </c>
      <c r="BS223" s="52" t="s">
        <v>0</v>
      </c>
      <c r="BT223" s="20" t="str">
        <f t="shared" si="239"/>
        <v/>
      </c>
      <c r="BU223" s="52" t="s">
        <v>0</v>
      </c>
      <c r="BV223" s="135"/>
      <c r="BW223" s="52" t="s">
        <v>0</v>
      </c>
      <c r="BX223" s="57" t="str">
        <f t="shared" si="240"/>
        <v/>
      </c>
      <c r="BY223" s="78" t="str">
        <f>IF(BV223="","",MAX(BY$10:BY222)+1)</f>
        <v/>
      </c>
      <c r="BZ223" s="58" t="str">
        <f t="shared" si="241"/>
        <v/>
      </c>
      <c r="CA223" s="52" t="s">
        <v>0</v>
      </c>
      <c r="CB223" s="20" t="str">
        <f t="shared" si="242"/>
        <v/>
      </c>
      <c r="CC223" s="52" t="s">
        <v>0</v>
      </c>
      <c r="CD223" s="63" t="str">
        <f>IF(AND(BM223="NEMA",BN223="NEMA"),MAX(CD$10:CD222)+1,"")</f>
        <v/>
      </c>
      <c r="CE223" s="58" t="str">
        <f t="shared" si="243"/>
        <v/>
      </c>
      <c r="CF223" t="s">
        <v>0</v>
      </c>
      <c r="CG223" s="138" t="str">
        <f t="shared" si="203"/>
        <v>Ž</v>
      </c>
      <c r="CH223" t="s">
        <v>0</v>
      </c>
      <c r="CI223" s="57" t="str">
        <f>IF(CD223="","",IF(M223&lt;&gt;"CRO","","INSERT INTO osoba (id,reg_broj,oib,spol_id,dat_rodjenja) VALUES ("&amp;CD223&amp;",(SELECT max(reg_broj)+1 FROM osoba),Null,'"&amp;CG223&amp;"',Null); INSERT INTO osoba_log (id,reg_broj,oib,spol_id,dat_rodjenja,dnevnik_id) SELECT id,reg_broj,oib,spol_id,dat_rodjenja,"&amp;dnevnik_id&amp;" FROM osoba WHERE id = "&amp;CD223&amp;";"))</f>
        <v/>
      </c>
      <c r="CJ223" s="71" t="str">
        <f>IF(CD223="","","INSERT INTO imeprezime (id,osoba_id,rbr,ime,prezime,klub_id,identitet_id,sintaksa_id,info,aktivno,dnevnik_id) VALUES ("&amp;CD223&amp;","&amp;IF(CI223="","Null",CD223)&amp;",1,'"&amp;BK223&amp;"','"&amp;BL223&amp;"',(SELECT id FROM klub WHERE naziv = '"&amp;BD223&amp;"'),Null,1,'',1,"&amp;dnevnik_id&amp;");")</f>
        <v/>
      </c>
      <c r="CK223" t="s">
        <v>0</v>
      </c>
      <c r="CL223" s="20" t="str">
        <f t="shared" si="244"/>
        <v/>
      </c>
      <c r="CM223" s="52" t="s">
        <v>0</v>
      </c>
      <c r="CN223" s="57" t="str">
        <f t="shared" si="204"/>
        <v/>
      </c>
      <c r="CO223" s="71" t="str">
        <f t="shared" si="205"/>
        <v/>
      </c>
      <c r="CP223" s="52" t="s">
        <v>0</v>
      </c>
      <c r="CQ223" s="57" t="str">
        <f t="shared" si="245"/>
        <v/>
      </c>
      <c r="CR223" s="58" t="str">
        <f t="shared" si="246"/>
        <v/>
      </c>
      <c r="CS223" s="52" t="s">
        <v>0</v>
      </c>
      <c r="CT223" s="57" t="str">
        <f t="shared" si="247"/>
        <v/>
      </c>
      <c r="CU223" s="58" t="str">
        <f t="shared" si="248"/>
        <v/>
      </c>
      <c r="CV223" s="52" t="s">
        <v>0</v>
      </c>
      <c r="CW223" s="57" t="str">
        <f t="shared" si="249"/>
        <v/>
      </c>
      <c r="CX223" s="58" t="str">
        <f t="shared" si="250"/>
        <v/>
      </c>
      <c r="CY223" s="52" t="s">
        <v>0</v>
      </c>
      <c r="CZ223" s="63" t="str">
        <f t="shared" si="251"/>
        <v/>
      </c>
      <c r="DA223" s="58" t="str" cm="1">
        <f t="array" ref="DA223">IF(CZ223&lt;&gt;"",INDEX(imePrezime_id,CZ223,0),IF(CD223&lt;&gt;"",CD223,""))</f>
        <v/>
      </c>
      <c r="DB223" s="52" t="s">
        <v>0</v>
      </c>
      <c r="DC223" s="63" t="str">
        <f t="shared" si="252"/>
        <v/>
      </c>
      <c r="DD223" s="78" t="str">
        <f t="shared" si="206"/>
        <v/>
      </c>
      <c r="DE223" s="78" t="str">
        <f t="shared" si="253"/>
        <v/>
      </c>
      <c r="DF223" s="78" t="str">
        <f t="shared" si="254"/>
        <v/>
      </c>
      <c r="DG223" s="71" t="str">
        <f t="shared" si="255"/>
        <v/>
      </c>
      <c r="DH223" s="52" t="s">
        <v>0</v>
      </c>
      <c r="DI223" s="63" t="str">
        <f>IF(BL223="","",MAX(DI$10:DI222)+1)</f>
        <v/>
      </c>
      <c r="DJ223" s="78" t="str">
        <f t="shared" si="256"/>
        <v/>
      </c>
      <c r="DK223" s="78" t="str">
        <f t="shared" si="257"/>
        <v/>
      </c>
      <c r="DL223" s="78" t="str">
        <f t="shared" si="258"/>
        <v/>
      </c>
      <c r="DM223" s="78" t="str">
        <f t="shared" si="259"/>
        <v/>
      </c>
      <c r="DN223" s="78" t="str">
        <f t="shared" si="207"/>
        <v/>
      </c>
      <c r="DO223" s="78" t="str">
        <f t="shared" si="208"/>
        <v/>
      </c>
      <c r="DP223" s="78" t="str">
        <f t="shared" si="260"/>
        <v/>
      </c>
      <c r="DQ223" s="78" t="str">
        <f t="shared" si="261"/>
        <v/>
      </c>
      <c r="DR223" s="78" t="str">
        <f t="shared" si="262"/>
        <v/>
      </c>
      <c r="DS223" s="58" t="str">
        <f t="shared" si="209"/>
        <v/>
      </c>
      <c r="DT223" s="52" t="s">
        <v>0</v>
      </c>
      <c r="DU223" s="20"/>
      <c r="DV223" s="52"/>
      <c r="DW223" s="20"/>
      <c r="DX223" s="52"/>
      <c r="DY223" s="230"/>
      <c r="DZ223" s="52" t="s">
        <v>0</v>
      </c>
    </row>
    <row r="224" spans="1:130" x14ac:dyDescent="0.25">
      <c r="A224" t="s">
        <v>0</v>
      </c>
      <c r="B224" s="57" t="str">
        <f>IF(csv!F216="","",csv!T216)</f>
        <v>Ž16</v>
      </c>
      <c r="C224" s="33" t="s">
        <v>0</v>
      </c>
      <c r="D224" s="33" t="str">
        <f>IF(csv!F216="","",csv!F216)</f>
        <v>Dora</v>
      </c>
      <c r="E224" s="33" t="str">
        <f>IF(csv!E216="","",csv!E216)</f>
        <v>Vukelić</v>
      </c>
      <c r="F224" s="33" t="s">
        <v>0</v>
      </c>
      <c r="G224" s="78" t="str">
        <f>IF(csv!M216="","",csv!M216)</f>
        <v>41:27</v>
      </c>
      <c r="H224" s="78" t="str">
        <f>IF(csv!N216="","",csv!N216)</f>
        <v>0</v>
      </c>
      <c r="I224" s="33" t="s">
        <v>0</v>
      </c>
      <c r="J224" s="33" t="str">
        <f>IF(csv!P216="","",csv!P216)</f>
        <v>Maksimir</v>
      </c>
      <c r="K224" s="33" t="str">
        <f>IF(csv!Q216="","",csv!Q216)</f>
        <v>OK Maksimir</v>
      </c>
      <c r="L224" s="33" t="s">
        <v>0</v>
      </c>
      <c r="M224" s="71" t="str">
        <f>IF(csv!R216="","",csv!R216)</f>
        <v>CRO</v>
      </c>
      <c r="N224" s="52" t="s">
        <v>0</v>
      </c>
      <c r="O224" s="57" t="str">
        <f t="shared" si="210"/>
        <v>Ž16</v>
      </c>
      <c r="P224" s="78">
        <f>IF(O224="","",IF(COUNTIF(O$10:O223,O224)=0,P223+1,P223))</f>
        <v>15</v>
      </c>
      <c r="Q224" s="93">
        <f t="shared" si="211"/>
        <v>120</v>
      </c>
      <c r="R224" s="94" t="str" cm="1">
        <f t="array" ref="R224">IF(S224="","",INDEX(natjecanjeStaze_naziv,MATCH(S224,natjecanjeStaze_stazaId,0)))</f>
        <v>Ž16 – Ž21B</v>
      </c>
      <c r="S224" s="58">
        <f t="shared" si="212"/>
        <v>1007</v>
      </c>
      <c r="T224" s="52" t="s">
        <v>0</v>
      </c>
      <c r="U224" s="165" t="str">
        <f t="shared" si="213"/>
        <v>Ž16</v>
      </c>
      <c r="V224" s="52" t="s">
        <v>0</v>
      </c>
      <c r="W224" s="57" t="str">
        <f t="shared" si="214"/>
        <v>CRO</v>
      </c>
      <c r="X224" s="78">
        <f t="shared" si="200"/>
        <v>1</v>
      </c>
      <c r="Y224" s="33" t="str">
        <f t="shared" si="215"/>
        <v/>
      </c>
      <c r="Z224" s="71" t="str">
        <f>IF(Y224="","",MAX(Z$10:Z223)+1)</f>
        <v/>
      </c>
      <c r="AA224" s="52" t="s">
        <v>0</v>
      </c>
      <c r="AB224" s="135"/>
      <c r="AC224" s="52" t="s">
        <v>0</v>
      </c>
      <c r="AD224" s="20" t="str">
        <f t="shared" si="216"/>
        <v/>
      </c>
      <c r="AE224" s="52" t="s">
        <v>0</v>
      </c>
      <c r="AF224" s="165" t="str">
        <f t="shared" si="217"/>
        <v>CRO</v>
      </c>
      <c r="AG224" s="52" t="s">
        <v>0</v>
      </c>
      <c r="AH224" s="57" t="str">
        <f t="shared" si="218"/>
        <v>Maksimir</v>
      </c>
      <c r="AI224" s="33" t="str">
        <f t="shared" si="219"/>
        <v>OK Maksimir</v>
      </c>
      <c r="AJ224" s="78" t="str">
        <f t="shared" si="201"/>
        <v/>
      </c>
      <c r="AK224" s="33" t="str" cm="1">
        <f t="array" ref="AK224">IF(AJ224="",""&amp;AI224,IF(AJ224="NEMA",AI224,INDEX(klub_naziv,MATCH(INDEX(klubAlias_klubId,AJ224),klub_id,0))))</f>
        <v>OK Maksimir</v>
      </c>
      <c r="AL224" s="33" t="str" cm="1">
        <f t="array" ref="AL224">IFERROR(""&amp;INDEX(registarNatjecatelji,CX224,4),"")</f>
        <v>OK Maksimir</v>
      </c>
      <c r="AM224" s="95" t="str">
        <f t="shared" si="220"/>
        <v/>
      </c>
      <c r="AN224" s="71" t="str">
        <f t="shared" si="221"/>
        <v>OK Maksimir</v>
      </c>
      <c r="AO224" s="52" t="s">
        <v>0</v>
      </c>
      <c r="AP224" s="87" t="str">
        <f>IF(AJ224&lt;&gt;"NEMA","",IF(IFERROR(MATCH(AI224,AI$10:AI223,0),0)&lt;&gt;0,"",AI224))</f>
        <v/>
      </c>
      <c r="AQ224" s="52" t="s">
        <v>0</v>
      </c>
      <c r="AR224" s="135"/>
      <c r="AS224" s="52" t="s">
        <v>0</v>
      </c>
      <c r="AT224" s="57" t="str">
        <f t="shared" si="222"/>
        <v/>
      </c>
      <c r="AU224" s="33" t="str">
        <f>IF(AT224="","",MAX(AU$10:AU223)+1)</f>
        <v/>
      </c>
      <c r="AV224" s="33" t="str">
        <f t="shared" si="223"/>
        <v/>
      </c>
      <c r="AW224" s="33" t="str">
        <f t="shared" si="224"/>
        <v/>
      </c>
      <c r="AX224" s="33" t="str">
        <f>IF(AR224="","",MAX(AX$10:AX223)+1)</f>
        <v/>
      </c>
      <c r="AY224" s="94" t="str">
        <f t="shared" si="225"/>
        <v/>
      </c>
      <c r="AZ224" s="71" t="str">
        <f t="shared" si="226"/>
        <v/>
      </c>
      <c r="BA224" s="52" t="s">
        <v>0</v>
      </c>
      <c r="BB224" s="20" t="str">
        <f t="shared" si="227"/>
        <v/>
      </c>
      <c r="BC224" s="52" t="s">
        <v>0</v>
      </c>
      <c r="BD224" s="165" t="str">
        <f t="shared" si="228"/>
        <v>OK Maksimir</v>
      </c>
      <c r="BE224" s="52" t="s">
        <v>0</v>
      </c>
      <c r="BF224" s="63" t="str">
        <f t="shared" si="229"/>
        <v>41:27</v>
      </c>
      <c r="BG224" s="93" t="str">
        <f t="shared" si="230"/>
        <v>0</v>
      </c>
      <c r="BH224" s="211">
        <f t="shared" si="231"/>
        <v>2487</v>
      </c>
      <c r="BI224" s="212">
        <f t="shared" si="202"/>
        <v>1</v>
      </c>
      <c r="BJ224" s="52" t="s">
        <v>0</v>
      </c>
      <c r="BK224" s="57" t="str">
        <f t="shared" si="232"/>
        <v>Dora</v>
      </c>
      <c r="BL224" s="33" t="str">
        <f t="shared" si="233"/>
        <v>Vukelić</v>
      </c>
      <c r="BM224" s="78">
        <f t="shared" si="234"/>
        <v>1442</v>
      </c>
      <c r="BN224" s="78" t="str">
        <f t="shared" si="235"/>
        <v/>
      </c>
      <c r="BO224" s="33" t="str">
        <f t="shared" si="236"/>
        <v>Dora</v>
      </c>
      <c r="BP224" s="71" t="str">
        <f t="shared" si="237"/>
        <v>Vukelić</v>
      </c>
      <c r="BQ224" s="52" t="s">
        <v>0</v>
      </c>
      <c r="BR224" s="87" t="str">
        <f t="shared" si="238"/>
        <v/>
      </c>
      <c r="BS224" s="52" t="s">
        <v>0</v>
      </c>
      <c r="BT224" s="20" t="str">
        <f t="shared" si="239"/>
        <v/>
      </c>
      <c r="BU224" s="52" t="s">
        <v>0</v>
      </c>
      <c r="BV224" s="135"/>
      <c r="BW224" s="52" t="s">
        <v>0</v>
      </c>
      <c r="BX224" s="57" t="str">
        <f t="shared" si="240"/>
        <v/>
      </c>
      <c r="BY224" s="78" t="str">
        <f>IF(BV224="","",MAX(BY$10:BY223)+1)</f>
        <v/>
      </c>
      <c r="BZ224" s="58" t="str">
        <f t="shared" si="241"/>
        <v/>
      </c>
      <c r="CA224" s="52" t="s">
        <v>0</v>
      </c>
      <c r="CB224" s="20" t="str">
        <f t="shared" si="242"/>
        <v/>
      </c>
      <c r="CC224" s="52" t="s">
        <v>0</v>
      </c>
      <c r="CD224" s="63" t="str">
        <f>IF(AND(BM224="NEMA",BN224="NEMA"),MAX(CD$10:CD223)+1,"")</f>
        <v/>
      </c>
      <c r="CE224" s="58" t="str">
        <f t="shared" si="243"/>
        <v/>
      </c>
      <c r="CF224" t="s">
        <v>0</v>
      </c>
      <c r="CG224" s="138" t="str">
        <f t="shared" si="203"/>
        <v>Ž</v>
      </c>
      <c r="CH224" t="s">
        <v>0</v>
      </c>
      <c r="CI224" s="57" t="str">
        <f>IF(CD224="","",IF(M224&lt;&gt;"CRO","","INSERT INTO osoba (id,reg_broj,oib,spol_id,dat_rodjenja) VALUES ("&amp;CD224&amp;",(SELECT max(reg_broj)+1 FROM osoba),Null,'"&amp;CG224&amp;"',Null); INSERT INTO osoba_log (id,reg_broj,oib,spol_id,dat_rodjenja,dnevnik_id) SELECT id,reg_broj,oib,spol_id,dat_rodjenja,"&amp;dnevnik_id&amp;" FROM osoba WHERE id = "&amp;CD224&amp;";"))</f>
        <v/>
      </c>
      <c r="CJ224" s="71" t="str">
        <f>IF(CD224="","","INSERT INTO imeprezime (id,osoba_id,rbr,ime,prezime,klub_id,identitet_id,sintaksa_id,info,aktivno,dnevnik_id) VALUES ("&amp;CD224&amp;","&amp;IF(CI224="","Null",CD224)&amp;",1,'"&amp;BK224&amp;"','"&amp;BL224&amp;"',(SELECT id FROM klub WHERE naziv = '"&amp;BD224&amp;"'),Null,1,'',1,"&amp;dnevnik_id&amp;");")</f>
        <v/>
      </c>
      <c r="CK224" t="s">
        <v>0</v>
      </c>
      <c r="CL224" s="20" t="str">
        <f t="shared" si="244"/>
        <v/>
      </c>
      <c r="CM224" s="52" t="s">
        <v>0</v>
      </c>
      <c r="CN224" s="57" t="str">
        <f t="shared" si="204"/>
        <v>Dora</v>
      </c>
      <c r="CO224" s="71" t="str">
        <f t="shared" si="205"/>
        <v>Vukelić</v>
      </c>
      <c r="CP224" s="52" t="s">
        <v>0</v>
      </c>
      <c r="CQ224" s="57" t="str">
        <f t="shared" si="245"/>
        <v>Dora – Vukelić – OK Maksimir – Ž16</v>
      </c>
      <c r="CR224" s="58">
        <f t="shared" si="246"/>
        <v>383</v>
      </c>
      <c r="CS224" s="52" t="s">
        <v>0</v>
      </c>
      <c r="CT224" s="57" t="str">
        <f t="shared" si="247"/>
        <v>Dora – Vukelić – OK Maksimir</v>
      </c>
      <c r="CU224" s="58">
        <f t="shared" si="248"/>
        <v>383</v>
      </c>
      <c r="CV224" s="52" t="s">
        <v>0</v>
      </c>
      <c r="CW224" s="57" t="str">
        <f t="shared" si="249"/>
        <v>Dora – Vukelić</v>
      </c>
      <c r="CX224" s="58">
        <f t="shared" si="250"/>
        <v>383</v>
      </c>
      <c r="CY224" s="52" t="s">
        <v>0</v>
      </c>
      <c r="CZ224" s="63">
        <f t="shared" si="251"/>
        <v>383</v>
      </c>
      <c r="DA224" s="58" cm="1">
        <f t="array" ref="DA224">IF(CZ224&lt;&gt;"",INDEX(imePrezime_id,CZ224,0),IF(CD224&lt;&gt;"",CD224,""))</f>
        <v>1442</v>
      </c>
      <c r="DB224" s="52" t="s">
        <v>0</v>
      </c>
      <c r="DC224" s="63" t="str">
        <f t="shared" si="252"/>
        <v>imepre</v>
      </c>
      <c r="DD224" s="78" t="str">
        <f t="shared" si="206"/>
        <v>klu</v>
      </c>
      <c r="DE224" s="78" t="str">
        <f t="shared" si="253"/>
        <v>kat</v>
      </c>
      <c r="DF224" s="78" t="str">
        <f t="shared" si="254"/>
        <v/>
      </c>
      <c r="DG224" s="71" t="str">
        <f t="shared" si="255"/>
        <v>imepre-klu-kat</v>
      </c>
      <c r="DH224" s="52" t="s">
        <v>0</v>
      </c>
      <c r="DI224" s="63">
        <f>IF(BL224="","",MAX(DI$10:DI223)+1)</f>
        <v>1192</v>
      </c>
      <c r="DJ224" s="78">
        <f t="shared" si="256"/>
        <v>1007</v>
      </c>
      <c r="DK224" s="78">
        <f t="shared" si="257"/>
        <v>1442</v>
      </c>
      <c r="DL224" s="78">
        <f t="shared" si="258"/>
        <v>2487</v>
      </c>
      <c r="DM224" s="78">
        <f t="shared" si="259"/>
        <v>1</v>
      </c>
      <c r="DN224" s="78">
        <f t="shared" si="207"/>
        <v>0</v>
      </c>
      <c r="DO224" s="78">
        <f t="shared" si="208"/>
        <v>1</v>
      </c>
      <c r="DP224" s="78" t="str">
        <f t="shared" si="260"/>
        <v>0</v>
      </c>
      <c r="DQ224" s="78" t="str">
        <f t="shared" si="261"/>
        <v/>
      </c>
      <c r="DR224" s="78" t="str">
        <f t="shared" si="262"/>
        <v/>
      </c>
      <c r="DS224" s="58" t="str">
        <f t="shared" si="209"/>
        <v/>
      </c>
      <c r="DT224" s="52" t="s">
        <v>0</v>
      </c>
      <c r="DU224" s="20"/>
      <c r="DV224" s="52"/>
      <c r="DW224" s="20"/>
      <c r="DX224" s="52"/>
      <c r="DY224" s="230"/>
      <c r="DZ224" s="52" t="s">
        <v>0</v>
      </c>
    </row>
    <row r="225" spans="1:130" x14ac:dyDescent="0.25">
      <c r="A225" t="s">
        <v>0</v>
      </c>
      <c r="B225" s="57" t="str">
        <f>IF(csv!F217="","",csv!T217)</f>
        <v>Ž16</v>
      </c>
      <c r="C225" s="33" t="s">
        <v>0</v>
      </c>
      <c r="D225" s="33" t="str">
        <f>IF(csv!F217="","",csv!F217)</f>
        <v>Mirta</v>
      </c>
      <c r="E225" s="33" t="str">
        <f>IF(csv!E217="","",csv!E217)</f>
        <v>Hodak</v>
      </c>
      <c r="F225" s="33" t="s">
        <v>0</v>
      </c>
      <c r="G225" s="78" t="str">
        <f>IF(csv!M217="","",csv!M217)</f>
        <v>48:53</v>
      </c>
      <c r="H225" s="78" t="str">
        <f>IF(csv!N217="","",csv!N217)</f>
        <v>0</v>
      </c>
      <c r="I225" s="33" t="s">
        <v>0</v>
      </c>
      <c r="J225" s="33" t="str">
        <f>IF(csv!P217="","",csv!P217)</f>
        <v>Vihor</v>
      </c>
      <c r="K225" s="33" t="str">
        <f>IF(csv!Q217="","",csv!Q217)</f>
        <v>OK Vihor</v>
      </c>
      <c r="L225" s="33" t="s">
        <v>0</v>
      </c>
      <c r="M225" s="71" t="str">
        <f>IF(csv!R217="","",csv!R217)</f>
        <v>CRO</v>
      </c>
      <c r="N225" s="52" t="s">
        <v>0</v>
      </c>
      <c r="O225" s="57" t="str">
        <f t="shared" si="210"/>
        <v>Ž16</v>
      </c>
      <c r="P225" s="78">
        <f>IF(O225="","",IF(COUNTIF(O$10:O224,O225)=0,P224+1,P224))</f>
        <v>15</v>
      </c>
      <c r="Q225" s="93">
        <f t="shared" si="211"/>
        <v>120</v>
      </c>
      <c r="R225" s="94" t="str" cm="1">
        <f t="array" ref="R225">IF(S225="","",INDEX(natjecanjeStaze_naziv,MATCH(S225,natjecanjeStaze_stazaId,0)))</f>
        <v>Ž16 – Ž21B</v>
      </c>
      <c r="S225" s="58">
        <f t="shared" si="212"/>
        <v>1007</v>
      </c>
      <c r="T225" s="52" t="s">
        <v>0</v>
      </c>
      <c r="U225" s="165" t="str">
        <f t="shared" si="213"/>
        <v>Ž16</v>
      </c>
      <c r="V225" s="52" t="s">
        <v>0</v>
      </c>
      <c r="W225" s="57" t="str">
        <f t="shared" si="214"/>
        <v>CRO</v>
      </c>
      <c r="X225" s="78">
        <f t="shared" si="200"/>
        <v>1</v>
      </c>
      <c r="Y225" s="33" t="str">
        <f t="shared" si="215"/>
        <v/>
      </c>
      <c r="Z225" s="71" t="str">
        <f>IF(Y225="","",MAX(Z$10:Z224)+1)</f>
        <v/>
      </c>
      <c r="AA225" s="52" t="s">
        <v>0</v>
      </c>
      <c r="AB225" s="135"/>
      <c r="AC225" s="52" t="s">
        <v>0</v>
      </c>
      <c r="AD225" s="20" t="str">
        <f t="shared" si="216"/>
        <v/>
      </c>
      <c r="AE225" s="52" t="s">
        <v>0</v>
      </c>
      <c r="AF225" s="165" t="str">
        <f t="shared" si="217"/>
        <v>CRO</v>
      </c>
      <c r="AG225" s="52" t="s">
        <v>0</v>
      </c>
      <c r="AH225" s="57" t="str">
        <f t="shared" si="218"/>
        <v>Vihor</v>
      </c>
      <c r="AI225" s="33" t="str">
        <f t="shared" si="219"/>
        <v>OK Vihor</v>
      </c>
      <c r="AJ225" s="78" t="str">
        <f t="shared" si="201"/>
        <v/>
      </c>
      <c r="AK225" s="33" t="str" cm="1">
        <f t="array" ref="AK225">IF(AJ225="",""&amp;AI225,IF(AJ225="NEMA",AI225,INDEX(klub_naziv,MATCH(INDEX(klubAlias_klubId,AJ225),klub_id,0))))</f>
        <v>OK Vihor</v>
      </c>
      <c r="AL225" s="33" t="str" cm="1">
        <f t="array" ref="AL225">IFERROR(""&amp;INDEX(registarNatjecatelji,CX225,4),"")</f>
        <v>OK Vihor</v>
      </c>
      <c r="AM225" s="95" t="str">
        <f t="shared" si="220"/>
        <v/>
      </c>
      <c r="AN225" s="71" t="str">
        <f t="shared" si="221"/>
        <v>OK Vihor</v>
      </c>
      <c r="AO225" s="52" t="s">
        <v>0</v>
      </c>
      <c r="AP225" s="87" t="str">
        <f>IF(AJ225&lt;&gt;"NEMA","",IF(IFERROR(MATCH(AI225,AI$10:AI224,0),0)&lt;&gt;0,"",AI225))</f>
        <v/>
      </c>
      <c r="AQ225" s="52" t="s">
        <v>0</v>
      </c>
      <c r="AR225" s="135"/>
      <c r="AS225" s="52" t="s">
        <v>0</v>
      </c>
      <c r="AT225" s="57" t="str">
        <f t="shared" si="222"/>
        <v/>
      </c>
      <c r="AU225" s="33" t="str">
        <f>IF(AT225="","",MAX(AU$10:AU224)+1)</f>
        <v/>
      </c>
      <c r="AV225" s="33" t="str">
        <f t="shared" si="223"/>
        <v/>
      </c>
      <c r="AW225" s="33" t="str">
        <f t="shared" si="224"/>
        <v/>
      </c>
      <c r="AX225" s="33" t="str">
        <f>IF(AR225="","",MAX(AX$10:AX224)+1)</f>
        <v/>
      </c>
      <c r="AY225" s="94" t="str">
        <f t="shared" si="225"/>
        <v/>
      </c>
      <c r="AZ225" s="71" t="str">
        <f t="shared" si="226"/>
        <v/>
      </c>
      <c r="BA225" s="52" t="s">
        <v>0</v>
      </c>
      <c r="BB225" s="20" t="str">
        <f t="shared" si="227"/>
        <v/>
      </c>
      <c r="BC225" s="52" t="s">
        <v>0</v>
      </c>
      <c r="BD225" s="165" t="str">
        <f t="shared" si="228"/>
        <v>OK Vihor</v>
      </c>
      <c r="BE225" s="52" t="s">
        <v>0</v>
      </c>
      <c r="BF225" s="63" t="str">
        <f t="shared" si="229"/>
        <v>48:53</v>
      </c>
      <c r="BG225" s="93" t="str">
        <f t="shared" si="230"/>
        <v>0</v>
      </c>
      <c r="BH225" s="211">
        <f t="shared" si="231"/>
        <v>2933</v>
      </c>
      <c r="BI225" s="212">
        <f t="shared" si="202"/>
        <v>1</v>
      </c>
      <c r="BJ225" s="52" t="s">
        <v>0</v>
      </c>
      <c r="BK225" s="57" t="str">
        <f t="shared" si="232"/>
        <v>Mirta</v>
      </c>
      <c r="BL225" s="33" t="str">
        <f t="shared" si="233"/>
        <v>Hodak</v>
      </c>
      <c r="BM225" s="78">
        <f t="shared" si="234"/>
        <v>1371</v>
      </c>
      <c r="BN225" s="78" t="str">
        <f t="shared" si="235"/>
        <v/>
      </c>
      <c r="BO225" s="33" t="str">
        <f t="shared" si="236"/>
        <v>Mirta</v>
      </c>
      <c r="BP225" s="71" t="str">
        <f t="shared" si="237"/>
        <v>Hodak</v>
      </c>
      <c r="BQ225" s="52" t="s">
        <v>0</v>
      </c>
      <c r="BR225" s="87" t="str">
        <f t="shared" si="238"/>
        <v/>
      </c>
      <c r="BS225" s="52" t="s">
        <v>0</v>
      </c>
      <c r="BT225" s="20" t="str">
        <f t="shared" si="239"/>
        <v/>
      </c>
      <c r="BU225" s="52" t="s">
        <v>0</v>
      </c>
      <c r="BV225" s="135"/>
      <c r="BW225" s="52" t="s">
        <v>0</v>
      </c>
      <c r="BX225" s="57" t="str">
        <f t="shared" si="240"/>
        <v/>
      </c>
      <c r="BY225" s="78" t="str">
        <f>IF(BV225="","",MAX(BY$10:BY224)+1)</f>
        <v/>
      </c>
      <c r="BZ225" s="58" t="str">
        <f t="shared" si="241"/>
        <v/>
      </c>
      <c r="CA225" s="52" t="s">
        <v>0</v>
      </c>
      <c r="CB225" s="20" t="str">
        <f t="shared" si="242"/>
        <v/>
      </c>
      <c r="CC225" s="52" t="s">
        <v>0</v>
      </c>
      <c r="CD225" s="63" t="str">
        <f>IF(AND(BM225="NEMA",BN225="NEMA"),MAX(CD$10:CD224)+1,"")</f>
        <v/>
      </c>
      <c r="CE225" s="58" t="str">
        <f t="shared" si="243"/>
        <v/>
      </c>
      <c r="CF225" t="s">
        <v>0</v>
      </c>
      <c r="CG225" s="138" t="str">
        <f t="shared" si="203"/>
        <v>Ž</v>
      </c>
      <c r="CH225" t="s">
        <v>0</v>
      </c>
      <c r="CI225" s="57" t="str">
        <f>IF(CD225="","",IF(M225&lt;&gt;"CRO","","INSERT INTO osoba (id,reg_broj,oib,spol_id,dat_rodjenja) VALUES ("&amp;CD225&amp;",(SELECT max(reg_broj)+1 FROM osoba),Null,'"&amp;CG225&amp;"',Null); INSERT INTO osoba_log (id,reg_broj,oib,spol_id,dat_rodjenja,dnevnik_id) SELECT id,reg_broj,oib,spol_id,dat_rodjenja,"&amp;dnevnik_id&amp;" FROM osoba WHERE id = "&amp;CD225&amp;";"))</f>
        <v/>
      </c>
      <c r="CJ225" s="71" t="str">
        <f>IF(CD225="","","INSERT INTO imeprezime (id,osoba_id,rbr,ime,prezime,klub_id,identitet_id,sintaksa_id,info,aktivno,dnevnik_id) VALUES ("&amp;CD225&amp;","&amp;IF(CI225="","Null",CD225)&amp;",1,'"&amp;BK225&amp;"','"&amp;BL225&amp;"',(SELECT id FROM klub WHERE naziv = '"&amp;BD225&amp;"'),Null,1,'',1,"&amp;dnevnik_id&amp;");")</f>
        <v/>
      </c>
      <c r="CK225" t="s">
        <v>0</v>
      </c>
      <c r="CL225" s="20" t="str">
        <f t="shared" si="244"/>
        <v/>
      </c>
      <c r="CM225" s="52" t="s">
        <v>0</v>
      </c>
      <c r="CN225" s="57" t="str">
        <f t="shared" si="204"/>
        <v>Mirta</v>
      </c>
      <c r="CO225" s="71" t="str">
        <f t="shared" si="205"/>
        <v>Hodak</v>
      </c>
      <c r="CP225" s="52" t="s">
        <v>0</v>
      </c>
      <c r="CQ225" s="57" t="str">
        <f t="shared" si="245"/>
        <v>Mirta – Hodak – OK Vihor – Ž16</v>
      </c>
      <c r="CR225" s="58">
        <f t="shared" si="246"/>
        <v>688</v>
      </c>
      <c r="CS225" s="52" t="s">
        <v>0</v>
      </c>
      <c r="CT225" s="57" t="str">
        <f t="shared" si="247"/>
        <v>Mirta – Hodak – OK Vihor</v>
      </c>
      <c r="CU225" s="58">
        <f t="shared" si="248"/>
        <v>688</v>
      </c>
      <c r="CV225" s="52" t="s">
        <v>0</v>
      </c>
      <c r="CW225" s="57" t="str">
        <f t="shared" si="249"/>
        <v>Mirta – Hodak</v>
      </c>
      <c r="CX225" s="58">
        <f t="shared" si="250"/>
        <v>688</v>
      </c>
      <c r="CY225" s="52" t="s">
        <v>0</v>
      </c>
      <c r="CZ225" s="63">
        <f t="shared" si="251"/>
        <v>688</v>
      </c>
      <c r="DA225" s="58" cm="1">
        <f t="array" ref="DA225">IF(CZ225&lt;&gt;"",INDEX(imePrezime_id,CZ225,0),IF(CD225&lt;&gt;"",CD225,""))</f>
        <v>1371</v>
      </c>
      <c r="DB225" s="52" t="s">
        <v>0</v>
      </c>
      <c r="DC225" s="63" t="str">
        <f t="shared" si="252"/>
        <v>imepre</v>
      </c>
      <c r="DD225" s="78" t="str">
        <f t="shared" si="206"/>
        <v>klu</v>
      </c>
      <c r="DE225" s="78" t="str">
        <f t="shared" si="253"/>
        <v>kat</v>
      </c>
      <c r="DF225" s="78" t="str">
        <f t="shared" si="254"/>
        <v/>
      </c>
      <c r="DG225" s="71" t="str">
        <f t="shared" si="255"/>
        <v>imepre-klu-kat</v>
      </c>
      <c r="DH225" s="52" t="s">
        <v>0</v>
      </c>
      <c r="DI225" s="63">
        <f>IF(BL225="","",MAX(DI$10:DI224)+1)</f>
        <v>1193</v>
      </c>
      <c r="DJ225" s="78">
        <f t="shared" si="256"/>
        <v>1007</v>
      </c>
      <c r="DK225" s="78">
        <f t="shared" si="257"/>
        <v>1371</v>
      </c>
      <c r="DL225" s="78">
        <f t="shared" si="258"/>
        <v>2933</v>
      </c>
      <c r="DM225" s="78">
        <f t="shared" si="259"/>
        <v>1</v>
      </c>
      <c r="DN225" s="78">
        <f t="shared" si="207"/>
        <v>0</v>
      </c>
      <c r="DO225" s="78">
        <f t="shared" si="208"/>
        <v>1</v>
      </c>
      <c r="DP225" s="78" t="str">
        <f t="shared" si="260"/>
        <v>0</v>
      </c>
      <c r="DQ225" s="78" t="str">
        <f t="shared" si="261"/>
        <v/>
      </c>
      <c r="DR225" s="78" t="str">
        <f t="shared" si="262"/>
        <v/>
      </c>
      <c r="DS225" s="58" t="str">
        <f t="shared" si="209"/>
        <v/>
      </c>
      <c r="DT225" s="52" t="s">
        <v>0</v>
      </c>
      <c r="DU225" s="20"/>
      <c r="DV225" s="52"/>
      <c r="DW225" s="20"/>
      <c r="DX225" s="52"/>
      <c r="DY225" s="230"/>
      <c r="DZ225" s="52" t="s">
        <v>0</v>
      </c>
    </row>
    <row r="226" spans="1:130" x14ac:dyDescent="0.25">
      <c r="A226" t="s">
        <v>0</v>
      </c>
      <c r="B226" s="57" t="str">
        <f>IF(csv!F218="","",csv!T218)</f>
        <v>Ž16</v>
      </c>
      <c r="C226" s="33" t="s">
        <v>0</v>
      </c>
      <c r="D226" s="33" t="str">
        <f>IF(csv!F218="","",csv!F218)</f>
        <v>Wanda</v>
      </c>
      <c r="E226" s="33" t="str">
        <f>IF(csv!E218="","",csv!E218)</f>
        <v>Kovač</v>
      </c>
      <c r="F226" s="33" t="s">
        <v>0</v>
      </c>
      <c r="G226" s="78" t="str">
        <f>IF(csv!M218="","",csv!M218)</f>
        <v>48:56</v>
      </c>
      <c r="H226" s="78" t="str">
        <f>IF(csv!N218="","",csv!N218)</f>
        <v>0</v>
      </c>
      <c r="I226" s="33" t="s">
        <v>0</v>
      </c>
      <c r="J226" s="33" t="str">
        <f>IF(csv!P218="","",csv!P218)</f>
        <v>KAP</v>
      </c>
      <c r="K226" s="33" t="str">
        <f>IF(csv!Q218="","",csv!Q218)</f>
        <v>OK Kapela</v>
      </c>
      <c r="L226" s="33" t="s">
        <v>0</v>
      </c>
      <c r="M226" s="71" t="str">
        <f>IF(csv!R218="","",csv!R218)</f>
        <v>CRO</v>
      </c>
      <c r="N226" s="52" t="s">
        <v>0</v>
      </c>
      <c r="O226" s="57" t="str">
        <f t="shared" si="210"/>
        <v>Ž16</v>
      </c>
      <c r="P226" s="78">
        <f>IF(O226="","",IF(COUNTIF(O$10:O225,O226)=0,P225+1,P225))</f>
        <v>15</v>
      </c>
      <c r="Q226" s="93">
        <f t="shared" si="211"/>
        <v>120</v>
      </c>
      <c r="R226" s="94" t="str" cm="1">
        <f t="array" ref="R226">IF(S226="","",INDEX(natjecanjeStaze_naziv,MATCH(S226,natjecanjeStaze_stazaId,0)))</f>
        <v>Ž16 – Ž21B</v>
      </c>
      <c r="S226" s="58">
        <f t="shared" si="212"/>
        <v>1007</v>
      </c>
      <c r="T226" s="52" t="s">
        <v>0</v>
      </c>
      <c r="U226" s="165" t="str">
        <f t="shared" si="213"/>
        <v>Ž16</v>
      </c>
      <c r="V226" s="52" t="s">
        <v>0</v>
      </c>
      <c r="W226" s="57" t="str">
        <f t="shared" si="214"/>
        <v>CRO</v>
      </c>
      <c r="X226" s="78">
        <f t="shared" si="200"/>
        <v>1</v>
      </c>
      <c r="Y226" s="33" t="str">
        <f t="shared" si="215"/>
        <v/>
      </c>
      <c r="Z226" s="71" t="str">
        <f>IF(Y226="","",MAX(Z$10:Z225)+1)</f>
        <v/>
      </c>
      <c r="AA226" s="52" t="s">
        <v>0</v>
      </c>
      <c r="AB226" s="135"/>
      <c r="AC226" s="52" t="s">
        <v>0</v>
      </c>
      <c r="AD226" s="20" t="str">
        <f t="shared" si="216"/>
        <v/>
      </c>
      <c r="AE226" s="52" t="s">
        <v>0</v>
      </c>
      <c r="AF226" s="165" t="str">
        <f t="shared" si="217"/>
        <v>CRO</v>
      </c>
      <c r="AG226" s="52" t="s">
        <v>0</v>
      </c>
      <c r="AH226" s="57" t="str">
        <f t="shared" si="218"/>
        <v>KAP</v>
      </c>
      <c r="AI226" s="33" t="str">
        <f t="shared" si="219"/>
        <v>OK Kapela</v>
      </c>
      <c r="AJ226" s="78" t="str">
        <f t="shared" si="201"/>
        <v/>
      </c>
      <c r="AK226" s="33" t="str" cm="1">
        <f t="array" ref="AK226">IF(AJ226="",""&amp;AI226,IF(AJ226="NEMA",AI226,INDEX(klub_naziv,MATCH(INDEX(klubAlias_klubId,AJ226),klub_id,0))))</f>
        <v>OK Kapela</v>
      </c>
      <c r="AL226" s="33" t="str" cm="1">
        <f t="array" ref="AL226">IFERROR(""&amp;INDEX(registarNatjecatelji,CX226,4),"")</f>
        <v>OK Kapela</v>
      </c>
      <c r="AM226" s="95" t="str">
        <f t="shared" si="220"/>
        <v/>
      </c>
      <c r="AN226" s="71" t="str">
        <f t="shared" si="221"/>
        <v>OK Kapela</v>
      </c>
      <c r="AO226" s="52" t="s">
        <v>0</v>
      </c>
      <c r="AP226" s="87" t="str">
        <f>IF(AJ226&lt;&gt;"NEMA","",IF(IFERROR(MATCH(AI226,AI$10:AI225,0),0)&lt;&gt;0,"",AI226))</f>
        <v/>
      </c>
      <c r="AQ226" s="52" t="s">
        <v>0</v>
      </c>
      <c r="AR226" s="135"/>
      <c r="AS226" s="52" t="s">
        <v>0</v>
      </c>
      <c r="AT226" s="57" t="str">
        <f t="shared" si="222"/>
        <v/>
      </c>
      <c r="AU226" s="33" t="str">
        <f>IF(AT226="","",MAX(AU$10:AU225)+1)</f>
        <v/>
      </c>
      <c r="AV226" s="33" t="str">
        <f t="shared" si="223"/>
        <v/>
      </c>
      <c r="AW226" s="33" t="str">
        <f t="shared" si="224"/>
        <v/>
      </c>
      <c r="AX226" s="33" t="str">
        <f>IF(AR226="","",MAX(AX$10:AX225)+1)</f>
        <v/>
      </c>
      <c r="AY226" s="94" t="str">
        <f t="shared" si="225"/>
        <v/>
      </c>
      <c r="AZ226" s="71" t="str">
        <f t="shared" si="226"/>
        <v/>
      </c>
      <c r="BA226" s="52" t="s">
        <v>0</v>
      </c>
      <c r="BB226" s="20" t="str">
        <f t="shared" si="227"/>
        <v/>
      </c>
      <c r="BC226" s="52" t="s">
        <v>0</v>
      </c>
      <c r="BD226" s="165" t="str">
        <f t="shared" si="228"/>
        <v>OK Kapela</v>
      </c>
      <c r="BE226" s="52" t="s">
        <v>0</v>
      </c>
      <c r="BF226" s="63" t="str">
        <f t="shared" si="229"/>
        <v>48:56</v>
      </c>
      <c r="BG226" s="93" t="str">
        <f t="shared" si="230"/>
        <v>0</v>
      </c>
      <c r="BH226" s="211">
        <f t="shared" si="231"/>
        <v>2936</v>
      </c>
      <c r="BI226" s="212">
        <f t="shared" si="202"/>
        <v>1</v>
      </c>
      <c r="BJ226" s="52" t="s">
        <v>0</v>
      </c>
      <c r="BK226" s="57" t="str">
        <f t="shared" si="232"/>
        <v>Wanda</v>
      </c>
      <c r="BL226" s="33" t="str">
        <f t="shared" si="233"/>
        <v>Kovač</v>
      </c>
      <c r="BM226" s="78">
        <f t="shared" si="234"/>
        <v>1204</v>
      </c>
      <c r="BN226" s="78" t="str">
        <f t="shared" si="235"/>
        <v/>
      </c>
      <c r="BO226" s="33" t="str">
        <f t="shared" si="236"/>
        <v>Wanda</v>
      </c>
      <c r="BP226" s="71" t="str">
        <f t="shared" si="237"/>
        <v>Kovač</v>
      </c>
      <c r="BQ226" s="52" t="s">
        <v>0</v>
      </c>
      <c r="BR226" s="87" t="str">
        <f t="shared" si="238"/>
        <v/>
      </c>
      <c r="BS226" s="52" t="s">
        <v>0</v>
      </c>
      <c r="BT226" s="20" t="str">
        <f t="shared" si="239"/>
        <v/>
      </c>
      <c r="BU226" s="52" t="s">
        <v>0</v>
      </c>
      <c r="BV226" s="135"/>
      <c r="BW226" s="52" t="s">
        <v>0</v>
      </c>
      <c r="BX226" s="57" t="str">
        <f t="shared" si="240"/>
        <v/>
      </c>
      <c r="BY226" s="78" t="str">
        <f>IF(BV226="","",MAX(BY$10:BY225)+1)</f>
        <v/>
      </c>
      <c r="BZ226" s="58" t="str">
        <f t="shared" si="241"/>
        <v/>
      </c>
      <c r="CA226" s="52" t="s">
        <v>0</v>
      </c>
      <c r="CB226" s="20" t="str">
        <f t="shared" si="242"/>
        <v/>
      </c>
      <c r="CC226" s="52" t="s">
        <v>0</v>
      </c>
      <c r="CD226" s="63" t="str">
        <f>IF(AND(BM226="NEMA",BN226="NEMA"),MAX(CD$10:CD225)+1,"")</f>
        <v/>
      </c>
      <c r="CE226" s="58" t="str">
        <f t="shared" si="243"/>
        <v/>
      </c>
      <c r="CF226" t="s">
        <v>0</v>
      </c>
      <c r="CG226" s="138" t="str">
        <f t="shared" si="203"/>
        <v>Ž</v>
      </c>
      <c r="CH226" t="s">
        <v>0</v>
      </c>
      <c r="CI226" s="57" t="str">
        <f>IF(CD226="","",IF(M226&lt;&gt;"CRO","","INSERT INTO osoba (id,reg_broj,oib,spol_id,dat_rodjenja) VALUES ("&amp;CD226&amp;",(SELECT max(reg_broj)+1 FROM osoba),Null,'"&amp;CG226&amp;"',Null); INSERT INTO osoba_log (id,reg_broj,oib,spol_id,dat_rodjenja,dnevnik_id) SELECT id,reg_broj,oib,spol_id,dat_rodjenja,"&amp;dnevnik_id&amp;" FROM osoba WHERE id = "&amp;CD226&amp;";"))</f>
        <v/>
      </c>
      <c r="CJ226" s="71" t="str">
        <f>IF(CD226="","","INSERT INTO imeprezime (id,osoba_id,rbr,ime,prezime,klub_id,identitet_id,sintaksa_id,info,aktivno,dnevnik_id) VALUES ("&amp;CD226&amp;","&amp;IF(CI226="","Null",CD226)&amp;",1,'"&amp;BK226&amp;"','"&amp;BL226&amp;"',(SELECT id FROM klub WHERE naziv = '"&amp;BD226&amp;"'),Null,1,'',1,"&amp;dnevnik_id&amp;");")</f>
        <v/>
      </c>
      <c r="CK226" t="s">
        <v>0</v>
      </c>
      <c r="CL226" s="20" t="str">
        <f t="shared" si="244"/>
        <v/>
      </c>
      <c r="CM226" s="52" t="s">
        <v>0</v>
      </c>
      <c r="CN226" s="57" t="str">
        <f t="shared" si="204"/>
        <v>Wanda</v>
      </c>
      <c r="CO226" s="71" t="str">
        <f t="shared" si="205"/>
        <v>Kovač</v>
      </c>
      <c r="CP226" s="52" t="s">
        <v>0</v>
      </c>
      <c r="CQ226" s="57" t="str">
        <f t="shared" si="245"/>
        <v>Wanda – Kovač – OK Kapela – Ž16</v>
      </c>
      <c r="CR226" s="58">
        <f t="shared" si="246"/>
        <v>265</v>
      </c>
      <c r="CS226" s="52" t="s">
        <v>0</v>
      </c>
      <c r="CT226" s="57" t="str">
        <f t="shared" si="247"/>
        <v>Wanda – Kovač – OK Kapela</v>
      </c>
      <c r="CU226" s="58">
        <f t="shared" si="248"/>
        <v>265</v>
      </c>
      <c r="CV226" s="52" t="s">
        <v>0</v>
      </c>
      <c r="CW226" s="57" t="str">
        <f t="shared" si="249"/>
        <v>Wanda – Kovač</v>
      </c>
      <c r="CX226" s="58">
        <f t="shared" si="250"/>
        <v>265</v>
      </c>
      <c r="CY226" s="52" t="s">
        <v>0</v>
      </c>
      <c r="CZ226" s="63">
        <f t="shared" si="251"/>
        <v>265</v>
      </c>
      <c r="DA226" s="58" cm="1">
        <f t="array" ref="DA226">IF(CZ226&lt;&gt;"",INDEX(imePrezime_id,CZ226,0),IF(CD226&lt;&gt;"",CD226,""))</f>
        <v>1204</v>
      </c>
      <c r="DB226" s="52" t="s">
        <v>0</v>
      </c>
      <c r="DC226" s="63" t="str">
        <f t="shared" si="252"/>
        <v>imepre</v>
      </c>
      <c r="DD226" s="78" t="str">
        <f t="shared" si="206"/>
        <v>klu</v>
      </c>
      <c r="DE226" s="78" t="str">
        <f t="shared" si="253"/>
        <v>kat</v>
      </c>
      <c r="DF226" s="78" t="str">
        <f t="shared" si="254"/>
        <v/>
      </c>
      <c r="DG226" s="71" t="str">
        <f t="shared" si="255"/>
        <v>imepre-klu-kat</v>
      </c>
      <c r="DH226" s="52" t="s">
        <v>0</v>
      </c>
      <c r="DI226" s="63">
        <f>IF(BL226="","",MAX(DI$10:DI225)+1)</f>
        <v>1194</v>
      </c>
      <c r="DJ226" s="78">
        <f t="shared" si="256"/>
        <v>1007</v>
      </c>
      <c r="DK226" s="78">
        <f t="shared" si="257"/>
        <v>1204</v>
      </c>
      <c r="DL226" s="78">
        <f t="shared" si="258"/>
        <v>2936</v>
      </c>
      <c r="DM226" s="78">
        <f t="shared" si="259"/>
        <v>1</v>
      </c>
      <c r="DN226" s="78">
        <f t="shared" si="207"/>
        <v>0</v>
      </c>
      <c r="DO226" s="78">
        <f t="shared" si="208"/>
        <v>1</v>
      </c>
      <c r="DP226" s="78" t="str">
        <f t="shared" si="260"/>
        <v>0</v>
      </c>
      <c r="DQ226" s="78" t="str">
        <f t="shared" si="261"/>
        <v/>
      </c>
      <c r="DR226" s="78" t="str">
        <f t="shared" si="262"/>
        <v/>
      </c>
      <c r="DS226" s="58" t="str">
        <f t="shared" si="209"/>
        <v/>
      </c>
      <c r="DT226" s="52" t="s">
        <v>0</v>
      </c>
      <c r="DU226" s="20"/>
      <c r="DV226" s="52"/>
      <c r="DW226" s="20"/>
      <c r="DX226" s="52"/>
      <c r="DY226" s="230"/>
      <c r="DZ226" s="52" t="s">
        <v>0</v>
      </c>
    </row>
    <row r="227" spans="1:130" x14ac:dyDescent="0.25">
      <c r="A227" t="s">
        <v>0</v>
      </c>
      <c r="B227" s="57" t="str">
        <f>IF(csv!F219="","",csv!T219)</f>
        <v>Ž16</v>
      </c>
      <c r="C227" s="33" t="s">
        <v>0</v>
      </c>
      <c r="D227" s="33" t="str">
        <f>IF(csv!F219="","",csv!F219)</f>
        <v>Petra</v>
      </c>
      <c r="E227" s="33" t="str">
        <f>IF(csv!E219="","",csv!E219)</f>
        <v>Dasović</v>
      </c>
      <c r="F227" s="33" t="s">
        <v>0</v>
      </c>
      <c r="G227" s="78" t="str">
        <f>IF(csv!M219="","",csv!M219)</f>
        <v>52:05</v>
      </c>
      <c r="H227" s="78" t="str">
        <f>IF(csv!N219="","",csv!N219)</f>
        <v>0</v>
      </c>
      <c r="I227" s="33" t="s">
        <v>0</v>
      </c>
      <c r="J227" s="33" t="str">
        <f>IF(csv!P219="","",csv!P219)</f>
        <v>KAP</v>
      </c>
      <c r="K227" s="33" t="str">
        <f>IF(csv!Q219="","",csv!Q219)</f>
        <v>OK Kapela</v>
      </c>
      <c r="L227" s="33" t="s">
        <v>0</v>
      </c>
      <c r="M227" s="71" t="str">
        <f>IF(csv!R219="","",csv!R219)</f>
        <v>CRO</v>
      </c>
      <c r="N227" s="52" t="s">
        <v>0</v>
      </c>
      <c r="O227" s="57" t="str">
        <f t="shared" si="210"/>
        <v>Ž16</v>
      </c>
      <c r="P227" s="78">
        <f>IF(O227="","",IF(COUNTIF(O$10:O226,O227)=0,P226+1,P226))</f>
        <v>15</v>
      </c>
      <c r="Q227" s="93">
        <f t="shared" si="211"/>
        <v>120</v>
      </c>
      <c r="R227" s="94" t="str" cm="1">
        <f t="array" ref="R227">IF(S227="","",INDEX(natjecanjeStaze_naziv,MATCH(S227,natjecanjeStaze_stazaId,0)))</f>
        <v>Ž16 – Ž21B</v>
      </c>
      <c r="S227" s="58">
        <f t="shared" si="212"/>
        <v>1007</v>
      </c>
      <c r="T227" s="52" t="s">
        <v>0</v>
      </c>
      <c r="U227" s="165" t="str">
        <f t="shared" si="213"/>
        <v>Ž16</v>
      </c>
      <c r="V227" s="52" t="s">
        <v>0</v>
      </c>
      <c r="W227" s="57" t="str">
        <f t="shared" si="214"/>
        <v>CRO</v>
      </c>
      <c r="X227" s="78">
        <f t="shared" si="200"/>
        <v>1</v>
      </c>
      <c r="Y227" s="33" t="str">
        <f t="shared" si="215"/>
        <v/>
      </c>
      <c r="Z227" s="71" t="str">
        <f>IF(Y227="","",MAX(Z$10:Z226)+1)</f>
        <v/>
      </c>
      <c r="AA227" s="52" t="s">
        <v>0</v>
      </c>
      <c r="AB227" s="135"/>
      <c r="AC227" s="52" t="s">
        <v>0</v>
      </c>
      <c r="AD227" s="20" t="str">
        <f t="shared" si="216"/>
        <v/>
      </c>
      <c r="AE227" s="52" t="s">
        <v>0</v>
      </c>
      <c r="AF227" s="165" t="str">
        <f t="shared" si="217"/>
        <v>CRO</v>
      </c>
      <c r="AG227" s="52" t="s">
        <v>0</v>
      </c>
      <c r="AH227" s="57" t="str">
        <f t="shared" si="218"/>
        <v>KAP</v>
      </c>
      <c r="AI227" s="33" t="str">
        <f t="shared" si="219"/>
        <v>OK Kapela</v>
      </c>
      <c r="AJ227" s="78" t="str">
        <f t="shared" si="201"/>
        <v/>
      </c>
      <c r="AK227" s="33" t="str" cm="1">
        <f t="array" ref="AK227">IF(AJ227="",""&amp;AI227,IF(AJ227="NEMA",AI227,INDEX(klub_naziv,MATCH(INDEX(klubAlias_klubId,AJ227),klub_id,0))))</f>
        <v>OK Kapela</v>
      </c>
      <c r="AL227" s="33" t="str" cm="1">
        <f t="array" ref="AL227">IFERROR(""&amp;INDEX(registarNatjecatelji,CX227,4),"")</f>
        <v>OK Kapela</v>
      </c>
      <c r="AM227" s="95" t="str">
        <f t="shared" si="220"/>
        <v/>
      </c>
      <c r="AN227" s="71" t="str">
        <f t="shared" si="221"/>
        <v>OK Kapela</v>
      </c>
      <c r="AO227" s="52" t="s">
        <v>0</v>
      </c>
      <c r="AP227" s="87" t="str">
        <f>IF(AJ227&lt;&gt;"NEMA","",IF(IFERROR(MATCH(AI227,AI$10:AI226,0),0)&lt;&gt;0,"",AI227))</f>
        <v/>
      </c>
      <c r="AQ227" s="52" t="s">
        <v>0</v>
      </c>
      <c r="AR227" s="135"/>
      <c r="AS227" s="52" t="s">
        <v>0</v>
      </c>
      <c r="AT227" s="57" t="str">
        <f t="shared" si="222"/>
        <v/>
      </c>
      <c r="AU227" s="33" t="str">
        <f>IF(AT227="","",MAX(AU$10:AU226)+1)</f>
        <v/>
      </c>
      <c r="AV227" s="33" t="str">
        <f t="shared" si="223"/>
        <v/>
      </c>
      <c r="AW227" s="33" t="str">
        <f t="shared" si="224"/>
        <v/>
      </c>
      <c r="AX227" s="33" t="str">
        <f>IF(AR227="","",MAX(AX$10:AX226)+1)</f>
        <v/>
      </c>
      <c r="AY227" s="94" t="str">
        <f t="shared" si="225"/>
        <v/>
      </c>
      <c r="AZ227" s="71" t="str">
        <f t="shared" si="226"/>
        <v/>
      </c>
      <c r="BA227" s="52" t="s">
        <v>0</v>
      </c>
      <c r="BB227" s="20" t="str">
        <f t="shared" si="227"/>
        <v/>
      </c>
      <c r="BC227" s="52" t="s">
        <v>0</v>
      </c>
      <c r="BD227" s="165" t="str">
        <f t="shared" si="228"/>
        <v>OK Kapela</v>
      </c>
      <c r="BE227" s="52" t="s">
        <v>0</v>
      </c>
      <c r="BF227" s="63" t="str">
        <f t="shared" si="229"/>
        <v>52:05</v>
      </c>
      <c r="BG227" s="93" t="str">
        <f t="shared" si="230"/>
        <v>0</v>
      </c>
      <c r="BH227" s="211">
        <f t="shared" si="231"/>
        <v>3125</v>
      </c>
      <c r="BI227" s="212">
        <f t="shared" si="202"/>
        <v>1</v>
      </c>
      <c r="BJ227" s="52" t="s">
        <v>0</v>
      </c>
      <c r="BK227" s="57" t="str">
        <f t="shared" si="232"/>
        <v>Petra</v>
      </c>
      <c r="BL227" s="33" t="str">
        <f t="shared" si="233"/>
        <v>Dasović</v>
      </c>
      <c r="BM227" s="78">
        <f t="shared" si="234"/>
        <v>1438</v>
      </c>
      <c r="BN227" s="78" t="str">
        <f t="shared" si="235"/>
        <v/>
      </c>
      <c r="BO227" s="33" t="str">
        <f t="shared" si="236"/>
        <v>Petra</v>
      </c>
      <c r="BP227" s="71" t="str">
        <f t="shared" si="237"/>
        <v>Dasović</v>
      </c>
      <c r="BQ227" s="52" t="s">
        <v>0</v>
      </c>
      <c r="BR227" s="87" t="str">
        <f t="shared" si="238"/>
        <v/>
      </c>
      <c r="BS227" s="52" t="s">
        <v>0</v>
      </c>
      <c r="BT227" s="20" t="str">
        <f t="shared" si="239"/>
        <v/>
      </c>
      <c r="BU227" s="52" t="s">
        <v>0</v>
      </c>
      <c r="BV227" s="135"/>
      <c r="BW227" s="52" t="s">
        <v>0</v>
      </c>
      <c r="BX227" s="57" t="str">
        <f t="shared" si="240"/>
        <v/>
      </c>
      <c r="BY227" s="78" t="str">
        <f>IF(BV227="","",MAX(BY$10:BY226)+1)</f>
        <v/>
      </c>
      <c r="BZ227" s="58" t="str">
        <f t="shared" si="241"/>
        <v/>
      </c>
      <c r="CA227" s="52" t="s">
        <v>0</v>
      </c>
      <c r="CB227" s="20" t="str">
        <f t="shared" si="242"/>
        <v/>
      </c>
      <c r="CC227" s="52" t="s">
        <v>0</v>
      </c>
      <c r="CD227" s="63" t="str">
        <f>IF(AND(BM227="NEMA",BN227="NEMA"),MAX(CD$10:CD226)+1,"")</f>
        <v/>
      </c>
      <c r="CE227" s="58" t="str">
        <f t="shared" si="243"/>
        <v/>
      </c>
      <c r="CF227" t="s">
        <v>0</v>
      </c>
      <c r="CG227" s="138" t="str">
        <f t="shared" si="203"/>
        <v>Ž</v>
      </c>
      <c r="CH227" t="s">
        <v>0</v>
      </c>
      <c r="CI227" s="57" t="str">
        <f>IF(CD227="","",IF(M227&lt;&gt;"CRO","","INSERT INTO osoba (id,reg_broj,oib,spol_id,dat_rodjenja) VALUES ("&amp;CD227&amp;",(SELECT max(reg_broj)+1 FROM osoba),Null,'"&amp;CG227&amp;"',Null); INSERT INTO osoba_log (id,reg_broj,oib,spol_id,dat_rodjenja,dnevnik_id) SELECT id,reg_broj,oib,spol_id,dat_rodjenja,"&amp;dnevnik_id&amp;" FROM osoba WHERE id = "&amp;CD227&amp;";"))</f>
        <v/>
      </c>
      <c r="CJ227" s="71" t="str">
        <f>IF(CD227="","","INSERT INTO imeprezime (id,osoba_id,rbr,ime,prezime,klub_id,identitet_id,sintaksa_id,info,aktivno,dnevnik_id) VALUES ("&amp;CD227&amp;","&amp;IF(CI227="","Null",CD227)&amp;",1,'"&amp;BK227&amp;"','"&amp;BL227&amp;"',(SELECT id FROM klub WHERE naziv = '"&amp;BD227&amp;"'),Null,1,'',1,"&amp;dnevnik_id&amp;");")</f>
        <v/>
      </c>
      <c r="CK227" t="s">
        <v>0</v>
      </c>
      <c r="CL227" s="20" t="str">
        <f t="shared" si="244"/>
        <v/>
      </c>
      <c r="CM227" s="52" t="s">
        <v>0</v>
      </c>
      <c r="CN227" s="57" t="str">
        <f t="shared" si="204"/>
        <v>Petra</v>
      </c>
      <c r="CO227" s="71" t="str">
        <f t="shared" si="205"/>
        <v>Dasović</v>
      </c>
      <c r="CP227" s="52" t="s">
        <v>0</v>
      </c>
      <c r="CQ227" s="57" t="str">
        <f t="shared" si="245"/>
        <v>Petra – Dasović – OK Kapela – Ž16</v>
      </c>
      <c r="CR227" s="58">
        <f t="shared" si="246"/>
        <v>224</v>
      </c>
      <c r="CS227" s="52" t="s">
        <v>0</v>
      </c>
      <c r="CT227" s="57" t="str">
        <f t="shared" si="247"/>
        <v>Petra – Dasović – OK Kapela</v>
      </c>
      <c r="CU227" s="58">
        <f t="shared" si="248"/>
        <v>224</v>
      </c>
      <c r="CV227" s="52" t="s">
        <v>0</v>
      </c>
      <c r="CW227" s="57" t="str">
        <f t="shared" si="249"/>
        <v>Petra – Dasović</v>
      </c>
      <c r="CX227" s="58">
        <f t="shared" si="250"/>
        <v>224</v>
      </c>
      <c r="CY227" s="52" t="s">
        <v>0</v>
      </c>
      <c r="CZ227" s="63">
        <f t="shared" si="251"/>
        <v>224</v>
      </c>
      <c r="DA227" s="58" cm="1">
        <f t="array" ref="DA227">IF(CZ227&lt;&gt;"",INDEX(imePrezime_id,CZ227,0),IF(CD227&lt;&gt;"",CD227,""))</f>
        <v>1438</v>
      </c>
      <c r="DB227" s="52" t="s">
        <v>0</v>
      </c>
      <c r="DC227" s="63" t="str">
        <f t="shared" si="252"/>
        <v>imepre</v>
      </c>
      <c r="DD227" s="78" t="str">
        <f t="shared" si="206"/>
        <v>klu</v>
      </c>
      <c r="DE227" s="78" t="str">
        <f t="shared" si="253"/>
        <v>kat</v>
      </c>
      <c r="DF227" s="78" t="str">
        <f t="shared" si="254"/>
        <v/>
      </c>
      <c r="DG227" s="71" t="str">
        <f t="shared" si="255"/>
        <v>imepre-klu-kat</v>
      </c>
      <c r="DH227" s="52" t="s">
        <v>0</v>
      </c>
      <c r="DI227" s="63">
        <f>IF(BL227="","",MAX(DI$10:DI226)+1)</f>
        <v>1195</v>
      </c>
      <c r="DJ227" s="78">
        <f t="shared" si="256"/>
        <v>1007</v>
      </c>
      <c r="DK227" s="78">
        <f t="shared" si="257"/>
        <v>1438</v>
      </c>
      <c r="DL227" s="78">
        <f t="shared" si="258"/>
        <v>3125</v>
      </c>
      <c r="DM227" s="78">
        <f t="shared" si="259"/>
        <v>1</v>
      </c>
      <c r="DN227" s="78">
        <f t="shared" si="207"/>
        <v>0</v>
      </c>
      <c r="DO227" s="78">
        <f t="shared" si="208"/>
        <v>1</v>
      </c>
      <c r="DP227" s="78" t="str">
        <f t="shared" si="260"/>
        <v>0</v>
      </c>
      <c r="DQ227" s="78" t="str">
        <f t="shared" si="261"/>
        <v/>
      </c>
      <c r="DR227" s="78" t="str">
        <f t="shared" si="262"/>
        <v/>
      </c>
      <c r="DS227" s="58" t="str">
        <f t="shared" si="209"/>
        <v/>
      </c>
      <c r="DT227" s="52" t="s">
        <v>0</v>
      </c>
      <c r="DU227" s="20"/>
      <c r="DV227" s="52"/>
      <c r="DW227" s="20"/>
      <c r="DX227" s="52"/>
      <c r="DY227" s="230"/>
      <c r="DZ227" s="52" t="s">
        <v>0</v>
      </c>
    </row>
    <row r="228" spans="1:130" x14ac:dyDescent="0.25">
      <c r="A228" t="s">
        <v>0</v>
      </c>
      <c r="B228" s="57" t="str">
        <f>IF(csv!F220="","",csv!T220)</f>
        <v>Ž16</v>
      </c>
      <c r="C228" s="33" t="s">
        <v>0</v>
      </c>
      <c r="D228" s="33" t="str">
        <f>IF(csv!F220="","",csv!F220)</f>
        <v>Kimi Maria</v>
      </c>
      <c r="E228" s="33" t="str">
        <f>IF(csv!E220="","",csv!E220)</f>
        <v>Gobec</v>
      </c>
      <c r="F228" s="33" t="s">
        <v>0</v>
      </c>
      <c r="G228" s="78" t="str">
        <f>IF(csv!M220="","",csv!M220)</f>
        <v>53:31</v>
      </c>
      <c r="H228" s="78" t="str">
        <f>IF(csv!N220="","",csv!N220)</f>
        <v>0</v>
      </c>
      <c r="I228" s="33" t="s">
        <v>0</v>
      </c>
      <c r="J228" s="33" t="str">
        <f>IF(csv!P220="","",csv!P220)</f>
        <v>Vihor</v>
      </c>
      <c r="K228" s="33" t="str">
        <f>IF(csv!Q220="","",csv!Q220)</f>
        <v>OK Vihor</v>
      </c>
      <c r="L228" s="33" t="s">
        <v>0</v>
      </c>
      <c r="M228" s="71" t="str">
        <f>IF(csv!R220="","",csv!R220)</f>
        <v>CRO</v>
      </c>
      <c r="N228" s="52" t="s">
        <v>0</v>
      </c>
      <c r="O228" s="57" t="str">
        <f t="shared" si="210"/>
        <v>Ž16</v>
      </c>
      <c r="P228" s="78">
        <f>IF(O228="","",IF(COUNTIF(O$10:O227,O228)=0,P227+1,P227))</f>
        <v>15</v>
      </c>
      <c r="Q228" s="93">
        <f t="shared" si="211"/>
        <v>120</v>
      </c>
      <c r="R228" s="94" t="str" cm="1">
        <f t="array" ref="R228">IF(S228="","",INDEX(natjecanjeStaze_naziv,MATCH(S228,natjecanjeStaze_stazaId,0)))</f>
        <v>Ž16 – Ž21B</v>
      </c>
      <c r="S228" s="58">
        <f t="shared" si="212"/>
        <v>1007</v>
      </c>
      <c r="T228" s="52" t="s">
        <v>0</v>
      </c>
      <c r="U228" s="165" t="str">
        <f t="shared" si="213"/>
        <v>Ž16</v>
      </c>
      <c r="V228" s="52" t="s">
        <v>0</v>
      </c>
      <c r="W228" s="57" t="str">
        <f t="shared" si="214"/>
        <v>CRO</v>
      </c>
      <c r="X228" s="78">
        <f t="shared" si="200"/>
        <v>1</v>
      </c>
      <c r="Y228" s="33" t="str">
        <f t="shared" si="215"/>
        <v/>
      </c>
      <c r="Z228" s="71" t="str">
        <f>IF(Y228="","",MAX(Z$10:Z227)+1)</f>
        <v/>
      </c>
      <c r="AA228" s="52" t="s">
        <v>0</v>
      </c>
      <c r="AB228" s="135"/>
      <c r="AC228" s="52" t="s">
        <v>0</v>
      </c>
      <c r="AD228" s="20" t="str">
        <f t="shared" si="216"/>
        <v/>
      </c>
      <c r="AE228" s="52" t="s">
        <v>0</v>
      </c>
      <c r="AF228" s="165" t="str">
        <f t="shared" si="217"/>
        <v>CRO</v>
      </c>
      <c r="AG228" s="52" t="s">
        <v>0</v>
      </c>
      <c r="AH228" s="57" t="str">
        <f t="shared" si="218"/>
        <v>Vihor</v>
      </c>
      <c r="AI228" s="33" t="str">
        <f t="shared" si="219"/>
        <v>OK Vihor</v>
      </c>
      <c r="AJ228" s="78" t="str">
        <f t="shared" si="201"/>
        <v/>
      </c>
      <c r="AK228" s="33" t="str" cm="1">
        <f t="array" ref="AK228">IF(AJ228="",""&amp;AI228,IF(AJ228="NEMA",AI228,INDEX(klub_naziv,MATCH(INDEX(klubAlias_klubId,AJ228),klub_id,0))))</f>
        <v>OK Vihor</v>
      </c>
      <c r="AL228" s="33" t="str" cm="1">
        <f t="array" ref="AL228">IFERROR(""&amp;INDEX(registarNatjecatelji,CX228,4),"")</f>
        <v>OK Vihor</v>
      </c>
      <c r="AM228" s="95" t="str">
        <f t="shared" si="220"/>
        <v/>
      </c>
      <c r="AN228" s="71" t="str">
        <f t="shared" si="221"/>
        <v>OK Vihor</v>
      </c>
      <c r="AO228" s="52" t="s">
        <v>0</v>
      </c>
      <c r="AP228" s="87" t="str">
        <f>IF(AJ228&lt;&gt;"NEMA","",IF(IFERROR(MATCH(AI228,AI$10:AI227,0),0)&lt;&gt;0,"",AI228))</f>
        <v/>
      </c>
      <c r="AQ228" s="52" t="s">
        <v>0</v>
      </c>
      <c r="AR228" s="135"/>
      <c r="AS228" s="52" t="s">
        <v>0</v>
      </c>
      <c r="AT228" s="57" t="str">
        <f t="shared" si="222"/>
        <v/>
      </c>
      <c r="AU228" s="33" t="str">
        <f>IF(AT228="","",MAX(AU$10:AU227)+1)</f>
        <v/>
      </c>
      <c r="AV228" s="33" t="str">
        <f t="shared" si="223"/>
        <v/>
      </c>
      <c r="AW228" s="33" t="str">
        <f t="shared" si="224"/>
        <v/>
      </c>
      <c r="AX228" s="33" t="str">
        <f>IF(AR228="","",MAX(AX$10:AX227)+1)</f>
        <v/>
      </c>
      <c r="AY228" s="94" t="str">
        <f t="shared" si="225"/>
        <v/>
      </c>
      <c r="AZ228" s="71" t="str">
        <f t="shared" si="226"/>
        <v/>
      </c>
      <c r="BA228" s="52" t="s">
        <v>0</v>
      </c>
      <c r="BB228" s="20" t="str">
        <f t="shared" si="227"/>
        <v/>
      </c>
      <c r="BC228" s="52" t="s">
        <v>0</v>
      </c>
      <c r="BD228" s="165" t="str">
        <f t="shared" si="228"/>
        <v>OK Vihor</v>
      </c>
      <c r="BE228" s="52" t="s">
        <v>0</v>
      </c>
      <c r="BF228" s="63" t="str">
        <f t="shared" si="229"/>
        <v>53:31</v>
      </c>
      <c r="BG228" s="93" t="str">
        <f t="shared" si="230"/>
        <v>0</v>
      </c>
      <c r="BH228" s="211">
        <f t="shared" si="231"/>
        <v>3211</v>
      </c>
      <c r="BI228" s="212">
        <f t="shared" si="202"/>
        <v>1</v>
      </c>
      <c r="BJ228" s="52" t="s">
        <v>0</v>
      </c>
      <c r="BK228" s="57" t="str">
        <f t="shared" si="232"/>
        <v>Kimi Maria</v>
      </c>
      <c r="BL228" s="33" t="str">
        <f t="shared" si="233"/>
        <v>Gobec</v>
      </c>
      <c r="BM228" s="78">
        <f t="shared" si="234"/>
        <v>1301</v>
      </c>
      <c r="BN228" s="78" t="str">
        <f t="shared" si="235"/>
        <v/>
      </c>
      <c r="BO228" s="33" t="str">
        <f t="shared" si="236"/>
        <v>Kimi Maria</v>
      </c>
      <c r="BP228" s="71" t="str">
        <f t="shared" si="237"/>
        <v>Gobec</v>
      </c>
      <c r="BQ228" s="52" t="s">
        <v>0</v>
      </c>
      <c r="BR228" s="87" t="str">
        <f t="shared" si="238"/>
        <v/>
      </c>
      <c r="BS228" s="52" t="s">
        <v>0</v>
      </c>
      <c r="BT228" s="20" t="str">
        <f t="shared" si="239"/>
        <v/>
      </c>
      <c r="BU228" s="52" t="s">
        <v>0</v>
      </c>
      <c r="BV228" s="135"/>
      <c r="BW228" s="52" t="s">
        <v>0</v>
      </c>
      <c r="BX228" s="57" t="str">
        <f t="shared" si="240"/>
        <v/>
      </c>
      <c r="BY228" s="78" t="str">
        <f>IF(BV228="","",MAX(BY$10:BY227)+1)</f>
        <v/>
      </c>
      <c r="BZ228" s="58" t="str">
        <f t="shared" si="241"/>
        <v/>
      </c>
      <c r="CA228" s="52" t="s">
        <v>0</v>
      </c>
      <c r="CB228" s="20" t="str">
        <f t="shared" si="242"/>
        <v/>
      </c>
      <c r="CC228" s="52" t="s">
        <v>0</v>
      </c>
      <c r="CD228" s="63" t="str">
        <f>IF(AND(BM228="NEMA",BN228="NEMA"),MAX(CD$10:CD227)+1,"")</f>
        <v/>
      </c>
      <c r="CE228" s="58" t="str">
        <f t="shared" si="243"/>
        <v/>
      </c>
      <c r="CF228" t="s">
        <v>0</v>
      </c>
      <c r="CG228" s="138" t="str">
        <f t="shared" si="203"/>
        <v>Ž</v>
      </c>
      <c r="CH228" t="s">
        <v>0</v>
      </c>
      <c r="CI228" s="57" t="str">
        <f>IF(CD228="","",IF(M228&lt;&gt;"CRO","","INSERT INTO osoba (id,reg_broj,oib,spol_id,dat_rodjenja) VALUES ("&amp;CD228&amp;",(SELECT max(reg_broj)+1 FROM osoba),Null,'"&amp;CG228&amp;"',Null); INSERT INTO osoba_log (id,reg_broj,oib,spol_id,dat_rodjenja,dnevnik_id) SELECT id,reg_broj,oib,spol_id,dat_rodjenja,"&amp;dnevnik_id&amp;" FROM osoba WHERE id = "&amp;CD228&amp;";"))</f>
        <v/>
      </c>
      <c r="CJ228" s="71" t="str">
        <f>IF(CD228="","","INSERT INTO imeprezime (id,osoba_id,rbr,ime,prezime,klub_id,identitet_id,sintaksa_id,info,aktivno,dnevnik_id) VALUES ("&amp;CD228&amp;","&amp;IF(CI228="","Null",CD228)&amp;",1,'"&amp;BK228&amp;"','"&amp;BL228&amp;"',(SELECT id FROM klub WHERE naziv = '"&amp;BD228&amp;"'),Null,1,'',1,"&amp;dnevnik_id&amp;");")</f>
        <v/>
      </c>
      <c r="CK228" t="s">
        <v>0</v>
      </c>
      <c r="CL228" s="20" t="str">
        <f t="shared" si="244"/>
        <v/>
      </c>
      <c r="CM228" s="52" t="s">
        <v>0</v>
      </c>
      <c r="CN228" s="57" t="str">
        <f t="shared" si="204"/>
        <v>Kimi Maria</v>
      </c>
      <c r="CO228" s="71" t="str">
        <f t="shared" si="205"/>
        <v>Gobec</v>
      </c>
      <c r="CP228" s="52" t="s">
        <v>0</v>
      </c>
      <c r="CQ228" s="57" t="str">
        <f t="shared" si="245"/>
        <v>Kimi Maria – Gobec – OK Vihor – Ž16</v>
      </c>
      <c r="CR228" s="58">
        <f t="shared" si="246"/>
        <v>666</v>
      </c>
      <c r="CS228" s="52" t="s">
        <v>0</v>
      </c>
      <c r="CT228" s="57" t="str">
        <f t="shared" si="247"/>
        <v>Kimi Maria – Gobec – OK Vihor</v>
      </c>
      <c r="CU228" s="58">
        <f t="shared" si="248"/>
        <v>666</v>
      </c>
      <c r="CV228" s="52" t="s">
        <v>0</v>
      </c>
      <c r="CW228" s="57" t="str">
        <f t="shared" si="249"/>
        <v>Kimi Maria – Gobec</v>
      </c>
      <c r="CX228" s="58">
        <f t="shared" si="250"/>
        <v>666</v>
      </c>
      <c r="CY228" s="52" t="s">
        <v>0</v>
      </c>
      <c r="CZ228" s="63">
        <f t="shared" si="251"/>
        <v>666</v>
      </c>
      <c r="DA228" s="58" cm="1">
        <f t="array" ref="DA228">IF(CZ228&lt;&gt;"",INDEX(imePrezime_id,CZ228,0),IF(CD228&lt;&gt;"",CD228,""))</f>
        <v>1301</v>
      </c>
      <c r="DB228" s="52" t="s">
        <v>0</v>
      </c>
      <c r="DC228" s="63" t="str">
        <f t="shared" si="252"/>
        <v>imepre</v>
      </c>
      <c r="DD228" s="78" t="str">
        <f t="shared" si="206"/>
        <v>klu</v>
      </c>
      <c r="DE228" s="78" t="str">
        <f t="shared" si="253"/>
        <v>kat</v>
      </c>
      <c r="DF228" s="78" t="str">
        <f t="shared" si="254"/>
        <v/>
      </c>
      <c r="DG228" s="71" t="str">
        <f t="shared" si="255"/>
        <v>imepre-klu-kat</v>
      </c>
      <c r="DH228" s="52" t="s">
        <v>0</v>
      </c>
      <c r="DI228" s="63">
        <f>IF(BL228="","",MAX(DI$10:DI227)+1)</f>
        <v>1196</v>
      </c>
      <c r="DJ228" s="78">
        <f t="shared" si="256"/>
        <v>1007</v>
      </c>
      <c r="DK228" s="78">
        <f t="shared" si="257"/>
        <v>1301</v>
      </c>
      <c r="DL228" s="78">
        <f t="shared" si="258"/>
        <v>3211</v>
      </c>
      <c r="DM228" s="78">
        <f t="shared" si="259"/>
        <v>1</v>
      </c>
      <c r="DN228" s="78">
        <f t="shared" si="207"/>
        <v>0</v>
      </c>
      <c r="DO228" s="78">
        <f t="shared" si="208"/>
        <v>1</v>
      </c>
      <c r="DP228" s="78" t="str">
        <f t="shared" si="260"/>
        <v>0</v>
      </c>
      <c r="DQ228" s="78" t="str">
        <f t="shared" si="261"/>
        <v/>
      </c>
      <c r="DR228" s="78" t="str">
        <f t="shared" si="262"/>
        <v/>
      </c>
      <c r="DS228" s="58" t="str">
        <f t="shared" si="209"/>
        <v/>
      </c>
      <c r="DT228" s="52" t="s">
        <v>0</v>
      </c>
      <c r="DU228" s="20"/>
      <c r="DV228" s="52"/>
      <c r="DW228" s="20"/>
      <c r="DX228" s="52"/>
      <c r="DY228" s="230"/>
      <c r="DZ228" s="52" t="s">
        <v>0</v>
      </c>
    </row>
    <row r="229" spans="1:130" x14ac:dyDescent="0.25">
      <c r="A229" t="s">
        <v>0</v>
      </c>
      <c r="B229" s="57" t="str">
        <f>IF(csv!F221="","",csv!T221)</f>
        <v>Ž16</v>
      </c>
      <c r="C229" s="33" t="s">
        <v>0</v>
      </c>
      <c r="D229" s="33" t="str">
        <f>IF(csv!F221="","",csv!F221)</f>
        <v>Majda</v>
      </c>
      <c r="E229" s="33" t="str">
        <f>IF(csv!E221="","",csv!E221)</f>
        <v>Vidaković</v>
      </c>
      <c r="F229" s="33" t="s">
        <v>0</v>
      </c>
      <c r="G229" s="78" t="str">
        <f>IF(csv!M221="","",csv!M221)</f>
        <v>53:57</v>
      </c>
      <c r="H229" s="78" t="str">
        <f>IF(csv!N221="","",csv!N221)</f>
        <v>0</v>
      </c>
      <c r="I229" s="33" t="s">
        <v>0</v>
      </c>
      <c r="J229" s="33" t="str">
        <f>IF(csv!P221="","",csv!P221)</f>
        <v>KAP</v>
      </c>
      <c r="K229" s="33" t="str">
        <f>IF(csv!Q221="","",csv!Q221)</f>
        <v>OK Kapela</v>
      </c>
      <c r="L229" s="33" t="s">
        <v>0</v>
      </c>
      <c r="M229" s="71" t="str">
        <f>IF(csv!R221="","",csv!R221)</f>
        <v>CRO</v>
      </c>
      <c r="N229" s="52" t="s">
        <v>0</v>
      </c>
      <c r="O229" s="57" t="str">
        <f t="shared" si="210"/>
        <v>Ž16</v>
      </c>
      <c r="P229" s="78">
        <f>IF(O229="","",IF(COUNTIF(O$10:O228,O229)=0,P228+1,P228))</f>
        <v>15</v>
      </c>
      <c r="Q229" s="93">
        <f t="shared" si="211"/>
        <v>120</v>
      </c>
      <c r="R229" s="94" t="str" cm="1">
        <f t="array" ref="R229">IF(S229="","",INDEX(natjecanjeStaze_naziv,MATCH(S229,natjecanjeStaze_stazaId,0)))</f>
        <v>Ž16 – Ž21B</v>
      </c>
      <c r="S229" s="58">
        <f t="shared" si="212"/>
        <v>1007</v>
      </c>
      <c r="T229" s="52" t="s">
        <v>0</v>
      </c>
      <c r="U229" s="165" t="str">
        <f t="shared" si="213"/>
        <v>Ž16</v>
      </c>
      <c r="V229" s="52" t="s">
        <v>0</v>
      </c>
      <c r="W229" s="57" t="str">
        <f t="shared" si="214"/>
        <v>CRO</v>
      </c>
      <c r="X229" s="78">
        <f t="shared" si="200"/>
        <v>1</v>
      </c>
      <c r="Y229" s="33" t="str">
        <f t="shared" si="215"/>
        <v/>
      </c>
      <c r="Z229" s="71" t="str">
        <f>IF(Y229="","",MAX(Z$10:Z228)+1)</f>
        <v/>
      </c>
      <c r="AA229" s="52" t="s">
        <v>0</v>
      </c>
      <c r="AB229" s="135"/>
      <c r="AC229" s="52" t="s">
        <v>0</v>
      </c>
      <c r="AD229" s="20" t="str">
        <f t="shared" si="216"/>
        <v/>
      </c>
      <c r="AE229" s="52" t="s">
        <v>0</v>
      </c>
      <c r="AF229" s="165" t="str">
        <f t="shared" si="217"/>
        <v>CRO</v>
      </c>
      <c r="AG229" s="52" t="s">
        <v>0</v>
      </c>
      <c r="AH229" s="57" t="str">
        <f t="shared" si="218"/>
        <v>KAP</v>
      </c>
      <c r="AI229" s="33" t="str">
        <f t="shared" si="219"/>
        <v>OK Kapela</v>
      </c>
      <c r="AJ229" s="78" t="str">
        <f t="shared" si="201"/>
        <v/>
      </c>
      <c r="AK229" s="33" t="str" cm="1">
        <f t="array" ref="AK229">IF(AJ229="",""&amp;AI229,IF(AJ229="NEMA",AI229,INDEX(klub_naziv,MATCH(INDEX(klubAlias_klubId,AJ229),klub_id,0))))</f>
        <v>OK Kapela</v>
      </c>
      <c r="AL229" s="33" t="str" cm="1">
        <f t="array" ref="AL229">IFERROR(""&amp;INDEX(registarNatjecatelji,CX229,4),"")</f>
        <v>OK Kapela</v>
      </c>
      <c r="AM229" s="95" t="str">
        <f t="shared" si="220"/>
        <v/>
      </c>
      <c r="AN229" s="71" t="str">
        <f t="shared" si="221"/>
        <v>OK Kapela</v>
      </c>
      <c r="AO229" s="52" t="s">
        <v>0</v>
      </c>
      <c r="AP229" s="87" t="str">
        <f>IF(AJ229&lt;&gt;"NEMA","",IF(IFERROR(MATCH(AI229,AI$10:AI228,0),0)&lt;&gt;0,"",AI229))</f>
        <v/>
      </c>
      <c r="AQ229" s="52" t="s">
        <v>0</v>
      </c>
      <c r="AR229" s="135"/>
      <c r="AS229" s="52" t="s">
        <v>0</v>
      </c>
      <c r="AT229" s="57" t="str">
        <f t="shared" si="222"/>
        <v/>
      </c>
      <c r="AU229" s="33" t="str">
        <f>IF(AT229="","",MAX(AU$10:AU228)+1)</f>
        <v/>
      </c>
      <c r="AV229" s="33" t="str">
        <f t="shared" si="223"/>
        <v/>
      </c>
      <c r="AW229" s="33" t="str">
        <f t="shared" si="224"/>
        <v/>
      </c>
      <c r="AX229" s="33" t="str">
        <f>IF(AR229="","",MAX(AX$10:AX228)+1)</f>
        <v/>
      </c>
      <c r="AY229" s="94" t="str">
        <f t="shared" si="225"/>
        <v/>
      </c>
      <c r="AZ229" s="71" t="str">
        <f t="shared" si="226"/>
        <v/>
      </c>
      <c r="BA229" s="52" t="s">
        <v>0</v>
      </c>
      <c r="BB229" s="20" t="str">
        <f t="shared" si="227"/>
        <v/>
      </c>
      <c r="BC229" s="52" t="s">
        <v>0</v>
      </c>
      <c r="BD229" s="165" t="str">
        <f t="shared" si="228"/>
        <v>OK Kapela</v>
      </c>
      <c r="BE229" s="52" t="s">
        <v>0</v>
      </c>
      <c r="BF229" s="63" t="str">
        <f t="shared" si="229"/>
        <v>53:57</v>
      </c>
      <c r="BG229" s="93" t="str">
        <f t="shared" si="230"/>
        <v>0</v>
      </c>
      <c r="BH229" s="211">
        <f t="shared" si="231"/>
        <v>3237</v>
      </c>
      <c r="BI229" s="212">
        <f t="shared" si="202"/>
        <v>1</v>
      </c>
      <c r="BJ229" s="52" t="s">
        <v>0</v>
      </c>
      <c r="BK229" s="57" t="str">
        <f t="shared" si="232"/>
        <v>Majda</v>
      </c>
      <c r="BL229" s="33" t="str">
        <f t="shared" si="233"/>
        <v>Vidaković</v>
      </c>
      <c r="BM229" s="78">
        <f t="shared" si="234"/>
        <v>1259</v>
      </c>
      <c r="BN229" s="78" t="str">
        <f t="shared" si="235"/>
        <v/>
      </c>
      <c r="BO229" s="33" t="str">
        <f t="shared" si="236"/>
        <v>Majda</v>
      </c>
      <c r="BP229" s="71" t="str">
        <f t="shared" si="237"/>
        <v>Vidaković</v>
      </c>
      <c r="BQ229" s="52" t="s">
        <v>0</v>
      </c>
      <c r="BR229" s="87" t="str">
        <f t="shared" si="238"/>
        <v/>
      </c>
      <c r="BS229" s="52" t="s">
        <v>0</v>
      </c>
      <c r="BT229" s="20" t="str">
        <f t="shared" si="239"/>
        <v/>
      </c>
      <c r="BU229" s="52" t="s">
        <v>0</v>
      </c>
      <c r="BV229" s="135"/>
      <c r="BW229" s="52" t="s">
        <v>0</v>
      </c>
      <c r="BX229" s="57" t="str">
        <f t="shared" si="240"/>
        <v/>
      </c>
      <c r="BY229" s="78" t="str">
        <f>IF(BV229="","",MAX(BY$10:BY228)+1)</f>
        <v/>
      </c>
      <c r="BZ229" s="58" t="str">
        <f t="shared" si="241"/>
        <v/>
      </c>
      <c r="CA229" s="52" t="s">
        <v>0</v>
      </c>
      <c r="CB229" s="20" t="str">
        <f t="shared" si="242"/>
        <v/>
      </c>
      <c r="CC229" s="52" t="s">
        <v>0</v>
      </c>
      <c r="CD229" s="63" t="str">
        <f>IF(AND(BM229="NEMA",BN229="NEMA"),MAX(CD$10:CD228)+1,"")</f>
        <v/>
      </c>
      <c r="CE229" s="58" t="str">
        <f t="shared" si="243"/>
        <v/>
      </c>
      <c r="CF229" t="s">
        <v>0</v>
      </c>
      <c r="CG229" s="138" t="str">
        <f t="shared" si="203"/>
        <v>Ž</v>
      </c>
      <c r="CH229" t="s">
        <v>0</v>
      </c>
      <c r="CI229" s="57" t="str">
        <f>IF(CD229="","",IF(M229&lt;&gt;"CRO","","INSERT INTO osoba (id,reg_broj,oib,spol_id,dat_rodjenja) VALUES ("&amp;CD229&amp;",(SELECT max(reg_broj)+1 FROM osoba),Null,'"&amp;CG229&amp;"',Null); INSERT INTO osoba_log (id,reg_broj,oib,spol_id,dat_rodjenja,dnevnik_id) SELECT id,reg_broj,oib,spol_id,dat_rodjenja,"&amp;dnevnik_id&amp;" FROM osoba WHERE id = "&amp;CD229&amp;";"))</f>
        <v/>
      </c>
      <c r="CJ229" s="71" t="str">
        <f>IF(CD229="","","INSERT INTO imeprezime (id,osoba_id,rbr,ime,prezime,klub_id,identitet_id,sintaksa_id,info,aktivno,dnevnik_id) VALUES ("&amp;CD229&amp;","&amp;IF(CI229="","Null",CD229)&amp;",1,'"&amp;BK229&amp;"','"&amp;BL229&amp;"',(SELECT id FROM klub WHERE naziv = '"&amp;BD229&amp;"'),Null,1,'',1,"&amp;dnevnik_id&amp;");")</f>
        <v/>
      </c>
      <c r="CK229" t="s">
        <v>0</v>
      </c>
      <c r="CL229" s="20" t="str">
        <f t="shared" si="244"/>
        <v/>
      </c>
      <c r="CM229" s="52" t="s">
        <v>0</v>
      </c>
      <c r="CN229" s="57" t="str">
        <f t="shared" si="204"/>
        <v>Majda</v>
      </c>
      <c r="CO229" s="71" t="str">
        <f t="shared" si="205"/>
        <v>Vidaković</v>
      </c>
      <c r="CP229" s="52" t="s">
        <v>0</v>
      </c>
      <c r="CQ229" s="57" t="str">
        <f t="shared" si="245"/>
        <v>Majda – Vidaković – OK Kapela – Ž16</v>
      </c>
      <c r="CR229" s="58">
        <f t="shared" si="246"/>
        <v>318</v>
      </c>
      <c r="CS229" s="52" t="s">
        <v>0</v>
      </c>
      <c r="CT229" s="57" t="str">
        <f t="shared" si="247"/>
        <v>Majda – Vidaković – OK Kapela</v>
      </c>
      <c r="CU229" s="58">
        <f t="shared" si="248"/>
        <v>318</v>
      </c>
      <c r="CV229" s="52" t="s">
        <v>0</v>
      </c>
      <c r="CW229" s="57" t="str">
        <f t="shared" si="249"/>
        <v>Majda – Vidaković</v>
      </c>
      <c r="CX229" s="58">
        <f t="shared" si="250"/>
        <v>318</v>
      </c>
      <c r="CY229" s="52" t="s">
        <v>0</v>
      </c>
      <c r="CZ229" s="63">
        <f t="shared" si="251"/>
        <v>318</v>
      </c>
      <c r="DA229" s="58" cm="1">
        <f t="array" ref="DA229">IF(CZ229&lt;&gt;"",INDEX(imePrezime_id,CZ229,0),IF(CD229&lt;&gt;"",CD229,""))</f>
        <v>1259</v>
      </c>
      <c r="DB229" s="52" t="s">
        <v>0</v>
      </c>
      <c r="DC229" s="63" t="str">
        <f t="shared" si="252"/>
        <v>imepre</v>
      </c>
      <c r="DD229" s="78" t="str">
        <f t="shared" si="206"/>
        <v>klu</v>
      </c>
      <c r="DE229" s="78" t="str">
        <f t="shared" si="253"/>
        <v>kat</v>
      </c>
      <c r="DF229" s="78" t="str">
        <f t="shared" si="254"/>
        <v/>
      </c>
      <c r="DG229" s="71" t="str">
        <f t="shared" si="255"/>
        <v>imepre-klu-kat</v>
      </c>
      <c r="DH229" s="52" t="s">
        <v>0</v>
      </c>
      <c r="DI229" s="63">
        <f>IF(BL229="","",MAX(DI$10:DI228)+1)</f>
        <v>1197</v>
      </c>
      <c r="DJ229" s="78">
        <f t="shared" si="256"/>
        <v>1007</v>
      </c>
      <c r="DK229" s="78">
        <f t="shared" si="257"/>
        <v>1259</v>
      </c>
      <c r="DL229" s="78">
        <f t="shared" si="258"/>
        <v>3237</v>
      </c>
      <c r="DM229" s="78">
        <f t="shared" si="259"/>
        <v>1</v>
      </c>
      <c r="DN229" s="78">
        <f t="shared" si="207"/>
        <v>0</v>
      </c>
      <c r="DO229" s="78">
        <f t="shared" si="208"/>
        <v>1</v>
      </c>
      <c r="DP229" s="78" t="str">
        <f t="shared" si="260"/>
        <v>0</v>
      </c>
      <c r="DQ229" s="78" t="str">
        <f t="shared" si="261"/>
        <v/>
      </c>
      <c r="DR229" s="78" t="str">
        <f t="shared" si="262"/>
        <v/>
      </c>
      <c r="DS229" s="58" t="str">
        <f t="shared" si="209"/>
        <v/>
      </c>
      <c r="DT229" s="52" t="s">
        <v>0</v>
      </c>
      <c r="DU229" s="20"/>
      <c r="DV229" s="52"/>
      <c r="DW229" s="20"/>
      <c r="DX229" s="52"/>
      <c r="DY229" s="230"/>
      <c r="DZ229" s="52" t="s">
        <v>0</v>
      </c>
    </row>
    <row r="230" spans="1:130" x14ac:dyDescent="0.25">
      <c r="A230" t="s">
        <v>0</v>
      </c>
      <c r="B230" s="57" t="str">
        <f>IF(csv!F222="","",csv!T222)</f>
        <v>Ž16</v>
      </c>
      <c r="C230" s="33" t="s">
        <v>0</v>
      </c>
      <c r="D230" s="33" t="str">
        <f>IF(csv!F222="","",csv!F222)</f>
        <v>Marta</v>
      </c>
      <c r="E230" s="33" t="str">
        <f>IF(csv!E222="","",csv!E222)</f>
        <v>Nikolić</v>
      </c>
      <c r="F230" s="33" t="s">
        <v>0</v>
      </c>
      <c r="G230" s="78" t="str">
        <f>IF(csv!M222="","",csv!M222)</f>
        <v>58:06</v>
      </c>
      <c r="H230" s="78" t="str">
        <f>IF(csv!N222="","",csv!N222)</f>
        <v>0</v>
      </c>
      <c r="I230" s="33" t="s">
        <v>0</v>
      </c>
      <c r="J230" s="33" t="str">
        <f>IF(csv!P222="","",csv!P222)</f>
        <v>Vihor</v>
      </c>
      <c r="K230" s="33" t="str">
        <f>IF(csv!Q222="","",csv!Q222)</f>
        <v>OK Vihor</v>
      </c>
      <c r="L230" s="33" t="s">
        <v>0</v>
      </c>
      <c r="M230" s="71" t="str">
        <f>IF(csv!R222="","",csv!R222)</f>
        <v>CRO</v>
      </c>
      <c r="N230" s="52" t="s">
        <v>0</v>
      </c>
      <c r="O230" s="57" t="str">
        <f t="shared" si="210"/>
        <v>Ž16</v>
      </c>
      <c r="P230" s="78">
        <f>IF(O230="","",IF(COUNTIF(O$10:O229,O230)=0,P229+1,P229))</f>
        <v>15</v>
      </c>
      <c r="Q230" s="93">
        <f t="shared" si="211"/>
        <v>120</v>
      </c>
      <c r="R230" s="94" t="str" cm="1">
        <f t="array" ref="R230">IF(S230="","",INDEX(natjecanjeStaze_naziv,MATCH(S230,natjecanjeStaze_stazaId,0)))</f>
        <v>Ž16 – Ž21B</v>
      </c>
      <c r="S230" s="58">
        <f t="shared" si="212"/>
        <v>1007</v>
      </c>
      <c r="T230" s="52" t="s">
        <v>0</v>
      </c>
      <c r="U230" s="165" t="str">
        <f t="shared" si="213"/>
        <v>Ž16</v>
      </c>
      <c r="V230" s="52" t="s">
        <v>0</v>
      </c>
      <c r="W230" s="57" t="str">
        <f t="shared" si="214"/>
        <v>CRO</v>
      </c>
      <c r="X230" s="78">
        <f t="shared" si="200"/>
        <v>1</v>
      </c>
      <c r="Y230" s="33" t="str">
        <f t="shared" si="215"/>
        <v/>
      </c>
      <c r="Z230" s="71" t="str">
        <f>IF(Y230="","",MAX(Z$10:Z229)+1)</f>
        <v/>
      </c>
      <c r="AA230" s="52" t="s">
        <v>0</v>
      </c>
      <c r="AB230" s="135"/>
      <c r="AC230" s="52" t="s">
        <v>0</v>
      </c>
      <c r="AD230" s="20" t="str">
        <f t="shared" si="216"/>
        <v/>
      </c>
      <c r="AE230" s="52" t="s">
        <v>0</v>
      </c>
      <c r="AF230" s="165" t="str">
        <f t="shared" si="217"/>
        <v>CRO</v>
      </c>
      <c r="AG230" s="52" t="s">
        <v>0</v>
      </c>
      <c r="AH230" s="57" t="str">
        <f t="shared" si="218"/>
        <v>Vihor</v>
      </c>
      <c r="AI230" s="33" t="str">
        <f t="shared" si="219"/>
        <v>OK Vihor</v>
      </c>
      <c r="AJ230" s="78" t="str">
        <f t="shared" si="201"/>
        <v/>
      </c>
      <c r="AK230" s="33" t="str" cm="1">
        <f t="array" ref="AK230">IF(AJ230="",""&amp;AI230,IF(AJ230="NEMA",AI230,INDEX(klub_naziv,MATCH(INDEX(klubAlias_klubId,AJ230),klub_id,0))))</f>
        <v>OK Vihor</v>
      </c>
      <c r="AL230" s="33" t="str" cm="1">
        <f t="array" ref="AL230">IFERROR(""&amp;INDEX(registarNatjecatelji,CX230,4),"")</f>
        <v>OK Vihor</v>
      </c>
      <c r="AM230" s="95" t="str">
        <f t="shared" si="220"/>
        <v/>
      </c>
      <c r="AN230" s="71" t="str">
        <f t="shared" si="221"/>
        <v>OK Vihor</v>
      </c>
      <c r="AO230" s="52" t="s">
        <v>0</v>
      </c>
      <c r="AP230" s="87" t="str">
        <f>IF(AJ230&lt;&gt;"NEMA","",IF(IFERROR(MATCH(AI230,AI$10:AI229,0),0)&lt;&gt;0,"",AI230))</f>
        <v/>
      </c>
      <c r="AQ230" s="52" t="s">
        <v>0</v>
      </c>
      <c r="AR230" s="135"/>
      <c r="AS230" s="52" t="s">
        <v>0</v>
      </c>
      <c r="AT230" s="57" t="str">
        <f t="shared" si="222"/>
        <v/>
      </c>
      <c r="AU230" s="33" t="str">
        <f>IF(AT230="","",MAX(AU$10:AU229)+1)</f>
        <v/>
      </c>
      <c r="AV230" s="33" t="str">
        <f t="shared" si="223"/>
        <v/>
      </c>
      <c r="AW230" s="33" t="str">
        <f t="shared" si="224"/>
        <v/>
      </c>
      <c r="AX230" s="33" t="str">
        <f>IF(AR230="","",MAX(AX$10:AX229)+1)</f>
        <v/>
      </c>
      <c r="AY230" s="94" t="str">
        <f t="shared" si="225"/>
        <v/>
      </c>
      <c r="AZ230" s="71" t="str">
        <f t="shared" si="226"/>
        <v/>
      </c>
      <c r="BA230" s="52" t="s">
        <v>0</v>
      </c>
      <c r="BB230" s="20" t="str">
        <f t="shared" si="227"/>
        <v/>
      </c>
      <c r="BC230" s="52" t="s">
        <v>0</v>
      </c>
      <c r="BD230" s="165" t="str">
        <f t="shared" si="228"/>
        <v>OK Vihor</v>
      </c>
      <c r="BE230" s="52" t="s">
        <v>0</v>
      </c>
      <c r="BF230" s="63" t="str">
        <f t="shared" si="229"/>
        <v>58:06</v>
      </c>
      <c r="BG230" s="93" t="str">
        <f t="shared" si="230"/>
        <v>0</v>
      </c>
      <c r="BH230" s="211">
        <f t="shared" si="231"/>
        <v>3486</v>
      </c>
      <c r="BI230" s="212">
        <f t="shared" si="202"/>
        <v>1</v>
      </c>
      <c r="BJ230" s="52" t="s">
        <v>0</v>
      </c>
      <c r="BK230" s="57" t="str">
        <f t="shared" si="232"/>
        <v>Marta</v>
      </c>
      <c r="BL230" s="33" t="str">
        <f t="shared" si="233"/>
        <v>Nikolić</v>
      </c>
      <c r="BM230" s="78">
        <f t="shared" si="234"/>
        <v>1041</v>
      </c>
      <c r="BN230" s="78" t="str">
        <f t="shared" si="235"/>
        <v/>
      </c>
      <c r="BO230" s="33" t="str">
        <f t="shared" si="236"/>
        <v>Marta</v>
      </c>
      <c r="BP230" s="71" t="str">
        <f t="shared" si="237"/>
        <v>Nikolić</v>
      </c>
      <c r="BQ230" s="52" t="s">
        <v>0</v>
      </c>
      <c r="BR230" s="87" t="str">
        <f t="shared" si="238"/>
        <v/>
      </c>
      <c r="BS230" s="52" t="s">
        <v>0</v>
      </c>
      <c r="BT230" s="20" t="str">
        <f t="shared" si="239"/>
        <v/>
      </c>
      <c r="BU230" s="52" t="s">
        <v>0</v>
      </c>
      <c r="BV230" s="135"/>
      <c r="BW230" s="52" t="s">
        <v>0</v>
      </c>
      <c r="BX230" s="57" t="str">
        <f t="shared" si="240"/>
        <v/>
      </c>
      <c r="BY230" s="78" t="str">
        <f>IF(BV230="","",MAX(BY$10:BY229)+1)</f>
        <v/>
      </c>
      <c r="BZ230" s="58" t="str">
        <f t="shared" si="241"/>
        <v/>
      </c>
      <c r="CA230" s="52" t="s">
        <v>0</v>
      </c>
      <c r="CB230" s="20" t="str">
        <f t="shared" si="242"/>
        <v/>
      </c>
      <c r="CC230" s="52" t="s">
        <v>0</v>
      </c>
      <c r="CD230" s="63" t="str">
        <f>IF(AND(BM230="NEMA",BN230="NEMA"),MAX(CD$10:CD229)+1,"")</f>
        <v/>
      </c>
      <c r="CE230" s="58" t="str">
        <f t="shared" si="243"/>
        <v/>
      </c>
      <c r="CF230" t="s">
        <v>0</v>
      </c>
      <c r="CG230" s="138" t="str">
        <f t="shared" si="203"/>
        <v>Ž</v>
      </c>
      <c r="CH230" t="s">
        <v>0</v>
      </c>
      <c r="CI230" s="57" t="str">
        <f>IF(CD230="","",IF(M230&lt;&gt;"CRO","","INSERT INTO osoba (id,reg_broj,oib,spol_id,dat_rodjenja) VALUES ("&amp;CD230&amp;",(SELECT max(reg_broj)+1 FROM osoba),Null,'"&amp;CG230&amp;"',Null); INSERT INTO osoba_log (id,reg_broj,oib,spol_id,dat_rodjenja,dnevnik_id) SELECT id,reg_broj,oib,spol_id,dat_rodjenja,"&amp;dnevnik_id&amp;" FROM osoba WHERE id = "&amp;CD230&amp;";"))</f>
        <v/>
      </c>
      <c r="CJ230" s="71" t="str">
        <f>IF(CD230="","","INSERT INTO imeprezime (id,osoba_id,rbr,ime,prezime,klub_id,identitet_id,sintaksa_id,info,aktivno,dnevnik_id) VALUES ("&amp;CD230&amp;","&amp;IF(CI230="","Null",CD230)&amp;",1,'"&amp;BK230&amp;"','"&amp;BL230&amp;"',(SELECT id FROM klub WHERE naziv = '"&amp;BD230&amp;"'),Null,1,'',1,"&amp;dnevnik_id&amp;");")</f>
        <v/>
      </c>
      <c r="CK230" t="s">
        <v>0</v>
      </c>
      <c r="CL230" s="20" t="str">
        <f t="shared" si="244"/>
        <v/>
      </c>
      <c r="CM230" s="52" t="s">
        <v>0</v>
      </c>
      <c r="CN230" s="57" t="str">
        <f t="shared" si="204"/>
        <v>Marta</v>
      </c>
      <c r="CO230" s="71" t="str">
        <f t="shared" si="205"/>
        <v>Nikolić</v>
      </c>
      <c r="CP230" s="52" t="s">
        <v>0</v>
      </c>
      <c r="CQ230" s="57" t="str">
        <f t="shared" si="245"/>
        <v>Marta – Nikolić – OK Vihor – Ž16</v>
      </c>
      <c r="CR230" s="58">
        <f t="shared" si="246"/>
        <v>809</v>
      </c>
      <c r="CS230" s="52" t="s">
        <v>0</v>
      </c>
      <c r="CT230" s="57" t="str">
        <f t="shared" si="247"/>
        <v>Marta – Nikolić – OK Vihor</v>
      </c>
      <c r="CU230" s="58">
        <f t="shared" si="248"/>
        <v>809</v>
      </c>
      <c r="CV230" s="52" t="s">
        <v>0</v>
      </c>
      <c r="CW230" s="57" t="str">
        <f t="shared" si="249"/>
        <v>Marta – Nikolić</v>
      </c>
      <c r="CX230" s="58">
        <f t="shared" si="250"/>
        <v>809</v>
      </c>
      <c r="CY230" s="52" t="s">
        <v>0</v>
      </c>
      <c r="CZ230" s="63">
        <f t="shared" si="251"/>
        <v>809</v>
      </c>
      <c r="DA230" s="58" cm="1">
        <f t="array" ref="DA230">IF(CZ230&lt;&gt;"",INDEX(imePrezime_id,CZ230,0),IF(CD230&lt;&gt;"",CD230,""))</f>
        <v>1041</v>
      </c>
      <c r="DB230" s="52" t="s">
        <v>0</v>
      </c>
      <c r="DC230" s="63" t="str">
        <f t="shared" si="252"/>
        <v>imepre</v>
      </c>
      <c r="DD230" s="78" t="str">
        <f t="shared" si="206"/>
        <v>klu</v>
      </c>
      <c r="DE230" s="78" t="str">
        <f t="shared" si="253"/>
        <v>kat</v>
      </c>
      <c r="DF230" s="78" t="str">
        <f t="shared" si="254"/>
        <v/>
      </c>
      <c r="DG230" s="71" t="str">
        <f t="shared" si="255"/>
        <v>imepre-klu-kat</v>
      </c>
      <c r="DH230" s="52" t="s">
        <v>0</v>
      </c>
      <c r="DI230" s="63">
        <f>IF(BL230="","",MAX(DI$10:DI229)+1)</f>
        <v>1198</v>
      </c>
      <c r="DJ230" s="78">
        <f t="shared" si="256"/>
        <v>1007</v>
      </c>
      <c r="DK230" s="78">
        <f t="shared" si="257"/>
        <v>1041</v>
      </c>
      <c r="DL230" s="78">
        <f t="shared" si="258"/>
        <v>3486</v>
      </c>
      <c r="DM230" s="78">
        <f t="shared" si="259"/>
        <v>1</v>
      </c>
      <c r="DN230" s="78">
        <f t="shared" si="207"/>
        <v>0</v>
      </c>
      <c r="DO230" s="78">
        <f t="shared" si="208"/>
        <v>1</v>
      </c>
      <c r="DP230" s="78" t="str">
        <f t="shared" si="260"/>
        <v>0</v>
      </c>
      <c r="DQ230" s="78" t="str">
        <f t="shared" si="261"/>
        <v/>
      </c>
      <c r="DR230" s="78" t="str">
        <f t="shared" si="262"/>
        <v/>
      </c>
      <c r="DS230" s="58" t="str">
        <f t="shared" si="209"/>
        <v/>
      </c>
      <c r="DT230" s="52" t="s">
        <v>0</v>
      </c>
      <c r="DU230" s="20"/>
      <c r="DV230" s="52"/>
      <c r="DW230" s="20"/>
      <c r="DX230" s="52"/>
      <c r="DY230" s="230"/>
      <c r="DZ230" s="52" t="s">
        <v>0</v>
      </c>
    </row>
    <row r="231" spans="1:130" x14ac:dyDescent="0.25">
      <c r="A231" t="s">
        <v>0</v>
      </c>
      <c r="B231" s="57" t="str">
        <f>IF(csv!F223="","",csv!T223)</f>
        <v>Ž16</v>
      </c>
      <c r="C231" s="33" t="s">
        <v>0</v>
      </c>
      <c r="D231" s="33" t="str">
        <f>IF(csv!F223="","",csv!F223)</f>
        <v>Jana</v>
      </c>
      <c r="E231" s="33" t="str">
        <f>IF(csv!E223="","",csv!E223)</f>
        <v>Cvjetko</v>
      </c>
      <c r="F231" s="33" t="s">
        <v>0</v>
      </c>
      <c r="G231" s="78" t="str">
        <f>IF(csv!M223="","",csv!M223)</f>
        <v>63:07</v>
      </c>
      <c r="H231" s="78" t="str">
        <f>IF(csv!N223="","",csv!N223)</f>
        <v>0</v>
      </c>
      <c r="I231" s="33" t="s">
        <v>0</v>
      </c>
      <c r="J231" s="33" t="str">
        <f>IF(csv!P223="","",csv!P223)</f>
        <v>JAP</v>
      </c>
      <c r="K231" s="33" t="str">
        <f>IF(csv!Q223="","",csv!Q223)</f>
        <v>OK Japetic</v>
      </c>
      <c r="L231" s="33" t="s">
        <v>0</v>
      </c>
      <c r="M231" s="71" t="str">
        <f>IF(csv!R223="","",csv!R223)</f>
        <v>CRO</v>
      </c>
      <c r="N231" s="52" t="s">
        <v>0</v>
      </c>
      <c r="O231" s="57" t="str">
        <f t="shared" si="210"/>
        <v>Ž16</v>
      </c>
      <c r="P231" s="78">
        <f>IF(O231="","",IF(COUNTIF(O$10:O230,O231)=0,P230+1,P230))</f>
        <v>15</v>
      </c>
      <c r="Q231" s="93">
        <f t="shared" si="211"/>
        <v>120</v>
      </c>
      <c r="R231" s="94" t="str" cm="1">
        <f t="array" ref="R231">IF(S231="","",INDEX(natjecanjeStaze_naziv,MATCH(S231,natjecanjeStaze_stazaId,0)))</f>
        <v>Ž16 – Ž21B</v>
      </c>
      <c r="S231" s="58">
        <f t="shared" si="212"/>
        <v>1007</v>
      </c>
      <c r="T231" s="52" t="s">
        <v>0</v>
      </c>
      <c r="U231" s="165" t="str">
        <f t="shared" si="213"/>
        <v>Ž16</v>
      </c>
      <c r="V231" s="52" t="s">
        <v>0</v>
      </c>
      <c r="W231" s="57" t="str">
        <f t="shared" si="214"/>
        <v>CRO</v>
      </c>
      <c r="X231" s="78">
        <f t="shared" si="200"/>
        <v>1</v>
      </c>
      <c r="Y231" s="33" t="str">
        <f t="shared" si="215"/>
        <v/>
      </c>
      <c r="Z231" s="71" t="str">
        <f>IF(Y231="","",MAX(Z$10:Z230)+1)</f>
        <v/>
      </c>
      <c r="AA231" s="52" t="s">
        <v>0</v>
      </c>
      <c r="AB231" s="135"/>
      <c r="AC231" s="52" t="s">
        <v>0</v>
      </c>
      <c r="AD231" s="20" t="str">
        <f t="shared" si="216"/>
        <v/>
      </c>
      <c r="AE231" s="52" t="s">
        <v>0</v>
      </c>
      <c r="AF231" s="165" t="str">
        <f t="shared" si="217"/>
        <v>CRO</v>
      </c>
      <c r="AG231" s="52" t="s">
        <v>0</v>
      </c>
      <c r="AH231" s="57" t="str">
        <f t="shared" si="218"/>
        <v>JAP</v>
      </c>
      <c r="AI231" s="33" t="str">
        <f t="shared" si="219"/>
        <v>OK Japetic</v>
      </c>
      <c r="AJ231" s="78">
        <f t="shared" si="201"/>
        <v>1</v>
      </c>
      <c r="AK231" s="33" t="str" cm="1">
        <f t="array" ref="AK231">IF(AJ231="",""&amp;AI231,IF(AJ231="NEMA",AI231,INDEX(klub_naziv,MATCH(INDEX(klubAlias_klubId,AJ231),klub_id,0))))</f>
        <v>OK Japetić</v>
      </c>
      <c r="AL231" s="33" t="str" cm="1">
        <f t="array" ref="AL231">IFERROR(""&amp;INDEX(registarNatjecatelji,CX231,4),"")</f>
        <v>OK Japetić</v>
      </c>
      <c r="AM231" s="95" t="str">
        <f t="shared" si="220"/>
        <v/>
      </c>
      <c r="AN231" s="71" t="str">
        <f t="shared" si="221"/>
        <v>OK Japetić</v>
      </c>
      <c r="AO231" s="52" t="s">
        <v>0</v>
      </c>
      <c r="AP231" s="87" t="str">
        <f>IF(AJ231&lt;&gt;"NEMA","",IF(IFERROR(MATCH(AI231,AI$10:AI230,0),0)&lt;&gt;0,"",AI231))</f>
        <v/>
      </c>
      <c r="AQ231" s="52" t="s">
        <v>0</v>
      </c>
      <c r="AR231" s="135"/>
      <c r="AS231" s="52" t="s">
        <v>0</v>
      </c>
      <c r="AT231" s="57" t="str">
        <f t="shared" si="222"/>
        <v/>
      </c>
      <c r="AU231" s="33" t="str">
        <f>IF(AT231="","",MAX(AU$10:AU230)+1)</f>
        <v/>
      </c>
      <c r="AV231" s="33" t="str">
        <f t="shared" si="223"/>
        <v/>
      </c>
      <c r="AW231" s="33" t="str">
        <f t="shared" si="224"/>
        <v/>
      </c>
      <c r="AX231" s="33" t="str">
        <f>IF(AR231="","",MAX(AX$10:AX230)+1)</f>
        <v/>
      </c>
      <c r="AY231" s="94" t="str">
        <f t="shared" si="225"/>
        <v/>
      </c>
      <c r="AZ231" s="71" t="str">
        <f t="shared" si="226"/>
        <v/>
      </c>
      <c r="BA231" s="52" t="s">
        <v>0</v>
      </c>
      <c r="BB231" s="20" t="str">
        <f t="shared" si="227"/>
        <v/>
      </c>
      <c r="BC231" s="52" t="s">
        <v>0</v>
      </c>
      <c r="BD231" s="165" t="str">
        <f t="shared" si="228"/>
        <v>OK Japetić</v>
      </c>
      <c r="BE231" s="52" t="s">
        <v>0</v>
      </c>
      <c r="BF231" s="63" t="str">
        <f t="shared" si="229"/>
        <v>63:07</v>
      </c>
      <c r="BG231" s="93" t="str">
        <f t="shared" si="230"/>
        <v>0</v>
      </c>
      <c r="BH231" s="211">
        <f t="shared" si="231"/>
        <v>3787</v>
      </c>
      <c r="BI231" s="212">
        <f t="shared" si="202"/>
        <v>1</v>
      </c>
      <c r="BJ231" s="52" t="s">
        <v>0</v>
      </c>
      <c r="BK231" s="57" t="str">
        <f t="shared" si="232"/>
        <v>Jana</v>
      </c>
      <c r="BL231" s="33" t="str">
        <f t="shared" si="233"/>
        <v>Cvjetko</v>
      </c>
      <c r="BM231" s="78">
        <f t="shared" si="234"/>
        <v>1864</v>
      </c>
      <c r="BN231" s="78" t="str">
        <f t="shared" si="235"/>
        <v/>
      </c>
      <c r="BO231" s="33" t="str">
        <f t="shared" si="236"/>
        <v>Jana</v>
      </c>
      <c r="BP231" s="71" t="str">
        <f t="shared" si="237"/>
        <v>Cvjetko</v>
      </c>
      <c r="BQ231" s="52" t="s">
        <v>0</v>
      </c>
      <c r="BR231" s="87" t="str">
        <f t="shared" si="238"/>
        <v/>
      </c>
      <c r="BS231" s="52" t="s">
        <v>0</v>
      </c>
      <c r="BT231" s="20" t="str">
        <f t="shared" si="239"/>
        <v/>
      </c>
      <c r="BU231" s="52" t="s">
        <v>0</v>
      </c>
      <c r="BV231" s="135"/>
      <c r="BW231" s="52" t="s">
        <v>0</v>
      </c>
      <c r="BX231" s="57" t="str">
        <f t="shared" si="240"/>
        <v/>
      </c>
      <c r="BY231" s="78" t="str">
        <f>IF(BV231="","",MAX(BY$10:BY230)+1)</f>
        <v/>
      </c>
      <c r="BZ231" s="58" t="str">
        <f t="shared" si="241"/>
        <v/>
      </c>
      <c r="CA231" s="52" t="s">
        <v>0</v>
      </c>
      <c r="CB231" s="20" t="str">
        <f t="shared" si="242"/>
        <v/>
      </c>
      <c r="CC231" s="52" t="s">
        <v>0</v>
      </c>
      <c r="CD231" s="63" t="str">
        <f>IF(AND(BM231="NEMA",BN231="NEMA"),MAX(CD$10:CD230)+1,"")</f>
        <v/>
      </c>
      <c r="CE231" s="58" t="str">
        <f t="shared" si="243"/>
        <v/>
      </c>
      <c r="CF231" t="s">
        <v>0</v>
      </c>
      <c r="CG231" s="138" t="str">
        <f t="shared" si="203"/>
        <v>Ž</v>
      </c>
      <c r="CH231" t="s">
        <v>0</v>
      </c>
      <c r="CI231" s="57" t="str">
        <f>IF(CD231="","",IF(M231&lt;&gt;"CRO","","INSERT INTO osoba (id,reg_broj,oib,spol_id,dat_rodjenja) VALUES ("&amp;CD231&amp;",(SELECT max(reg_broj)+1 FROM osoba),Null,'"&amp;CG231&amp;"',Null); INSERT INTO osoba_log (id,reg_broj,oib,spol_id,dat_rodjenja,dnevnik_id) SELECT id,reg_broj,oib,spol_id,dat_rodjenja,"&amp;dnevnik_id&amp;" FROM osoba WHERE id = "&amp;CD231&amp;";"))</f>
        <v/>
      </c>
      <c r="CJ231" s="71" t="str">
        <f>IF(CD231="","","INSERT INTO imeprezime (id,osoba_id,rbr,ime,prezime,klub_id,identitet_id,sintaksa_id,info,aktivno,dnevnik_id) VALUES ("&amp;CD231&amp;","&amp;IF(CI231="","Null",CD231)&amp;",1,'"&amp;BK231&amp;"','"&amp;BL231&amp;"',(SELECT id FROM klub WHERE naziv = '"&amp;BD231&amp;"'),Null,1,'',1,"&amp;dnevnik_id&amp;");")</f>
        <v/>
      </c>
      <c r="CK231" t="s">
        <v>0</v>
      </c>
      <c r="CL231" s="20" t="str">
        <f t="shared" si="244"/>
        <v/>
      </c>
      <c r="CM231" s="52" t="s">
        <v>0</v>
      </c>
      <c r="CN231" s="57" t="str">
        <f t="shared" si="204"/>
        <v>Jana</v>
      </c>
      <c r="CO231" s="71" t="str">
        <f t="shared" si="205"/>
        <v>Cvjetko</v>
      </c>
      <c r="CP231" s="52" t="s">
        <v>0</v>
      </c>
      <c r="CQ231" s="57" t="str">
        <f t="shared" si="245"/>
        <v>Jana – Cvjetko – OK Japetić – Ž16</v>
      </c>
      <c r="CR231" s="58">
        <f t="shared" si="246"/>
        <v>80</v>
      </c>
      <c r="CS231" s="52" t="s">
        <v>0</v>
      </c>
      <c r="CT231" s="57" t="str">
        <f t="shared" si="247"/>
        <v>Jana – Cvjetko – OK Japetić</v>
      </c>
      <c r="CU231" s="58">
        <f t="shared" si="248"/>
        <v>80</v>
      </c>
      <c r="CV231" s="52" t="s">
        <v>0</v>
      </c>
      <c r="CW231" s="57" t="str">
        <f t="shared" si="249"/>
        <v>Jana – Cvjetko</v>
      </c>
      <c r="CX231" s="58">
        <f t="shared" si="250"/>
        <v>80</v>
      </c>
      <c r="CY231" s="52" t="s">
        <v>0</v>
      </c>
      <c r="CZ231" s="63">
        <f t="shared" si="251"/>
        <v>80</v>
      </c>
      <c r="DA231" s="58" cm="1">
        <f t="array" ref="DA231">IF(CZ231&lt;&gt;"",INDEX(imePrezime_id,CZ231,0),IF(CD231&lt;&gt;"",CD231,""))</f>
        <v>1864</v>
      </c>
      <c r="DB231" s="52" t="s">
        <v>0</v>
      </c>
      <c r="DC231" s="63" t="str">
        <f t="shared" si="252"/>
        <v>imepre</v>
      </c>
      <c r="DD231" s="78" t="str">
        <f t="shared" si="206"/>
        <v>klu(ali)</v>
      </c>
      <c r="DE231" s="78" t="str">
        <f t="shared" si="253"/>
        <v>kat</v>
      </c>
      <c r="DF231" s="78" t="str">
        <f t="shared" si="254"/>
        <v/>
      </c>
      <c r="DG231" s="71" t="str">
        <f t="shared" si="255"/>
        <v>imepre-klu(ali)-kat</v>
      </c>
      <c r="DH231" s="52" t="s">
        <v>0</v>
      </c>
      <c r="DI231" s="63">
        <f>IF(BL231="","",MAX(DI$10:DI230)+1)</f>
        <v>1199</v>
      </c>
      <c r="DJ231" s="78">
        <f t="shared" si="256"/>
        <v>1007</v>
      </c>
      <c r="DK231" s="78">
        <f t="shared" si="257"/>
        <v>1864</v>
      </c>
      <c r="DL231" s="78">
        <f t="shared" si="258"/>
        <v>3787</v>
      </c>
      <c r="DM231" s="78">
        <f t="shared" si="259"/>
        <v>1</v>
      </c>
      <c r="DN231" s="78">
        <f t="shared" si="207"/>
        <v>0</v>
      </c>
      <c r="DO231" s="78">
        <f t="shared" si="208"/>
        <v>3</v>
      </c>
      <c r="DP231" s="78" t="str">
        <f t="shared" si="260"/>
        <v>0</v>
      </c>
      <c r="DQ231" s="78" t="str">
        <f t="shared" si="261"/>
        <v/>
      </c>
      <c r="DR231" s="78">
        <f t="shared" si="262"/>
        <v>1</v>
      </c>
      <c r="DS231" s="58" t="str">
        <f t="shared" si="209"/>
        <v/>
      </c>
      <c r="DT231" s="52" t="s">
        <v>0</v>
      </c>
      <c r="DU231" s="20"/>
      <c r="DV231" s="52"/>
      <c r="DW231" s="20"/>
      <c r="DX231" s="52"/>
      <c r="DY231" s="230"/>
      <c r="DZ231" s="52" t="s">
        <v>0</v>
      </c>
    </row>
    <row r="232" spans="1:130" x14ac:dyDescent="0.25">
      <c r="A232" t="s">
        <v>0</v>
      </c>
      <c r="B232" s="57" t="str">
        <f>IF(csv!F224="","",csv!T224)</f>
        <v>Ž16</v>
      </c>
      <c r="C232" s="33" t="s">
        <v>0</v>
      </c>
      <c r="D232" s="33" t="str">
        <f>IF(csv!F224="","",csv!F224)</f>
        <v>Melissa</v>
      </c>
      <c r="E232" s="33" t="str">
        <f>IF(csv!E224="","",csv!E224)</f>
        <v>Drobić</v>
      </c>
      <c r="F232" s="33" t="s">
        <v>0</v>
      </c>
      <c r="G232" s="78" t="str">
        <f>IF(csv!M224="","",csv!M224)</f>
        <v>70:04</v>
      </c>
      <c r="H232" s="78" t="str">
        <f>IF(csv!N224="","",csv!N224)</f>
        <v>0</v>
      </c>
      <c r="I232" s="33" t="s">
        <v>0</v>
      </c>
      <c r="J232" s="33" t="str">
        <f>IF(csv!P224="","",csv!P224)</f>
        <v>KAP</v>
      </c>
      <c r="K232" s="33" t="str">
        <f>IF(csv!Q224="","",csv!Q224)</f>
        <v>OK Kapela</v>
      </c>
      <c r="L232" s="33" t="s">
        <v>0</v>
      </c>
      <c r="M232" s="71" t="str">
        <f>IF(csv!R224="","",csv!R224)</f>
        <v>CRO</v>
      </c>
      <c r="N232" s="52" t="s">
        <v>0</v>
      </c>
      <c r="O232" s="57" t="str">
        <f t="shared" si="210"/>
        <v>Ž16</v>
      </c>
      <c r="P232" s="78">
        <f>IF(O232="","",IF(COUNTIF(O$10:O231,O232)=0,P231+1,P231))</f>
        <v>15</v>
      </c>
      <c r="Q232" s="93">
        <f t="shared" si="211"/>
        <v>120</v>
      </c>
      <c r="R232" s="94" t="str" cm="1">
        <f t="array" ref="R232">IF(S232="","",INDEX(natjecanjeStaze_naziv,MATCH(S232,natjecanjeStaze_stazaId,0)))</f>
        <v>Ž16 – Ž21B</v>
      </c>
      <c r="S232" s="58">
        <f t="shared" si="212"/>
        <v>1007</v>
      </c>
      <c r="T232" s="52" t="s">
        <v>0</v>
      </c>
      <c r="U232" s="165" t="str">
        <f t="shared" si="213"/>
        <v>Ž16</v>
      </c>
      <c r="V232" s="52" t="s">
        <v>0</v>
      </c>
      <c r="W232" s="57" t="str">
        <f t="shared" si="214"/>
        <v>CRO</v>
      </c>
      <c r="X232" s="78">
        <f t="shared" si="200"/>
        <v>1</v>
      </c>
      <c r="Y232" s="33" t="str">
        <f t="shared" si="215"/>
        <v/>
      </c>
      <c r="Z232" s="71" t="str">
        <f>IF(Y232="","",MAX(Z$10:Z231)+1)</f>
        <v/>
      </c>
      <c r="AA232" s="52" t="s">
        <v>0</v>
      </c>
      <c r="AB232" s="135"/>
      <c r="AC232" s="52" t="s">
        <v>0</v>
      </c>
      <c r="AD232" s="20" t="str">
        <f t="shared" si="216"/>
        <v/>
      </c>
      <c r="AE232" s="52" t="s">
        <v>0</v>
      </c>
      <c r="AF232" s="165" t="str">
        <f t="shared" si="217"/>
        <v>CRO</v>
      </c>
      <c r="AG232" s="52" t="s">
        <v>0</v>
      </c>
      <c r="AH232" s="57" t="str">
        <f t="shared" si="218"/>
        <v>KAP</v>
      </c>
      <c r="AI232" s="33" t="str">
        <f t="shared" si="219"/>
        <v>OK Kapela</v>
      </c>
      <c r="AJ232" s="78" t="str">
        <f t="shared" si="201"/>
        <v/>
      </c>
      <c r="AK232" s="33" t="str" cm="1">
        <f t="array" ref="AK232">IF(AJ232="",""&amp;AI232,IF(AJ232="NEMA",AI232,INDEX(klub_naziv,MATCH(INDEX(klubAlias_klubId,AJ232),klub_id,0))))</f>
        <v>OK Kapela</v>
      </c>
      <c r="AL232" s="33" t="str" cm="1">
        <f t="array" ref="AL232">IFERROR(""&amp;INDEX(registarNatjecatelji,CX232,4),"")</f>
        <v>OK Kapela</v>
      </c>
      <c r="AM232" s="95" t="str">
        <f t="shared" si="220"/>
        <v/>
      </c>
      <c r="AN232" s="71" t="str">
        <f t="shared" si="221"/>
        <v>OK Kapela</v>
      </c>
      <c r="AO232" s="52" t="s">
        <v>0</v>
      </c>
      <c r="AP232" s="87" t="str">
        <f>IF(AJ232&lt;&gt;"NEMA","",IF(IFERROR(MATCH(AI232,AI$10:AI231,0),0)&lt;&gt;0,"",AI232))</f>
        <v/>
      </c>
      <c r="AQ232" s="52" t="s">
        <v>0</v>
      </c>
      <c r="AR232" s="135"/>
      <c r="AS232" s="52" t="s">
        <v>0</v>
      </c>
      <c r="AT232" s="57" t="str">
        <f t="shared" si="222"/>
        <v/>
      </c>
      <c r="AU232" s="33" t="str">
        <f>IF(AT232="","",MAX(AU$10:AU231)+1)</f>
        <v/>
      </c>
      <c r="AV232" s="33" t="str">
        <f t="shared" si="223"/>
        <v/>
      </c>
      <c r="AW232" s="33" t="str">
        <f t="shared" si="224"/>
        <v/>
      </c>
      <c r="AX232" s="33" t="str">
        <f>IF(AR232="","",MAX(AX$10:AX231)+1)</f>
        <v/>
      </c>
      <c r="AY232" s="94" t="str">
        <f t="shared" si="225"/>
        <v/>
      </c>
      <c r="AZ232" s="71" t="str">
        <f t="shared" si="226"/>
        <v/>
      </c>
      <c r="BA232" s="52" t="s">
        <v>0</v>
      </c>
      <c r="BB232" s="20" t="str">
        <f t="shared" si="227"/>
        <v/>
      </c>
      <c r="BC232" s="52" t="s">
        <v>0</v>
      </c>
      <c r="BD232" s="165" t="str">
        <f t="shared" si="228"/>
        <v>OK Kapela</v>
      </c>
      <c r="BE232" s="52" t="s">
        <v>0</v>
      </c>
      <c r="BF232" s="63" t="str">
        <f t="shared" si="229"/>
        <v>70:04</v>
      </c>
      <c r="BG232" s="93" t="str">
        <f t="shared" si="230"/>
        <v>0</v>
      </c>
      <c r="BH232" s="211">
        <f t="shared" si="231"/>
        <v>4204</v>
      </c>
      <c r="BI232" s="212">
        <f t="shared" si="202"/>
        <v>1</v>
      </c>
      <c r="BJ232" s="52" t="s">
        <v>0</v>
      </c>
      <c r="BK232" s="57" t="str">
        <f t="shared" si="232"/>
        <v>Melissa</v>
      </c>
      <c r="BL232" s="33" t="str">
        <f t="shared" si="233"/>
        <v>Drobić</v>
      </c>
      <c r="BM232" s="78">
        <f t="shared" si="234"/>
        <v>1178</v>
      </c>
      <c r="BN232" s="78" t="str">
        <f t="shared" si="235"/>
        <v/>
      </c>
      <c r="BO232" s="33" t="str">
        <f t="shared" si="236"/>
        <v>Melissa</v>
      </c>
      <c r="BP232" s="71" t="str">
        <f t="shared" si="237"/>
        <v>Drobić</v>
      </c>
      <c r="BQ232" s="52" t="s">
        <v>0</v>
      </c>
      <c r="BR232" s="87" t="str">
        <f t="shared" si="238"/>
        <v/>
      </c>
      <c r="BS232" s="52" t="s">
        <v>0</v>
      </c>
      <c r="BT232" s="20" t="str">
        <f t="shared" si="239"/>
        <v/>
      </c>
      <c r="BU232" s="52" t="s">
        <v>0</v>
      </c>
      <c r="BV232" s="135"/>
      <c r="BW232" s="52" t="s">
        <v>0</v>
      </c>
      <c r="BX232" s="57" t="str">
        <f t="shared" si="240"/>
        <v/>
      </c>
      <c r="BY232" s="78" t="str">
        <f>IF(BV232="","",MAX(BY$10:BY231)+1)</f>
        <v/>
      </c>
      <c r="BZ232" s="58" t="str">
        <f t="shared" si="241"/>
        <v/>
      </c>
      <c r="CA232" s="52" t="s">
        <v>0</v>
      </c>
      <c r="CB232" s="20" t="str">
        <f t="shared" si="242"/>
        <v/>
      </c>
      <c r="CC232" s="52" t="s">
        <v>0</v>
      </c>
      <c r="CD232" s="63" t="str">
        <f>IF(AND(BM232="NEMA",BN232="NEMA"),MAX(CD$10:CD231)+1,"")</f>
        <v/>
      </c>
      <c r="CE232" s="58" t="str">
        <f t="shared" si="243"/>
        <v/>
      </c>
      <c r="CF232" t="s">
        <v>0</v>
      </c>
      <c r="CG232" s="138" t="str">
        <f t="shared" si="203"/>
        <v>Ž</v>
      </c>
      <c r="CH232" t="s">
        <v>0</v>
      </c>
      <c r="CI232" s="57" t="str">
        <f>IF(CD232="","",IF(M232&lt;&gt;"CRO","","INSERT INTO osoba (id,reg_broj,oib,spol_id,dat_rodjenja) VALUES ("&amp;CD232&amp;",(SELECT max(reg_broj)+1 FROM osoba),Null,'"&amp;CG232&amp;"',Null); INSERT INTO osoba_log (id,reg_broj,oib,spol_id,dat_rodjenja,dnevnik_id) SELECT id,reg_broj,oib,spol_id,dat_rodjenja,"&amp;dnevnik_id&amp;" FROM osoba WHERE id = "&amp;CD232&amp;";"))</f>
        <v/>
      </c>
      <c r="CJ232" s="71" t="str">
        <f>IF(CD232="","","INSERT INTO imeprezime (id,osoba_id,rbr,ime,prezime,klub_id,identitet_id,sintaksa_id,info,aktivno,dnevnik_id) VALUES ("&amp;CD232&amp;","&amp;IF(CI232="","Null",CD232)&amp;",1,'"&amp;BK232&amp;"','"&amp;BL232&amp;"',(SELECT id FROM klub WHERE naziv = '"&amp;BD232&amp;"'),Null,1,'',1,"&amp;dnevnik_id&amp;");")</f>
        <v/>
      </c>
      <c r="CK232" t="s">
        <v>0</v>
      </c>
      <c r="CL232" s="20" t="str">
        <f t="shared" si="244"/>
        <v/>
      </c>
      <c r="CM232" s="52" t="s">
        <v>0</v>
      </c>
      <c r="CN232" s="57" t="str">
        <f t="shared" si="204"/>
        <v>Melissa</v>
      </c>
      <c r="CO232" s="71" t="str">
        <f t="shared" si="205"/>
        <v>Drobić</v>
      </c>
      <c r="CP232" s="52" t="s">
        <v>0</v>
      </c>
      <c r="CQ232" s="57" t="str">
        <f t="shared" si="245"/>
        <v>Melissa – Drobić – OK Kapela – Ž16</v>
      </c>
      <c r="CR232" s="58">
        <f t="shared" si="246"/>
        <v>226</v>
      </c>
      <c r="CS232" s="52" t="s">
        <v>0</v>
      </c>
      <c r="CT232" s="57" t="str">
        <f t="shared" si="247"/>
        <v>Melissa – Drobić – OK Kapela</v>
      </c>
      <c r="CU232" s="58">
        <f t="shared" si="248"/>
        <v>226</v>
      </c>
      <c r="CV232" s="52" t="s">
        <v>0</v>
      </c>
      <c r="CW232" s="57" t="str">
        <f t="shared" si="249"/>
        <v>Melissa – Drobić</v>
      </c>
      <c r="CX232" s="58">
        <f t="shared" si="250"/>
        <v>226</v>
      </c>
      <c r="CY232" s="52" t="s">
        <v>0</v>
      </c>
      <c r="CZ232" s="63">
        <f t="shared" si="251"/>
        <v>226</v>
      </c>
      <c r="DA232" s="58" cm="1">
        <f t="array" ref="DA232">IF(CZ232&lt;&gt;"",INDEX(imePrezime_id,CZ232,0),IF(CD232&lt;&gt;"",CD232,""))</f>
        <v>1178</v>
      </c>
      <c r="DB232" s="52" t="s">
        <v>0</v>
      </c>
      <c r="DC232" s="63" t="str">
        <f t="shared" si="252"/>
        <v>imepre</v>
      </c>
      <c r="DD232" s="78" t="str">
        <f t="shared" si="206"/>
        <v>klu</v>
      </c>
      <c r="DE232" s="78" t="str">
        <f t="shared" si="253"/>
        <v>kat</v>
      </c>
      <c r="DF232" s="78" t="str">
        <f t="shared" si="254"/>
        <v/>
      </c>
      <c r="DG232" s="71" t="str">
        <f t="shared" si="255"/>
        <v>imepre-klu-kat</v>
      </c>
      <c r="DH232" s="52" t="s">
        <v>0</v>
      </c>
      <c r="DI232" s="63">
        <f>IF(BL232="","",MAX(DI$10:DI231)+1)</f>
        <v>1200</v>
      </c>
      <c r="DJ232" s="78">
        <f t="shared" si="256"/>
        <v>1007</v>
      </c>
      <c r="DK232" s="78">
        <f t="shared" si="257"/>
        <v>1178</v>
      </c>
      <c r="DL232" s="78">
        <f t="shared" si="258"/>
        <v>4204</v>
      </c>
      <c r="DM232" s="78">
        <f t="shared" si="259"/>
        <v>1</v>
      </c>
      <c r="DN232" s="78">
        <f t="shared" si="207"/>
        <v>0</v>
      </c>
      <c r="DO232" s="78">
        <f t="shared" si="208"/>
        <v>1</v>
      </c>
      <c r="DP232" s="78" t="str">
        <f t="shared" si="260"/>
        <v>0</v>
      </c>
      <c r="DQ232" s="78" t="str">
        <f t="shared" si="261"/>
        <v/>
      </c>
      <c r="DR232" s="78" t="str">
        <f t="shared" si="262"/>
        <v/>
      </c>
      <c r="DS232" s="58" t="str">
        <f t="shared" si="209"/>
        <v/>
      </c>
      <c r="DT232" s="52" t="s">
        <v>0</v>
      </c>
      <c r="DU232" s="20"/>
      <c r="DV232" s="52"/>
      <c r="DW232" s="20"/>
      <c r="DX232" s="52"/>
      <c r="DY232" s="230"/>
      <c r="DZ232" s="52" t="s">
        <v>0</v>
      </c>
    </row>
    <row r="233" spans="1:130" x14ac:dyDescent="0.25">
      <c r="A233" t="s">
        <v>0</v>
      </c>
      <c r="B233" s="57" t="str">
        <f>IF(csv!F225="","",csv!T225)</f>
        <v>Ž16</v>
      </c>
      <c r="C233" s="33" t="s">
        <v>0</v>
      </c>
      <c r="D233" s="33" t="str">
        <f>IF(csv!F225="","",csv!F225)</f>
        <v>Mare</v>
      </c>
      <c r="E233" s="33" t="str">
        <f>IF(csv!E225="","",csv!E225)</f>
        <v>Gršković</v>
      </c>
      <c r="F233" s="33" t="s">
        <v>0</v>
      </c>
      <c r="G233" s="78" t="str">
        <f>IF(csv!M225="","",csv!M225)</f>
        <v>76:07</v>
      </c>
      <c r="H233" s="78" t="str">
        <f>IF(csv!N225="","",csv!N225)</f>
        <v>0</v>
      </c>
      <c r="I233" s="33" t="s">
        <v>0</v>
      </c>
      <c r="J233" s="33" t="str">
        <f>IF(csv!P225="","",csv!P225)</f>
        <v>KAP</v>
      </c>
      <c r="K233" s="33" t="str">
        <f>IF(csv!Q225="","",csv!Q225)</f>
        <v>OK Kapela</v>
      </c>
      <c r="L233" s="33" t="s">
        <v>0</v>
      </c>
      <c r="M233" s="71" t="str">
        <f>IF(csv!R225="","",csv!R225)</f>
        <v>CRO</v>
      </c>
      <c r="N233" s="52" t="s">
        <v>0</v>
      </c>
      <c r="O233" s="57" t="str">
        <f t="shared" si="210"/>
        <v>Ž16</v>
      </c>
      <c r="P233" s="78">
        <f>IF(O233="","",IF(COUNTIF(O$10:O232,O233)=0,P232+1,P232))</f>
        <v>15</v>
      </c>
      <c r="Q233" s="93">
        <f t="shared" si="211"/>
        <v>120</v>
      </c>
      <c r="R233" s="94" t="str" cm="1">
        <f t="array" ref="R233">IF(S233="","",INDEX(natjecanjeStaze_naziv,MATCH(S233,natjecanjeStaze_stazaId,0)))</f>
        <v>Ž16 – Ž21B</v>
      </c>
      <c r="S233" s="58">
        <f t="shared" si="212"/>
        <v>1007</v>
      </c>
      <c r="T233" s="52" t="s">
        <v>0</v>
      </c>
      <c r="U233" s="165" t="str">
        <f t="shared" si="213"/>
        <v>Ž16</v>
      </c>
      <c r="V233" s="52" t="s">
        <v>0</v>
      </c>
      <c r="W233" s="57" t="str">
        <f t="shared" si="214"/>
        <v>CRO</v>
      </c>
      <c r="X233" s="78">
        <f t="shared" si="200"/>
        <v>1</v>
      </c>
      <c r="Y233" s="33" t="str">
        <f t="shared" si="215"/>
        <v/>
      </c>
      <c r="Z233" s="71" t="str">
        <f>IF(Y233="","",MAX(Z$10:Z232)+1)</f>
        <v/>
      </c>
      <c r="AA233" s="52" t="s">
        <v>0</v>
      </c>
      <c r="AB233" s="135"/>
      <c r="AC233" s="52" t="s">
        <v>0</v>
      </c>
      <c r="AD233" s="20" t="str">
        <f t="shared" si="216"/>
        <v/>
      </c>
      <c r="AE233" s="52" t="s">
        <v>0</v>
      </c>
      <c r="AF233" s="165" t="str">
        <f t="shared" si="217"/>
        <v>CRO</v>
      </c>
      <c r="AG233" s="52" t="s">
        <v>0</v>
      </c>
      <c r="AH233" s="57" t="str">
        <f t="shared" si="218"/>
        <v>KAP</v>
      </c>
      <c r="AI233" s="33" t="str">
        <f t="shared" si="219"/>
        <v>OK Kapela</v>
      </c>
      <c r="AJ233" s="78" t="str">
        <f t="shared" si="201"/>
        <v/>
      </c>
      <c r="AK233" s="33" t="str" cm="1">
        <f t="array" ref="AK233">IF(AJ233="",""&amp;AI233,IF(AJ233="NEMA",AI233,INDEX(klub_naziv,MATCH(INDEX(klubAlias_klubId,AJ233),klub_id,0))))</f>
        <v>OK Kapela</v>
      </c>
      <c r="AL233" s="33" t="str" cm="1">
        <f t="array" ref="AL233">IFERROR(""&amp;INDEX(registarNatjecatelji,CX233,4),"")</f>
        <v>OK Kapela</v>
      </c>
      <c r="AM233" s="95" t="str">
        <f t="shared" si="220"/>
        <v/>
      </c>
      <c r="AN233" s="71" t="str">
        <f t="shared" si="221"/>
        <v>OK Kapela</v>
      </c>
      <c r="AO233" s="52" t="s">
        <v>0</v>
      </c>
      <c r="AP233" s="87" t="str">
        <f>IF(AJ233&lt;&gt;"NEMA","",IF(IFERROR(MATCH(AI233,AI$10:AI232,0),0)&lt;&gt;0,"",AI233))</f>
        <v/>
      </c>
      <c r="AQ233" s="52" t="s">
        <v>0</v>
      </c>
      <c r="AR233" s="135"/>
      <c r="AS233" s="52" t="s">
        <v>0</v>
      </c>
      <c r="AT233" s="57" t="str">
        <f t="shared" si="222"/>
        <v/>
      </c>
      <c r="AU233" s="33" t="str">
        <f>IF(AT233="","",MAX(AU$10:AU232)+1)</f>
        <v/>
      </c>
      <c r="AV233" s="33" t="str">
        <f t="shared" si="223"/>
        <v/>
      </c>
      <c r="AW233" s="33" t="str">
        <f t="shared" si="224"/>
        <v/>
      </c>
      <c r="AX233" s="33" t="str">
        <f>IF(AR233="","",MAX(AX$10:AX232)+1)</f>
        <v/>
      </c>
      <c r="AY233" s="94" t="str">
        <f t="shared" si="225"/>
        <v/>
      </c>
      <c r="AZ233" s="71" t="str">
        <f t="shared" si="226"/>
        <v/>
      </c>
      <c r="BA233" s="52" t="s">
        <v>0</v>
      </c>
      <c r="BB233" s="20" t="str">
        <f t="shared" si="227"/>
        <v/>
      </c>
      <c r="BC233" s="52" t="s">
        <v>0</v>
      </c>
      <c r="BD233" s="165" t="str">
        <f t="shared" si="228"/>
        <v>OK Kapela</v>
      </c>
      <c r="BE233" s="52" t="s">
        <v>0</v>
      </c>
      <c r="BF233" s="63" t="str">
        <f t="shared" si="229"/>
        <v>76:07</v>
      </c>
      <c r="BG233" s="93" t="str">
        <f t="shared" si="230"/>
        <v>0</v>
      </c>
      <c r="BH233" s="211">
        <f t="shared" si="231"/>
        <v>4567</v>
      </c>
      <c r="BI233" s="212">
        <f t="shared" si="202"/>
        <v>1</v>
      </c>
      <c r="BJ233" s="52" t="s">
        <v>0</v>
      </c>
      <c r="BK233" s="57" t="str">
        <f t="shared" si="232"/>
        <v>Mare</v>
      </c>
      <c r="BL233" s="33" t="str">
        <f t="shared" si="233"/>
        <v>Gršković</v>
      </c>
      <c r="BM233" s="78">
        <f t="shared" si="234"/>
        <v>1378</v>
      </c>
      <c r="BN233" s="78" t="str">
        <f t="shared" si="235"/>
        <v/>
      </c>
      <c r="BO233" s="33" t="str">
        <f t="shared" si="236"/>
        <v>Mare</v>
      </c>
      <c r="BP233" s="71" t="str">
        <f t="shared" si="237"/>
        <v>Gršković</v>
      </c>
      <c r="BQ233" s="52" t="s">
        <v>0</v>
      </c>
      <c r="BR233" s="87" t="str">
        <f t="shared" si="238"/>
        <v/>
      </c>
      <c r="BS233" s="52" t="s">
        <v>0</v>
      </c>
      <c r="BT233" s="20" t="str">
        <f t="shared" si="239"/>
        <v/>
      </c>
      <c r="BU233" s="52" t="s">
        <v>0</v>
      </c>
      <c r="BV233" s="135"/>
      <c r="BW233" s="52" t="s">
        <v>0</v>
      </c>
      <c r="BX233" s="57" t="str">
        <f t="shared" si="240"/>
        <v/>
      </c>
      <c r="BY233" s="78" t="str">
        <f>IF(BV233="","",MAX(BY$10:BY232)+1)</f>
        <v/>
      </c>
      <c r="BZ233" s="58" t="str">
        <f t="shared" si="241"/>
        <v/>
      </c>
      <c r="CA233" s="52" t="s">
        <v>0</v>
      </c>
      <c r="CB233" s="20" t="str">
        <f t="shared" si="242"/>
        <v/>
      </c>
      <c r="CC233" s="52" t="s">
        <v>0</v>
      </c>
      <c r="CD233" s="63" t="str">
        <f>IF(AND(BM233="NEMA",BN233="NEMA"),MAX(CD$10:CD232)+1,"")</f>
        <v/>
      </c>
      <c r="CE233" s="58" t="str">
        <f t="shared" si="243"/>
        <v/>
      </c>
      <c r="CF233" t="s">
        <v>0</v>
      </c>
      <c r="CG233" s="138" t="str">
        <f t="shared" si="203"/>
        <v>Ž</v>
      </c>
      <c r="CH233" t="s">
        <v>0</v>
      </c>
      <c r="CI233" s="57" t="str">
        <f>IF(CD233="","",IF(M233&lt;&gt;"CRO","","INSERT INTO osoba (id,reg_broj,oib,spol_id,dat_rodjenja) VALUES ("&amp;CD233&amp;",(SELECT max(reg_broj)+1 FROM osoba),Null,'"&amp;CG233&amp;"',Null); INSERT INTO osoba_log (id,reg_broj,oib,spol_id,dat_rodjenja,dnevnik_id) SELECT id,reg_broj,oib,spol_id,dat_rodjenja,"&amp;dnevnik_id&amp;" FROM osoba WHERE id = "&amp;CD233&amp;";"))</f>
        <v/>
      </c>
      <c r="CJ233" s="71" t="str">
        <f>IF(CD233="","","INSERT INTO imeprezime (id,osoba_id,rbr,ime,prezime,klub_id,identitet_id,sintaksa_id,info,aktivno,dnevnik_id) VALUES ("&amp;CD233&amp;","&amp;IF(CI233="","Null",CD233)&amp;",1,'"&amp;BK233&amp;"','"&amp;BL233&amp;"',(SELECT id FROM klub WHERE naziv = '"&amp;BD233&amp;"'),Null,1,'',1,"&amp;dnevnik_id&amp;");")</f>
        <v/>
      </c>
      <c r="CK233" t="s">
        <v>0</v>
      </c>
      <c r="CL233" s="20" t="str">
        <f t="shared" si="244"/>
        <v/>
      </c>
      <c r="CM233" s="52" t="s">
        <v>0</v>
      </c>
      <c r="CN233" s="57" t="str">
        <f t="shared" si="204"/>
        <v>Mare</v>
      </c>
      <c r="CO233" s="71" t="str">
        <f t="shared" si="205"/>
        <v>Gršković</v>
      </c>
      <c r="CP233" s="52" t="s">
        <v>0</v>
      </c>
      <c r="CQ233" s="57" t="str">
        <f t="shared" si="245"/>
        <v>Mare – Gršković – OK Kapela – Ž16</v>
      </c>
      <c r="CR233" s="58">
        <f t="shared" si="246"/>
        <v>246</v>
      </c>
      <c r="CS233" s="52" t="s">
        <v>0</v>
      </c>
      <c r="CT233" s="57" t="str">
        <f t="shared" si="247"/>
        <v>Mare – Gršković – OK Kapela</v>
      </c>
      <c r="CU233" s="58">
        <f t="shared" si="248"/>
        <v>246</v>
      </c>
      <c r="CV233" s="52" t="s">
        <v>0</v>
      </c>
      <c r="CW233" s="57" t="str">
        <f t="shared" si="249"/>
        <v>Mare – Gršković</v>
      </c>
      <c r="CX233" s="58">
        <f t="shared" si="250"/>
        <v>246</v>
      </c>
      <c r="CY233" s="52" t="s">
        <v>0</v>
      </c>
      <c r="CZ233" s="63">
        <f t="shared" si="251"/>
        <v>246</v>
      </c>
      <c r="DA233" s="58" cm="1">
        <f t="array" ref="DA233">IF(CZ233&lt;&gt;"",INDEX(imePrezime_id,CZ233,0),IF(CD233&lt;&gt;"",CD233,""))</f>
        <v>1378</v>
      </c>
      <c r="DB233" s="52" t="s">
        <v>0</v>
      </c>
      <c r="DC233" s="63" t="str">
        <f t="shared" si="252"/>
        <v>imepre</v>
      </c>
      <c r="DD233" s="78" t="str">
        <f t="shared" si="206"/>
        <v>klu</v>
      </c>
      <c r="DE233" s="78" t="str">
        <f t="shared" si="253"/>
        <v>kat</v>
      </c>
      <c r="DF233" s="78" t="str">
        <f t="shared" si="254"/>
        <v/>
      </c>
      <c r="DG233" s="71" t="str">
        <f t="shared" si="255"/>
        <v>imepre-klu-kat</v>
      </c>
      <c r="DH233" s="52" t="s">
        <v>0</v>
      </c>
      <c r="DI233" s="63">
        <f>IF(BL233="","",MAX(DI$10:DI232)+1)</f>
        <v>1201</v>
      </c>
      <c r="DJ233" s="78">
        <f t="shared" si="256"/>
        <v>1007</v>
      </c>
      <c r="DK233" s="78">
        <f t="shared" si="257"/>
        <v>1378</v>
      </c>
      <c r="DL233" s="78">
        <f t="shared" si="258"/>
        <v>4567</v>
      </c>
      <c r="DM233" s="78">
        <f t="shared" si="259"/>
        <v>1</v>
      </c>
      <c r="DN233" s="78">
        <f t="shared" si="207"/>
        <v>0</v>
      </c>
      <c r="DO233" s="78">
        <f t="shared" si="208"/>
        <v>1</v>
      </c>
      <c r="DP233" s="78" t="str">
        <f t="shared" si="260"/>
        <v>0</v>
      </c>
      <c r="DQ233" s="78" t="str">
        <f t="shared" si="261"/>
        <v/>
      </c>
      <c r="DR233" s="78" t="str">
        <f t="shared" si="262"/>
        <v/>
      </c>
      <c r="DS233" s="58" t="str">
        <f t="shared" si="209"/>
        <v/>
      </c>
      <c r="DT233" s="52" t="s">
        <v>0</v>
      </c>
      <c r="DU233" s="20"/>
      <c r="DV233" s="52"/>
      <c r="DW233" s="20"/>
      <c r="DX233" s="52"/>
      <c r="DY233" s="230"/>
      <c r="DZ233" s="52" t="s">
        <v>0</v>
      </c>
    </row>
    <row r="234" spans="1:130" x14ac:dyDescent="0.25">
      <c r="A234" t="s">
        <v>0</v>
      </c>
      <c r="B234" s="57" t="str">
        <f>IF(csv!F226="","",csv!T226)</f>
        <v>Ž16</v>
      </c>
      <c r="C234" s="33" t="s">
        <v>0</v>
      </c>
      <c r="D234" s="33" t="str">
        <f>IF(csv!F226="","",csv!F226)</f>
        <v>Ema</v>
      </c>
      <c r="E234" s="33" t="str">
        <f>IF(csv!E226="","",csv!E226)</f>
        <v>Potrebica</v>
      </c>
      <c r="F234" s="33" t="s">
        <v>0</v>
      </c>
      <c r="G234" s="78" t="str">
        <f>IF(csv!M226="","",csv!M226)</f>
        <v>81:16</v>
      </c>
      <c r="H234" s="78" t="str">
        <f>IF(csv!N226="","",csv!N226)</f>
        <v>0</v>
      </c>
      <c r="I234" s="33" t="s">
        <v>0</v>
      </c>
      <c r="J234" s="33" t="str">
        <f>IF(csv!P226="","",csv!P226)</f>
        <v>OK Varaždin</v>
      </c>
      <c r="K234" s="33" t="str">
        <f>IF(csv!Q226="","",csv!Q226)</f>
        <v>OK Varaždin</v>
      </c>
      <c r="L234" s="33" t="s">
        <v>0</v>
      </c>
      <c r="M234" s="71" t="str">
        <f>IF(csv!R226="","",csv!R226)</f>
        <v>CRO</v>
      </c>
      <c r="N234" s="52" t="s">
        <v>0</v>
      </c>
      <c r="O234" s="57" t="str">
        <f t="shared" si="210"/>
        <v>Ž16</v>
      </c>
      <c r="P234" s="78">
        <f>IF(O234="","",IF(COUNTIF(O$10:O233,O234)=0,P233+1,P233))</f>
        <v>15</v>
      </c>
      <c r="Q234" s="93">
        <f t="shared" si="211"/>
        <v>120</v>
      </c>
      <c r="R234" s="94" t="str" cm="1">
        <f t="array" ref="R234">IF(S234="","",INDEX(natjecanjeStaze_naziv,MATCH(S234,natjecanjeStaze_stazaId,0)))</f>
        <v>Ž16 – Ž21B</v>
      </c>
      <c r="S234" s="58">
        <f t="shared" si="212"/>
        <v>1007</v>
      </c>
      <c r="T234" s="52" t="s">
        <v>0</v>
      </c>
      <c r="U234" s="165" t="str">
        <f t="shared" si="213"/>
        <v>Ž16</v>
      </c>
      <c r="V234" s="52" t="s">
        <v>0</v>
      </c>
      <c r="W234" s="57" t="str">
        <f t="shared" si="214"/>
        <v>CRO</v>
      </c>
      <c r="X234" s="78">
        <f t="shared" si="200"/>
        <v>1</v>
      </c>
      <c r="Y234" s="33" t="str">
        <f t="shared" si="215"/>
        <v/>
      </c>
      <c r="Z234" s="71" t="str">
        <f>IF(Y234="","",MAX(Z$10:Z233)+1)</f>
        <v/>
      </c>
      <c r="AA234" s="52" t="s">
        <v>0</v>
      </c>
      <c r="AB234" s="135"/>
      <c r="AC234" s="52" t="s">
        <v>0</v>
      </c>
      <c r="AD234" s="20" t="str">
        <f t="shared" si="216"/>
        <v/>
      </c>
      <c r="AE234" s="52" t="s">
        <v>0</v>
      </c>
      <c r="AF234" s="165" t="str">
        <f t="shared" si="217"/>
        <v>CRO</v>
      </c>
      <c r="AG234" s="52" t="s">
        <v>0</v>
      </c>
      <c r="AH234" s="57" t="str">
        <f t="shared" si="218"/>
        <v>OK Varaždin</v>
      </c>
      <c r="AI234" s="33" t="str">
        <f t="shared" si="219"/>
        <v>OK Varaždin</v>
      </c>
      <c r="AJ234" s="78" t="str">
        <f t="shared" si="201"/>
        <v/>
      </c>
      <c r="AK234" s="33" t="str" cm="1">
        <f t="array" ref="AK234">IF(AJ234="",""&amp;AI234,IF(AJ234="NEMA",AI234,INDEX(klub_naziv,MATCH(INDEX(klubAlias_klubId,AJ234),klub_id,0))))</f>
        <v>OK Varaždin</v>
      </c>
      <c r="AL234" s="33" t="str" cm="1">
        <f t="array" ref="AL234">IFERROR(""&amp;INDEX(registarNatjecatelji,CX234,4),"")</f>
        <v>OK Varaždin</v>
      </c>
      <c r="AM234" s="95" t="str">
        <f t="shared" si="220"/>
        <v/>
      </c>
      <c r="AN234" s="71" t="str">
        <f t="shared" si="221"/>
        <v>OK Varaždin</v>
      </c>
      <c r="AO234" s="52" t="s">
        <v>0</v>
      </c>
      <c r="AP234" s="87" t="str">
        <f>IF(AJ234&lt;&gt;"NEMA","",IF(IFERROR(MATCH(AI234,AI$10:AI233,0),0)&lt;&gt;0,"",AI234))</f>
        <v/>
      </c>
      <c r="AQ234" s="52" t="s">
        <v>0</v>
      </c>
      <c r="AR234" s="135"/>
      <c r="AS234" s="52" t="s">
        <v>0</v>
      </c>
      <c r="AT234" s="57" t="str">
        <f t="shared" si="222"/>
        <v/>
      </c>
      <c r="AU234" s="33" t="str">
        <f>IF(AT234="","",MAX(AU$10:AU233)+1)</f>
        <v/>
      </c>
      <c r="AV234" s="33" t="str">
        <f t="shared" si="223"/>
        <v/>
      </c>
      <c r="AW234" s="33" t="str">
        <f t="shared" si="224"/>
        <v/>
      </c>
      <c r="AX234" s="33" t="str">
        <f>IF(AR234="","",MAX(AX$10:AX233)+1)</f>
        <v/>
      </c>
      <c r="AY234" s="94" t="str">
        <f t="shared" si="225"/>
        <v/>
      </c>
      <c r="AZ234" s="71" t="str">
        <f t="shared" si="226"/>
        <v/>
      </c>
      <c r="BA234" s="52" t="s">
        <v>0</v>
      </c>
      <c r="BB234" s="20" t="str">
        <f t="shared" si="227"/>
        <v/>
      </c>
      <c r="BC234" s="52" t="s">
        <v>0</v>
      </c>
      <c r="BD234" s="165" t="str">
        <f t="shared" si="228"/>
        <v>OK Varaždin</v>
      </c>
      <c r="BE234" s="52" t="s">
        <v>0</v>
      </c>
      <c r="BF234" s="63" t="str">
        <f t="shared" si="229"/>
        <v>81:16</v>
      </c>
      <c r="BG234" s="93" t="str">
        <f t="shared" si="230"/>
        <v>0</v>
      </c>
      <c r="BH234" s="211">
        <f t="shared" si="231"/>
        <v>4876</v>
      </c>
      <c r="BI234" s="212">
        <f t="shared" si="202"/>
        <v>1</v>
      </c>
      <c r="BJ234" s="52" t="s">
        <v>0</v>
      </c>
      <c r="BK234" s="57" t="str">
        <f t="shared" si="232"/>
        <v>Ema</v>
      </c>
      <c r="BL234" s="33" t="str">
        <f t="shared" si="233"/>
        <v>Potrebica</v>
      </c>
      <c r="BM234" s="78">
        <f t="shared" si="234"/>
        <v>1441</v>
      </c>
      <c r="BN234" s="78" t="str">
        <f t="shared" si="235"/>
        <v/>
      </c>
      <c r="BO234" s="33" t="str">
        <f t="shared" si="236"/>
        <v>Ema</v>
      </c>
      <c r="BP234" s="71" t="str">
        <f t="shared" si="237"/>
        <v>Potrebica</v>
      </c>
      <c r="BQ234" s="52" t="s">
        <v>0</v>
      </c>
      <c r="BR234" s="87" t="str">
        <f t="shared" si="238"/>
        <v/>
      </c>
      <c r="BS234" s="52" t="s">
        <v>0</v>
      </c>
      <c r="BT234" s="20" t="str">
        <f t="shared" si="239"/>
        <v/>
      </c>
      <c r="BU234" s="52" t="s">
        <v>0</v>
      </c>
      <c r="BV234" s="135"/>
      <c r="BW234" s="52" t="s">
        <v>0</v>
      </c>
      <c r="BX234" s="57" t="str">
        <f t="shared" si="240"/>
        <v/>
      </c>
      <c r="BY234" s="78" t="str">
        <f>IF(BV234="","",MAX(BY$10:BY233)+1)</f>
        <v/>
      </c>
      <c r="BZ234" s="58" t="str">
        <f t="shared" si="241"/>
        <v/>
      </c>
      <c r="CA234" s="52" t="s">
        <v>0</v>
      </c>
      <c r="CB234" s="20" t="str">
        <f t="shared" si="242"/>
        <v/>
      </c>
      <c r="CC234" s="52" t="s">
        <v>0</v>
      </c>
      <c r="CD234" s="63" t="str">
        <f>IF(AND(BM234="NEMA",BN234="NEMA"),MAX(CD$10:CD233)+1,"")</f>
        <v/>
      </c>
      <c r="CE234" s="58" t="str">
        <f t="shared" si="243"/>
        <v/>
      </c>
      <c r="CF234" t="s">
        <v>0</v>
      </c>
      <c r="CG234" s="138" t="str">
        <f t="shared" si="203"/>
        <v>Ž</v>
      </c>
      <c r="CH234" t="s">
        <v>0</v>
      </c>
      <c r="CI234" s="57" t="str">
        <f>IF(CD234="","",IF(M234&lt;&gt;"CRO","","INSERT INTO osoba (id,reg_broj,oib,spol_id,dat_rodjenja) VALUES ("&amp;CD234&amp;",(SELECT max(reg_broj)+1 FROM osoba),Null,'"&amp;CG234&amp;"',Null); INSERT INTO osoba_log (id,reg_broj,oib,spol_id,dat_rodjenja,dnevnik_id) SELECT id,reg_broj,oib,spol_id,dat_rodjenja,"&amp;dnevnik_id&amp;" FROM osoba WHERE id = "&amp;CD234&amp;";"))</f>
        <v/>
      </c>
      <c r="CJ234" s="71" t="str">
        <f>IF(CD234="","","INSERT INTO imeprezime (id,osoba_id,rbr,ime,prezime,klub_id,identitet_id,sintaksa_id,info,aktivno,dnevnik_id) VALUES ("&amp;CD234&amp;","&amp;IF(CI234="","Null",CD234)&amp;",1,'"&amp;BK234&amp;"','"&amp;BL234&amp;"',(SELECT id FROM klub WHERE naziv = '"&amp;BD234&amp;"'),Null,1,'',1,"&amp;dnevnik_id&amp;");")</f>
        <v/>
      </c>
      <c r="CK234" t="s">
        <v>0</v>
      </c>
      <c r="CL234" s="20" t="str">
        <f t="shared" si="244"/>
        <v/>
      </c>
      <c r="CM234" s="52" t="s">
        <v>0</v>
      </c>
      <c r="CN234" s="57" t="str">
        <f t="shared" si="204"/>
        <v>Ema</v>
      </c>
      <c r="CO234" s="71" t="str">
        <f t="shared" si="205"/>
        <v>Potrebica</v>
      </c>
      <c r="CP234" s="52" t="s">
        <v>0</v>
      </c>
      <c r="CQ234" s="57" t="str">
        <f t="shared" si="245"/>
        <v>Ema – Potrebica – OK Varaždin – Ž16</v>
      </c>
      <c r="CR234" s="58">
        <f t="shared" si="246"/>
        <v>567</v>
      </c>
      <c r="CS234" s="52" t="s">
        <v>0</v>
      </c>
      <c r="CT234" s="57" t="str">
        <f t="shared" si="247"/>
        <v>Ema – Potrebica – OK Varaždin</v>
      </c>
      <c r="CU234" s="58">
        <f t="shared" si="248"/>
        <v>567</v>
      </c>
      <c r="CV234" s="52" t="s">
        <v>0</v>
      </c>
      <c r="CW234" s="57" t="str">
        <f t="shared" si="249"/>
        <v>Ema – Potrebica</v>
      </c>
      <c r="CX234" s="58">
        <f t="shared" si="250"/>
        <v>567</v>
      </c>
      <c r="CY234" s="52" t="s">
        <v>0</v>
      </c>
      <c r="CZ234" s="63">
        <f t="shared" si="251"/>
        <v>567</v>
      </c>
      <c r="DA234" s="58" cm="1">
        <f t="array" ref="DA234">IF(CZ234&lt;&gt;"",INDEX(imePrezime_id,CZ234,0),IF(CD234&lt;&gt;"",CD234,""))</f>
        <v>1441</v>
      </c>
      <c r="DB234" s="52" t="s">
        <v>0</v>
      </c>
      <c r="DC234" s="63" t="str">
        <f t="shared" si="252"/>
        <v>imepre</v>
      </c>
      <c r="DD234" s="78" t="str">
        <f t="shared" si="206"/>
        <v>klu</v>
      </c>
      <c r="DE234" s="78" t="str">
        <f t="shared" si="253"/>
        <v>kat</v>
      </c>
      <c r="DF234" s="78" t="str">
        <f t="shared" si="254"/>
        <v/>
      </c>
      <c r="DG234" s="71" t="str">
        <f t="shared" si="255"/>
        <v>imepre-klu-kat</v>
      </c>
      <c r="DH234" s="52" t="s">
        <v>0</v>
      </c>
      <c r="DI234" s="63">
        <f>IF(BL234="","",MAX(DI$10:DI233)+1)</f>
        <v>1202</v>
      </c>
      <c r="DJ234" s="78">
        <f t="shared" si="256"/>
        <v>1007</v>
      </c>
      <c r="DK234" s="78">
        <f t="shared" si="257"/>
        <v>1441</v>
      </c>
      <c r="DL234" s="78">
        <f t="shared" si="258"/>
        <v>4876</v>
      </c>
      <c r="DM234" s="78">
        <f t="shared" si="259"/>
        <v>1</v>
      </c>
      <c r="DN234" s="78">
        <f t="shared" si="207"/>
        <v>0</v>
      </c>
      <c r="DO234" s="78">
        <f t="shared" si="208"/>
        <v>1</v>
      </c>
      <c r="DP234" s="78" t="str">
        <f t="shared" si="260"/>
        <v>0</v>
      </c>
      <c r="DQ234" s="78" t="str">
        <f t="shared" si="261"/>
        <v/>
      </c>
      <c r="DR234" s="78" t="str">
        <f t="shared" si="262"/>
        <v/>
      </c>
      <c r="DS234" s="58" t="str">
        <f t="shared" si="209"/>
        <v/>
      </c>
      <c r="DT234" s="52" t="s">
        <v>0</v>
      </c>
      <c r="DU234" s="20"/>
      <c r="DV234" s="52"/>
      <c r="DW234" s="20"/>
      <c r="DX234" s="52"/>
      <c r="DY234" s="230"/>
      <c r="DZ234" s="52" t="s">
        <v>0</v>
      </c>
    </row>
    <row r="235" spans="1:130" x14ac:dyDescent="0.25">
      <c r="A235" t="s">
        <v>0</v>
      </c>
      <c r="B235" s="57" t="str">
        <f>IF(csv!F227="","",csv!T227)</f>
        <v>Ž16</v>
      </c>
      <c r="C235" s="33" t="s">
        <v>0</v>
      </c>
      <c r="D235" s="33" t="str">
        <f>IF(csv!F227="","",csv!F227)</f>
        <v>Ira</v>
      </c>
      <c r="E235" s="33" t="str">
        <f>IF(csv!E227="","",csv!E227)</f>
        <v>Mareković</v>
      </c>
      <c r="F235" s="33" t="s">
        <v>0</v>
      </c>
      <c r="G235" s="78" t="str">
        <f>IF(csv!M227="","",csv!M227)</f>
        <v>84:12</v>
      </c>
      <c r="H235" s="78" t="str">
        <f>IF(csv!N227="","",csv!N227)</f>
        <v>0</v>
      </c>
      <c r="I235" s="33" t="s">
        <v>0</v>
      </c>
      <c r="J235" s="33" t="str">
        <f>IF(csv!P227="","",csv!P227)</f>
        <v>Vihor</v>
      </c>
      <c r="K235" s="33" t="str">
        <f>IF(csv!Q227="","",csv!Q227)</f>
        <v>OK Vihor</v>
      </c>
      <c r="L235" s="33" t="s">
        <v>0</v>
      </c>
      <c r="M235" s="71" t="str">
        <f>IF(csv!R227="","",csv!R227)</f>
        <v>CRO</v>
      </c>
      <c r="N235" s="52" t="s">
        <v>0</v>
      </c>
      <c r="O235" s="57" t="str">
        <f t="shared" si="210"/>
        <v>Ž16</v>
      </c>
      <c r="P235" s="78">
        <f>IF(O235="","",IF(COUNTIF(O$10:O234,O235)=0,P234+1,P234))</f>
        <v>15</v>
      </c>
      <c r="Q235" s="93">
        <f t="shared" si="211"/>
        <v>120</v>
      </c>
      <c r="R235" s="94" t="str" cm="1">
        <f t="array" ref="R235">IF(S235="","",INDEX(natjecanjeStaze_naziv,MATCH(S235,natjecanjeStaze_stazaId,0)))</f>
        <v>Ž16 – Ž21B</v>
      </c>
      <c r="S235" s="58">
        <f t="shared" si="212"/>
        <v>1007</v>
      </c>
      <c r="T235" s="52" t="s">
        <v>0</v>
      </c>
      <c r="U235" s="165" t="str">
        <f t="shared" si="213"/>
        <v>Ž16</v>
      </c>
      <c r="V235" s="52" t="s">
        <v>0</v>
      </c>
      <c r="W235" s="57" t="str">
        <f t="shared" si="214"/>
        <v>CRO</v>
      </c>
      <c r="X235" s="78">
        <f t="shared" si="200"/>
        <v>1</v>
      </c>
      <c r="Y235" s="33" t="str">
        <f t="shared" si="215"/>
        <v/>
      </c>
      <c r="Z235" s="71" t="str">
        <f>IF(Y235="","",MAX(Z$10:Z234)+1)</f>
        <v/>
      </c>
      <c r="AA235" s="52" t="s">
        <v>0</v>
      </c>
      <c r="AB235" s="135"/>
      <c r="AC235" s="52" t="s">
        <v>0</v>
      </c>
      <c r="AD235" s="20" t="str">
        <f t="shared" si="216"/>
        <v/>
      </c>
      <c r="AE235" s="52" t="s">
        <v>0</v>
      </c>
      <c r="AF235" s="165" t="str">
        <f t="shared" si="217"/>
        <v>CRO</v>
      </c>
      <c r="AG235" s="52" t="s">
        <v>0</v>
      </c>
      <c r="AH235" s="57" t="str">
        <f t="shared" si="218"/>
        <v>Vihor</v>
      </c>
      <c r="AI235" s="33" t="str">
        <f t="shared" si="219"/>
        <v>OK Vihor</v>
      </c>
      <c r="AJ235" s="78" t="str">
        <f t="shared" si="201"/>
        <v/>
      </c>
      <c r="AK235" s="33" t="str" cm="1">
        <f t="array" ref="AK235">IF(AJ235="",""&amp;AI235,IF(AJ235="NEMA",AI235,INDEX(klub_naziv,MATCH(INDEX(klubAlias_klubId,AJ235),klub_id,0))))</f>
        <v>OK Vihor</v>
      </c>
      <c r="AL235" s="33" t="str" cm="1">
        <f t="array" ref="AL235">IFERROR(""&amp;INDEX(registarNatjecatelji,CX235,4),"")</f>
        <v>OK Vihor</v>
      </c>
      <c r="AM235" s="95" t="str">
        <f t="shared" si="220"/>
        <v/>
      </c>
      <c r="AN235" s="71" t="str">
        <f t="shared" si="221"/>
        <v>OK Vihor</v>
      </c>
      <c r="AO235" s="52" t="s">
        <v>0</v>
      </c>
      <c r="AP235" s="87" t="str">
        <f>IF(AJ235&lt;&gt;"NEMA","",IF(IFERROR(MATCH(AI235,AI$10:AI234,0),0)&lt;&gt;0,"",AI235))</f>
        <v/>
      </c>
      <c r="AQ235" s="52" t="s">
        <v>0</v>
      </c>
      <c r="AR235" s="135"/>
      <c r="AS235" s="52" t="s">
        <v>0</v>
      </c>
      <c r="AT235" s="57" t="str">
        <f t="shared" si="222"/>
        <v/>
      </c>
      <c r="AU235" s="33" t="str">
        <f>IF(AT235="","",MAX(AU$10:AU234)+1)</f>
        <v/>
      </c>
      <c r="AV235" s="33" t="str">
        <f t="shared" si="223"/>
        <v/>
      </c>
      <c r="AW235" s="33" t="str">
        <f t="shared" si="224"/>
        <v/>
      </c>
      <c r="AX235" s="33" t="str">
        <f>IF(AR235="","",MAX(AX$10:AX234)+1)</f>
        <v/>
      </c>
      <c r="AY235" s="94" t="str">
        <f t="shared" si="225"/>
        <v/>
      </c>
      <c r="AZ235" s="71" t="str">
        <f t="shared" si="226"/>
        <v/>
      </c>
      <c r="BA235" s="52" t="s">
        <v>0</v>
      </c>
      <c r="BB235" s="20" t="str">
        <f t="shared" si="227"/>
        <v/>
      </c>
      <c r="BC235" s="52" t="s">
        <v>0</v>
      </c>
      <c r="BD235" s="165" t="str">
        <f t="shared" si="228"/>
        <v>OK Vihor</v>
      </c>
      <c r="BE235" s="52" t="s">
        <v>0</v>
      </c>
      <c r="BF235" s="63" t="str">
        <f t="shared" si="229"/>
        <v>84:12</v>
      </c>
      <c r="BG235" s="93" t="str">
        <f t="shared" si="230"/>
        <v>0</v>
      </c>
      <c r="BH235" s="211">
        <f t="shared" si="231"/>
        <v>5052</v>
      </c>
      <c r="BI235" s="212">
        <f t="shared" si="202"/>
        <v>1</v>
      </c>
      <c r="BJ235" s="52" t="s">
        <v>0</v>
      </c>
      <c r="BK235" s="57" t="str">
        <f t="shared" si="232"/>
        <v>Ira</v>
      </c>
      <c r="BL235" s="33" t="str">
        <f t="shared" si="233"/>
        <v>Mareković</v>
      </c>
      <c r="BM235" s="78">
        <f t="shared" si="234"/>
        <v>1410</v>
      </c>
      <c r="BN235" s="78" t="str">
        <f t="shared" si="235"/>
        <v/>
      </c>
      <c r="BO235" s="33" t="str">
        <f t="shared" si="236"/>
        <v>Ira</v>
      </c>
      <c r="BP235" s="71" t="str">
        <f t="shared" si="237"/>
        <v>Mareković</v>
      </c>
      <c r="BQ235" s="52" t="s">
        <v>0</v>
      </c>
      <c r="BR235" s="87" t="str">
        <f t="shared" si="238"/>
        <v/>
      </c>
      <c r="BS235" s="52" t="s">
        <v>0</v>
      </c>
      <c r="BT235" s="20" t="str">
        <f t="shared" si="239"/>
        <v/>
      </c>
      <c r="BU235" s="52" t="s">
        <v>0</v>
      </c>
      <c r="BV235" s="135"/>
      <c r="BW235" s="52" t="s">
        <v>0</v>
      </c>
      <c r="BX235" s="57" t="str">
        <f t="shared" si="240"/>
        <v/>
      </c>
      <c r="BY235" s="78" t="str">
        <f>IF(BV235="","",MAX(BY$10:BY234)+1)</f>
        <v/>
      </c>
      <c r="BZ235" s="58" t="str">
        <f t="shared" si="241"/>
        <v/>
      </c>
      <c r="CA235" s="52" t="s">
        <v>0</v>
      </c>
      <c r="CB235" s="20" t="str">
        <f t="shared" si="242"/>
        <v/>
      </c>
      <c r="CC235" s="52" t="s">
        <v>0</v>
      </c>
      <c r="CD235" s="63" t="str">
        <f>IF(AND(BM235="NEMA",BN235="NEMA"),MAX(CD$10:CD234)+1,"")</f>
        <v/>
      </c>
      <c r="CE235" s="58" t="str">
        <f t="shared" si="243"/>
        <v/>
      </c>
      <c r="CF235" t="s">
        <v>0</v>
      </c>
      <c r="CG235" s="138" t="str">
        <f t="shared" si="203"/>
        <v>Ž</v>
      </c>
      <c r="CH235" t="s">
        <v>0</v>
      </c>
      <c r="CI235" s="57" t="str">
        <f>IF(CD235="","",IF(M235&lt;&gt;"CRO","","INSERT INTO osoba (id,reg_broj,oib,spol_id,dat_rodjenja) VALUES ("&amp;CD235&amp;",(SELECT max(reg_broj)+1 FROM osoba),Null,'"&amp;CG235&amp;"',Null); INSERT INTO osoba_log (id,reg_broj,oib,spol_id,dat_rodjenja,dnevnik_id) SELECT id,reg_broj,oib,spol_id,dat_rodjenja,"&amp;dnevnik_id&amp;" FROM osoba WHERE id = "&amp;CD235&amp;";"))</f>
        <v/>
      </c>
      <c r="CJ235" s="71" t="str">
        <f>IF(CD235="","","INSERT INTO imeprezime (id,osoba_id,rbr,ime,prezime,klub_id,identitet_id,sintaksa_id,info,aktivno,dnevnik_id) VALUES ("&amp;CD235&amp;","&amp;IF(CI235="","Null",CD235)&amp;",1,'"&amp;BK235&amp;"','"&amp;BL235&amp;"',(SELECT id FROM klub WHERE naziv = '"&amp;BD235&amp;"'),Null,1,'',1,"&amp;dnevnik_id&amp;");")</f>
        <v/>
      </c>
      <c r="CK235" t="s">
        <v>0</v>
      </c>
      <c r="CL235" s="20" t="str">
        <f t="shared" si="244"/>
        <v/>
      </c>
      <c r="CM235" s="52" t="s">
        <v>0</v>
      </c>
      <c r="CN235" s="57" t="str">
        <f t="shared" si="204"/>
        <v>Ira</v>
      </c>
      <c r="CO235" s="71" t="str">
        <f t="shared" si="205"/>
        <v>Mareković</v>
      </c>
      <c r="CP235" s="52" t="s">
        <v>0</v>
      </c>
      <c r="CQ235" s="57" t="str">
        <f t="shared" si="245"/>
        <v>Ira – Mareković – OK Vihor – Ž16</v>
      </c>
      <c r="CR235" s="58">
        <f t="shared" si="246"/>
        <v>777</v>
      </c>
      <c r="CS235" s="52" t="s">
        <v>0</v>
      </c>
      <c r="CT235" s="57" t="str">
        <f t="shared" si="247"/>
        <v>Ira – Mareković – OK Vihor</v>
      </c>
      <c r="CU235" s="58">
        <f t="shared" si="248"/>
        <v>777</v>
      </c>
      <c r="CV235" s="52" t="s">
        <v>0</v>
      </c>
      <c r="CW235" s="57" t="str">
        <f t="shared" si="249"/>
        <v>Ira – Mareković</v>
      </c>
      <c r="CX235" s="58">
        <f t="shared" si="250"/>
        <v>777</v>
      </c>
      <c r="CY235" s="52" t="s">
        <v>0</v>
      </c>
      <c r="CZ235" s="63">
        <f t="shared" si="251"/>
        <v>777</v>
      </c>
      <c r="DA235" s="58" cm="1">
        <f t="array" ref="DA235">IF(CZ235&lt;&gt;"",INDEX(imePrezime_id,CZ235,0),IF(CD235&lt;&gt;"",CD235,""))</f>
        <v>1410</v>
      </c>
      <c r="DB235" s="52" t="s">
        <v>0</v>
      </c>
      <c r="DC235" s="63" t="str">
        <f t="shared" si="252"/>
        <v>imepre</v>
      </c>
      <c r="DD235" s="78" t="str">
        <f t="shared" si="206"/>
        <v>klu</v>
      </c>
      <c r="DE235" s="78" t="str">
        <f t="shared" si="253"/>
        <v>kat</v>
      </c>
      <c r="DF235" s="78" t="str">
        <f t="shared" si="254"/>
        <v/>
      </c>
      <c r="DG235" s="71" t="str">
        <f t="shared" si="255"/>
        <v>imepre-klu-kat</v>
      </c>
      <c r="DH235" s="52" t="s">
        <v>0</v>
      </c>
      <c r="DI235" s="63">
        <f>IF(BL235="","",MAX(DI$10:DI234)+1)</f>
        <v>1203</v>
      </c>
      <c r="DJ235" s="78">
        <f t="shared" si="256"/>
        <v>1007</v>
      </c>
      <c r="DK235" s="78">
        <f t="shared" si="257"/>
        <v>1410</v>
      </c>
      <c r="DL235" s="78">
        <f t="shared" si="258"/>
        <v>5052</v>
      </c>
      <c r="DM235" s="78">
        <f t="shared" si="259"/>
        <v>1</v>
      </c>
      <c r="DN235" s="78">
        <f t="shared" si="207"/>
        <v>0</v>
      </c>
      <c r="DO235" s="78">
        <f t="shared" si="208"/>
        <v>1</v>
      </c>
      <c r="DP235" s="78" t="str">
        <f t="shared" si="260"/>
        <v>0</v>
      </c>
      <c r="DQ235" s="78" t="str">
        <f t="shared" si="261"/>
        <v/>
      </c>
      <c r="DR235" s="78" t="str">
        <f t="shared" si="262"/>
        <v/>
      </c>
      <c r="DS235" s="58" t="str">
        <f t="shared" si="209"/>
        <v/>
      </c>
      <c r="DT235" s="52" t="s">
        <v>0</v>
      </c>
      <c r="DU235" s="20"/>
      <c r="DV235" s="52"/>
      <c r="DW235" s="20"/>
      <c r="DX235" s="52"/>
      <c r="DY235" s="230"/>
      <c r="DZ235" s="52" t="s">
        <v>0</v>
      </c>
    </row>
    <row r="236" spans="1:130" x14ac:dyDescent="0.25">
      <c r="A236" t="s">
        <v>0</v>
      </c>
      <c r="B236" s="57" t="str">
        <f>IF(csv!F228="","",csv!T228)</f>
        <v>Ž16</v>
      </c>
      <c r="C236" s="33" t="s">
        <v>0</v>
      </c>
      <c r="D236" s="33" t="str">
        <f>IF(csv!F228="","",csv!F228)</f>
        <v>Nina</v>
      </c>
      <c r="E236" s="33" t="str">
        <f>IF(csv!E228="","",csv!E228)</f>
        <v>Mioković</v>
      </c>
      <c r="F236" s="33" t="s">
        <v>0</v>
      </c>
      <c r="G236" s="78" t="str">
        <f>IF(csv!M228="","",csv!M228)</f>
        <v>87:18</v>
      </c>
      <c r="H236" s="78" t="str">
        <f>IF(csv!N228="","",csv!N228)</f>
        <v>0</v>
      </c>
      <c r="I236" s="33" t="s">
        <v>0</v>
      </c>
      <c r="J236" s="33" t="str">
        <f>IF(csv!P228="","",csv!P228)</f>
        <v>KAP</v>
      </c>
      <c r="K236" s="33" t="str">
        <f>IF(csv!Q228="","",csv!Q228)</f>
        <v>OK Kapela</v>
      </c>
      <c r="L236" s="33" t="s">
        <v>0</v>
      </c>
      <c r="M236" s="71" t="str">
        <f>IF(csv!R228="","",csv!R228)</f>
        <v>CRO</v>
      </c>
      <c r="N236" s="52" t="s">
        <v>0</v>
      </c>
      <c r="O236" s="57" t="str">
        <f t="shared" si="210"/>
        <v>Ž16</v>
      </c>
      <c r="P236" s="78">
        <f>IF(O236="","",IF(COUNTIF(O$10:O235,O236)=0,P235+1,P235))</f>
        <v>15</v>
      </c>
      <c r="Q236" s="93">
        <f t="shared" si="211"/>
        <v>120</v>
      </c>
      <c r="R236" s="94" t="str" cm="1">
        <f t="array" ref="R236">IF(S236="","",INDEX(natjecanjeStaze_naziv,MATCH(S236,natjecanjeStaze_stazaId,0)))</f>
        <v>Ž16 – Ž21B</v>
      </c>
      <c r="S236" s="58">
        <f t="shared" si="212"/>
        <v>1007</v>
      </c>
      <c r="T236" s="52" t="s">
        <v>0</v>
      </c>
      <c r="U236" s="165" t="str">
        <f t="shared" si="213"/>
        <v>Ž16</v>
      </c>
      <c r="V236" s="52" t="s">
        <v>0</v>
      </c>
      <c r="W236" s="57" t="str">
        <f t="shared" si="214"/>
        <v>CRO</v>
      </c>
      <c r="X236" s="78">
        <f t="shared" si="200"/>
        <v>1</v>
      </c>
      <c r="Y236" s="33" t="str">
        <f t="shared" si="215"/>
        <v/>
      </c>
      <c r="Z236" s="71" t="str">
        <f>IF(Y236="","",MAX(Z$10:Z235)+1)</f>
        <v/>
      </c>
      <c r="AA236" s="52" t="s">
        <v>0</v>
      </c>
      <c r="AB236" s="135"/>
      <c r="AC236" s="52" t="s">
        <v>0</v>
      </c>
      <c r="AD236" s="20" t="str">
        <f t="shared" si="216"/>
        <v/>
      </c>
      <c r="AE236" s="52" t="s">
        <v>0</v>
      </c>
      <c r="AF236" s="165" t="str">
        <f t="shared" si="217"/>
        <v>CRO</v>
      </c>
      <c r="AG236" s="52" t="s">
        <v>0</v>
      </c>
      <c r="AH236" s="57" t="str">
        <f t="shared" si="218"/>
        <v>KAP</v>
      </c>
      <c r="AI236" s="33" t="str">
        <f t="shared" si="219"/>
        <v>OK Kapela</v>
      </c>
      <c r="AJ236" s="78" t="str">
        <f t="shared" si="201"/>
        <v/>
      </c>
      <c r="AK236" s="33" t="str" cm="1">
        <f t="array" ref="AK236">IF(AJ236="",""&amp;AI236,IF(AJ236="NEMA",AI236,INDEX(klub_naziv,MATCH(INDEX(klubAlias_klubId,AJ236),klub_id,0))))</f>
        <v>OK Kapela</v>
      </c>
      <c r="AL236" s="33" t="str" cm="1">
        <f t="array" ref="AL236">IFERROR(""&amp;INDEX(registarNatjecatelji,CX236,4),"")</f>
        <v>OK Kapela</v>
      </c>
      <c r="AM236" s="95" t="str">
        <f t="shared" si="220"/>
        <v/>
      </c>
      <c r="AN236" s="71" t="str">
        <f t="shared" si="221"/>
        <v>OK Kapela</v>
      </c>
      <c r="AO236" s="52" t="s">
        <v>0</v>
      </c>
      <c r="AP236" s="87" t="str">
        <f>IF(AJ236&lt;&gt;"NEMA","",IF(IFERROR(MATCH(AI236,AI$10:AI235,0),0)&lt;&gt;0,"",AI236))</f>
        <v/>
      </c>
      <c r="AQ236" s="52" t="s">
        <v>0</v>
      </c>
      <c r="AR236" s="135"/>
      <c r="AS236" s="52" t="s">
        <v>0</v>
      </c>
      <c r="AT236" s="57" t="str">
        <f t="shared" si="222"/>
        <v/>
      </c>
      <c r="AU236" s="33" t="str">
        <f>IF(AT236="","",MAX(AU$10:AU235)+1)</f>
        <v/>
      </c>
      <c r="AV236" s="33" t="str">
        <f t="shared" si="223"/>
        <v/>
      </c>
      <c r="AW236" s="33" t="str">
        <f t="shared" si="224"/>
        <v/>
      </c>
      <c r="AX236" s="33" t="str">
        <f>IF(AR236="","",MAX(AX$10:AX235)+1)</f>
        <v/>
      </c>
      <c r="AY236" s="94" t="str">
        <f t="shared" si="225"/>
        <v/>
      </c>
      <c r="AZ236" s="71" t="str">
        <f t="shared" si="226"/>
        <v/>
      </c>
      <c r="BA236" s="52" t="s">
        <v>0</v>
      </c>
      <c r="BB236" s="20" t="str">
        <f t="shared" si="227"/>
        <v/>
      </c>
      <c r="BC236" s="52" t="s">
        <v>0</v>
      </c>
      <c r="BD236" s="165" t="str">
        <f t="shared" si="228"/>
        <v>OK Kapela</v>
      </c>
      <c r="BE236" s="52" t="s">
        <v>0</v>
      </c>
      <c r="BF236" s="63" t="str">
        <f t="shared" si="229"/>
        <v>87:18</v>
      </c>
      <c r="BG236" s="93" t="str">
        <f t="shared" si="230"/>
        <v>0</v>
      </c>
      <c r="BH236" s="211">
        <f t="shared" si="231"/>
        <v>5238</v>
      </c>
      <c r="BI236" s="212">
        <f t="shared" si="202"/>
        <v>1</v>
      </c>
      <c r="BJ236" s="52" t="s">
        <v>0</v>
      </c>
      <c r="BK236" s="57" t="str">
        <f t="shared" si="232"/>
        <v>Nina</v>
      </c>
      <c r="BL236" s="33" t="str">
        <f t="shared" si="233"/>
        <v>Mioković</v>
      </c>
      <c r="BM236" s="78">
        <f t="shared" si="234"/>
        <v>1243</v>
      </c>
      <c r="BN236" s="78" t="str">
        <f t="shared" si="235"/>
        <v/>
      </c>
      <c r="BO236" s="33" t="str">
        <f t="shared" si="236"/>
        <v>Nina</v>
      </c>
      <c r="BP236" s="71" t="str">
        <f t="shared" si="237"/>
        <v>Mioković</v>
      </c>
      <c r="BQ236" s="52" t="s">
        <v>0</v>
      </c>
      <c r="BR236" s="87" t="str">
        <f t="shared" si="238"/>
        <v/>
      </c>
      <c r="BS236" s="52" t="s">
        <v>0</v>
      </c>
      <c r="BT236" s="20" t="str">
        <f t="shared" si="239"/>
        <v/>
      </c>
      <c r="BU236" s="52" t="s">
        <v>0</v>
      </c>
      <c r="BV236" s="135"/>
      <c r="BW236" s="52" t="s">
        <v>0</v>
      </c>
      <c r="BX236" s="57" t="str">
        <f t="shared" si="240"/>
        <v/>
      </c>
      <c r="BY236" s="78" t="str">
        <f>IF(BV236="","",MAX(BY$10:BY235)+1)</f>
        <v/>
      </c>
      <c r="BZ236" s="58" t="str">
        <f t="shared" si="241"/>
        <v/>
      </c>
      <c r="CA236" s="52" t="s">
        <v>0</v>
      </c>
      <c r="CB236" s="20" t="str">
        <f t="shared" si="242"/>
        <v/>
      </c>
      <c r="CC236" s="52" t="s">
        <v>0</v>
      </c>
      <c r="CD236" s="63" t="str">
        <f>IF(AND(BM236="NEMA",BN236="NEMA"),MAX(CD$10:CD235)+1,"")</f>
        <v/>
      </c>
      <c r="CE236" s="58" t="str">
        <f t="shared" si="243"/>
        <v/>
      </c>
      <c r="CF236" t="s">
        <v>0</v>
      </c>
      <c r="CG236" s="138" t="str">
        <f t="shared" si="203"/>
        <v>Ž</v>
      </c>
      <c r="CH236" t="s">
        <v>0</v>
      </c>
      <c r="CI236" s="57" t="str">
        <f>IF(CD236="","",IF(M236&lt;&gt;"CRO","","INSERT INTO osoba (id,reg_broj,oib,spol_id,dat_rodjenja) VALUES ("&amp;CD236&amp;",(SELECT max(reg_broj)+1 FROM osoba),Null,'"&amp;CG236&amp;"',Null); INSERT INTO osoba_log (id,reg_broj,oib,spol_id,dat_rodjenja,dnevnik_id) SELECT id,reg_broj,oib,spol_id,dat_rodjenja,"&amp;dnevnik_id&amp;" FROM osoba WHERE id = "&amp;CD236&amp;";"))</f>
        <v/>
      </c>
      <c r="CJ236" s="71" t="str">
        <f>IF(CD236="","","INSERT INTO imeprezime (id,osoba_id,rbr,ime,prezime,klub_id,identitet_id,sintaksa_id,info,aktivno,dnevnik_id) VALUES ("&amp;CD236&amp;","&amp;IF(CI236="","Null",CD236)&amp;",1,'"&amp;BK236&amp;"','"&amp;BL236&amp;"',(SELECT id FROM klub WHERE naziv = '"&amp;BD236&amp;"'),Null,1,'',1,"&amp;dnevnik_id&amp;");")</f>
        <v/>
      </c>
      <c r="CK236" t="s">
        <v>0</v>
      </c>
      <c r="CL236" s="20" t="str">
        <f t="shared" si="244"/>
        <v/>
      </c>
      <c r="CM236" s="52" t="s">
        <v>0</v>
      </c>
      <c r="CN236" s="57" t="str">
        <f t="shared" si="204"/>
        <v>Nina</v>
      </c>
      <c r="CO236" s="71" t="str">
        <f t="shared" si="205"/>
        <v>Mioković</v>
      </c>
      <c r="CP236" s="52" t="s">
        <v>0</v>
      </c>
      <c r="CQ236" s="57" t="str">
        <f t="shared" si="245"/>
        <v>Nina – Mioković – OK Kapela – Ž16</v>
      </c>
      <c r="CR236" s="58">
        <f t="shared" si="246"/>
        <v>282</v>
      </c>
      <c r="CS236" s="52" t="s">
        <v>0</v>
      </c>
      <c r="CT236" s="57" t="str">
        <f t="shared" si="247"/>
        <v>Nina – Mioković – OK Kapela</v>
      </c>
      <c r="CU236" s="58">
        <f t="shared" si="248"/>
        <v>282</v>
      </c>
      <c r="CV236" s="52" t="s">
        <v>0</v>
      </c>
      <c r="CW236" s="57" t="str">
        <f t="shared" si="249"/>
        <v>Nina – Mioković</v>
      </c>
      <c r="CX236" s="58">
        <f t="shared" si="250"/>
        <v>282</v>
      </c>
      <c r="CY236" s="52" t="s">
        <v>0</v>
      </c>
      <c r="CZ236" s="63">
        <f t="shared" si="251"/>
        <v>282</v>
      </c>
      <c r="DA236" s="58" cm="1">
        <f t="array" ref="DA236">IF(CZ236&lt;&gt;"",INDEX(imePrezime_id,CZ236,0),IF(CD236&lt;&gt;"",CD236,""))</f>
        <v>1243</v>
      </c>
      <c r="DB236" s="52" t="s">
        <v>0</v>
      </c>
      <c r="DC236" s="63" t="str">
        <f t="shared" si="252"/>
        <v>imepre</v>
      </c>
      <c r="DD236" s="78" t="str">
        <f t="shared" si="206"/>
        <v>klu</v>
      </c>
      <c r="DE236" s="78" t="str">
        <f t="shared" si="253"/>
        <v>kat</v>
      </c>
      <c r="DF236" s="78" t="str">
        <f t="shared" si="254"/>
        <v/>
      </c>
      <c r="DG236" s="71" t="str">
        <f t="shared" si="255"/>
        <v>imepre-klu-kat</v>
      </c>
      <c r="DH236" s="52" t="s">
        <v>0</v>
      </c>
      <c r="DI236" s="63">
        <f>IF(BL236="","",MAX(DI$10:DI235)+1)</f>
        <v>1204</v>
      </c>
      <c r="DJ236" s="78">
        <f t="shared" si="256"/>
        <v>1007</v>
      </c>
      <c r="DK236" s="78">
        <f t="shared" si="257"/>
        <v>1243</v>
      </c>
      <c r="DL236" s="78">
        <f t="shared" si="258"/>
        <v>5238</v>
      </c>
      <c r="DM236" s="78">
        <f t="shared" si="259"/>
        <v>1</v>
      </c>
      <c r="DN236" s="78">
        <f t="shared" si="207"/>
        <v>0</v>
      </c>
      <c r="DO236" s="78">
        <f t="shared" si="208"/>
        <v>1</v>
      </c>
      <c r="DP236" s="78" t="str">
        <f t="shared" si="260"/>
        <v>0</v>
      </c>
      <c r="DQ236" s="78" t="str">
        <f t="shared" si="261"/>
        <v/>
      </c>
      <c r="DR236" s="78" t="str">
        <f t="shared" si="262"/>
        <v/>
      </c>
      <c r="DS236" s="58" t="str">
        <f t="shared" si="209"/>
        <v/>
      </c>
      <c r="DT236" s="52" t="s">
        <v>0</v>
      </c>
      <c r="DU236" s="20"/>
      <c r="DV236" s="52"/>
      <c r="DW236" s="20"/>
      <c r="DX236" s="52"/>
      <c r="DY236" s="230"/>
      <c r="DZ236" s="52" t="s">
        <v>0</v>
      </c>
    </row>
    <row r="237" spans="1:130" x14ac:dyDescent="0.25">
      <c r="A237" t="s">
        <v>0</v>
      </c>
      <c r="B237" s="57" t="str">
        <f>IF(csv!F229="","",csv!T229)</f>
        <v>Ž16</v>
      </c>
      <c r="C237" s="33" t="s">
        <v>0</v>
      </c>
      <c r="D237" s="33" t="str">
        <f>IF(csv!F229="","",csv!F229)</f>
        <v>Lucija Marijela</v>
      </c>
      <c r="E237" s="33" t="str">
        <f>IF(csv!E229="","",csv!E229)</f>
        <v>Štambuk</v>
      </c>
      <c r="F237" s="33" t="s">
        <v>0</v>
      </c>
      <c r="G237" s="78" t="str">
        <f>IF(csv!M229="","",csv!M229)</f>
        <v>99:01</v>
      </c>
      <c r="H237" s="78" t="str">
        <f>IF(csv!N229="","",csv!N229)</f>
        <v>0</v>
      </c>
      <c r="I237" s="33" t="s">
        <v>0</v>
      </c>
      <c r="J237" s="33" t="str">
        <f>IF(csv!P229="","",csv!P229)</f>
        <v>OK MERZ CRO</v>
      </c>
      <c r="K237" s="33" t="str">
        <f>IF(csv!Q229="","",csv!Q229)</f>
        <v>OK Ivan Merz</v>
      </c>
      <c r="L237" s="33" t="s">
        <v>0</v>
      </c>
      <c r="M237" s="71" t="str">
        <f>IF(csv!R229="","",csv!R229)</f>
        <v>CRO</v>
      </c>
      <c r="N237" s="52" t="s">
        <v>0</v>
      </c>
      <c r="O237" s="57" t="str">
        <f t="shared" si="210"/>
        <v>Ž16</v>
      </c>
      <c r="P237" s="78">
        <f>IF(O237="","",IF(COUNTIF(O$10:O236,O237)=0,P236+1,P236))</f>
        <v>15</v>
      </c>
      <c r="Q237" s="93">
        <f t="shared" si="211"/>
        <v>120</v>
      </c>
      <c r="R237" s="94" t="str" cm="1">
        <f t="array" ref="R237">IF(S237="","",INDEX(natjecanjeStaze_naziv,MATCH(S237,natjecanjeStaze_stazaId,0)))</f>
        <v>Ž16 – Ž21B</v>
      </c>
      <c r="S237" s="58">
        <f t="shared" si="212"/>
        <v>1007</v>
      </c>
      <c r="T237" s="52" t="s">
        <v>0</v>
      </c>
      <c r="U237" s="165" t="str">
        <f t="shared" si="213"/>
        <v>Ž16</v>
      </c>
      <c r="V237" s="52" t="s">
        <v>0</v>
      </c>
      <c r="W237" s="57" t="str">
        <f t="shared" si="214"/>
        <v>CRO</v>
      </c>
      <c r="X237" s="78">
        <f t="shared" si="200"/>
        <v>1</v>
      </c>
      <c r="Y237" s="33" t="str">
        <f t="shared" si="215"/>
        <v/>
      </c>
      <c r="Z237" s="71" t="str">
        <f>IF(Y237="","",MAX(Z$10:Z236)+1)</f>
        <v/>
      </c>
      <c r="AA237" s="52" t="s">
        <v>0</v>
      </c>
      <c r="AB237" s="135"/>
      <c r="AC237" s="52" t="s">
        <v>0</v>
      </c>
      <c r="AD237" s="20" t="str">
        <f t="shared" si="216"/>
        <v/>
      </c>
      <c r="AE237" s="52" t="s">
        <v>0</v>
      </c>
      <c r="AF237" s="165" t="str">
        <f t="shared" si="217"/>
        <v>CRO</v>
      </c>
      <c r="AG237" s="52" t="s">
        <v>0</v>
      </c>
      <c r="AH237" s="57" t="str">
        <f t="shared" si="218"/>
        <v>OK MERZ CRO</v>
      </c>
      <c r="AI237" s="33" t="str">
        <f t="shared" si="219"/>
        <v>OK Ivan Merz</v>
      </c>
      <c r="AJ237" s="78" t="str">
        <f t="shared" si="201"/>
        <v/>
      </c>
      <c r="AK237" s="33" t="str" cm="1">
        <f t="array" ref="AK237">IF(AJ237="",""&amp;AI237,IF(AJ237="NEMA",AI237,INDEX(klub_naziv,MATCH(INDEX(klubAlias_klubId,AJ237),klub_id,0))))</f>
        <v>OK Ivan Merz</v>
      </c>
      <c r="AL237" s="33" t="str" cm="1">
        <f t="array" ref="AL237">IFERROR(""&amp;INDEX(registarNatjecatelji,CX237,4),"")</f>
        <v>OK Ivan Merz</v>
      </c>
      <c r="AM237" s="95" t="str">
        <f t="shared" si="220"/>
        <v/>
      </c>
      <c r="AN237" s="71" t="str">
        <f t="shared" si="221"/>
        <v>OK Ivan Merz</v>
      </c>
      <c r="AO237" s="52" t="s">
        <v>0</v>
      </c>
      <c r="AP237" s="87" t="str">
        <f>IF(AJ237&lt;&gt;"NEMA","",IF(IFERROR(MATCH(AI237,AI$10:AI236,0),0)&lt;&gt;0,"",AI237))</f>
        <v/>
      </c>
      <c r="AQ237" s="52" t="s">
        <v>0</v>
      </c>
      <c r="AR237" s="135"/>
      <c r="AS237" s="52" t="s">
        <v>0</v>
      </c>
      <c r="AT237" s="57" t="str">
        <f t="shared" si="222"/>
        <v/>
      </c>
      <c r="AU237" s="33" t="str">
        <f>IF(AT237="","",MAX(AU$10:AU236)+1)</f>
        <v/>
      </c>
      <c r="AV237" s="33" t="str">
        <f t="shared" si="223"/>
        <v/>
      </c>
      <c r="AW237" s="33" t="str">
        <f t="shared" si="224"/>
        <v/>
      </c>
      <c r="AX237" s="33" t="str">
        <f>IF(AR237="","",MAX(AX$10:AX236)+1)</f>
        <v/>
      </c>
      <c r="AY237" s="94" t="str">
        <f t="shared" si="225"/>
        <v/>
      </c>
      <c r="AZ237" s="71" t="str">
        <f t="shared" si="226"/>
        <v/>
      </c>
      <c r="BA237" s="52" t="s">
        <v>0</v>
      </c>
      <c r="BB237" s="20" t="str">
        <f t="shared" si="227"/>
        <v/>
      </c>
      <c r="BC237" s="52" t="s">
        <v>0</v>
      </c>
      <c r="BD237" s="165" t="str">
        <f t="shared" si="228"/>
        <v>OK Ivan Merz</v>
      </c>
      <c r="BE237" s="52" t="s">
        <v>0</v>
      </c>
      <c r="BF237" s="63" t="str">
        <f t="shared" si="229"/>
        <v>99:01</v>
      </c>
      <c r="BG237" s="93" t="str">
        <f t="shared" si="230"/>
        <v>0</v>
      </c>
      <c r="BH237" s="211">
        <f t="shared" si="231"/>
        <v>5941</v>
      </c>
      <c r="BI237" s="212">
        <f t="shared" si="202"/>
        <v>1</v>
      </c>
      <c r="BJ237" s="52" t="s">
        <v>0</v>
      </c>
      <c r="BK237" s="57" t="str">
        <f t="shared" si="232"/>
        <v>Lucija Marijela</v>
      </c>
      <c r="BL237" s="33" t="str">
        <f t="shared" si="233"/>
        <v>Štambuk</v>
      </c>
      <c r="BM237" s="78">
        <f t="shared" si="234"/>
        <v>1493</v>
      </c>
      <c r="BN237" s="78" t="str">
        <f t="shared" si="235"/>
        <v/>
      </c>
      <c r="BO237" s="33" t="str">
        <f t="shared" si="236"/>
        <v>Lucija Marijela</v>
      </c>
      <c r="BP237" s="71" t="str">
        <f t="shared" si="237"/>
        <v>Štambuk</v>
      </c>
      <c r="BQ237" s="52" t="s">
        <v>0</v>
      </c>
      <c r="BR237" s="87" t="str">
        <f t="shared" si="238"/>
        <v/>
      </c>
      <c r="BS237" s="52" t="s">
        <v>0</v>
      </c>
      <c r="BT237" s="20" t="str">
        <f t="shared" si="239"/>
        <v/>
      </c>
      <c r="BU237" s="52" t="s">
        <v>0</v>
      </c>
      <c r="BV237" s="135"/>
      <c r="BW237" s="52" t="s">
        <v>0</v>
      </c>
      <c r="BX237" s="57" t="str">
        <f t="shared" si="240"/>
        <v/>
      </c>
      <c r="BY237" s="78" t="str">
        <f>IF(BV237="","",MAX(BY$10:BY236)+1)</f>
        <v/>
      </c>
      <c r="BZ237" s="58" t="str">
        <f t="shared" si="241"/>
        <v/>
      </c>
      <c r="CA237" s="52" t="s">
        <v>0</v>
      </c>
      <c r="CB237" s="20" t="str">
        <f t="shared" si="242"/>
        <v/>
      </c>
      <c r="CC237" s="52" t="s">
        <v>0</v>
      </c>
      <c r="CD237" s="63" t="str">
        <f>IF(AND(BM237="NEMA",BN237="NEMA"),MAX(CD$10:CD236)+1,"")</f>
        <v/>
      </c>
      <c r="CE237" s="58" t="str">
        <f t="shared" si="243"/>
        <v/>
      </c>
      <c r="CF237" t="s">
        <v>0</v>
      </c>
      <c r="CG237" s="138" t="str">
        <f t="shared" si="203"/>
        <v>Ž</v>
      </c>
      <c r="CH237" t="s">
        <v>0</v>
      </c>
      <c r="CI237" s="57" t="str">
        <f>IF(CD237="","",IF(M237&lt;&gt;"CRO","","INSERT INTO osoba (id,reg_broj,oib,spol_id,dat_rodjenja) VALUES ("&amp;CD237&amp;",(SELECT max(reg_broj)+1 FROM osoba),Null,'"&amp;CG237&amp;"',Null); INSERT INTO osoba_log (id,reg_broj,oib,spol_id,dat_rodjenja,dnevnik_id) SELECT id,reg_broj,oib,spol_id,dat_rodjenja,"&amp;dnevnik_id&amp;" FROM osoba WHERE id = "&amp;CD237&amp;";"))</f>
        <v/>
      </c>
      <c r="CJ237" s="71" t="str">
        <f>IF(CD237="","","INSERT INTO imeprezime (id,osoba_id,rbr,ime,prezime,klub_id,identitet_id,sintaksa_id,info,aktivno,dnevnik_id) VALUES ("&amp;CD237&amp;","&amp;IF(CI237="","Null",CD237)&amp;",1,'"&amp;BK237&amp;"','"&amp;BL237&amp;"',(SELECT id FROM klub WHERE naziv = '"&amp;BD237&amp;"'),Null,1,'',1,"&amp;dnevnik_id&amp;");")</f>
        <v/>
      </c>
      <c r="CK237" t="s">
        <v>0</v>
      </c>
      <c r="CL237" s="20" t="str">
        <f t="shared" si="244"/>
        <v/>
      </c>
      <c r="CM237" s="52" t="s">
        <v>0</v>
      </c>
      <c r="CN237" s="57" t="str">
        <f t="shared" si="204"/>
        <v>Lucija Marijela</v>
      </c>
      <c r="CO237" s="71" t="str">
        <f t="shared" si="205"/>
        <v>Štambuk</v>
      </c>
      <c r="CP237" s="52" t="s">
        <v>0</v>
      </c>
      <c r="CQ237" s="57" t="str">
        <f t="shared" si="245"/>
        <v>Lucija Marijela – Štambuk – OK Ivan Merz – Ž16</v>
      </c>
      <c r="CR237" s="58">
        <f t="shared" si="246"/>
        <v>66</v>
      </c>
      <c r="CS237" s="52" t="s">
        <v>0</v>
      </c>
      <c r="CT237" s="57" t="str">
        <f t="shared" si="247"/>
        <v>Lucija Marijela – Štambuk – OK Ivan Merz</v>
      </c>
      <c r="CU237" s="58">
        <f t="shared" si="248"/>
        <v>66</v>
      </c>
      <c r="CV237" s="52" t="s">
        <v>0</v>
      </c>
      <c r="CW237" s="57" t="str">
        <f t="shared" si="249"/>
        <v>Lucija Marijela – Štambuk</v>
      </c>
      <c r="CX237" s="58">
        <f t="shared" si="250"/>
        <v>66</v>
      </c>
      <c r="CY237" s="52" t="s">
        <v>0</v>
      </c>
      <c r="CZ237" s="63">
        <f t="shared" si="251"/>
        <v>66</v>
      </c>
      <c r="DA237" s="58" cm="1">
        <f t="array" ref="DA237">IF(CZ237&lt;&gt;"",INDEX(imePrezime_id,CZ237,0),IF(CD237&lt;&gt;"",CD237,""))</f>
        <v>1493</v>
      </c>
      <c r="DB237" s="52" t="s">
        <v>0</v>
      </c>
      <c r="DC237" s="63" t="str">
        <f t="shared" si="252"/>
        <v>imepre</v>
      </c>
      <c r="DD237" s="78" t="str">
        <f t="shared" si="206"/>
        <v>klu</v>
      </c>
      <c r="DE237" s="78" t="str">
        <f t="shared" si="253"/>
        <v>kat</v>
      </c>
      <c r="DF237" s="78" t="str">
        <f t="shared" si="254"/>
        <v/>
      </c>
      <c r="DG237" s="71" t="str">
        <f t="shared" si="255"/>
        <v>imepre-klu-kat</v>
      </c>
      <c r="DH237" s="52" t="s">
        <v>0</v>
      </c>
      <c r="DI237" s="63">
        <f>IF(BL237="","",MAX(DI$10:DI236)+1)</f>
        <v>1205</v>
      </c>
      <c r="DJ237" s="78">
        <f t="shared" si="256"/>
        <v>1007</v>
      </c>
      <c r="DK237" s="78">
        <f t="shared" si="257"/>
        <v>1493</v>
      </c>
      <c r="DL237" s="78">
        <f t="shared" si="258"/>
        <v>5941</v>
      </c>
      <c r="DM237" s="78">
        <f t="shared" si="259"/>
        <v>1</v>
      </c>
      <c r="DN237" s="78">
        <f t="shared" si="207"/>
        <v>0</v>
      </c>
      <c r="DO237" s="78">
        <f t="shared" si="208"/>
        <v>1</v>
      </c>
      <c r="DP237" s="78" t="str">
        <f t="shared" si="260"/>
        <v>0</v>
      </c>
      <c r="DQ237" s="78" t="str">
        <f t="shared" si="261"/>
        <v/>
      </c>
      <c r="DR237" s="78" t="str">
        <f t="shared" si="262"/>
        <v/>
      </c>
      <c r="DS237" s="58" t="str">
        <f t="shared" si="209"/>
        <v/>
      </c>
      <c r="DT237" s="52" t="s">
        <v>0</v>
      </c>
      <c r="DU237" s="20"/>
      <c r="DV237" s="52"/>
      <c r="DW237" s="20"/>
      <c r="DX237" s="52"/>
      <c r="DY237" s="230"/>
      <c r="DZ237" s="52" t="s">
        <v>0</v>
      </c>
    </row>
    <row r="238" spans="1:130" x14ac:dyDescent="0.25">
      <c r="A238" t="s">
        <v>0</v>
      </c>
      <c r="B238" s="57" t="str">
        <f>IF(csv!F230="","",csv!T230)</f>
        <v>Ž16</v>
      </c>
      <c r="C238" s="33" t="s">
        <v>0</v>
      </c>
      <c r="D238" s="33" t="str">
        <f>IF(csv!F230="","",csv!F230)</f>
        <v>Jelena</v>
      </c>
      <c r="E238" s="33" t="str">
        <f>IF(csv!E230="","",csv!E230)</f>
        <v>Gojmerac</v>
      </c>
      <c r="F238" s="33" t="s">
        <v>0</v>
      </c>
      <c r="G238" s="78" t="str">
        <f>IF(csv!M230="","",csv!M230)</f>
        <v>62:55</v>
      </c>
      <c r="H238" s="78" t="str">
        <f>IF(csv!N230="","",csv!N230)</f>
        <v>3</v>
      </c>
      <c r="I238" s="33" t="s">
        <v>0</v>
      </c>
      <c r="J238" s="33" t="str">
        <f>IF(csv!P230="","",csv!P230)</f>
        <v>OK MERZ CRO</v>
      </c>
      <c r="K238" s="33" t="str">
        <f>IF(csv!Q230="","",csv!Q230)</f>
        <v>OK Ivan Merz</v>
      </c>
      <c r="L238" s="33" t="s">
        <v>0</v>
      </c>
      <c r="M238" s="71" t="str">
        <f>IF(csv!R230="","",csv!R230)</f>
        <v>CRO</v>
      </c>
      <c r="N238" s="52" t="s">
        <v>0</v>
      </c>
      <c r="O238" s="57" t="str">
        <f t="shared" si="210"/>
        <v>Ž16</v>
      </c>
      <c r="P238" s="78">
        <f>IF(O238="","",IF(COUNTIF(O$10:O237,O238)=0,P237+1,P237))</f>
        <v>15</v>
      </c>
      <c r="Q238" s="93">
        <f t="shared" si="211"/>
        <v>120</v>
      </c>
      <c r="R238" s="94" t="str" cm="1">
        <f t="array" ref="R238">IF(S238="","",INDEX(natjecanjeStaze_naziv,MATCH(S238,natjecanjeStaze_stazaId,0)))</f>
        <v>Ž16 – Ž21B</v>
      </c>
      <c r="S238" s="58">
        <f t="shared" si="212"/>
        <v>1007</v>
      </c>
      <c r="T238" s="52" t="s">
        <v>0</v>
      </c>
      <c r="U238" s="165" t="str">
        <f t="shared" si="213"/>
        <v>Ž16</v>
      </c>
      <c r="V238" s="52" t="s">
        <v>0</v>
      </c>
      <c r="W238" s="57" t="str">
        <f t="shared" si="214"/>
        <v>CRO</v>
      </c>
      <c r="X238" s="78">
        <f t="shared" si="200"/>
        <v>1</v>
      </c>
      <c r="Y238" s="33" t="str">
        <f t="shared" si="215"/>
        <v/>
      </c>
      <c r="Z238" s="71" t="str">
        <f>IF(Y238="","",MAX(Z$10:Z237)+1)</f>
        <v/>
      </c>
      <c r="AA238" s="52" t="s">
        <v>0</v>
      </c>
      <c r="AB238" s="135"/>
      <c r="AC238" s="52" t="s">
        <v>0</v>
      </c>
      <c r="AD238" s="20" t="str">
        <f t="shared" si="216"/>
        <v/>
      </c>
      <c r="AE238" s="52" t="s">
        <v>0</v>
      </c>
      <c r="AF238" s="165" t="str">
        <f t="shared" si="217"/>
        <v>CRO</v>
      </c>
      <c r="AG238" s="52" t="s">
        <v>0</v>
      </c>
      <c r="AH238" s="57" t="str">
        <f t="shared" si="218"/>
        <v>OK MERZ CRO</v>
      </c>
      <c r="AI238" s="33" t="str">
        <f t="shared" si="219"/>
        <v>OK Ivan Merz</v>
      </c>
      <c r="AJ238" s="78" t="str">
        <f t="shared" si="201"/>
        <v/>
      </c>
      <c r="AK238" s="33" t="str" cm="1">
        <f t="array" ref="AK238">IF(AJ238="",""&amp;AI238,IF(AJ238="NEMA",AI238,INDEX(klub_naziv,MATCH(INDEX(klubAlias_klubId,AJ238),klub_id,0))))</f>
        <v>OK Ivan Merz</v>
      </c>
      <c r="AL238" s="33" t="str" cm="1">
        <f t="array" ref="AL238">IFERROR(""&amp;INDEX(registarNatjecatelji,CX238,4),"")</f>
        <v>OK Ivan Merz</v>
      </c>
      <c r="AM238" s="95" t="str">
        <f t="shared" si="220"/>
        <v/>
      </c>
      <c r="AN238" s="71" t="str">
        <f t="shared" si="221"/>
        <v>OK Ivan Merz</v>
      </c>
      <c r="AO238" s="52" t="s">
        <v>0</v>
      </c>
      <c r="AP238" s="87" t="str">
        <f>IF(AJ238&lt;&gt;"NEMA","",IF(IFERROR(MATCH(AI238,AI$10:AI237,0),0)&lt;&gt;0,"",AI238))</f>
        <v/>
      </c>
      <c r="AQ238" s="52" t="s">
        <v>0</v>
      </c>
      <c r="AR238" s="135"/>
      <c r="AS238" s="52" t="s">
        <v>0</v>
      </c>
      <c r="AT238" s="57" t="str">
        <f t="shared" si="222"/>
        <v/>
      </c>
      <c r="AU238" s="33" t="str">
        <f>IF(AT238="","",MAX(AU$10:AU237)+1)</f>
        <v/>
      </c>
      <c r="AV238" s="33" t="str">
        <f t="shared" si="223"/>
        <v/>
      </c>
      <c r="AW238" s="33" t="str">
        <f t="shared" si="224"/>
        <v/>
      </c>
      <c r="AX238" s="33" t="str">
        <f>IF(AR238="","",MAX(AX$10:AX237)+1)</f>
        <v/>
      </c>
      <c r="AY238" s="94" t="str">
        <f t="shared" si="225"/>
        <v/>
      </c>
      <c r="AZ238" s="71" t="str">
        <f t="shared" si="226"/>
        <v/>
      </c>
      <c r="BA238" s="52" t="s">
        <v>0</v>
      </c>
      <c r="BB238" s="20" t="str">
        <f t="shared" si="227"/>
        <v/>
      </c>
      <c r="BC238" s="52" t="s">
        <v>0</v>
      </c>
      <c r="BD238" s="165" t="str">
        <f t="shared" si="228"/>
        <v>OK Ivan Merz</v>
      </c>
      <c r="BE238" s="52" t="s">
        <v>0</v>
      </c>
      <c r="BF238" s="63" t="str">
        <f t="shared" si="229"/>
        <v>62:55</v>
      </c>
      <c r="BG238" s="93" t="str">
        <f t="shared" si="230"/>
        <v>3</v>
      </c>
      <c r="BH238" s="211">
        <f t="shared" si="231"/>
        <v>3775</v>
      </c>
      <c r="BI238" s="212">
        <f t="shared" si="202"/>
        <v>3</v>
      </c>
      <c r="BJ238" s="52" t="s">
        <v>0</v>
      </c>
      <c r="BK238" s="57" t="str">
        <f t="shared" si="232"/>
        <v>Jelena</v>
      </c>
      <c r="BL238" s="33" t="str">
        <f t="shared" si="233"/>
        <v>Gojmerac</v>
      </c>
      <c r="BM238" s="78">
        <f t="shared" si="234"/>
        <v>1435</v>
      </c>
      <c r="BN238" s="78" t="str">
        <f t="shared" si="235"/>
        <v/>
      </c>
      <c r="BO238" s="33" t="str">
        <f t="shared" si="236"/>
        <v>Jelena</v>
      </c>
      <c r="BP238" s="71" t="str">
        <f t="shared" si="237"/>
        <v>Gojmerac</v>
      </c>
      <c r="BQ238" s="52" t="s">
        <v>0</v>
      </c>
      <c r="BR238" s="87" t="str">
        <f t="shared" si="238"/>
        <v/>
      </c>
      <c r="BS238" s="52" t="s">
        <v>0</v>
      </c>
      <c r="BT238" s="20" t="str">
        <f t="shared" si="239"/>
        <v/>
      </c>
      <c r="BU238" s="52" t="s">
        <v>0</v>
      </c>
      <c r="BV238" s="135"/>
      <c r="BW238" s="52" t="s">
        <v>0</v>
      </c>
      <c r="BX238" s="57" t="str">
        <f t="shared" si="240"/>
        <v/>
      </c>
      <c r="BY238" s="78" t="str">
        <f>IF(BV238="","",MAX(BY$10:BY237)+1)</f>
        <v/>
      </c>
      <c r="BZ238" s="58" t="str">
        <f t="shared" si="241"/>
        <v/>
      </c>
      <c r="CA238" s="52" t="s">
        <v>0</v>
      </c>
      <c r="CB238" s="20" t="str">
        <f t="shared" si="242"/>
        <v/>
      </c>
      <c r="CC238" s="52" t="s">
        <v>0</v>
      </c>
      <c r="CD238" s="63" t="str">
        <f>IF(AND(BM238="NEMA",BN238="NEMA"),MAX(CD$10:CD237)+1,"")</f>
        <v/>
      </c>
      <c r="CE238" s="58" t="str">
        <f t="shared" si="243"/>
        <v/>
      </c>
      <c r="CF238" t="s">
        <v>0</v>
      </c>
      <c r="CG238" s="138" t="str">
        <f t="shared" si="203"/>
        <v>Ž</v>
      </c>
      <c r="CH238" t="s">
        <v>0</v>
      </c>
      <c r="CI238" s="57" t="str">
        <f>IF(CD238="","",IF(M238&lt;&gt;"CRO","","INSERT INTO osoba (id,reg_broj,oib,spol_id,dat_rodjenja) VALUES ("&amp;CD238&amp;",(SELECT max(reg_broj)+1 FROM osoba),Null,'"&amp;CG238&amp;"',Null); INSERT INTO osoba_log (id,reg_broj,oib,spol_id,dat_rodjenja,dnevnik_id) SELECT id,reg_broj,oib,spol_id,dat_rodjenja,"&amp;dnevnik_id&amp;" FROM osoba WHERE id = "&amp;CD238&amp;";"))</f>
        <v/>
      </c>
      <c r="CJ238" s="71" t="str">
        <f>IF(CD238="","","INSERT INTO imeprezime (id,osoba_id,rbr,ime,prezime,klub_id,identitet_id,sintaksa_id,info,aktivno,dnevnik_id) VALUES ("&amp;CD238&amp;","&amp;IF(CI238="","Null",CD238)&amp;",1,'"&amp;BK238&amp;"','"&amp;BL238&amp;"',(SELECT id FROM klub WHERE naziv = '"&amp;BD238&amp;"'),Null,1,'',1,"&amp;dnevnik_id&amp;");")</f>
        <v/>
      </c>
      <c r="CK238" t="s">
        <v>0</v>
      </c>
      <c r="CL238" s="20" t="str">
        <f t="shared" si="244"/>
        <v/>
      </c>
      <c r="CM238" s="52" t="s">
        <v>0</v>
      </c>
      <c r="CN238" s="57" t="str">
        <f t="shared" si="204"/>
        <v>Jelena</v>
      </c>
      <c r="CO238" s="71" t="str">
        <f t="shared" si="205"/>
        <v>Gojmerac</v>
      </c>
      <c r="CP238" s="52" t="s">
        <v>0</v>
      </c>
      <c r="CQ238" s="57" t="str">
        <f t="shared" si="245"/>
        <v>Jelena – Gojmerac – OK Ivan Merz – Ž16</v>
      </c>
      <c r="CR238" s="58">
        <f t="shared" si="246"/>
        <v>38</v>
      </c>
      <c r="CS238" s="52" t="s">
        <v>0</v>
      </c>
      <c r="CT238" s="57" t="str">
        <f t="shared" si="247"/>
        <v>Jelena – Gojmerac – OK Ivan Merz</v>
      </c>
      <c r="CU238" s="58">
        <f t="shared" si="248"/>
        <v>38</v>
      </c>
      <c r="CV238" s="52" t="s">
        <v>0</v>
      </c>
      <c r="CW238" s="57" t="str">
        <f t="shared" si="249"/>
        <v>Jelena – Gojmerac</v>
      </c>
      <c r="CX238" s="58">
        <f t="shared" si="250"/>
        <v>38</v>
      </c>
      <c r="CY238" s="52" t="s">
        <v>0</v>
      </c>
      <c r="CZ238" s="63">
        <f t="shared" si="251"/>
        <v>38</v>
      </c>
      <c r="DA238" s="58" cm="1">
        <f t="array" ref="DA238">IF(CZ238&lt;&gt;"",INDEX(imePrezime_id,CZ238,0),IF(CD238&lt;&gt;"",CD238,""))</f>
        <v>1435</v>
      </c>
      <c r="DB238" s="52" t="s">
        <v>0</v>
      </c>
      <c r="DC238" s="63" t="str">
        <f t="shared" si="252"/>
        <v>imepre</v>
      </c>
      <c r="DD238" s="78" t="str">
        <f t="shared" si="206"/>
        <v>klu</v>
      </c>
      <c r="DE238" s="78" t="str">
        <f t="shared" si="253"/>
        <v>kat</v>
      </c>
      <c r="DF238" s="78" t="str">
        <f t="shared" si="254"/>
        <v/>
      </c>
      <c r="DG238" s="71" t="str">
        <f t="shared" si="255"/>
        <v>imepre-klu-kat</v>
      </c>
      <c r="DH238" s="52" t="s">
        <v>0</v>
      </c>
      <c r="DI238" s="63">
        <f>IF(BL238="","",MAX(DI$10:DI237)+1)</f>
        <v>1206</v>
      </c>
      <c r="DJ238" s="78">
        <f t="shared" si="256"/>
        <v>1007</v>
      </c>
      <c r="DK238" s="78">
        <f t="shared" si="257"/>
        <v>1435</v>
      </c>
      <c r="DL238" s="78">
        <f t="shared" si="258"/>
        <v>3775</v>
      </c>
      <c r="DM238" s="78">
        <f t="shared" si="259"/>
        <v>3</v>
      </c>
      <c r="DN238" s="78">
        <f t="shared" si="207"/>
        <v>0</v>
      </c>
      <c r="DO238" s="78">
        <f t="shared" si="208"/>
        <v>1</v>
      </c>
      <c r="DP238" s="78" t="str">
        <f t="shared" si="260"/>
        <v>3</v>
      </c>
      <c r="DQ238" s="78" t="str">
        <f t="shared" si="261"/>
        <v/>
      </c>
      <c r="DR238" s="78" t="str">
        <f t="shared" si="262"/>
        <v/>
      </c>
      <c r="DS238" s="58" t="str">
        <f t="shared" si="209"/>
        <v/>
      </c>
      <c r="DT238" s="52" t="s">
        <v>0</v>
      </c>
      <c r="DU238" s="20"/>
      <c r="DV238" s="52"/>
      <c r="DW238" s="20"/>
      <c r="DX238" s="52"/>
      <c r="DY238" s="230"/>
      <c r="DZ238" s="52" t="s">
        <v>0</v>
      </c>
    </row>
    <row r="239" spans="1:130" x14ac:dyDescent="0.25">
      <c r="A239" t="s">
        <v>0</v>
      </c>
      <c r="B239" s="57" t="str">
        <f>IF(csv!F231="","",csv!T231)</f>
        <v>Ž16</v>
      </c>
      <c r="C239" s="33" t="s">
        <v>0</v>
      </c>
      <c r="D239" s="33" t="str">
        <f>IF(csv!F231="","",csv!F231)</f>
        <v>Vacant</v>
      </c>
      <c r="E239" s="33" t="str">
        <f>IF(csv!E231="","",csv!E231)</f>
        <v/>
      </c>
      <c r="F239" s="33" t="s">
        <v>0</v>
      </c>
      <c r="G239" s="78" t="str">
        <f>IF(csv!M231="","",csv!M231)</f>
        <v/>
      </c>
      <c r="H239" s="78" t="str">
        <f>IF(csv!N231="","",csv!N231)</f>
        <v>0</v>
      </c>
      <c r="I239" s="33" t="s">
        <v>0</v>
      </c>
      <c r="J239" s="33" t="str">
        <f>IF(csv!P231="","",csv!P231)</f>
        <v/>
      </c>
      <c r="K239" s="33" t="str">
        <f>IF(csv!Q231="","",csv!Q231)</f>
        <v/>
      </c>
      <c r="L239" s="33" t="s">
        <v>0</v>
      </c>
      <c r="M239" s="71" t="str">
        <f>IF(csv!R231="","",csv!R231)</f>
        <v/>
      </c>
      <c r="N239" s="52" t="s">
        <v>0</v>
      </c>
      <c r="O239" s="57" t="str">
        <f t="shared" si="210"/>
        <v>Ž16</v>
      </c>
      <c r="P239" s="78">
        <f>IF(O239="","",IF(COUNTIF(O$10:O238,O239)=0,P238+1,P238))</f>
        <v>15</v>
      </c>
      <c r="Q239" s="93">
        <f t="shared" si="211"/>
        <v>120</v>
      </c>
      <c r="R239" s="94" t="str" cm="1">
        <f t="array" ref="R239">IF(S239="","",INDEX(natjecanjeStaze_naziv,MATCH(S239,natjecanjeStaze_stazaId,0)))</f>
        <v/>
      </c>
      <c r="S239" s="58" t="str">
        <f t="shared" si="212"/>
        <v/>
      </c>
      <c r="T239" s="52" t="s">
        <v>0</v>
      </c>
      <c r="U239" s="165" t="str">
        <f t="shared" si="213"/>
        <v>Ž16</v>
      </c>
      <c r="V239" s="52" t="s">
        <v>0</v>
      </c>
      <c r="W239" s="57" t="str">
        <f t="shared" si="214"/>
        <v/>
      </c>
      <c r="X239" s="78" t="str">
        <f t="shared" si="200"/>
        <v/>
      </c>
      <c r="Y239" s="33" t="str">
        <f t="shared" si="215"/>
        <v/>
      </c>
      <c r="Z239" s="71" t="str">
        <f>IF(Y239="","",MAX(Z$10:Z238)+1)</f>
        <v/>
      </c>
      <c r="AA239" s="52" t="s">
        <v>0</v>
      </c>
      <c r="AB239" s="135"/>
      <c r="AC239" s="52" t="s">
        <v>0</v>
      </c>
      <c r="AD239" s="20" t="str">
        <f t="shared" si="216"/>
        <v/>
      </c>
      <c r="AE239" s="52" t="s">
        <v>0</v>
      </c>
      <c r="AF239" s="165" t="str">
        <f t="shared" si="217"/>
        <v/>
      </c>
      <c r="AG239" s="52" t="s">
        <v>0</v>
      </c>
      <c r="AH239" s="57" t="str">
        <f t="shared" si="218"/>
        <v/>
      </c>
      <c r="AI239" s="33" t="str">
        <f t="shared" si="219"/>
        <v/>
      </c>
      <c r="AJ239" s="78" t="str">
        <f t="shared" si="201"/>
        <v/>
      </c>
      <c r="AK239" s="33" t="str" cm="1">
        <f t="array" ref="AK239">IF(AJ239="",""&amp;AI239,IF(AJ239="NEMA",AI239,INDEX(klub_naziv,MATCH(INDEX(klubAlias_klubId,AJ239),klub_id,0))))</f>
        <v/>
      </c>
      <c r="AL239" s="33" t="str" cm="1">
        <f t="array" ref="AL239">IFERROR(""&amp;INDEX(registarNatjecatelji,CX239,4),"")</f>
        <v/>
      </c>
      <c r="AM239" s="95" t="str">
        <f t="shared" si="220"/>
        <v/>
      </c>
      <c r="AN239" s="71" t="str">
        <f t="shared" si="221"/>
        <v/>
      </c>
      <c r="AO239" s="52" t="s">
        <v>0</v>
      </c>
      <c r="AP239" s="87" t="str">
        <f>IF(AJ239&lt;&gt;"NEMA","",IF(IFERROR(MATCH(AI239,AI$10:AI238,0),0)&lt;&gt;0,"",AI239))</f>
        <v/>
      </c>
      <c r="AQ239" s="52" t="s">
        <v>0</v>
      </c>
      <c r="AR239" s="135"/>
      <c r="AS239" s="52" t="s">
        <v>0</v>
      </c>
      <c r="AT239" s="57" t="str">
        <f t="shared" si="222"/>
        <v/>
      </c>
      <c r="AU239" s="33" t="str">
        <f>IF(AT239="","",MAX(AU$10:AU238)+1)</f>
        <v/>
      </c>
      <c r="AV239" s="33" t="str">
        <f t="shared" si="223"/>
        <v/>
      </c>
      <c r="AW239" s="33" t="str">
        <f t="shared" si="224"/>
        <v/>
      </c>
      <c r="AX239" s="33" t="str">
        <f>IF(AR239="","",MAX(AX$10:AX238)+1)</f>
        <v/>
      </c>
      <c r="AY239" s="94" t="str">
        <f t="shared" si="225"/>
        <v/>
      </c>
      <c r="AZ239" s="71" t="str">
        <f t="shared" si="226"/>
        <v/>
      </c>
      <c r="BA239" s="52" t="s">
        <v>0</v>
      </c>
      <c r="BB239" s="20" t="str">
        <f t="shared" si="227"/>
        <v/>
      </c>
      <c r="BC239" s="52" t="s">
        <v>0</v>
      </c>
      <c r="BD239" s="165" t="str">
        <f t="shared" si="228"/>
        <v/>
      </c>
      <c r="BE239" s="52" t="s">
        <v>0</v>
      </c>
      <c r="BF239" s="63" t="str">
        <f t="shared" si="229"/>
        <v/>
      </c>
      <c r="BG239" s="93" t="str">
        <f t="shared" si="230"/>
        <v>0</v>
      </c>
      <c r="BH239" s="211" t="str">
        <f t="shared" si="231"/>
        <v/>
      </c>
      <c r="BI239" s="212" t="str">
        <f t="shared" si="202"/>
        <v/>
      </c>
      <c r="BJ239" s="52" t="s">
        <v>0</v>
      </c>
      <c r="BK239" s="57" t="str">
        <f t="shared" si="232"/>
        <v>Vacant</v>
      </c>
      <c r="BL239" s="33" t="str">
        <f t="shared" si="233"/>
        <v/>
      </c>
      <c r="BM239" s="78" t="str">
        <f t="shared" si="234"/>
        <v/>
      </c>
      <c r="BN239" s="78" t="str">
        <f t="shared" si="235"/>
        <v/>
      </c>
      <c r="BO239" s="33" t="str">
        <f t="shared" si="236"/>
        <v/>
      </c>
      <c r="BP239" s="71" t="str">
        <f t="shared" si="237"/>
        <v/>
      </c>
      <c r="BQ239" s="52" t="s">
        <v>0</v>
      </c>
      <c r="BR239" s="87" t="str">
        <f t="shared" si="238"/>
        <v/>
      </c>
      <c r="BS239" s="52" t="s">
        <v>0</v>
      </c>
      <c r="BT239" s="20" t="str">
        <f t="shared" si="239"/>
        <v/>
      </c>
      <c r="BU239" s="52" t="s">
        <v>0</v>
      </c>
      <c r="BV239" s="135"/>
      <c r="BW239" s="52" t="s">
        <v>0</v>
      </c>
      <c r="BX239" s="57" t="str">
        <f t="shared" si="240"/>
        <v/>
      </c>
      <c r="BY239" s="78" t="str">
        <f>IF(BV239="","",MAX(BY$10:BY238)+1)</f>
        <v/>
      </c>
      <c r="BZ239" s="58" t="str">
        <f t="shared" si="241"/>
        <v/>
      </c>
      <c r="CA239" s="52" t="s">
        <v>0</v>
      </c>
      <c r="CB239" s="20" t="str">
        <f t="shared" si="242"/>
        <v/>
      </c>
      <c r="CC239" s="52" t="s">
        <v>0</v>
      </c>
      <c r="CD239" s="63" t="str">
        <f>IF(AND(BM239="NEMA",BN239="NEMA"),MAX(CD$10:CD238)+1,"")</f>
        <v/>
      </c>
      <c r="CE239" s="58" t="str">
        <f t="shared" si="243"/>
        <v/>
      </c>
      <c r="CF239" t="s">
        <v>0</v>
      </c>
      <c r="CG239" s="138" t="str">
        <f t="shared" si="203"/>
        <v>Ž</v>
      </c>
      <c r="CH239" t="s">
        <v>0</v>
      </c>
      <c r="CI239" s="57" t="str">
        <f>IF(CD239="","",IF(M239&lt;&gt;"CRO","","INSERT INTO osoba (id,reg_broj,oib,spol_id,dat_rodjenja) VALUES ("&amp;CD239&amp;",(SELECT max(reg_broj)+1 FROM osoba),Null,'"&amp;CG239&amp;"',Null); INSERT INTO osoba_log (id,reg_broj,oib,spol_id,dat_rodjenja,dnevnik_id) SELECT id,reg_broj,oib,spol_id,dat_rodjenja,"&amp;dnevnik_id&amp;" FROM osoba WHERE id = "&amp;CD239&amp;";"))</f>
        <v/>
      </c>
      <c r="CJ239" s="71" t="str">
        <f>IF(CD239="","","INSERT INTO imeprezime (id,osoba_id,rbr,ime,prezime,klub_id,identitet_id,sintaksa_id,info,aktivno,dnevnik_id) VALUES ("&amp;CD239&amp;","&amp;IF(CI239="","Null",CD239)&amp;",1,'"&amp;BK239&amp;"','"&amp;BL239&amp;"',(SELECT id FROM klub WHERE naziv = '"&amp;BD239&amp;"'),Null,1,'',1,"&amp;dnevnik_id&amp;");")</f>
        <v/>
      </c>
      <c r="CK239" t="s">
        <v>0</v>
      </c>
      <c r="CL239" s="20" t="str">
        <f t="shared" si="244"/>
        <v/>
      </c>
      <c r="CM239" s="52" t="s">
        <v>0</v>
      </c>
      <c r="CN239" s="57" t="str">
        <f t="shared" si="204"/>
        <v/>
      </c>
      <c r="CO239" s="71" t="str">
        <f t="shared" si="205"/>
        <v/>
      </c>
      <c r="CP239" s="52" t="s">
        <v>0</v>
      </c>
      <c r="CQ239" s="57" t="str">
        <f t="shared" si="245"/>
        <v/>
      </c>
      <c r="CR239" s="58" t="str">
        <f t="shared" si="246"/>
        <v/>
      </c>
      <c r="CS239" s="52" t="s">
        <v>0</v>
      </c>
      <c r="CT239" s="57" t="str">
        <f t="shared" si="247"/>
        <v/>
      </c>
      <c r="CU239" s="58" t="str">
        <f t="shared" si="248"/>
        <v/>
      </c>
      <c r="CV239" s="52" t="s">
        <v>0</v>
      </c>
      <c r="CW239" s="57" t="str">
        <f t="shared" si="249"/>
        <v/>
      </c>
      <c r="CX239" s="58" t="str">
        <f t="shared" si="250"/>
        <v/>
      </c>
      <c r="CY239" s="52" t="s">
        <v>0</v>
      </c>
      <c r="CZ239" s="63" t="str">
        <f t="shared" si="251"/>
        <v/>
      </c>
      <c r="DA239" s="58" t="str" cm="1">
        <f t="array" ref="DA239">IF(CZ239&lt;&gt;"",INDEX(imePrezime_id,CZ239,0),IF(CD239&lt;&gt;"",CD239,""))</f>
        <v/>
      </c>
      <c r="DB239" s="52" t="s">
        <v>0</v>
      </c>
      <c r="DC239" s="63" t="str">
        <f t="shared" si="252"/>
        <v/>
      </c>
      <c r="DD239" s="78" t="str">
        <f t="shared" si="206"/>
        <v/>
      </c>
      <c r="DE239" s="78" t="str">
        <f t="shared" si="253"/>
        <v/>
      </c>
      <c r="DF239" s="78" t="str">
        <f t="shared" si="254"/>
        <v/>
      </c>
      <c r="DG239" s="71" t="str">
        <f t="shared" si="255"/>
        <v/>
      </c>
      <c r="DH239" s="52" t="s">
        <v>0</v>
      </c>
      <c r="DI239" s="63" t="str">
        <f>IF(BL239="","",MAX(DI$10:DI238)+1)</f>
        <v/>
      </c>
      <c r="DJ239" s="78" t="str">
        <f t="shared" si="256"/>
        <v/>
      </c>
      <c r="DK239" s="78" t="str">
        <f t="shared" si="257"/>
        <v/>
      </c>
      <c r="DL239" s="78" t="str">
        <f t="shared" si="258"/>
        <v/>
      </c>
      <c r="DM239" s="78" t="str">
        <f t="shared" si="259"/>
        <v/>
      </c>
      <c r="DN239" s="78" t="str">
        <f t="shared" si="207"/>
        <v/>
      </c>
      <c r="DO239" s="78" t="str">
        <f t="shared" si="208"/>
        <v/>
      </c>
      <c r="DP239" s="78" t="str">
        <f t="shared" si="260"/>
        <v/>
      </c>
      <c r="DQ239" s="78" t="str">
        <f t="shared" si="261"/>
        <v/>
      </c>
      <c r="DR239" s="78" t="str">
        <f t="shared" si="262"/>
        <v/>
      </c>
      <c r="DS239" s="58" t="str">
        <f t="shared" si="209"/>
        <v/>
      </c>
      <c r="DT239" s="52" t="s">
        <v>0</v>
      </c>
      <c r="DU239" s="20"/>
      <c r="DV239" s="52"/>
      <c r="DW239" s="20"/>
      <c r="DX239" s="52"/>
      <c r="DY239" s="230"/>
      <c r="DZ239" s="52" t="s">
        <v>0</v>
      </c>
    </row>
    <row r="240" spans="1:130" x14ac:dyDescent="0.25">
      <c r="A240" t="s">
        <v>0</v>
      </c>
      <c r="B240" s="57" t="str">
        <f>IF(csv!F232="","",csv!T232)</f>
        <v>Ž16</v>
      </c>
      <c r="C240" s="33" t="s">
        <v>0</v>
      </c>
      <c r="D240" s="33" t="str">
        <f>IF(csv!F232="","",csv!F232)</f>
        <v>Dora</v>
      </c>
      <c r="E240" s="33" t="str">
        <f>IF(csv!E232="","",csv!E232)</f>
        <v>Valjak</v>
      </c>
      <c r="F240" s="33" t="s">
        <v>0</v>
      </c>
      <c r="G240" s="78" t="str">
        <f>IF(csv!M232="","",csv!M232)</f>
        <v/>
      </c>
      <c r="H240" s="78" t="str">
        <f>IF(csv!N232="","",csv!N232)</f>
        <v>1</v>
      </c>
      <c r="I240" s="33" t="s">
        <v>0</v>
      </c>
      <c r="J240" s="33" t="str">
        <f>IF(csv!P232="","",csv!P232)</f>
        <v>Vihor</v>
      </c>
      <c r="K240" s="33" t="str">
        <f>IF(csv!Q232="","",csv!Q232)</f>
        <v>OK Vihor</v>
      </c>
      <c r="L240" s="33" t="s">
        <v>0</v>
      </c>
      <c r="M240" s="71" t="str">
        <f>IF(csv!R232="","",csv!R232)</f>
        <v>CRO</v>
      </c>
      <c r="N240" s="52" t="s">
        <v>0</v>
      </c>
      <c r="O240" s="57" t="str">
        <f t="shared" si="210"/>
        <v>Ž16</v>
      </c>
      <c r="P240" s="78">
        <f>IF(O240="","",IF(COUNTIF(O$10:O239,O240)=0,P239+1,P239))</f>
        <v>15</v>
      </c>
      <c r="Q240" s="93">
        <f t="shared" si="211"/>
        <v>120</v>
      </c>
      <c r="R240" s="94" t="str" cm="1">
        <f t="array" ref="R240">IF(S240="","",INDEX(natjecanjeStaze_naziv,MATCH(S240,natjecanjeStaze_stazaId,0)))</f>
        <v>Ž16 – Ž21B</v>
      </c>
      <c r="S240" s="58">
        <f t="shared" si="212"/>
        <v>1007</v>
      </c>
      <c r="T240" s="52" t="s">
        <v>0</v>
      </c>
      <c r="U240" s="165" t="str">
        <f t="shared" si="213"/>
        <v>Ž16</v>
      </c>
      <c r="V240" s="52" t="s">
        <v>0</v>
      </c>
      <c r="W240" s="57" t="str">
        <f t="shared" si="214"/>
        <v>CRO</v>
      </c>
      <c r="X240" s="78">
        <f t="shared" si="200"/>
        <v>1</v>
      </c>
      <c r="Y240" s="33" t="str">
        <f t="shared" si="215"/>
        <v/>
      </c>
      <c r="Z240" s="71" t="str">
        <f>IF(Y240="","",MAX(Z$10:Z239)+1)</f>
        <v/>
      </c>
      <c r="AA240" s="52" t="s">
        <v>0</v>
      </c>
      <c r="AB240" s="135"/>
      <c r="AC240" s="52" t="s">
        <v>0</v>
      </c>
      <c r="AD240" s="20" t="str">
        <f t="shared" si="216"/>
        <v/>
      </c>
      <c r="AE240" s="52" t="s">
        <v>0</v>
      </c>
      <c r="AF240" s="165" t="str">
        <f t="shared" si="217"/>
        <v>CRO</v>
      </c>
      <c r="AG240" s="52" t="s">
        <v>0</v>
      </c>
      <c r="AH240" s="57" t="str">
        <f t="shared" si="218"/>
        <v>Vihor</v>
      </c>
      <c r="AI240" s="33" t="str">
        <f t="shared" si="219"/>
        <v>OK Vihor</v>
      </c>
      <c r="AJ240" s="78" t="str">
        <f t="shared" si="201"/>
        <v/>
      </c>
      <c r="AK240" s="33" t="str" cm="1">
        <f t="array" ref="AK240">IF(AJ240="",""&amp;AI240,IF(AJ240="NEMA",AI240,INDEX(klub_naziv,MATCH(INDEX(klubAlias_klubId,AJ240),klub_id,0))))</f>
        <v>OK Vihor</v>
      </c>
      <c r="AL240" s="33" t="str" cm="1">
        <f t="array" ref="AL240">IFERROR(""&amp;INDEX(registarNatjecatelji,CX240,4),"")</f>
        <v>OK Vihor</v>
      </c>
      <c r="AM240" s="95" t="str">
        <f t="shared" si="220"/>
        <v/>
      </c>
      <c r="AN240" s="71" t="str">
        <f t="shared" si="221"/>
        <v>OK Vihor</v>
      </c>
      <c r="AO240" s="52" t="s">
        <v>0</v>
      </c>
      <c r="AP240" s="87" t="str">
        <f>IF(AJ240&lt;&gt;"NEMA","",IF(IFERROR(MATCH(AI240,AI$10:AI239,0),0)&lt;&gt;0,"",AI240))</f>
        <v/>
      </c>
      <c r="AQ240" s="52" t="s">
        <v>0</v>
      </c>
      <c r="AR240" s="135"/>
      <c r="AS240" s="52" t="s">
        <v>0</v>
      </c>
      <c r="AT240" s="57" t="str">
        <f t="shared" si="222"/>
        <v/>
      </c>
      <c r="AU240" s="33" t="str">
        <f>IF(AT240="","",MAX(AU$10:AU239)+1)</f>
        <v/>
      </c>
      <c r="AV240" s="33" t="str">
        <f t="shared" si="223"/>
        <v/>
      </c>
      <c r="AW240" s="33" t="str">
        <f t="shared" si="224"/>
        <v/>
      </c>
      <c r="AX240" s="33" t="str">
        <f>IF(AR240="","",MAX(AX$10:AX239)+1)</f>
        <v/>
      </c>
      <c r="AY240" s="94" t="str">
        <f t="shared" si="225"/>
        <v/>
      </c>
      <c r="AZ240" s="71" t="str">
        <f t="shared" si="226"/>
        <v/>
      </c>
      <c r="BA240" s="52" t="s">
        <v>0</v>
      </c>
      <c r="BB240" s="20" t="str">
        <f t="shared" si="227"/>
        <v/>
      </c>
      <c r="BC240" s="52" t="s">
        <v>0</v>
      </c>
      <c r="BD240" s="165" t="str">
        <f t="shared" si="228"/>
        <v>OK Vihor</v>
      </c>
      <c r="BE240" s="52" t="s">
        <v>0</v>
      </c>
      <c r="BF240" s="63" t="str">
        <f t="shared" si="229"/>
        <v/>
      </c>
      <c r="BG240" s="93" t="str">
        <f t="shared" si="230"/>
        <v>1</v>
      </c>
      <c r="BH240" s="211" t="str">
        <f t="shared" si="231"/>
        <v/>
      </c>
      <c r="BI240" s="212">
        <f t="shared" si="202"/>
        <v>6</v>
      </c>
      <c r="BJ240" s="52" t="s">
        <v>0</v>
      </c>
      <c r="BK240" s="57" t="str">
        <f t="shared" si="232"/>
        <v>Dora</v>
      </c>
      <c r="BL240" s="33" t="str">
        <f t="shared" si="233"/>
        <v>Valjak</v>
      </c>
      <c r="BM240" s="78">
        <f t="shared" si="234"/>
        <v>1909</v>
      </c>
      <c r="BN240" s="78" t="str">
        <f t="shared" si="235"/>
        <v/>
      </c>
      <c r="BO240" s="33" t="str">
        <f t="shared" si="236"/>
        <v>Dora</v>
      </c>
      <c r="BP240" s="71" t="str">
        <f t="shared" si="237"/>
        <v>Valjak</v>
      </c>
      <c r="BQ240" s="52" t="s">
        <v>0</v>
      </c>
      <c r="BR240" s="87" t="str">
        <f t="shared" si="238"/>
        <v/>
      </c>
      <c r="BS240" s="52" t="s">
        <v>0</v>
      </c>
      <c r="BT240" s="20" t="str">
        <f t="shared" si="239"/>
        <v/>
      </c>
      <c r="BU240" s="52" t="s">
        <v>0</v>
      </c>
      <c r="BV240" s="135"/>
      <c r="BW240" s="52" t="s">
        <v>0</v>
      </c>
      <c r="BX240" s="57" t="str">
        <f t="shared" si="240"/>
        <v/>
      </c>
      <c r="BY240" s="78" t="str">
        <f>IF(BV240="","",MAX(BY$10:BY239)+1)</f>
        <v/>
      </c>
      <c r="BZ240" s="58" t="str">
        <f t="shared" si="241"/>
        <v/>
      </c>
      <c r="CA240" s="52" t="s">
        <v>0</v>
      </c>
      <c r="CB240" s="20" t="str">
        <f t="shared" si="242"/>
        <v/>
      </c>
      <c r="CC240" s="52" t="s">
        <v>0</v>
      </c>
      <c r="CD240" s="63" t="str">
        <f>IF(AND(BM240="NEMA",BN240="NEMA"),MAX(CD$10:CD239)+1,"")</f>
        <v/>
      </c>
      <c r="CE240" s="58" t="str">
        <f t="shared" si="243"/>
        <v/>
      </c>
      <c r="CF240" t="s">
        <v>0</v>
      </c>
      <c r="CG240" s="138" t="str">
        <f t="shared" si="203"/>
        <v>Ž</v>
      </c>
      <c r="CH240" t="s">
        <v>0</v>
      </c>
      <c r="CI240" s="57" t="str">
        <f>IF(CD240="","",IF(M240&lt;&gt;"CRO","","INSERT INTO osoba (id,reg_broj,oib,spol_id,dat_rodjenja) VALUES ("&amp;CD240&amp;",(SELECT max(reg_broj)+1 FROM osoba),Null,'"&amp;CG240&amp;"',Null); INSERT INTO osoba_log (id,reg_broj,oib,spol_id,dat_rodjenja,dnevnik_id) SELECT id,reg_broj,oib,spol_id,dat_rodjenja,"&amp;dnevnik_id&amp;" FROM osoba WHERE id = "&amp;CD240&amp;";"))</f>
        <v/>
      </c>
      <c r="CJ240" s="71" t="str">
        <f>IF(CD240="","","INSERT INTO imeprezime (id,osoba_id,rbr,ime,prezime,klub_id,identitet_id,sintaksa_id,info,aktivno,dnevnik_id) VALUES ("&amp;CD240&amp;","&amp;IF(CI240="","Null",CD240)&amp;",1,'"&amp;BK240&amp;"','"&amp;BL240&amp;"',(SELECT id FROM klub WHERE naziv = '"&amp;BD240&amp;"'),Null,1,'',1,"&amp;dnevnik_id&amp;");")</f>
        <v/>
      </c>
      <c r="CK240" t="s">
        <v>0</v>
      </c>
      <c r="CL240" s="20" t="str">
        <f t="shared" si="244"/>
        <v/>
      </c>
      <c r="CM240" s="52" t="s">
        <v>0</v>
      </c>
      <c r="CN240" s="57" t="str">
        <f t="shared" si="204"/>
        <v>Dora</v>
      </c>
      <c r="CO240" s="71" t="str">
        <f t="shared" si="205"/>
        <v>Valjak</v>
      </c>
      <c r="CP240" s="52" t="s">
        <v>0</v>
      </c>
      <c r="CQ240" s="57" t="str">
        <f t="shared" si="245"/>
        <v>Dora – Valjak – OK Vihor – Ž16</v>
      </c>
      <c r="CR240" s="58">
        <f t="shared" si="246"/>
        <v>924</v>
      </c>
      <c r="CS240" s="52" t="s">
        <v>0</v>
      </c>
      <c r="CT240" s="57" t="str">
        <f t="shared" si="247"/>
        <v>Dora – Valjak – OK Vihor</v>
      </c>
      <c r="CU240" s="58">
        <f t="shared" si="248"/>
        <v>924</v>
      </c>
      <c r="CV240" s="52" t="s">
        <v>0</v>
      </c>
      <c r="CW240" s="57" t="str">
        <f t="shared" si="249"/>
        <v>Dora – Valjak</v>
      </c>
      <c r="CX240" s="58">
        <f t="shared" si="250"/>
        <v>924</v>
      </c>
      <c r="CY240" s="52" t="s">
        <v>0</v>
      </c>
      <c r="CZ240" s="63">
        <f t="shared" si="251"/>
        <v>924</v>
      </c>
      <c r="DA240" s="58" cm="1">
        <f t="array" ref="DA240">IF(CZ240&lt;&gt;"",INDEX(imePrezime_id,CZ240,0),IF(CD240&lt;&gt;"",CD240,""))</f>
        <v>1909</v>
      </c>
      <c r="DB240" s="52" t="s">
        <v>0</v>
      </c>
      <c r="DC240" s="63" t="str">
        <f t="shared" si="252"/>
        <v>imepre</v>
      </c>
      <c r="DD240" s="78" t="str">
        <f t="shared" si="206"/>
        <v>klu</v>
      </c>
      <c r="DE240" s="78" t="str">
        <f t="shared" si="253"/>
        <v>kat</v>
      </c>
      <c r="DF240" s="78" t="str">
        <f t="shared" si="254"/>
        <v/>
      </c>
      <c r="DG240" s="71" t="str">
        <f t="shared" si="255"/>
        <v>imepre-klu-kat</v>
      </c>
      <c r="DH240" s="52" t="s">
        <v>0</v>
      </c>
      <c r="DI240" s="63">
        <f>IF(BL240="","",MAX(DI$10:DI239)+1)</f>
        <v>1207</v>
      </c>
      <c r="DJ240" s="78">
        <f t="shared" si="256"/>
        <v>1007</v>
      </c>
      <c r="DK240" s="78">
        <f t="shared" si="257"/>
        <v>1909</v>
      </c>
      <c r="DL240" s="78" t="str">
        <f t="shared" si="258"/>
        <v/>
      </c>
      <c r="DM240" s="78">
        <f t="shared" si="259"/>
        <v>6</v>
      </c>
      <c r="DN240" s="78">
        <f t="shared" si="207"/>
        <v>0</v>
      </c>
      <c r="DO240" s="78">
        <f t="shared" si="208"/>
        <v>1</v>
      </c>
      <c r="DP240" s="78" t="str">
        <f t="shared" si="260"/>
        <v>1</v>
      </c>
      <c r="DQ240" s="78" t="str">
        <f t="shared" si="261"/>
        <v/>
      </c>
      <c r="DR240" s="78" t="str">
        <f t="shared" si="262"/>
        <v/>
      </c>
      <c r="DS240" s="58" t="str">
        <f t="shared" si="209"/>
        <v/>
      </c>
      <c r="DT240" s="52" t="s">
        <v>0</v>
      </c>
      <c r="DU240" s="20"/>
      <c r="DV240" s="52"/>
      <c r="DW240" s="20"/>
      <c r="DX240" s="52"/>
      <c r="DY240" s="230"/>
      <c r="DZ240" s="52" t="s">
        <v>0</v>
      </c>
    </row>
    <row r="241" spans="1:130" x14ac:dyDescent="0.25">
      <c r="A241" t="s">
        <v>0</v>
      </c>
      <c r="B241" s="57" t="str">
        <f>IF(csv!F233="","",csv!T233)</f>
        <v>Ž16</v>
      </c>
      <c r="C241" s="33" t="s">
        <v>0</v>
      </c>
      <c r="D241" s="33" t="str">
        <f>IF(csv!F233="","",csv!F233)</f>
        <v>Vacant</v>
      </c>
      <c r="E241" s="33" t="str">
        <f>IF(csv!E233="","",csv!E233)</f>
        <v/>
      </c>
      <c r="F241" s="33" t="s">
        <v>0</v>
      </c>
      <c r="G241" s="78" t="str">
        <f>IF(csv!M233="","",csv!M233)</f>
        <v/>
      </c>
      <c r="H241" s="78" t="str">
        <f>IF(csv!N233="","",csv!N233)</f>
        <v>0</v>
      </c>
      <c r="I241" s="33" t="s">
        <v>0</v>
      </c>
      <c r="J241" s="33" t="str">
        <f>IF(csv!P233="","",csv!P233)</f>
        <v/>
      </c>
      <c r="K241" s="33" t="str">
        <f>IF(csv!Q233="","",csv!Q233)</f>
        <v/>
      </c>
      <c r="L241" s="33" t="s">
        <v>0</v>
      </c>
      <c r="M241" s="71" t="str">
        <f>IF(csv!R233="","",csv!R233)</f>
        <v/>
      </c>
      <c r="N241" s="52" t="s">
        <v>0</v>
      </c>
      <c r="O241" s="57" t="str">
        <f t="shared" si="210"/>
        <v>Ž16</v>
      </c>
      <c r="P241" s="78">
        <f>IF(O241="","",IF(COUNTIF(O$10:O240,O241)=0,P240+1,P240))</f>
        <v>15</v>
      </c>
      <c r="Q241" s="93">
        <f t="shared" si="211"/>
        <v>120</v>
      </c>
      <c r="R241" s="94" t="str" cm="1">
        <f t="array" ref="R241">IF(S241="","",INDEX(natjecanjeStaze_naziv,MATCH(S241,natjecanjeStaze_stazaId,0)))</f>
        <v/>
      </c>
      <c r="S241" s="58" t="str">
        <f t="shared" si="212"/>
        <v/>
      </c>
      <c r="T241" s="52" t="s">
        <v>0</v>
      </c>
      <c r="U241" s="165" t="str">
        <f t="shared" si="213"/>
        <v>Ž16</v>
      </c>
      <c r="V241" s="52" t="s">
        <v>0</v>
      </c>
      <c r="W241" s="57" t="str">
        <f t="shared" si="214"/>
        <v/>
      </c>
      <c r="X241" s="78" t="str">
        <f t="shared" si="200"/>
        <v/>
      </c>
      <c r="Y241" s="33" t="str">
        <f t="shared" si="215"/>
        <v/>
      </c>
      <c r="Z241" s="71" t="str">
        <f>IF(Y241="","",MAX(Z$10:Z240)+1)</f>
        <v/>
      </c>
      <c r="AA241" s="52" t="s">
        <v>0</v>
      </c>
      <c r="AB241" s="135"/>
      <c r="AC241" s="52" t="s">
        <v>0</v>
      </c>
      <c r="AD241" s="20" t="str">
        <f t="shared" si="216"/>
        <v/>
      </c>
      <c r="AE241" s="52" t="s">
        <v>0</v>
      </c>
      <c r="AF241" s="165" t="str">
        <f t="shared" si="217"/>
        <v/>
      </c>
      <c r="AG241" s="52" t="s">
        <v>0</v>
      </c>
      <c r="AH241" s="57" t="str">
        <f t="shared" si="218"/>
        <v/>
      </c>
      <c r="AI241" s="33" t="str">
        <f t="shared" si="219"/>
        <v/>
      </c>
      <c r="AJ241" s="78" t="str">
        <f t="shared" si="201"/>
        <v/>
      </c>
      <c r="AK241" s="33" t="str" cm="1">
        <f t="array" ref="AK241">IF(AJ241="",""&amp;AI241,IF(AJ241="NEMA",AI241,INDEX(klub_naziv,MATCH(INDEX(klubAlias_klubId,AJ241),klub_id,0))))</f>
        <v/>
      </c>
      <c r="AL241" s="33" t="str" cm="1">
        <f t="array" ref="AL241">IFERROR(""&amp;INDEX(registarNatjecatelji,CX241,4),"")</f>
        <v/>
      </c>
      <c r="AM241" s="95" t="str">
        <f t="shared" si="220"/>
        <v/>
      </c>
      <c r="AN241" s="71" t="str">
        <f t="shared" si="221"/>
        <v/>
      </c>
      <c r="AO241" s="52" t="s">
        <v>0</v>
      </c>
      <c r="AP241" s="87" t="str">
        <f>IF(AJ241&lt;&gt;"NEMA","",IF(IFERROR(MATCH(AI241,AI$10:AI240,0),0)&lt;&gt;0,"",AI241))</f>
        <v/>
      </c>
      <c r="AQ241" s="52" t="s">
        <v>0</v>
      </c>
      <c r="AR241" s="135"/>
      <c r="AS241" s="52" t="s">
        <v>0</v>
      </c>
      <c r="AT241" s="57" t="str">
        <f t="shared" si="222"/>
        <v/>
      </c>
      <c r="AU241" s="33" t="str">
        <f>IF(AT241="","",MAX(AU$10:AU240)+1)</f>
        <v/>
      </c>
      <c r="AV241" s="33" t="str">
        <f t="shared" si="223"/>
        <v/>
      </c>
      <c r="AW241" s="33" t="str">
        <f t="shared" si="224"/>
        <v/>
      </c>
      <c r="AX241" s="33" t="str">
        <f>IF(AR241="","",MAX(AX$10:AX240)+1)</f>
        <v/>
      </c>
      <c r="AY241" s="94" t="str">
        <f t="shared" si="225"/>
        <v/>
      </c>
      <c r="AZ241" s="71" t="str">
        <f t="shared" si="226"/>
        <v/>
      </c>
      <c r="BA241" s="52" t="s">
        <v>0</v>
      </c>
      <c r="BB241" s="20" t="str">
        <f t="shared" si="227"/>
        <v/>
      </c>
      <c r="BC241" s="52" t="s">
        <v>0</v>
      </c>
      <c r="BD241" s="165" t="str">
        <f t="shared" si="228"/>
        <v/>
      </c>
      <c r="BE241" s="52" t="s">
        <v>0</v>
      </c>
      <c r="BF241" s="63" t="str">
        <f t="shared" si="229"/>
        <v/>
      </c>
      <c r="BG241" s="93" t="str">
        <f t="shared" si="230"/>
        <v>0</v>
      </c>
      <c r="BH241" s="211" t="str">
        <f t="shared" si="231"/>
        <v/>
      </c>
      <c r="BI241" s="212" t="str">
        <f t="shared" si="202"/>
        <v/>
      </c>
      <c r="BJ241" s="52" t="s">
        <v>0</v>
      </c>
      <c r="BK241" s="57" t="str">
        <f t="shared" si="232"/>
        <v>Vacant</v>
      </c>
      <c r="BL241" s="33" t="str">
        <f t="shared" si="233"/>
        <v/>
      </c>
      <c r="BM241" s="78" t="str">
        <f t="shared" si="234"/>
        <v/>
      </c>
      <c r="BN241" s="78" t="str">
        <f t="shared" si="235"/>
        <v/>
      </c>
      <c r="BO241" s="33" t="str">
        <f t="shared" si="236"/>
        <v/>
      </c>
      <c r="BP241" s="71" t="str">
        <f t="shared" si="237"/>
        <v/>
      </c>
      <c r="BQ241" s="52" t="s">
        <v>0</v>
      </c>
      <c r="BR241" s="87" t="str">
        <f t="shared" si="238"/>
        <v/>
      </c>
      <c r="BS241" s="52" t="s">
        <v>0</v>
      </c>
      <c r="BT241" s="20" t="str">
        <f t="shared" si="239"/>
        <v/>
      </c>
      <c r="BU241" s="52" t="s">
        <v>0</v>
      </c>
      <c r="BV241" s="135"/>
      <c r="BW241" s="52" t="s">
        <v>0</v>
      </c>
      <c r="BX241" s="57" t="str">
        <f t="shared" si="240"/>
        <v/>
      </c>
      <c r="BY241" s="78" t="str">
        <f>IF(BV241="","",MAX(BY$10:BY240)+1)</f>
        <v/>
      </c>
      <c r="BZ241" s="58" t="str">
        <f t="shared" si="241"/>
        <v/>
      </c>
      <c r="CA241" s="52" t="s">
        <v>0</v>
      </c>
      <c r="CB241" s="20" t="str">
        <f t="shared" si="242"/>
        <v/>
      </c>
      <c r="CC241" s="52" t="s">
        <v>0</v>
      </c>
      <c r="CD241" s="63" t="str">
        <f>IF(AND(BM241="NEMA",BN241="NEMA"),MAX(CD$10:CD240)+1,"")</f>
        <v/>
      </c>
      <c r="CE241" s="58" t="str">
        <f t="shared" si="243"/>
        <v/>
      </c>
      <c r="CF241" t="s">
        <v>0</v>
      </c>
      <c r="CG241" s="138" t="str">
        <f t="shared" si="203"/>
        <v>Ž</v>
      </c>
      <c r="CH241" t="s">
        <v>0</v>
      </c>
      <c r="CI241" s="57" t="str">
        <f>IF(CD241="","",IF(M241&lt;&gt;"CRO","","INSERT INTO osoba (id,reg_broj,oib,spol_id,dat_rodjenja) VALUES ("&amp;CD241&amp;",(SELECT max(reg_broj)+1 FROM osoba),Null,'"&amp;CG241&amp;"',Null); INSERT INTO osoba_log (id,reg_broj,oib,spol_id,dat_rodjenja,dnevnik_id) SELECT id,reg_broj,oib,spol_id,dat_rodjenja,"&amp;dnevnik_id&amp;" FROM osoba WHERE id = "&amp;CD241&amp;";"))</f>
        <v/>
      </c>
      <c r="CJ241" s="71" t="str">
        <f>IF(CD241="","","INSERT INTO imeprezime (id,osoba_id,rbr,ime,prezime,klub_id,identitet_id,sintaksa_id,info,aktivno,dnevnik_id) VALUES ("&amp;CD241&amp;","&amp;IF(CI241="","Null",CD241)&amp;",1,'"&amp;BK241&amp;"','"&amp;BL241&amp;"',(SELECT id FROM klub WHERE naziv = '"&amp;BD241&amp;"'),Null,1,'',1,"&amp;dnevnik_id&amp;");")</f>
        <v/>
      </c>
      <c r="CK241" t="s">
        <v>0</v>
      </c>
      <c r="CL241" s="20" t="str">
        <f t="shared" si="244"/>
        <v/>
      </c>
      <c r="CM241" s="52" t="s">
        <v>0</v>
      </c>
      <c r="CN241" s="57" t="str">
        <f t="shared" si="204"/>
        <v/>
      </c>
      <c r="CO241" s="71" t="str">
        <f t="shared" si="205"/>
        <v/>
      </c>
      <c r="CP241" s="52" t="s">
        <v>0</v>
      </c>
      <c r="CQ241" s="57" t="str">
        <f t="shared" si="245"/>
        <v/>
      </c>
      <c r="CR241" s="58" t="str">
        <f t="shared" si="246"/>
        <v/>
      </c>
      <c r="CS241" s="52" t="s">
        <v>0</v>
      </c>
      <c r="CT241" s="57" t="str">
        <f t="shared" si="247"/>
        <v/>
      </c>
      <c r="CU241" s="58" t="str">
        <f t="shared" si="248"/>
        <v/>
      </c>
      <c r="CV241" s="52" t="s">
        <v>0</v>
      </c>
      <c r="CW241" s="57" t="str">
        <f t="shared" si="249"/>
        <v/>
      </c>
      <c r="CX241" s="58" t="str">
        <f t="shared" si="250"/>
        <v/>
      </c>
      <c r="CY241" s="52" t="s">
        <v>0</v>
      </c>
      <c r="CZ241" s="63" t="str">
        <f t="shared" si="251"/>
        <v/>
      </c>
      <c r="DA241" s="58" t="str" cm="1">
        <f t="array" ref="DA241">IF(CZ241&lt;&gt;"",INDEX(imePrezime_id,CZ241,0),IF(CD241&lt;&gt;"",CD241,""))</f>
        <v/>
      </c>
      <c r="DB241" s="52" t="s">
        <v>0</v>
      </c>
      <c r="DC241" s="63" t="str">
        <f t="shared" si="252"/>
        <v/>
      </c>
      <c r="DD241" s="78" t="str">
        <f t="shared" si="206"/>
        <v/>
      </c>
      <c r="DE241" s="78" t="str">
        <f t="shared" si="253"/>
        <v/>
      </c>
      <c r="DF241" s="78" t="str">
        <f t="shared" si="254"/>
        <v/>
      </c>
      <c r="DG241" s="71" t="str">
        <f t="shared" si="255"/>
        <v/>
      </c>
      <c r="DH241" s="52" t="s">
        <v>0</v>
      </c>
      <c r="DI241" s="63" t="str">
        <f>IF(BL241="","",MAX(DI$10:DI240)+1)</f>
        <v/>
      </c>
      <c r="DJ241" s="78" t="str">
        <f t="shared" si="256"/>
        <v/>
      </c>
      <c r="DK241" s="78" t="str">
        <f t="shared" si="257"/>
        <v/>
      </c>
      <c r="DL241" s="78" t="str">
        <f t="shared" si="258"/>
        <v/>
      </c>
      <c r="DM241" s="78" t="str">
        <f t="shared" si="259"/>
        <v/>
      </c>
      <c r="DN241" s="78" t="str">
        <f t="shared" si="207"/>
        <v/>
      </c>
      <c r="DO241" s="78" t="str">
        <f t="shared" si="208"/>
        <v/>
      </c>
      <c r="DP241" s="78" t="str">
        <f t="shared" si="260"/>
        <v/>
      </c>
      <c r="DQ241" s="78" t="str">
        <f t="shared" si="261"/>
        <v/>
      </c>
      <c r="DR241" s="78" t="str">
        <f t="shared" si="262"/>
        <v/>
      </c>
      <c r="DS241" s="58" t="str">
        <f t="shared" si="209"/>
        <v/>
      </c>
      <c r="DT241" s="52" t="s">
        <v>0</v>
      </c>
      <c r="DU241" s="20"/>
      <c r="DV241" s="52"/>
      <c r="DW241" s="20"/>
      <c r="DX241" s="52"/>
      <c r="DY241" s="230"/>
      <c r="DZ241" s="52" t="s">
        <v>0</v>
      </c>
    </row>
    <row r="242" spans="1:130" x14ac:dyDescent="0.25">
      <c r="A242" t="s">
        <v>0</v>
      </c>
      <c r="B242" s="57" t="str">
        <f>IF(csv!F234="","",csv!T234)</f>
        <v>Ž20</v>
      </c>
      <c r="C242" s="33" t="s">
        <v>0</v>
      </c>
      <c r="D242" s="33" t="str">
        <f>IF(csv!F234="","",csv!F234)</f>
        <v>Dorja</v>
      </c>
      <c r="E242" s="33" t="str">
        <f>IF(csv!E234="","",csv!E234)</f>
        <v>Salopek</v>
      </c>
      <c r="F242" s="33" t="s">
        <v>0</v>
      </c>
      <c r="G242" s="78" t="str">
        <f>IF(csv!M234="","",csv!M234)</f>
        <v>34:26</v>
      </c>
      <c r="H242" s="78" t="str">
        <f>IF(csv!N234="","",csv!N234)</f>
        <v>0</v>
      </c>
      <c r="I242" s="33" t="s">
        <v>0</v>
      </c>
      <c r="J242" s="33" t="str">
        <f>IF(csv!P234="","",csv!P234)</f>
        <v>RIS</v>
      </c>
      <c r="K242" s="33" t="str">
        <f>IF(csv!Q234="","",csv!Q234)</f>
        <v>OK Ris</v>
      </c>
      <c r="L242" s="33" t="s">
        <v>0</v>
      </c>
      <c r="M242" s="71" t="str">
        <f>IF(csv!R234="","",csv!R234)</f>
        <v>CRO</v>
      </c>
      <c r="N242" s="52" t="s">
        <v>0</v>
      </c>
      <c r="O242" s="57" t="str">
        <f t="shared" si="210"/>
        <v>Ž20</v>
      </c>
      <c r="P242" s="78">
        <f>IF(O242="","",IF(COUNTIF(O$10:O241,O242)=0,P241+1,P241))</f>
        <v>16</v>
      </c>
      <c r="Q242" s="93">
        <f t="shared" si="211"/>
        <v>119</v>
      </c>
      <c r="R242" s="94" t="str" cm="1">
        <f t="array" ref="R242">IF(S242="","",INDEX(natjecanjeStaze_naziv,MATCH(S242,natjecanjeStaze_stazaId,0)))</f>
        <v>M45 – Ž20 – Ž35</v>
      </c>
      <c r="S242" s="58">
        <f t="shared" si="212"/>
        <v>1011</v>
      </c>
      <c r="T242" s="52" t="s">
        <v>0</v>
      </c>
      <c r="U242" s="165" t="str">
        <f t="shared" si="213"/>
        <v>Ž20</v>
      </c>
      <c r="V242" s="52" t="s">
        <v>0</v>
      </c>
      <c r="W242" s="57" t="str">
        <f t="shared" si="214"/>
        <v>CRO</v>
      </c>
      <c r="X242" s="78">
        <f t="shared" ref="X242:X305" si="263">IF(W242="","",IFERROR(INDEX(drzava_id,MATCH(W242,drzava_oznaka,0)),"NEMA"))</f>
        <v>1</v>
      </c>
      <c r="Y242" s="33" t="str">
        <f t="shared" si="215"/>
        <v/>
      </c>
      <c r="Z242" s="71" t="str">
        <f>IF(Y242="","",MAX(Z$10:Z241)+1)</f>
        <v/>
      </c>
      <c r="AA242" s="52" t="s">
        <v>0</v>
      </c>
      <c r="AB242" s="135"/>
      <c r="AC242" s="52" t="s">
        <v>0</v>
      </c>
      <c r="AD242" s="20" t="str">
        <f t="shared" si="216"/>
        <v/>
      </c>
      <c r="AE242" s="52" t="s">
        <v>0</v>
      </c>
      <c r="AF242" s="165" t="str">
        <f t="shared" si="217"/>
        <v>CRO</v>
      </c>
      <c r="AG242" s="52" t="s">
        <v>0</v>
      </c>
      <c r="AH242" s="57" t="str">
        <f t="shared" si="218"/>
        <v>RIS</v>
      </c>
      <c r="AI242" s="33" t="str">
        <f t="shared" si="219"/>
        <v>OK Ris</v>
      </c>
      <c r="AJ242" s="78" t="str">
        <f t="shared" ref="AJ242:AJ305" si="264">IF(AI242="","",IF(IFERROR(MATCH(AI242,klub_naziv,0),"")&lt;&gt;"","",IFERROR(MATCH(AI242,klubAlias_alias,0),"NEMA")))</f>
        <v/>
      </c>
      <c r="AK242" s="33" t="str" cm="1">
        <f t="array" ref="AK242">IF(AJ242="",""&amp;AI242,IF(AJ242="NEMA",AI242,INDEX(klub_naziv,MATCH(INDEX(klubAlias_klubId,AJ242),klub_id,0))))</f>
        <v>OK Ris</v>
      </c>
      <c r="AL242" s="33" t="str" cm="1">
        <f t="array" ref="AL242">IFERROR(""&amp;INDEX(registarNatjecatelji,CX242,4),"")</f>
        <v/>
      </c>
      <c r="AM242" s="95">
        <f t="shared" si="220"/>
        <v>1</v>
      </c>
      <c r="AN242" s="71" t="str">
        <f t="shared" si="221"/>
        <v>OK Ris</v>
      </c>
      <c r="AO242" s="52" t="s">
        <v>0</v>
      </c>
      <c r="AP242" s="87" t="str">
        <f>IF(AJ242&lt;&gt;"NEMA","",IF(IFERROR(MATCH(AI242,AI$10:AI241,0),0)&lt;&gt;0,"",AI242))</f>
        <v/>
      </c>
      <c r="AQ242" s="52" t="s">
        <v>0</v>
      </c>
      <c r="AR242" s="135"/>
      <c r="AS242" s="52" t="s">
        <v>0</v>
      </c>
      <c r="AT242" s="57" t="str">
        <f t="shared" si="222"/>
        <v/>
      </c>
      <c r="AU242" s="33" t="str">
        <f>IF(AT242="","",MAX(AU$10:AU241)+1)</f>
        <v/>
      </c>
      <c r="AV242" s="33" t="str">
        <f t="shared" si="223"/>
        <v/>
      </c>
      <c r="AW242" s="33" t="str">
        <f t="shared" si="224"/>
        <v/>
      </c>
      <c r="AX242" s="33" t="str">
        <f>IF(AR242="","",MAX(AX$10:AX241)+1)</f>
        <v/>
      </c>
      <c r="AY242" s="94" t="str">
        <f t="shared" si="225"/>
        <v/>
      </c>
      <c r="AZ242" s="71" t="str">
        <f t="shared" si="226"/>
        <v/>
      </c>
      <c r="BA242" s="52" t="s">
        <v>0</v>
      </c>
      <c r="BB242" s="20" t="str">
        <f t="shared" si="227"/>
        <v/>
      </c>
      <c r="BC242" s="52" t="s">
        <v>0</v>
      </c>
      <c r="BD242" s="165" t="str">
        <f t="shared" si="228"/>
        <v>OK Ris</v>
      </c>
      <c r="BE242" s="52" t="s">
        <v>0</v>
      </c>
      <c r="BF242" s="63" t="str">
        <f t="shared" si="229"/>
        <v>34:26</v>
      </c>
      <c r="BG242" s="93" t="str">
        <f t="shared" si="230"/>
        <v>0</v>
      </c>
      <c r="BH242" s="211">
        <f t="shared" si="231"/>
        <v>2066</v>
      </c>
      <c r="BI242" s="212">
        <f t="shared" si="202"/>
        <v>1</v>
      </c>
      <c r="BJ242" s="52" t="s">
        <v>0</v>
      </c>
      <c r="BK242" s="57" t="str">
        <f t="shared" si="232"/>
        <v>Dorja</v>
      </c>
      <c r="BL242" s="33" t="str">
        <f t="shared" si="233"/>
        <v>Salopek</v>
      </c>
      <c r="BM242" s="78" t="str">
        <f t="shared" si="234"/>
        <v>NEMA</v>
      </c>
      <c r="BN242" s="78" t="str">
        <f t="shared" si="235"/>
        <v>NEMA</v>
      </c>
      <c r="BO242" s="33" t="str">
        <f t="shared" si="236"/>
        <v>Dorja</v>
      </c>
      <c r="BP242" s="71" t="str">
        <f t="shared" si="237"/>
        <v>Salopek</v>
      </c>
      <c r="BQ242" s="52" t="s">
        <v>0</v>
      </c>
      <c r="BR242" s="87" t="str">
        <f t="shared" si="238"/>
        <v>Dorja Salopek</v>
      </c>
      <c r="BS242" s="52" t="s">
        <v>0</v>
      </c>
      <c r="BT242" s="20" t="str">
        <f t="shared" si="239"/>
        <v>SELECT 'Dorja – Salopek', ime, prezime FROM imeprezime WHERE ime LIKE '%orj%' Or prezime LIKE '%alope%' Or ime LIKE '%alope%' Or prezime LIKE '%orj%' ORDER BY ime, prezime;</v>
      </c>
      <c r="BU242" s="52" t="s">
        <v>0</v>
      </c>
      <c r="BV242" s="135"/>
      <c r="BW242" s="52" t="s">
        <v>0</v>
      </c>
      <c r="BX242" s="57" t="str">
        <f t="shared" si="240"/>
        <v/>
      </c>
      <c r="BY242" s="78" t="str">
        <f>IF(BV242="","",MAX(BY$10:BY241)+1)</f>
        <v/>
      </c>
      <c r="BZ242" s="58" t="str">
        <f t="shared" si="241"/>
        <v/>
      </c>
      <c r="CA242" s="52" t="s">
        <v>0</v>
      </c>
      <c r="CB242" s="20" t="str">
        <f t="shared" si="242"/>
        <v/>
      </c>
      <c r="CC242" s="52" t="s">
        <v>0</v>
      </c>
      <c r="CD242" s="63">
        <f>IF(AND(BM242="NEMA",BN242="NEMA"),MAX(CD$10:CD241)+1,"")</f>
        <v>2009</v>
      </c>
      <c r="CE242" s="58" t="str">
        <f t="shared" si="243"/>
        <v/>
      </c>
      <c r="CF242" t="s">
        <v>0</v>
      </c>
      <c r="CG242" s="138" t="str">
        <f t="shared" si="203"/>
        <v>Ž</v>
      </c>
      <c r="CH242" t="s">
        <v>0</v>
      </c>
      <c r="CI242" s="57" t="str">
        <f>IF(CD242="","",IF(M242&lt;&gt;"CRO","","INSERT INTO osoba (id,reg_broj,oib,spol_id,dat_rodjenja) VALUES ("&amp;CD242&amp;",(SELECT max(reg_broj)+1 FROM osoba),Null,'"&amp;CG242&amp;"',Null); INSERT INTO osoba_log (id,reg_broj,oib,spol_id,dat_rodjenja,dnevnik_id) SELECT id,reg_broj,oib,spol_id,dat_rodjenja,"&amp;dnevnik_id&amp;" FROM osoba WHERE id = "&amp;CD242&amp;";"))</f>
        <v>INSERT INTO osoba (id,reg_broj,oib,spol_id,dat_rodjenja) VALUES (2009,(SELECT max(reg_broj)+1 FROM osoba),Null,'Ž',Null); INSERT INTO osoba_log (id,reg_broj,oib,spol_id,dat_rodjenja,dnevnik_id) SELECT id,reg_broj,oib,spol_id,dat_rodjenja,881 FROM osoba WHERE id = 2009;</v>
      </c>
      <c r="CJ242" s="71" t="str">
        <f>IF(CD242="","","INSERT INTO imeprezime (id,osoba_id,rbr,ime,prezime,klub_id,identitet_id,sintaksa_id,info,aktivno,dnevnik_id) VALUES ("&amp;CD242&amp;","&amp;IF(CI242="","Null",CD242)&amp;",1,'"&amp;BK242&amp;"','"&amp;BL242&amp;"',(SELECT id FROM klub WHERE naziv = '"&amp;BD242&amp;"'),Null,1,'',1,"&amp;dnevnik_id&amp;");")</f>
        <v>INSERT INTO imeprezime (id,osoba_id,rbr,ime,prezime,klub_id,identitet_id,sintaksa_id,info,aktivno,dnevnik_id) VALUES (2009,2009,1,'Dorja','Salopek',(SELECT id FROM klub WHERE naziv = 'OK Ris'),Null,1,'',1,881);</v>
      </c>
      <c r="CK242" t="s">
        <v>0</v>
      </c>
      <c r="CL242" s="20" t="str">
        <f t="shared" si="244"/>
        <v>INSERT INTO osoba (id,reg_broj,oib,spol_id,dat_rodjenja) VALUES (2009,(SELECT max(reg_broj)+1 FROM osoba),Null,'Ž',Null); INSERT INTO osoba_log (id,reg_broj,oib,spol_id,dat_rodjenja,dnevnik_id) SELECT id,reg_broj,oib,spol_id,dat_rodjenja,881 FROM osoba WHERE id = 2009; INSERT INTO imeprezime (id,osoba_id,rbr,ime,prezime,klub_id,identitet_id,sintaksa_id,info,aktivno,dnevnik_id) VALUES (2009,2009,1,'Dorja','Salopek',(SELECT id FROM klub WHERE naziv = 'OK Ris'),Null,1,'',1,881);</v>
      </c>
      <c r="CM242" s="52" t="s">
        <v>0</v>
      </c>
      <c r="CN242" s="57" t="str">
        <f t="shared" si="204"/>
        <v>Dorja</v>
      </c>
      <c r="CO242" s="71" t="str">
        <f t="shared" si="205"/>
        <v>Salopek</v>
      </c>
      <c r="CP242" s="52" t="s">
        <v>0</v>
      </c>
      <c r="CQ242" s="57" t="str">
        <f t="shared" si="245"/>
        <v>Dorja – Salopek – OK Ris – Ž20</v>
      </c>
      <c r="CR242" s="58" t="str">
        <f t="shared" si="246"/>
        <v>NEMA</v>
      </c>
      <c r="CS242" s="52" t="s">
        <v>0</v>
      </c>
      <c r="CT242" s="57" t="str">
        <f t="shared" si="247"/>
        <v>Dorja – Salopek – OK Ris</v>
      </c>
      <c r="CU242" s="58" t="str">
        <f t="shared" si="248"/>
        <v>NEMA</v>
      </c>
      <c r="CV242" s="52" t="s">
        <v>0</v>
      </c>
      <c r="CW242" s="57" t="str">
        <f t="shared" si="249"/>
        <v>Dorja – Salopek</v>
      </c>
      <c r="CX242" s="58" t="str">
        <f t="shared" si="250"/>
        <v>NEMA</v>
      </c>
      <c r="CY242" s="52" t="s">
        <v>0</v>
      </c>
      <c r="CZ242" s="63" t="str">
        <f t="shared" si="251"/>
        <v/>
      </c>
      <c r="DA242" s="58" cm="1">
        <f t="array" ref="DA242">IF(CZ242&lt;&gt;"",INDEX(imePrezime_id,CZ242,0),IF(CD242&lt;&gt;"",CD242,""))</f>
        <v>2009</v>
      </c>
      <c r="DB242" s="52" t="s">
        <v>0</v>
      </c>
      <c r="DC242" s="63" t="str">
        <f t="shared" si="252"/>
        <v>novo</v>
      </c>
      <c r="DD242" s="78" t="str">
        <f t="shared" si="206"/>
        <v>klu</v>
      </c>
      <c r="DE242" s="78" t="str">
        <f t="shared" si="253"/>
        <v>kat</v>
      </c>
      <c r="DF242" s="78" t="str">
        <f t="shared" si="254"/>
        <v/>
      </c>
      <c r="DG242" s="71" t="str">
        <f t="shared" si="255"/>
        <v>novo</v>
      </c>
      <c r="DH242" s="52" t="s">
        <v>0</v>
      </c>
      <c r="DI242" s="63">
        <f>IF(BL242="","",MAX(DI$10:DI241)+1)</f>
        <v>1208</v>
      </c>
      <c r="DJ242" s="78">
        <f t="shared" si="256"/>
        <v>1011</v>
      </c>
      <c r="DK242" s="78">
        <f t="shared" si="257"/>
        <v>2009</v>
      </c>
      <c r="DL242" s="78">
        <f t="shared" si="258"/>
        <v>2066</v>
      </c>
      <c r="DM242" s="78">
        <f t="shared" si="259"/>
        <v>1</v>
      </c>
      <c r="DN242" s="78">
        <f t="shared" si="207"/>
        <v>0</v>
      </c>
      <c r="DO242" s="78">
        <f t="shared" si="208"/>
        <v>33</v>
      </c>
      <c r="DP242" s="78" t="str">
        <f t="shared" si="260"/>
        <v>0</v>
      </c>
      <c r="DQ242" s="78" t="str">
        <f t="shared" si="261"/>
        <v/>
      </c>
      <c r="DR242" s="78" t="str">
        <f t="shared" si="262"/>
        <v/>
      </c>
      <c r="DS242" s="58" t="str">
        <f t="shared" si="209"/>
        <v/>
      </c>
      <c r="DT242" s="52" t="s">
        <v>0</v>
      </c>
      <c r="DU242" s="20"/>
      <c r="DV242" s="52"/>
      <c r="DW242" s="20"/>
      <c r="DX242" s="52"/>
      <c r="DY242" s="230"/>
      <c r="DZ242" s="52" t="s">
        <v>0</v>
      </c>
    </row>
    <row r="243" spans="1:130" x14ac:dyDescent="0.25">
      <c r="A243" t="s">
        <v>0</v>
      </c>
      <c r="B243" s="57" t="str">
        <f>IF(csv!F235="","",csv!T235)</f>
        <v>Ž20</v>
      </c>
      <c r="C243" s="33" t="s">
        <v>0</v>
      </c>
      <c r="D243" s="33" t="str">
        <f>IF(csv!F235="","",csv!F235)</f>
        <v>Zdenka Petra</v>
      </c>
      <c r="E243" s="33" t="str">
        <f>IF(csv!E235="","",csv!E235)</f>
        <v>Štambuk</v>
      </c>
      <c r="F243" s="33" t="s">
        <v>0</v>
      </c>
      <c r="G243" s="78" t="str">
        <f>IF(csv!M235="","",csv!M235)</f>
        <v>39:50</v>
      </c>
      <c r="H243" s="78" t="str">
        <f>IF(csv!N235="","",csv!N235)</f>
        <v>0</v>
      </c>
      <c r="I243" s="33" t="s">
        <v>0</v>
      </c>
      <c r="J243" s="33" t="str">
        <f>IF(csv!P235="","",csv!P235)</f>
        <v>OK MERZ CRO</v>
      </c>
      <c r="K243" s="33" t="str">
        <f>IF(csv!Q235="","",csv!Q235)</f>
        <v>OK Ivan Merz</v>
      </c>
      <c r="L243" s="33" t="s">
        <v>0</v>
      </c>
      <c r="M243" s="71" t="str">
        <f>IF(csv!R235="","",csv!R235)</f>
        <v>CRO</v>
      </c>
      <c r="N243" s="52" t="s">
        <v>0</v>
      </c>
      <c r="O243" s="57" t="str">
        <f t="shared" si="210"/>
        <v>Ž20</v>
      </c>
      <c r="P243" s="78">
        <f>IF(O243="","",IF(COUNTIF(O$10:O242,O243)=0,P242+1,P242))</f>
        <v>16</v>
      </c>
      <c r="Q243" s="93">
        <f t="shared" si="211"/>
        <v>119</v>
      </c>
      <c r="R243" s="94" t="str" cm="1">
        <f t="array" ref="R243">IF(S243="","",INDEX(natjecanjeStaze_naziv,MATCH(S243,natjecanjeStaze_stazaId,0)))</f>
        <v>M45 – Ž20 – Ž35</v>
      </c>
      <c r="S243" s="58">
        <f t="shared" si="212"/>
        <v>1011</v>
      </c>
      <c r="T243" s="52" t="s">
        <v>0</v>
      </c>
      <c r="U243" s="165" t="str">
        <f t="shared" si="213"/>
        <v>Ž20</v>
      </c>
      <c r="V243" s="52" t="s">
        <v>0</v>
      </c>
      <c r="W243" s="57" t="str">
        <f t="shared" si="214"/>
        <v>CRO</v>
      </c>
      <c r="X243" s="78">
        <f t="shared" si="263"/>
        <v>1</v>
      </c>
      <c r="Y243" s="33" t="str">
        <f t="shared" si="215"/>
        <v/>
      </c>
      <c r="Z243" s="71" t="str">
        <f>IF(Y243="","",MAX(Z$10:Z242)+1)</f>
        <v/>
      </c>
      <c r="AA243" s="52" t="s">
        <v>0</v>
      </c>
      <c r="AB243" s="135"/>
      <c r="AC243" s="52" t="s">
        <v>0</v>
      </c>
      <c r="AD243" s="20" t="str">
        <f t="shared" si="216"/>
        <v/>
      </c>
      <c r="AE243" s="52" t="s">
        <v>0</v>
      </c>
      <c r="AF243" s="165" t="str">
        <f t="shared" si="217"/>
        <v>CRO</v>
      </c>
      <c r="AG243" s="52" t="s">
        <v>0</v>
      </c>
      <c r="AH243" s="57" t="str">
        <f t="shared" si="218"/>
        <v>OK MERZ CRO</v>
      </c>
      <c r="AI243" s="33" t="str">
        <f t="shared" si="219"/>
        <v>OK Ivan Merz</v>
      </c>
      <c r="AJ243" s="78" t="str">
        <f t="shared" si="264"/>
        <v/>
      </c>
      <c r="AK243" s="33" t="str" cm="1">
        <f t="array" ref="AK243">IF(AJ243="",""&amp;AI243,IF(AJ243="NEMA",AI243,INDEX(klub_naziv,MATCH(INDEX(klubAlias_klubId,AJ243),klub_id,0))))</f>
        <v>OK Ivan Merz</v>
      </c>
      <c r="AL243" s="33" t="str" cm="1">
        <f t="array" ref="AL243">IFERROR(""&amp;INDEX(registarNatjecatelji,CX243,4),"")</f>
        <v>OK Ivan Merz</v>
      </c>
      <c r="AM243" s="95" t="str">
        <f t="shared" si="220"/>
        <v/>
      </c>
      <c r="AN243" s="71" t="str">
        <f t="shared" si="221"/>
        <v>OK Ivan Merz</v>
      </c>
      <c r="AO243" s="52" t="s">
        <v>0</v>
      </c>
      <c r="AP243" s="87" t="str">
        <f>IF(AJ243&lt;&gt;"NEMA","",IF(IFERROR(MATCH(AI243,AI$10:AI242,0),0)&lt;&gt;0,"",AI243))</f>
        <v/>
      </c>
      <c r="AQ243" s="52" t="s">
        <v>0</v>
      </c>
      <c r="AR243" s="135"/>
      <c r="AS243" s="52" t="s">
        <v>0</v>
      </c>
      <c r="AT243" s="57" t="str">
        <f t="shared" si="222"/>
        <v/>
      </c>
      <c r="AU243" s="33" t="str">
        <f>IF(AT243="","",MAX(AU$10:AU242)+1)</f>
        <v/>
      </c>
      <c r="AV243" s="33" t="str">
        <f t="shared" si="223"/>
        <v/>
      </c>
      <c r="AW243" s="33" t="str">
        <f t="shared" si="224"/>
        <v/>
      </c>
      <c r="AX243" s="33" t="str">
        <f>IF(AR243="","",MAX(AX$10:AX242)+1)</f>
        <v/>
      </c>
      <c r="AY243" s="94" t="str">
        <f t="shared" si="225"/>
        <v/>
      </c>
      <c r="AZ243" s="71" t="str">
        <f t="shared" si="226"/>
        <v/>
      </c>
      <c r="BA243" s="52" t="s">
        <v>0</v>
      </c>
      <c r="BB243" s="20" t="str">
        <f t="shared" si="227"/>
        <v/>
      </c>
      <c r="BC243" s="52" t="s">
        <v>0</v>
      </c>
      <c r="BD243" s="165" t="str">
        <f t="shared" si="228"/>
        <v>OK Ivan Merz</v>
      </c>
      <c r="BE243" s="52" t="s">
        <v>0</v>
      </c>
      <c r="BF243" s="63" t="str">
        <f t="shared" si="229"/>
        <v>39:50</v>
      </c>
      <c r="BG243" s="93" t="str">
        <f t="shared" si="230"/>
        <v>0</v>
      </c>
      <c r="BH243" s="211">
        <f t="shared" si="231"/>
        <v>2390</v>
      </c>
      <c r="BI243" s="212">
        <f t="shared" si="202"/>
        <v>1</v>
      </c>
      <c r="BJ243" s="52" t="s">
        <v>0</v>
      </c>
      <c r="BK243" s="57" t="str">
        <f t="shared" si="232"/>
        <v>Zdenka Petra</v>
      </c>
      <c r="BL243" s="33" t="str">
        <f t="shared" si="233"/>
        <v>Štambuk</v>
      </c>
      <c r="BM243" s="78">
        <f t="shared" si="234"/>
        <v>1424</v>
      </c>
      <c r="BN243" s="78" t="str">
        <f t="shared" si="235"/>
        <v/>
      </c>
      <c r="BO243" s="33" t="str">
        <f t="shared" si="236"/>
        <v>Zdenka Petra</v>
      </c>
      <c r="BP243" s="71" t="str">
        <f t="shared" si="237"/>
        <v>Štambuk</v>
      </c>
      <c r="BQ243" s="52" t="s">
        <v>0</v>
      </c>
      <c r="BR243" s="87" t="str">
        <f t="shared" si="238"/>
        <v/>
      </c>
      <c r="BS243" s="52" t="s">
        <v>0</v>
      </c>
      <c r="BT243" s="20" t="str">
        <f t="shared" si="239"/>
        <v/>
      </c>
      <c r="BU243" s="52" t="s">
        <v>0</v>
      </c>
      <c r="BV243" s="135"/>
      <c r="BW243" s="52" t="s">
        <v>0</v>
      </c>
      <c r="BX243" s="57" t="str">
        <f t="shared" si="240"/>
        <v/>
      </c>
      <c r="BY243" s="78" t="str">
        <f>IF(BV243="","",MAX(BY$10:BY242)+1)</f>
        <v/>
      </c>
      <c r="BZ243" s="58" t="str">
        <f t="shared" si="241"/>
        <v/>
      </c>
      <c r="CA243" s="52" t="s">
        <v>0</v>
      </c>
      <c r="CB243" s="20" t="str">
        <f t="shared" si="242"/>
        <v/>
      </c>
      <c r="CC243" s="52" t="s">
        <v>0</v>
      </c>
      <c r="CD243" s="63" t="str">
        <f>IF(AND(BM243="NEMA",BN243="NEMA"),MAX(CD$10:CD242)+1,"")</f>
        <v/>
      </c>
      <c r="CE243" s="58" t="str">
        <f t="shared" si="243"/>
        <v/>
      </c>
      <c r="CF243" t="s">
        <v>0</v>
      </c>
      <c r="CG243" s="138" t="str">
        <f t="shared" si="203"/>
        <v>Ž</v>
      </c>
      <c r="CH243" t="s">
        <v>0</v>
      </c>
      <c r="CI243" s="57" t="str">
        <f>IF(CD243="","",IF(M243&lt;&gt;"CRO","","INSERT INTO osoba (id,reg_broj,oib,spol_id,dat_rodjenja) VALUES ("&amp;CD243&amp;",(SELECT max(reg_broj)+1 FROM osoba),Null,'"&amp;CG243&amp;"',Null); INSERT INTO osoba_log (id,reg_broj,oib,spol_id,dat_rodjenja,dnevnik_id) SELECT id,reg_broj,oib,spol_id,dat_rodjenja,"&amp;dnevnik_id&amp;" FROM osoba WHERE id = "&amp;CD243&amp;";"))</f>
        <v/>
      </c>
      <c r="CJ243" s="71" t="str">
        <f>IF(CD243="","","INSERT INTO imeprezime (id,osoba_id,rbr,ime,prezime,klub_id,identitet_id,sintaksa_id,info,aktivno,dnevnik_id) VALUES ("&amp;CD243&amp;","&amp;IF(CI243="","Null",CD243)&amp;",1,'"&amp;BK243&amp;"','"&amp;BL243&amp;"',(SELECT id FROM klub WHERE naziv = '"&amp;BD243&amp;"'),Null,1,'',1,"&amp;dnevnik_id&amp;");")</f>
        <v/>
      </c>
      <c r="CK243" t="s">
        <v>0</v>
      </c>
      <c r="CL243" s="20" t="str">
        <f t="shared" si="244"/>
        <v/>
      </c>
      <c r="CM243" s="52" t="s">
        <v>0</v>
      </c>
      <c r="CN243" s="57" t="str">
        <f t="shared" si="204"/>
        <v>Zdenka Petra</v>
      </c>
      <c r="CO243" s="71" t="str">
        <f t="shared" si="205"/>
        <v>Štambuk</v>
      </c>
      <c r="CP243" s="52" t="s">
        <v>0</v>
      </c>
      <c r="CQ243" s="57" t="str">
        <f t="shared" si="245"/>
        <v>Zdenka Petra – Štambuk – OK Ivan Merz – Ž20</v>
      </c>
      <c r="CR243" s="58">
        <f t="shared" si="246"/>
        <v>69</v>
      </c>
      <c r="CS243" s="52" t="s">
        <v>0</v>
      </c>
      <c r="CT243" s="57" t="str">
        <f t="shared" si="247"/>
        <v>Zdenka Petra – Štambuk – OK Ivan Merz</v>
      </c>
      <c r="CU243" s="58">
        <f t="shared" si="248"/>
        <v>69</v>
      </c>
      <c r="CV243" s="52" t="s">
        <v>0</v>
      </c>
      <c r="CW243" s="57" t="str">
        <f t="shared" si="249"/>
        <v>Zdenka Petra – Štambuk</v>
      </c>
      <c r="CX243" s="58">
        <f t="shared" si="250"/>
        <v>69</v>
      </c>
      <c r="CY243" s="52" t="s">
        <v>0</v>
      </c>
      <c r="CZ243" s="63">
        <f t="shared" si="251"/>
        <v>69</v>
      </c>
      <c r="DA243" s="58" cm="1">
        <f t="array" ref="DA243">IF(CZ243&lt;&gt;"",INDEX(imePrezime_id,CZ243,0),IF(CD243&lt;&gt;"",CD243,""))</f>
        <v>1424</v>
      </c>
      <c r="DB243" s="52" t="s">
        <v>0</v>
      </c>
      <c r="DC243" s="63" t="str">
        <f t="shared" si="252"/>
        <v>imepre</v>
      </c>
      <c r="DD243" s="78" t="str">
        <f t="shared" si="206"/>
        <v>klu</v>
      </c>
      <c r="DE243" s="78" t="str">
        <f t="shared" si="253"/>
        <v>kat</v>
      </c>
      <c r="DF243" s="78" t="str">
        <f t="shared" si="254"/>
        <v/>
      </c>
      <c r="DG243" s="71" t="str">
        <f t="shared" si="255"/>
        <v>imepre-klu-kat</v>
      </c>
      <c r="DH243" s="52" t="s">
        <v>0</v>
      </c>
      <c r="DI243" s="63">
        <f>IF(BL243="","",MAX(DI$10:DI242)+1)</f>
        <v>1209</v>
      </c>
      <c r="DJ243" s="78">
        <f t="shared" si="256"/>
        <v>1011</v>
      </c>
      <c r="DK243" s="78">
        <f t="shared" si="257"/>
        <v>1424</v>
      </c>
      <c r="DL243" s="78">
        <f t="shared" si="258"/>
        <v>2390</v>
      </c>
      <c r="DM243" s="78">
        <f t="shared" si="259"/>
        <v>1</v>
      </c>
      <c r="DN243" s="78">
        <f t="shared" si="207"/>
        <v>0</v>
      </c>
      <c r="DO243" s="78">
        <f t="shared" si="208"/>
        <v>1</v>
      </c>
      <c r="DP243" s="78" t="str">
        <f t="shared" si="260"/>
        <v>0</v>
      </c>
      <c r="DQ243" s="78" t="str">
        <f t="shared" si="261"/>
        <v/>
      </c>
      <c r="DR243" s="78" t="str">
        <f t="shared" si="262"/>
        <v/>
      </c>
      <c r="DS243" s="58" t="str">
        <f t="shared" si="209"/>
        <v/>
      </c>
      <c r="DT243" s="52" t="s">
        <v>0</v>
      </c>
      <c r="DU243" s="20"/>
      <c r="DV243" s="52"/>
      <c r="DW243" s="20"/>
      <c r="DX243" s="52"/>
      <c r="DY243" s="230"/>
      <c r="DZ243" s="52" t="s">
        <v>0</v>
      </c>
    </row>
    <row r="244" spans="1:130" x14ac:dyDescent="0.25">
      <c r="A244" t="s">
        <v>0</v>
      </c>
      <c r="B244" s="57" t="str">
        <f>IF(csv!F236="","",csv!T236)</f>
        <v>Ž20</v>
      </c>
      <c r="C244" s="33" t="s">
        <v>0</v>
      </c>
      <c r="D244" s="33" t="str">
        <f>IF(csv!F236="","",csv!F236)</f>
        <v>Paula</v>
      </c>
      <c r="E244" s="33" t="str">
        <f>IF(csv!E236="","",csv!E236)</f>
        <v>Pavlin</v>
      </c>
      <c r="F244" s="33" t="s">
        <v>0</v>
      </c>
      <c r="G244" s="78" t="str">
        <f>IF(csv!M236="","",csv!M236)</f>
        <v>47:34</v>
      </c>
      <c r="H244" s="78" t="str">
        <f>IF(csv!N236="","",csv!N236)</f>
        <v>0</v>
      </c>
      <c r="I244" s="33" t="s">
        <v>0</v>
      </c>
      <c r="J244" s="33" t="str">
        <f>IF(csv!P236="","",csv!P236)</f>
        <v>Vihor</v>
      </c>
      <c r="K244" s="33" t="str">
        <f>IF(csv!Q236="","",csv!Q236)</f>
        <v>OK Vihor</v>
      </c>
      <c r="L244" s="33" t="s">
        <v>0</v>
      </c>
      <c r="M244" s="71" t="str">
        <f>IF(csv!R236="","",csv!R236)</f>
        <v>CRO</v>
      </c>
      <c r="N244" s="52" t="s">
        <v>0</v>
      </c>
      <c r="O244" s="57" t="str">
        <f t="shared" si="210"/>
        <v>Ž20</v>
      </c>
      <c r="P244" s="78">
        <f>IF(O244="","",IF(COUNTIF(O$10:O243,O244)=0,P243+1,P243))</f>
        <v>16</v>
      </c>
      <c r="Q244" s="93">
        <f t="shared" si="211"/>
        <v>119</v>
      </c>
      <c r="R244" s="94" t="str" cm="1">
        <f t="array" ref="R244">IF(S244="","",INDEX(natjecanjeStaze_naziv,MATCH(S244,natjecanjeStaze_stazaId,0)))</f>
        <v>M45 – Ž20 – Ž35</v>
      </c>
      <c r="S244" s="58">
        <f t="shared" si="212"/>
        <v>1011</v>
      </c>
      <c r="T244" s="52" t="s">
        <v>0</v>
      </c>
      <c r="U244" s="165" t="str">
        <f t="shared" si="213"/>
        <v>Ž20</v>
      </c>
      <c r="V244" s="52" t="s">
        <v>0</v>
      </c>
      <c r="W244" s="57" t="str">
        <f t="shared" si="214"/>
        <v>CRO</v>
      </c>
      <c r="X244" s="78">
        <f t="shared" si="263"/>
        <v>1</v>
      </c>
      <c r="Y244" s="33" t="str">
        <f t="shared" si="215"/>
        <v/>
      </c>
      <c r="Z244" s="71" t="str">
        <f>IF(Y244="","",MAX(Z$10:Z243)+1)</f>
        <v/>
      </c>
      <c r="AA244" s="52" t="s">
        <v>0</v>
      </c>
      <c r="AB244" s="135"/>
      <c r="AC244" s="52" t="s">
        <v>0</v>
      </c>
      <c r="AD244" s="20" t="str">
        <f t="shared" si="216"/>
        <v/>
      </c>
      <c r="AE244" s="52" t="s">
        <v>0</v>
      </c>
      <c r="AF244" s="165" t="str">
        <f t="shared" si="217"/>
        <v>CRO</v>
      </c>
      <c r="AG244" s="52" t="s">
        <v>0</v>
      </c>
      <c r="AH244" s="57" t="str">
        <f t="shared" si="218"/>
        <v>Vihor</v>
      </c>
      <c r="AI244" s="33" t="str">
        <f t="shared" si="219"/>
        <v>OK Vihor</v>
      </c>
      <c r="AJ244" s="78" t="str">
        <f t="shared" si="264"/>
        <v/>
      </c>
      <c r="AK244" s="33" t="str" cm="1">
        <f t="array" ref="AK244">IF(AJ244="",""&amp;AI244,IF(AJ244="NEMA",AI244,INDEX(klub_naziv,MATCH(INDEX(klubAlias_klubId,AJ244),klub_id,0))))</f>
        <v>OK Vihor</v>
      </c>
      <c r="AL244" s="33" t="str" cm="1">
        <f t="array" ref="AL244">IFERROR(""&amp;INDEX(registarNatjecatelji,CX244,4),"")</f>
        <v>OK Vihor</v>
      </c>
      <c r="AM244" s="95" t="str">
        <f t="shared" si="220"/>
        <v/>
      </c>
      <c r="AN244" s="71" t="str">
        <f t="shared" si="221"/>
        <v>OK Vihor</v>
      </c>
      <c r="AO244" s="52" t="s">
        <v>0</v>
      </c>
      <c r="AP244" s="87" t="str">
        <f>IF(AJ244&lt;&gt;"NEMA","",IF(IFERROR(MATCH(AI244,AI$10:AI243,0),0)&lt;&gt;0,"",AI244))</f>
        <v/>
      </c>
      <c r="AQ244" s="52" t="s">
        <v>0</v>
      </c>
      <c r="AR244" s="135"/>
      <c r="AS244" s="52" t="s">
        <v>0</v>
      </c>
      <c r="AT244" s="57" t="str">
        <f t="shared" si="222"/>
        <v/>
      </c>
      <c r="AU244" s="33" t="str">
        <f>IF(AT244="","",MAX(AU$10:AU243)+1)</f>
        <v/>
      </c>
      <c r="AV244" s="33" t="str">
        <f t="shared" si="223"/>
        <v/>
      </c>
      <c r="AW244" s="33" t="str">
        <f t="shared" si="224"/>
        <v/>
      </c>
      <c r="AX244" s="33" t="str">
        <f>IF(AR244="","",MAX(AX$10:AX243)+1)</f>
        <v/>
      </c>
      <c r="AY244" s="94" t="str">
        <f t="shared" si="225"/>
        <v/>
      </c>
      <c r="AZ244" s="71" t="str">
        <f t="shared" si="226"/>
        <v/>
      </c>
      <c r="BA244" s="52" t="s">
        <v>0</v>
      </c>
      <c r="BB244" s="20" t="str">
        <f t="shared" si="227"/>
        <v/>
      </c>
      <c r="BC244" s="52" t="s">
        <v>0</v>
      </c>
      <c r="BD244" s="165" t="str">
        <f t="shared" si="228"/>
        <v>OK Vihor</v>
      </c>
      <c r="BE244" s="52" t="s">
        <v>0</v>
      </c>
      <c r="BF244" s="63" t="str">
        <f t="shared" si="229"/>
        <v>47:34</v>
      </c>
      <c r="BG244" s="93" t="str">
        <f t="shared" si="230"/>
        <v>0</v>
      </c>
      <c r="BH244" s="211">
        <f t="shared" si="231"/>
        <v>2854</v>
      </c>
      <c r="BI244" s="212">
        <f t="shared" si="202"/>
        <v>1</v>
      </c>
      <c r="BJ244" s="52" t="s">
        <v>0</v>
      </c>
      <c r="BK244" s="57" t="str">
        <f t="shared" si="232"/>
        <v>Paula</v>
      </c>
      <c r="BL244" s="33" t="str">
        <f t="shared" si="233"/>
        <v>Pavlin</v>
      </c>
      <c r="BM244" s="78">
        <f t="shared" si="234"/>
        <v>1431</v>
      </c>
      <c r="BN244" s="78" t="str">
        <f t="shared" si="235"/>
        <v/>
      </c>
      <c r="BO244" s="33" t="str">
        <f t="shared" si="236"/>
        <v>Paula</v>
      </c>
      <c r="BP244" s="71" t="str">
        <f t="shared" si="237"/>
        <v>Pavlin</v>
      </c>
      <c r="BQ244" s="52" t="s">
        <v>0</v>
      </c>
      <c r="BR244" s="87" t="str">
        <f t="shared" si="238"/>
        <v/>
      </c>
      <c r="BS244" s="52" t="s">
        <v>0</v>
      </c>
      <c r="BT244" s="20" t="str">
        <f t="shared" si="239"/>
        <v/>
      </c>
      <c r="BU244" s="52" t="s">
        <v>0</v>
      </c>
      <c r="BV244" s="135"/>
      <c r="BW244" s="52" t="s">
        <v>0</v>
      </c>
      <c r="BX244" s="57" t="str">
        <f t="shared" si="240"/>
        <v/>
      </c>
      <c r="BY244" s="78" t="str">
        <f>IF(BV244="","",MAX(BY$10:BY243)+1)</f>
        <v/>
      </c>
      <c r="BZ244" s="58" t="str">
        <f t="shared" si="241"/>
        <v/>
      </c>
      <c r="CA244" s="52" t="s">
        <v>0</v>
      </c>
      <c r="CB244" s="20" t="str">
        <f t="shared" si="242"/>
        <v/>
      </c>
      <c r="CC244" s="52" t="s">
        <v>0</v>
      </c>
      <c r="CD244" s="63" t="str">
        <f>IF(AND(BM244="NEMA",BN244="NEMA"),MAX(CD$10:CD243)+1,"")</f>
        <v/>
      </c>
      <c r="CE244" s="58" t="str">
        <f t="shared" si="243"/>
        <v/>
      </c>
      <c r="CF244" t="s">
        <v>0</v>
      </c>
      <c r="CG244" s="138" t="str">
        <f t="shared" si="203"/>
        <v>Ž</v>
      </c>
      <c r="CH244" t="s">
        <v>0</v>
      </c>
      <c r="CI244" s="57" t="str">
        <f>IF(CD244="","",IF(M244&lt;&gt;"CRO","","INSERT INTO osoba (id,reg_broj,oib,spol_id,dat_rodjenja) VALUES ("&amp;CD244&amp;",(SELECT max(reg_broj)+1 FROM osoba),Null,'"&amp;CG244&amp;"',Null); INSERT INTO osoba_log (id,reg_broj,oib,spol_id,dat_rodjenja,dnevnik_id) SELECT id,reg_broj,oib,spol_id,dat_rodjenja,"&amp;dnevnik_id&amp;" FROM osoba WHERE id = "&amp;CD244&amp;";"))</f>
        <v/>
      </c>
      <c r="CJ244" s="71" t="str">
        <f>IF(CD244="","","INSERT INTO imeprezime (id,osoba_id,rbr,ime,prezime,klub_id,identitet_id,sintaksa_id,info,aktivno,dnevnik_id) VALUES ("&amp;CD244&amp;","&amp;IF(CI244="","Null",CD244)&amp;",1,'"&amp;BK244&amp;"','"&amp;BL244&amp;"',(SELECT id FROM klub WHERE naziv = '"&amp;BD244&amp;"'),Null,1,'',1,"&amp;dnevnik_id&amp;");")</f>
        <v/>
      </c>
      <c r="CK244" t="s">
        <v>0</v>
      </c>
      <c r="CL244" s="20" t="str">
        <f t="shared" si="244"/>
        <v/>
      </c>
      <c r="CM244" s="52" t="s">
        <v>0</v>
      </c>
      <c r="CN244" s="57" t="str">
        <f t="shared" si="204"/>
        <v>Paula</v>
      </c>
      <c r="CO244" s="71" t="str">
        <f t="shared" si="205"/>
        <v>Pavlin</v>
      </c>
      <c r="CP244" s="52" t="s">
        <v>0</v>
      </c>
      <c r="CQ244" s="57" t="str">
        <f t="shared" si="245"/>
        <v>Paula – Pavlin – OK Vihor – Ž20</v>
      </c>
      <c r="CR244" s="58">
        <f t="shared" si="246"/>
        <v>835</v>
      </c>
      <c r="CS244" s="52" t="s">
        <v>0</v>
      </c>
      <c r="CT244" s="57" t="str">
        <f t="shared" si="247"/>
        <v>Paula – Pavlin – OK Vihor</v>
      </c>
      <c r="CU244" s="58">
        <f t="shared" si="248"/>
        <v>835</v>
      </c>
      <c r="CV244" s="52" t="s">
        <v>0</v>
      </c>
      <c r="CW244" s="57" t="str">
        <f t="shared" si="249"/>
        <v>Paula – Pavlin</v>
      </c>
      <c r="CX244" s="58">
        <f t="shared" si="250"/>
        <v>835</v>
      </c>
      <c r="CY244" s="52" t="s">
        <v>0</v>
      </c>
      <c r="CZ244" s="63">
        <f t="shared" si="251"/>
        <v>835</v>
      </c>
      <c r="DA244" s="58" cm="1">
        <f t="array" ref="DA244">IF(CZ244&lt;&gt;"",INDEX(imePrezime_id,CZ244,0),IF(CD244&lt;&gt;"",CD244,""))</f>
        <v>1431</v>
      </c>
      <c r="DB244" s="52" t="s">
        <v>0</v>
      </c>
      <c r="DC244" s="63" t="str">
        <f t="shared" si="252"/>
        <v>imepre</v>
      </c>
      <c r="DD244" s="78" t="str">
        <f t="shared" si="206"/>
        <v>klu</v>
      </c>
      <c r="DE244" s="78" t="str">
        <f t="shared" si="253"/>
        <v>kat</v>
      </c>
      <c r="DF244" s="78" t="str">
        <f t="shared" si="254"/>
        <v/>
      </c>
      <c r="DG244" s="71" t="str">
        <f t="shared" si="255"/>
        <v>imepre-klu-kat</v>
      </c>
      <c r="DH244" s="52" t="s">
        <v>0</v>
      </c>
      <c r="DI244" s="63">
        <f>IF(BL244="","",MAX(DI$10:DI243)+1)</f>
        <v>1210</v>
      </c>
      <c r="DJ244" s="78">
        <f t="shared" si="256"/>
        <v>1011</v>
      </c>
      <c r="DK244" s="78">
        <f t="shared" si="257"/>
        <v>1431</v>
      </c>
      <c r="DL244" s="78">
        <f t="shared" si="258"/>
        <v>2854</v>
      </c>
      <c r="DM244" s="78">
        <f t="shared" si="259"/>
        <v>1</v>
      </c>
      <c r="DN244" s="78">
        <f t="shared" si="207"/>
        <v>0</v>
      </c>
      <c r="DO244" s="78">
        <f t="shared" si="208"/>
        <v>1</v>
      </c>
      <c r="DP244" s="78" t="str">
        <f t="shared" si="260"/>
        <v>0</v>
      </c>
      <c r="DQ244" s="78" t="str">
        <f t="shared" si="261"/>
        <v/>
      </c>
      <c r="DR244" s="78" t="str">
        <f t="shared" si="262"/>
        <v/>
      </c>
      <c r="DS244" s="58" t="str">
        <f t="shared" si="209"/>
        <v/>
      </c>
      <c r="DT244" s="52" t="s">
        <v>0</v>
      </c>
      <c r="DU244" s="20"/>
      <c r="DV244" s="52"/>
      <c r="DW244" s="20"/>
      <c r="DX244" s="52"/>
      <c r="DY244" s="230"/>
      <c r="DZ244" s="52" t="s">
        <v>0</v>
      </c>
    </row>
    <row r="245" spans="1:130" x14ac:dyDescent="0.25">
      <c r="A245" t="s">
        <v>0</v>
      </c>
      <c r="B245" s="57" t="str">
        <f>IF(csv!F237="","",csv!T237)</f>
        <v>Ž20</v>
      </c>
      <c r="C245" s="33" t="s">
        <v>0</v>
      </c>
      <c r="D245" s="33" t="str">
        <f>IF(csv!F237="","",csv!F237)</f>
        <v>Nina</v>
      </c>
      <c r="E245" s="33" t="str">
        <f>IF(csv!E237="","",csv!E237)</f>
        <v>Cvjetko</v>
      </c>
      <c r="F245" s="33" t="s">
        <v>0</v>
      </c>
      <c r="G245" s="78" t="str">
        <f>IF(csv!M237="","",csv!M237)</f>
        <v>89:16</v>
      </c>
      <c r="H245" s="78" t="str">
        <f>IF(csv!N237="","",csv!N237)</f>
        <v>0</v>
      </c>
      <c r="I245" s="33" t="s">
        <v>0</v>
      </c>
      <c r="J245" s="33" t="str">
        <f>IF(csv!P237="","",csv!P237)</f>
        <v>JAP</v>
      </c>
      <c r="K245" s="33" t="str">
        <f>IF(csv!Q237="","",csv!Q237)</f>
        <v>OK Japetic</v>
      </c>
      <c r="L245" s="33" t="s">
        <v>0</v>
      </c>
      <c r="M245" s="71" t="str">
        <f>IF(csv!R237="","",csv!R237)</f>
        <v>CRO</v>
      </c>
      <c r="N245" s="52" t="s">
        <v>0</v>
      </c>
      <c r="O245" s="57" t="str">
        <f t="shared" si="210"/>
        <v>Ž20</v>
      </c>
      <c r="P245" s="78">
        <f>IF(O245="","",IF(COUNTIF(O$10:O244,O245)=0,P244+1,P244))</f>
        <v>16</v>
      </c>
      <c r="Q245" s="93">
        <f t="shared" si="211"/>
        <v>119</v>
      </c>
      <c r="R245" s="94" t="str" cm="1">
        <f t="array" ref="R245">IF(S245="","",INDEX(natjecanjeStaze_naziv,MATCH(S245,natjecanjeStaze_stazaId,0)))</f>
        <v>M45 – Ž20 – Ž35</v>
      </c>
      <c r="S245" s="58">
        <f t="shared" si="212"/>
        <v>1011</v>
      </c>
      <c r="T245" s="52" t="s">
        <v>0</v>
      </c>
      <c r="U245" s="165" t="str">
        <f t="shared" si="213"/>
        <v>Ž20</v>
      </c>
      <c r="V245" s="52" t="s">
        <v>0</v>
      </c>
      <c r="W245" s="57" t="str">
        <f t="shared" si="214"/>
        <v>CRO</v>
      </c>
      <c r="X245" s="78">
        <f t="shared" si="263"/>
        <v>1</v>
      </c>
      <c r="Y245" s="33" t="str">
        <f t="shared" si="215"/>
        <v/>
      </c>
      <c r="Z245" s="71" t="str">
        <f>IF(Y245="","",MAX(Z$10:Z244)+1)</f>
        <v/>
      </c>
      <c r="AA245" s="52" t="s">
        <v>0</v>
      </c>
      <c r="AB245" s="135"/>
      <c r="AC245" s="52" t="s">
        <v>0</v>
      </c>
      <c r="AD245" s="20" t="str">
        <f t="shared" si="216"/>
        <v/>
      </c>
      <c r="AE245" s="52" t="s">
        <v>0</v>
      </c>
      <c r="AF245" s="165" t="str">
        <f t="shared" si="217"/>
        <v>CRO</v>
      </c>
      <c r="AG245" s="52" t="s">
        <v>0</v>
      </c>
      <c r="AH245" s="57" t="str">
        <f t="shared" si="218"/>
        <v>JAP</v>
      </c>
      <c r="AI245" s="33" t="str">
        <f t="shared" si="219"/>
        <v>OK Japetic</v>
      </c>
      <c r="AJ245" s="78">
        <f t="shared" si="264"/>
        <v>1</v>
      </c>
      <c r="AK245" s="33" t="str" cm="1">
        <f t="array" ref="AK245">IF(AJ245="",""&amp;AI245,IF(AJ245="NEMA",AI245,INDEX(klub_naziv,MATCH(INDEX(klubAlias_klubId,AJ245),klub_id,0))))</f>
        <v>OK Japetić</v>
      </c>
      <c r="AL245" s="33" t="str" cm="1">
        <f t="array" ref="AL245">IFERROR(""&amp;INDEX(registarNatjecatelji,CX245,4),"")</f>
        <v>OK Japetić</v>
      </c>
      <c r="AM245" s="95" t="str">
        <f t="shared" si="220"/>
        <v/>
      </c>
      <c r="AN245" s="71" t="str">
        <f t="shared" si="221"/>
        <v>OK Japetić</v>
      </c>
      <c r="AO245" s="52" t="s">
        <v>0</v>
      </c>
      <c r="AP245" s="87" t="str">
        <f>IF(AJ245&lt;&gt;"NEMA","",IF(IFERROR(MATCH(AI245,AI$10:AI244,0),0)&lt;&gt;0,"",AI245))</f>
        <v/>
      </c>
      <c r="AQ245" s="52" t="s">
        <v>0</v>
      </c>
      <c r="AR245" s="135"/>
      <c r="AS245" s="52" t="s">
        <v>0</v>
      </c>
      <c r="AT245" s="57" t="str">
        <f t="shared" si="222"/>
        <v/>
      </c>
      <c r="AU245" s="33" t="str">
        <f>IF(AT245="","",MAX(AU$10:AU244)+1)</f>
        <v/>
      </c>
      <c r="AV245" s="33" t="str">
        <f t="shared" si="223"/>
        <v/>
      </c>
      <c r="AW245" s="33" t="str">
        <f t="shared" si="224"/>
        <v/>
      </c>
      <c r="AX245" s="33" t="str">
        <f>IF(AR245="","",MAX(AX$10:AX244)+1)</f>
        <v/>
      </c>
      <c r="AY245" s="94" t="str">
        <f t="shared" si="225"/>
        <v/>
      </c>
      <c r="AZ245" s="71" t="str">
        <f t="shared" si="226"/>
        <v/>
      </c>
      <c r="BA245" s="52" t="s">
        <v>0</v>
      </c>
      <c r="BB245" s="20" t="str">
        <f t="shared" si="227"/>
        <v/>
      </c>
      <c r="BC245" s="52" t="s">
        <v>0</v>
      </c>
      <c r="BD245" s="165" t="str">
        <f t="shared" si="228"/>
        <v>OK Japetić</v>
      </c>
      <c r="BE245" s="52" t="s">
        <v>0</v>
      </c>
      <c r="BF245" s="63" t="str">
        <f t="shared" si="229"/>
        <v>89:16</v>
      </c>
      <c r="BG245" s="93" t="str">
        <f t="shared" si="230"/>
        <v>0</v>
      </c>
      <c r="BH245" s="211">
        <f t="shared" si="231"/>
        <v>5356</v>
      </c>
      <c r="BI245" s="212">
        <f t="shared" si="202"/>
        <v>1</v>
      </c>
      <c r="BJ245" s="52" t="s">
        <v>0</v>
      </c>
      <c r="BK245" s="57" t="str">
        <f t="shared" si="232"/>
        <v>Nina</v>
      </c>
      <c r="BL245" s="33" t="str">
        <f t="shared" si="233"/>
        <v>Cvjetko</v>
      </c>
      <c r="BM245" s="78">
        <f t="shared" si="234"/>
        <v>1863</v>
      </c>
      <c r="BN245" s="78" t="str">
        <f t="shared" si="235"/>
        <v/>
      </c>
      <c r="BO245" s="33" t="str">
        <f t="shared" si="236"/>
        <v>Nina</v>
      </c>
      <c r="BP245" s="71" t="str">
        <f t="shared" si="237"/>
        <v>Cvjetko</v>
      </c>
      <c r="BQ245" s="52" t="s">
        <v>0</v>
      </c>
      <c r="BR245" s="87" t="str">
        <f t="shared" si="238"/>
        <v/>
      </c>
      <c r="BS245" s="52" t="s">
        <v>0</v>
      </c>
      <c r="BT245" s="20" t="str">
        <f t="shared" si="239"/>
        <v/>
      </c>
      <c r="BU245" s="52" t="s">
        <v>0</v>
      </c>
      <c r="BV245" s="135"/>
      <c r="BW245" s="52" t="s">
        <v>0</v>
      </c>
      <c r="BX245" s="57" t="str">
        <f t="shared" si="240"/>
        <v/>
      </c>
      <c r="BY245" s="78" t="str">
        <f>IF(BV245="","",MAX(BY$10:BY244)+1)</f>
        <v/>
      </c>
      <c r="BZ245" s="58" t="str">
        <f t="shared" si="241"/>
        <v/>
      </c>
      <c r="CA245" s="52" t="s">
        <v>0</v>
      </c>
      <c r="CB245" s="20" t="str">
        <f t="shared" si="242"/>
        <v/>
      </c>
      <c r="CC245" s="52" t="s">
        <v>0</v>
      </c>
      <c r="CD245" s="63" t="str">
        <f>IF(AND(BM245="NEMA",BN245="NEMA"),MAX(CD$10:CD244)+1,"")</f>
        <v/>
      </c>
      <c r="CE245" s="58" t="str">
        <f t="shared" si="243"/>
        <v/>
      </c>
      <c r="CF245" t="s">
        <v>0</v>
      </c>
      <c r="CG245" s="138" t="str">
        <f t="shared" si="203"/>
        <v>Ž</v>
      </c>
      <c r="CH245" t="s">
        <v>0</v>
      </c>
      <c r="CI245" s="57" t="str">
        <f>IF(CD245="","",IF(M245&lt;&gt;"CRO","","INSERT INTO osoba (id,reg_broj,oib,spol_id,dat_rodjenja) VALUES ("&amp;CD245&amp;",(SELECT max(reg_broj)+1 FROM osoba),Null,'"&amp;CG245&amp;"',Null); INSERT INTO osoba_log (id,reg_broj,oib,spol_id,dat_rodjenja,dnevnik_id) SELECT id,reg_broj,oib,spol_id,dat_rodjenja,"&amp;dnevnik_id&amp;" FROM osoba WHERE id = "&amp;CD245&amp;";"))</f>
        <v/>
      </c>
      <c r="CJ245" s="71" t="str">
        <f>IF(CD245="","","INSERT INTO imeprezime (id,osoba_id,rbr,ime,prezime,klub_id,identitet_id,sintaksa_id,info,aktivno,dnevnik_id) VALUES ("&amp;CD245&amp;","&amp;IF(CI245="","Null",CD245)&amp;",1,'"&amp;BK245&amp;"','"&amp;BL245&amp;"',(SELECT id FROM klub WHERE naziv = '"&amp;BD245&amp;"'),Null,1,'',1,"&amp;dnevnik_id&amp;");")</f>
        <v/>
      </c>
      <c r="CK245" t="s">
        <v>0</v>
      </c>
      <c r="CL245" s="20" t="str">
        <f t="shared" si="244"/>
        <v/>
      </c>
      <c r="CM245" s="52" t="s">
        <v>0</v>
      </c>
      <c r="CN245" s="57" t="str">
        <f t="shared" si="204"/>
        <v>Nina</v>
      </c>
      <c r="CO245" s="71" t="str">
        <f t="shared" si="205"/>
        <v>Cvjetko</v>
      </c>
      <c r="CP245" s="52" t="s">
        <v>0</v>
      </c>
      <c r="CQ245" s="57" t="str">
        <f t="shared" si="245"/>
        <v>Nina – Cvjetko – OK Japetić – Ž20</v>
      </c>
      <c r="CR245" s="58">
        <f t="shared" si="246"/>
        <v>82</v>
      </c>
      <c r="CS245" s="52" t="s">
        <v>0</v>
      </c>
      <c r="CT245" s="57" t="str">
        <f t="shared" si="247"/>
        <v>Nina – Cvjetko – OK Japetić</v>
      </c>
      <c r="CU245" s="58">
        <f t="shared" si="248"/>
        <v>82</v>
      </c>
      <c r="CV245" s="52" t="s">
        <v>0</v>
      </c>
      <c r="CW245" s="57" t="str">
        <f t="shared" si="249"/>
        <v>Nina – Cvjetko</v>
      </c>
      <c r="CX245" s="58">
        <f t="shared" si="250"/>
        <v>82</v>
      </c>
      <c r="CY245" s="52" t="s">
        <v>0</v>
      </c>
      <c r="CZ245" s="63">
        <f t="shared" si="251"/>
        <v>82</v>
      </c>
      <c r="DA245" s="58" cm="1">
        <f t="array" ref="DA245">IF(CZ245&lt;&gt;"",INDEX(imePrezime_id,CZ245,0),IF(CD245&lt;&gt;"",CD245,""))</f>
        <v>1863</v>
      </c>
      <c r="DB245" s="52" t="s">
        <v>0</v>
      </c>
      <c r="DC245" s="63" t="str">
        <f t="shared" si="252"/>
        <v>imepre</v>
      </c>
      <c r="DD245" s="78" t="str">
        <f t="shared" si="206"/>
        <v>klu(ali)</v>
      </c>
      <c r="DE245" s="78" t="str">
        <f t="shared" si="253"/>
        <v>kat</v>
      </c>
      <c r="DF245" s="78" t="str">
        <f t="shared" si="254"/>
        <v/>
      </c>
      <c r="DG245" s="71" t="str">
        <f t="shared" si="255"/>
        <v>imepre-klu(ali)-kat</v>
      </c>
      <c r="DH245" s="52" t="s">
        <v>0</v>
      </c>
      <c r="DI245" s="63">
        <f>IF(BL245="","",MAX(DI$10:DI244)+1)</f>
        <v>1211</v>
      </c>
      <c r="DJ245" s="78">
        <f t="shared" si="256"/>
        <v>1011</v>
      </c>
      <c r="DK245" s="78">
        <f t="shared" si="257"/>
        <v>1863</v>
      </c>
      <c r="DL245" s="78">
        <f t="shared" si="258"/>
        <v>5356</v>
      </c>
      <c r="DM245" s="78">
        <f t="shared" si="259"/>
        <v>1</v>
      </c>
      <c r="DN245" s="78">
        <f t="shared" si="207"/>
        <v>0</v>
      </c>
      <c r="DO245" s="78">
        <f t="shared" si="208"/>
        <v>3</v>
      </c>
      <c r="DP245" s="78" t="str">
        <f t="shared" si="260"/>
        <v>0</v>
      </c>
      <c r="DQ245" s="78" t="str">
        <f t="shared" si="261"/>
        <v/>
      </c>
      <c r="DR245" s="78">
        <f t="shared" si="262"/>
        <v>1</v>
      </c>
      <c r="DS245" s="58" t="str">
        <f t="shared" si="209"/>
        <v/>
      </c>
      <c r="DT245" s="52" t="s">
        <v>0</v>
      </c>
      <c r="DU245" s="20"/>
      <c r="DV245" s="52"/>
      <c r="DW245" s="20"/>
      <c r="DX245" s="52"/>
      <c r="DY245" s="230"/>
      <c r="DZ245" s="52" t="s">
        <v>0</v>
      </c>
    </row>
    <row r="246" spans="1:130" x14ac:dyDescent="0.25">
      <c r="A246" t="s">
        <v>0</v>
      </c>
      <c r="B246" s="57" t="str">
        <f>IF(csv!F238="","",csv!T238)</f>
        <v>Ž20</v>
      </c>
      <c r="C246" s="33" t="s">
        <v>0</v>
      </c>
      <c r="D246" s="33" t="str">
        <f>IF(csv!F238="","",csv!F238)</f>
        <v>Jelena</v>
      </c>
      <c r="E246" s="33" t="str">
        <f>IF(csv!E238="","",csv!E238)</f>
        <v>Lesjak</v>
      </c>
      <c r="F246" s="33" t="s">
        <v>0</v>
      </c>
      <c r="G246" s="78" t="str">
        <f>IF(csv!M238="","",csv!M238)</f>
        <v>93:22</v>
      </c>
      <c r="H246" s="78" t="str">
        <f>IF(csv!N238="","",csv!N238)</f>
        <v>0</v>
      </c>
      <c r="I246" s="33" t="s">
        <v>0</v>
      </c>
      <c r="J246" s="33" t="str">
        <f>IF(csv!P238="","",csv!P238)</f>
        <v>JAP</v>
      </c>
      <c r="K246" s="33" t="str">
        <f>IF(csv!Q238="","",csv!Q238)</f>
        <v>OK Japetic</v>
      </c>
      <c r="L246" s="33" t="s">
        <v>0</v>
      </c>
      <c r="M246" s="71" t="str">
        <f>IF(csv!R238="","",csv!R238)</f>
        <v>CRO</v>
      </c>
      <c r="N246" s="52" t="s">
        <v>0</v>
      </c>
      <c r="O246" s="57" t="str">
        <f t="shared" si="210"/>
        <v>Ž20</v>
      </c>
      <c r="P246" s="78">
        <f>IF(O246="","",IF(COUNTIF(O$10:O245,O246)=0,P245+1,P245))</f>
        <v>16</v>
      </c>
      <c r="Q246" s="93">
        <f t="shared" si="211"/>
        <v>119</v>
      </c>
      <c r="R246" s="94" t="str" cm="1">
        <f t="array" ref="R246">IF(S246="","",INDEX(natjecanjeStaze_naziv,MATCH(S246,natjecanjeStaze_stazaId,0)))</f>
        <v>M45 – Ž20 – Ž35</v>
      </c>
      <c r="S246" s="58">
        <f t="shared" si="212"/>
        <v>1011</v>
      </c>
      <c r="T246" s="52" t="s">
        <v>0</v>
      </c>
      <c r="U246" s="165" t="str">
        <f t="shared" si="213"/>
        <v>Ž20</v>
      </c>
      <c r="V246" s="52" t="s">
        <v>0</v>
      </c>
      <c r="W246" s="57" t="str">
        <f t="shared" si="214"/>
        <v>CRO</v>
      </c>
      <c r="X246" s="78">
        <f t="shared" si="263"/>
        <v>1</v>
      </c>
      <c r="Y246" s="33" t="str">
        <f t="shared" si="215"/>
        <v/>
      </c>
      <c r="Z246" s="71" t="str">
        <f>IF(Y246="","",MAX(Z$10:Z245)+1)</f>
        <v/>
      </c>
      <c r="AA246" s="52" t="s">
        <v>0</v>
      </c>
      <c r="AB246" s="135"/>
      <c r="AC246" s="52" t="s">
        <v>0</v>
      </c>
      <c r="AD246" s="20" t="str">
        <f t="shared" si="216"/>
        <v/>
      </c>
      <c r="AE246" s="52" t="s">
        <v>0</v>
      </c>
      <c r="AF246" s="165" t="str">
        <f t="shared" si="217"/>
        <v>CRO</v>
      </c>
      <c r="AG246" s="52" t="s">
        <v>0</v>
      </c>
      <c r="AH246" s="57" t="str">
        <f t="shared" si="218"/>
        <v>JAP</v>
      </c>
      <c r="AI246" s="33" t="str">
        <f t="shared" si="219"/>
        <v>OK Japetic</v>
      </c>
      <c r="AJ246" s="78">
        <f t="shared" si="264"/>
        <v>1</v>
      </c>
      <c r="AK246" s="33" t="str" cm="1">
        <f t="array" ref="AK246">IF(AJ246="",""&amp;AI246,IF(AJ246="NEMA",AI246,INDEX(klub_naziv,MATCH(INDEX(klubAlias_klubId,AJ246),klub_id,0))))</f>
        <v>OK Japetić</v>
      </c>
      <c r="AL246" s="33" t="str" cm="1">
        <f t="array" ref="AL246">IFERROR(""&amp;INDEX(registarNatjecatelji,CX246,4),"")</f>
        <v>OK Japetić</v>
      </c>
      <c r="AM246" s="95" t="str">
        <f t="shared" si="220"/>
        <v/>
      </c>
      <c r="AN246" s="71" t="str">
        <f t="shared" si="221"/>
        <v>OK Japetić</v>
      </c>
      <c r="AO246" s="52" t="s">
        <v>0</v>
      </c>
      <c r="AP246" s="87" t="str">
        <f>IF(AJ246&lt;&gt;"NEMA","",IF(IFERROR(MATCH(AI246,AI$10:AI245,0),0)&lt;&gt;0,"",AI246))</f>
        <v/>
      </c>
      <c r="AQ246" s="52" t="s">
        <v>0</v>
      </c>
      <c r="AR246" s="135"/>
      <c r="AS246" s="52" t="s">
        <v>0</v>
      </c>
      <c r="AT246" s="57" t="str">
        <f t="shared" si="222"/>
        <v/>
      </c>
      <c r="AU246" s="33" t="str">
        <f>IF(AT246="","",MAX(AU$10:AU245)+1)</f>
        <v/>
      </c>
      <c r="AV246" s="33" t="str">
        <f t="shared" si="223"/>
        <v/>
      </c>
      <c r="AW246" s="33" t="str">
        <f t="shared" si="224"/>
        <v/>
      </c>
      <c r="AX246" s="33" t="str">
        <f>IF(AR246="","",MAX(AX$10:AX245)+1)</f>
        <v/>
      </c>
      <c r="AY246" s="94" t="str">
        <f t="shared" si="225"/>
        <v/>
      </c>
      <c r="AZ246" s="71" t="str">
        <f t="shared" si="226"/>
        <v/>
      </c>
      <c r="BA246" s="52" t="s">
        <v>0</v>
      </c>
      <c r="BB246" s="20" t="str">
        <f t="shared" si="227"/>
        <v/>
      </c>
      <c r="BC246" s="52" t="s">
        <v>0</v>
      </c>
      <c r="BD246" s="165" t="str">
        <f t="shared" si="228"/>
        <v>OK Japetić</v>
      </c>
      <c r="BE246" s="52" t="s">
        <v>0</v>
      </c>
      <c r="BF246" s="63" t="str">
        <f t="shared" si="229"/>
        <v>93:22</v>
      </c>
      <c r="BG246" s="93" t="str">
        <f t="shared" si="230"/>
        <v>0</v>
      </c>
      <c r="BH246" s="211">
        <f t="shared" si="231"/>
        <v>5602</v>
      </c>
      <c r="BI246" s="212">
        <f t="shared" si="202"/>
        <v>1</v>
      </c>
      <c r="BJ246" s="52" t="s">
        <v>0</v>
      </c>
      <c r="BK246" s="57" t="str">
        <f t="shared" si="232"/>
        <v>Jelena</v>
      </c>
      <c r="BL246" s="33" t="str">
        <f t="shared" si="233"/>
        <v>Lesjak</v>
      </c>
      <c r="BM246" s="78">
        <f t="shared" si="234"/>
        <v>1469</v>
      </c>
      <c r="BN246" s="78" t="str">
        <f t="shared" si="235"/>
        <v/>
      </c>
      <c r="BO246" s="33" t="str">
        <f t="shared" si="236"/>
        <v>Jelena</v>
      </c>
      <c r="BP246" s="71" t="str">
        <f t="shared" si="237"/>
        <v>Lesjak</v>
      </c>
      <c r="BQ246" s="52" t="s">
        <v>0</v>
      </c>
      <c r="BR246" s="87" t="str">
        <f t="shared" si="238"/>
        <v/>
      </c>
      <c r="BS246" s="52" t="s">
        <v>0</v>
      </c>
      <c r="BT246" s="20" t="str">
        <f t="shared" si="239"/>
        <v/>
      </c>
      <c r="BU246" s="52" t="s">
        <v>0</v>
      </c>
      <c r="BV246" s="135"/>
      <c r="BW246" s="52" t="s">
        <v>0</v>
      </c>
      <c r="BX246" s="57" t="str">
        <f t="shared" si="240"/>
        <v/>
      </c>
      <c r="BY246" s="78" t="str">
        <f>IF(BV246="","",MAX(BY$10:BY245)+1)</f>
        <v/>
      </c>
      <c r="BZ246" s="58" t="str">
        <f t="shared" si="241"/>
        <v/>
      </c>
      <c r="CA246" s="52" t="s">
        <v>0</v>
      </c>
      <c r="CB246" s="20" t="str">
        <f t="shared" si="242"/>
        <v/>
      </c>
      <c r="CC246" s="52" t="s">
        <v>0</v>
      </c>
      <c r="CD246" s="63" t="str">
        <f>IF(AND(BM246="NEMA",BN246="NEMA"),MAX(CD$10:CD245)+1,"")</f>
        <v/>
      </c>
      <c r="CE246" s="58" t="str">
        <f t="shared" si="243"/>
        <v/>
      </c>
      <c r="CF246" t="s">
        <v>0</v>
      </c>
      <c r="CG246" s="138" t="str">
        <f t="shared" si="203"/>
        <v>Ž</v>
      </c>
      <c r="CH246" t="s">
        <v>0</v>
      </c>
      <c r="CI246" s="57" t="str">
        <f>IF(CD246="","",IF(M246&lt;&gt;"CRO","","INSERT INTO osoba (id,reg_broj,oib,spol_id,dat_rodjenja) VALUES ("&amp;CD246&amp;",(SELECT max(reg_broj)+1 FROM osoba),Null,'"&amp;CG246&amp;"',Null); INSERT INTO osoba_log (id,reg_broj,oib,spol_id,dat_rodjenja,dnevnik_id) SELECT id,reg_broj,oib,spol_id,dat_rodjenja,"&amp;dnevnik_id&amp;" FROM osoba WHERE id = "&amp;CD246&amp;";"))</f>
        <v/>
      </c>
      <c r="CJ246" s="71" t="str">
        <f>IF(CD246="","","INSERT INTO imeprezime (id,osoba_id,rbr,ime,prezime,klub_id,identitet_id,sintaksa_id,info,aktivno,dnevnik_id) VALUES ("&amp;CD246&amp;","&amp;IF(CI246="","Null",CD246)&amp;",1,'"&amp;BK246&amp;"','"&amp;BL246&amp;"',(SELECT id FROM klub WHERE naziv = '"&amp;BD246&amp;"'),Null,1,'',1,"&amp;dnevnik_id&amp;");")</f>
        <v/>
      </c>
      <c r="CK246" t="s">
        <v>0</v>
      </c>
      <c r="CL246" s="20" t="str">
        <f t="shared" si="244"/>
        <v/>
      </c>
      <c r="CM246" s="52" t="s">
        <v>0</v>
      </c>
      <c r="CN246" s="57" t="str">
        <f t="shared" si="204"/>
        <v>Jelena</v>
      </c>
      <c r="CO246" s="71" t="str">
        <f t="shared" si="205"/>
        <v>Lesjak</v>
      </c>
      <c r="CP246" s="52" t="s">
        <v>0</v>
      </c>
      <c r="CQ246" s="57" t="str">
        <f t="shared" si="245"/>
        <v>Jelena – Lesjak – OK Japetić – Ž20</v>
      </c>
      <c r="CR246" s="58">
        <f t="shared" si="246"/>
        <v>104</v>
      </c>
      <c r="CS246" s="52" t="s">
        <v>0</v>
      </c>
      <c r="CT246" s="57" t="str">
        <f t="shared" si="247"/>
        <v>Jelena – Lesjak – OK Japetić</v>
      </c>
      <c r="CU246" s="58">
        <f t="shared" si="248"/>
        <v>104</v>
      </c>
      <c r="CV246" s="52" t="s">
        <v>0</v>
      </c>
      <c r="CW246" s="57" t="str">
        <f t="shared" si="249"/>
        <v>Jelena – Lesjak</v>
      </c>
      <c r="CX246" s="58">
        <f t="shared" si="250"/>
        <v>104</v>
      </c>
      <c r="CY246" s="52" t="s">
        <v>0</v>
      </c>
      <c r="CZ246" s="63">
        <f t="shared" si="251"/>
        <v>104</v>
      </c>
      <c r="DA246" s="58" cm="1">
        <f t="array" ref="DA246">IF(CZ246&lt;&gt;"",INDEX(imePrezime_id,CZ246,0),IF(CD246&lt;&gt;"",CD246,""))</f>
        <v>1469</v>
      </c>
      <c r="DB246" s="52" t="s">
        <v>0</v>
      </c>
      <c r="DC246" s="63" t="str">
        <f t="shared" si="252"/>
        <v>imepre</v>
      </c>
      <c r="DD246" s="78" t="str">
        <f t="shared" si="206"/>
        <v>klu(ali)</v>
      </c>
      <c r="DE246" s="78" t="str">
        <f t="shared" si="253"/>
        <v>kat</v>
      </c>
      <c r="DF246" s="78" t="str">
        <f t="shared" si="254"/>
        <v/>
      </c>
      <c r="DG246" s="71" t="str">
        <f t="shared" si="255"/>
        <v>imepre-klu(ali)-kat</v>
      </c>
      <c r="DH246" s="52" t="s">
        <v>0</v>
      </c>
      <c r="DI246" s="63">
        <f>IF(BL246="","",MAX(DI$10:DI245)+1)</f>
        <v>1212</v>
      </c>
      <c r="DJ246" s="78">
        <f t="shared" si="256"/>
        <v>1011</v>
      </c>
      <c r="DK246" s="78">
        <f t="shared" si="257"/>
        <v>1469</v>
      </c>
      <c r="DL246" s="78">
        <f t="shared" si="258"/>
        <v>5602</v>
      </c>
      <c r="DM246" s="78">
        <f t="shared" si="259"/>
        <v>1</v>
      </c>
      <c r="DN246" s="78">
        <f t="shared" si="207"/>
        <v>0</v>
      </c>
      <c r="DO246" s="78">
        <f t="shared" si="208"/>
        <v>3</v>
      </c>
      <c r="DP246" s="78" t="str">
        <f t="shared" si="260"/>
        <v>0</v>
      </c>
      <c r="DQ246" s="78" t="str">
        <f t="shared" si="261"/>
        <v/>
      </c>
      <c r="DR246" s="78">
        <f t="shared" si="262"/>
        <v>1</v>
      </c>
      <c r="DS246" s="58" t="str">
        <f t="shared" si="209"/>
        <v/>
      </c>
      <c r="DT246" s="52" t="s">
        <v>0</v>
      </c>
      <c r="DU246" s="20"/>
      <c r="DV246" s="52"/>
      <c r="DW246" s="20"/>
      <c r="DX246" s="52"/>
      <c r="DY246" s="230"/>
      <c r="DZ246" s="52" t="s">
        <v>0</v>
      </c>
    </row>
    <row r="247" spans="1:130" x14ac:dyDescent="0.25">
      <c r="A247" t="s">
        <v>0</v>
      </c>
      <c r="B247" s="57" t="str">
        <f>IF(csv!F239="","",csv!T239)</f>
        <v>Ž20</v>
      </c>
      <c r="C247" s="33" t="s">
        <v>0</v>
      </c>
      <c r="D247" s="33" t="str">
        <f>IF(csv!F239="","",csv!F239)</f>
        <v>Nika</v>
      </c>
      <c r="E247" s="33" t="str">
        <f>IF(csv!E239="","",csv!E239)</f>
        <v>Kolarek</v>
      </c>
      <c r="F247" s="33" t="s">
        <v>0</v>
      </c>
      <c r="G247" s="78" t="str">
        <f>IF(csv!M239="","",csv!M239)</f>
        <v>99:37</v>
      </c>
      <c r="H247" s="78" t="str">
        <f>IF(csv!N239="","",csv!N239)</f>
        <v>0</v>
      </c>
      <c r="I247" s="33" t="s">
        <v>0</v>
      </c>
      <c r="J247" s="33" t="str">
        <f>IF(csv!P239="","",csv!P239)</f>
        <v>Vihor</v>
      </c>
      <c r="K247" s="33" t="str">
        <f>IF(csv!Q239="","",csv!Q239)</f>
        <v>OK Vihor</v>
      </c>
      <c r="L247" s="33" t="s">
        <v>0</v>
      </c>
      <c r="M247" s="71" t="str">
        <f>IF(csv!R239="","",csv!R239)</f>
        <v>CRO</v>
      </c>
      <c r="N247" s="52" t="s">
        <v>0</v>
      </c>
      <c r="O247" s="57" t="str">
        <f t="shared" si="210"/>
        <v>Ž20</v>
      </c>
      <c r="P247" s="78">
        <f>IF(O247="","",IF(COUNTIF(O$10:O246,O247)=0,P246+1,P246))</f>
        <v>16</v>
      </c>
      <c r="Q247" s="93">
        <f t="shared" si="211"/>
        <v>119</v>
      </c>
      <c r="R247" s="94" t="str" cm="1">
        <f t="array" ref="R247">IF(S247="","",INDEX(natjecanjeStaze_naziv,MATCH(S247,natjecanjeStaze_stazaId,0)))</f>
        <v>M45 – Ž20 – Ž35</v>
      </c>
      <c r="S247" s="58">
        <f t="shared" si="212"/>
        <v>1011</v>
      </c>
      <c r="T247" s="52" t="s">
        <v>0</v>
      </c>
      <c r="U247" s="165" t="str">
        <f t="shared" si="213"/>
        <v>Ž20</v>
      </c>
      <c r="V247" s="52" t="s">
        <v>0</v>
      </c>
      <c r="W247" s="57" t="str">
        <f t="shared" si="214"/>
        <v>CRO</v>
      </c>
      <c r="X247" s="78">
        <f t="shared" si="263"/>
        <v>1</v>
      </c>
      <c r="Y247" s="33" t="str">
        <f t="shared" si="215"/>
        <v/>
      </c>
      <c r="Z247" s="71" t="str">
        <f>IF(Y247="","",MAX(Z$10:Z246)+1)</f>
        <v/>
      </c>
      <c r="AA247" s="52" t="s">
        <v>0</v>
      </c>
      <c r="AB247" s="135"/>
      <c r="AC247" s="52" t="s">
        <v>0</v>
      </c>
      <c r="AD247" s="20" t="str">
        <f t="shared" si="216"/>
        <v/>
      </c>
      <c r="AE247" s="52" t="s">
        <v>0</v>
      </c>
      <c r="AF247" s="165" t="str">
        <f t="shared" si="217"/>
        <v>CRO</v>
      </c>
      <c r="AG247" s="52" t="s">
        <v>0</v>
      </c>
      <c r="AH247" s="57" t="str">
        <f t="shared" si="218"/>
        <v>Vihor</v>
      </c>
      <c r="AI247" s="33" t="str">
        <f t="shared" si="219"/>
        <v>OK Vihor</v>
      </c>
      <c r="AJ247" s="78" t="str">
        <f t="shared" si="264"/>
        <v/>
      </c>
      <c r="AK247" s="33" t="str" cm="1">
        <f t="array" ref="AK247">IF(AJ247="",""&amp;AI247,IF(AJ247="NEMA",AI247,INDEX(klub_naziv,MATCH(INDEX(klubAlias_klubId,AJ247),klub_id,0))))</f>
        <v>OK Vihor</v>
      </c>
      <c r="AL247" s="33" t="str" cm="1">
        <f t="array" ref="AL247">IFERROR(""&amp;INDEX(registarNatjecatelji,CX247,4),"")</f>
        <v>OK Vihor</v>
      </c>
      <c r="AM247" s="95" t="str">
        <f t="shared" si="220"/>
        <v/>
      </c>
      <c r="AN247" s="71" t="str">
        <f t="shared" si="221"/>
        <v>OK Vihor</v>
      </c>
      <c r="AO247" s="52" t="s">
        <v>0</v>
      </c>
      <c r="AP247" s="87" t="str">
        <f>IF(AJ247&lt;&gt;"NEMA","",IF(IFERROR(MATCH(AI247,AI$10:AI246,0),0)&lt;&gt;0,"",AI247))</f>
        <v/>
      </c>
      <c r="AQ247" s="52" t="s">
        <v>0</v>
      </c>
      <c r="AR247" s="135"/>
      <c r="AS247" s="52" t="s">
        <v>0</v>
      </c>
      <c r="AT247" s="57" t="str">
        <f t="shared" si="222"/>
        <v/>
      </c>
      <c r="AU247" s="33" t="str">
        <f>IF(AT247="","",MAX(AU$10:AU246)+1)</f>
        <v/>
      </c>
      <c r="AV247" s="33" t="str">
        <f t="shared" si="223"/>
        <v/>
      </c>
      <c r="AW247" s="33" t="str">
        <f t="shared" si="224"/>
        <v/>
      </c>
      <c r="AX247" s="33" t="str">
        <f>IF(AR247="","",MAX(AX$10:AX246)+1)</f>
        <v/>
      </c>
      <c r="AY247" s="94" t="str">
        <f t="shared" si="225"/>
        <v/>
      </c>
      <c r="AZ247" s="71" t="str">
        <f t="shared" si="226"/>
        <v/>
      </c>
      <c r="BA247" s="52" t="s">
        <v>0</v>
      </c>
      <c r="BB247" s="20" t="str">
        <f t="shared" si="227"/>
        <v/>
      </c>
      <c r="BC247" s="52" t="s">
        <v>0</v>
      </c>
      <c r="BD247" s="165" t="str">
        <f t="shared" si="228"/>
        <v>OK Vihor</v>
      </c>
      <c r="BE247" s="52" t="s">
        <v>0</v>
      </c>
      <c r="BF247" s="63" t="str">
        <f t="shared" si="229"/>
        <v>99:37</v>
      </c>
      <c r="BG247" s="93" t="str">
        <f t="shared" si="230"/>
        <v>0</v>
      </c>
      <c r="BH247" s="211">
        <f t="shared" si="231"/>
        <v>5977</v>
      </c>
      <c r="BI247" s="212">
        <f t="shared" si="202"/>
        <v>1</v>
      </c>
      <c r="BJ247" s="52" t="s">
        <v>0</v>
      </c>
      <c r="BK247" s="57" t="str">
        <f t="shared" si="232"/>
        <v>Nika</v>
      </c>
      <c r="BL247" s="33" t="str">
        <f t="shared" si="233"/>
        <v>Kolarek</v>
      </c>
      <c r="BM247" s="78">
        <f t="shared" si="234"/>
        <v>1477</v>
      </c>
      <c r="BN247" s="78" t="str">
        <f t="shared" si="235"/>
        <v/>
      </c>
      <c r="BO247" s="33" t="str">
        <f t="shared" si="236"/>
        <v>Nika</v>
      </c>
      <c r="BP247" s="71" t="str">
        <f t="shared" si="237"/>
        <v>Kolarek</v>
      </c>
      <c r="BQ247" s="52" t="s">
        <v>0</v>
      </c>
      <c r="BR247" s="87" t="str">
        <f t="shared" si="238"/>
        <v/>
      </c>
      <c r="BS247" s="52" t="s">
        <v>0</v>
      </c>
      <c r="BT247" s="20" t="str">
        <f t="shared" si="239"/>
        <v/>
      </c>
      <c r="BU247" s="52" t="s">
        <v>0</v>
      </c>
      <c r="BV247" s="135"/>
      <c r="BW247" s="52" t="s">
        <v>0</v>
      </c>
      <c r="BX247" s="57" t="str">
        <f t="shared" si="240"/>
        <v/>
      </c>
      <c r="BY247" s="78" t="str">
        <f>IF(BV247="","",MAX(BY$10:BY246)+1)</f>
        <v/>
      </c>
      <c r="BZ247" s="58" t="str">
        <f t="shared" si="241"/>
        <v/>
      </c>
      <c r="CA247" s="52" t="s">
        <v>0</v>
      </c>
      <c r="CB247" s="20" t="str">
        <f t="shared" si="242"/>
        <v/>
      </c>
      <c r="CC247" s="52" t="s">
        <v>0</v>
      </c>
      <c r="CD247" s="63" t="str">
        <f>IF(AND(BM247="NEMA",BN247="NEMA"),MAX(CD$10:CD246)+1,"")</f>
        <v/>
      </c>
      <c r="CE247" s="58" t="str">
        <f t="shared" si="243"/>
        <v/>
      </c>
      <c r="CF247" t="s">
        <v>0</v>
      </c>
      <c r="CG247" s="138" t="str">
        <f t="shared" si="203"/>
        <v>Ž</v>
      </c>
      <c r="CH247" t="s">
        <v>0</v>
      </c>
      <c r="CI247" s="57" t="str">
        <f>IF(CD247="","",IF(M247&lt;&gt;"CRO","","INSERT INTO osoba (id,reg_broj,oib,spol_id,dat_rodjenja) VALUES ("&amp;CD247&amp;",(SELECT max(reg_broj)+1 FROM osoba),Null,'"&amp;CG247&amp;"',Null); INSERT INTO osoba_log (id,reg_broj,oib,spol_id,dat_rodjenja,dnevnik_id) SELECT id,reg_broj,oib,spol_id,dat_rodjenja,"&amp;dnevnik_id&amp;" FROM osoba WHERE id = "&amp;CD247&amp;";"))</f>
        <v/>
      </c>
      <c r="CJ247" s="71" t="str">
        <f>IF(CD247="","","INSERT INTO imeprezime (id,osoba_id,rbr,ime,prezime,klub_id,identitet_id,sintaksa_id,info,aktivno,dnevnik_id) VALUES ("&amp;CD247&amp;","&amp;IF(CI247="","Null",CD247)&amp;",1,'"&amp;BK247&amp;"','"&amp;BL247&amp;"',(SELECT id FROM klub WHERE naziv = '"&amp;BD247&amp;"'),Null,1,'',1,"&amp;dnevnik_id&amp;");")</f>
        <v/>
      </c>
      <c r="CK247" t="s">
        <v>0</v>
      </c>
      <c r="CL247" s="20" t="str">
        <f t="shared" si="244"/>
        <v/>
      </c>
      <c r="CM247" s="52" t="s">
        <v>0</v>
      </c>
      <c r="CN247" s="57" t="str">
        <f t="shared" si="204"/>
        <v>Nika</v>
      </c>
      <c r="CO247" s="71" t="str">
        <f t="shared" si="205"/>
        <v>Kolarek</v>
      </c>
      <c r="CP247" s="52" t="s">
        <v>0</v>
      </c>
      <c r="CQ247" s="57" t="str">
        <f t="shared" si="245"/>
        <v>Nika – Kolarek – OK Vihor – Ž20</v>
      </c>
      <c r="CR247" s="58">
        <f t="shared" si="246"/>
        <v>735</v>
      </c>
      <c r="CS247" s="52" t="s">
        <v>0</v>
      </c>
      <c r="CT247" s="57" t="str">
        <f t="shared" si="247"/>
        <v>Nika – Kolarek – OK Vihor</v>
      </c>
      <c r="CU247" s="58">
        <f t="shared" si="248"/>
        <v>735</v>
      </c>
      <c r="CV247" s="52" t="s">
        <v>0</v>
      </c>
      <c r="CW247" s="57" t="str">
        <f t="shared" si="249"/>
        <v>Nika – Kolarek</v>
      </c>
      <c r="CX247" s="58">
        <f t="shared" si="250"/>
        <v>735</v>
      </c>
      <c r="CY247" s="52" t="s">
        <v>0</v>
      </c>
      <c r="CZ247" s="63">
        <f t="shared" si="251"/>
        <v>735</v>
      </c>
      <c r="DA247" s="58" cm="1">
        <f t="array" ref="DA247">IF(CZ247&lt;&gt;"",INDEX(imePrezime_id,CZ247,0),IF(CD247&lt;&gt;"",CD247,""))</f>
        <v>1477</v>
      </c>
      <c r="DB247" s="52" t="s">
        <v>0</v>
      </c>
      <c r="DC247" s="63" t="str">
        <f t="shared" si="252"/>
        <v>imepre</v>
      </c>
      <c r="DD247" s="78" t="str">
        <f t="shared" si="206"/>
        <v>klu</v>
      </c>
      <c r="DE247" s="78" t="str">
        <f t="shared" si="253"/>
        <v>kat</v>
      </c>
      <c r="DF247" s="78" t="str">
        <f t="shared" si="254"/>
        <v/>
      </c>
      <c r="DG247" s="71" t="str">
        <f t="shared" si="255"/>
        <v>imepre-klu-kat</v>
      </c>
      <c r="DH247" s="52" t="s">
        <v>0</v>
      </c>
      <c r="DI247" s="63">
        <f>IF(BL247="","",MAX(DI$10:DI246)+1)</f>
        <v>1213</v>
      </c>
      <c r="DJ247" s="78">
        <f t="shared" si="256"/>
        <v>1011</v>
      </c>
      <c r="DK247" s="78">
        <f t="shared" si="257"/>
        <v>1477</v>
      </c>
      <c r="DL247" s="78">
        <f t="shared" si="258"/>
        <v>5977</v>
      </c>
      <c r="DM247" s="78">
        <f t="shared" si="259"/>
        <v>1</v>
      </c>
      <c r="DN247" s="78">
        <f t="shared" si="207"/>
        <v>0</v>
      </c>
      <c r="DO247" s="78">
        <f t="shared" si="208"/>
        <v>1</v>
      </c>
      <c r="DP247" s="78" t="str">
        <f t="shared" si="260"/>
        <v>0</v>
      </c>
      <c r="DQ247" s="78" t="str">
        <f t="shared" si="261"/>
        <v/>
      </c>
      <c r="DR247" s="78" t="str">
        <f t="shared" si="262"/>
        <v/>
      </c>
      <c r="DS247" s="58" t="str">
        <f t="shared" si="209"/>
        <v/>
      </c>
      <c r="DT247" s="52" t="s">
        <v>0</v>
      </c>
      <c r="DU247" s="20"/>
      <c r="DV247" s="52"/>
      <c r="DW247" s="20"/>
      <c r="DX247" s="52"/>
      <c r="DY247" s="230"/>
      <c r="DZ247" s="52" t="s">
        <v>0</v>
      </c>
    </row>
    <row r="248" spans="1:130" x14ac:dyDescent="0.25">
      <c r="A248" t="s">
        <v>0</v>
      </c>
      <c r="B248" s="57" t="str">
        <f>IF(csv!F240="","",csv!T240)</f>
        <v>Ž20</v>
      </c>
      <c r="C248" s="33" t="s">
        <v>0</v>
      </c>
      <c r="D248" s="33" t="str">
        <f>IF(csv!F240="","",csv!F240)</f>
        <v>Ana</v>
      </c>
      <c r="E248" s="33" t="str">
        <f>IF(csv!E240="","",csv!E240)</f>
        <v>Srebačić</v>
      </c>
      <c r="F248" s="33" t="s">
        <v>0</v>
      </c>
      <c r="G248" s="78" t="str">
        <f>IF(csv!M240="","",csv!M240)</f>
        <v/>
      </c>
      <c r="H248" s="78" t="str">
        <f>IF(csv!N240="","",csv!N240)</f>
        <v>1</v>
      </c>
      <c r="I248" s="33" t="s">
        <v>0</v>
      </c>
      <c r="J248" s="33" t="str">
        <f>IF(csv!P240="","",csv!P240)</f>
        <v>OK Varaždin</v>
      </c>
      <c r="K248" s="33" t="str">
        <f>IF(csv!Q240="","",csv!Q240)</f>
        <v>OK Varaždin</v>
      </c>
      <c r="L248" s="33" t="s">
        <v>0</v>
      </c>
      <c r="M248" s="71" t="str">
        <f>IF(csv!R240="","",csv!R240)</f>
        <v>CRO</v>
      </c>
      <c r="N248" s="52" t="s">
        <v>0</v>
      </c>
      <c r="O248" s="57" t="str">
        <f t="shared" si="210"/>
        <v>Ž20</v>
      </c>
      <c r="P248" s="78">
        <f>IF(O248="","",IF(COUNTIF(O$10:O247,O248)=0,P247+1,P247))</f>
        <v>16</v>
      </c>
      <c r="Q248" s="93">
        <f t="shared" si="211"/>
        <v>119</v>
      </c>
      <c r="R248" s="94" t="str" cm="1">
        <f t="array" ref="R248">IF(S248="","",INDEX(natjecanjeStaze_naziv,MATCH(S248,natjecanjeStaze_stazaId,0)))</f>
        <v>M45 – Ž20 – Ž35</v>
      </c>
      <c r="S248" s="58">
        <f t="shared" si="212"/>
        <v>1011</v>
      </c>
      <c r="T248" s="52" t="s">
        <v>0</v>
      </c>
      <c r="U248" s="165" t="str">
        <f t="shared" si="213"/>
        <v>Ž20</v>
      </c>
      <c r="V248" s="52" t="s">
        <v>0</v>
      </c>
      <c r="W248" s="57" t="str">
        <f t="shared" si="214"/>
        <v>CRO</v>
      </c>
      <c r="X248" s="78">
        <f t="shared" si="263"/>
        <v>1</v>
      </c>
      <c r="Y248" s="33" t="str">
        <f t="shared" si="215"/>
        <v/>
      </c>
      <c r="Z248" s="71" t="str">
        <f>IF(Y248="","",MAX(Z$10:Z247)+1)</f>
        <v/>
      </c>
      <c r="AA248" s="52" t="s">
        <v>0</v>
      </c>
      <c r="AB248" s="135"/>
      <c r="AC248" s="52" t="s">
        <v>0</v>
      </c>
      <c r="AD248" s="20" t="str">
        <f t="shared" si="216"/>
        <v/>
      </c>
      <c r="AE248" s="52" t="s">
        <v>0</v>
      </c>
      <c r="AF248" s="165" t="str">
        <f t="shared" si="217"/>
        <v>CRO</v>
      </c>
      <c r="AG248" s="52" t="s">
        <v>0</v>
      </c>
      <c r="AH248" s="57" t="str">
        <f t="shared" si="218"/>
        <v>OK Varaždin</v>
      </c>
      <c r="AI248" s="33" t="str">
        <f t="shared" si="219"/>
        <v>OK Varaždin</v>
      </c>
      <c r="AJ248" s="78" t="str">
        <f t="shared" si="264"/>
        <v/>
      </c>
      <c r="AK248" s="33" t="str" cm="1">
        <f t="array" ref="AK248">IF(AJ248="",""&amp;AI248,IF(AJ248="NEMA",AI248,INDEX(klub_naziv,MATCH(INDEX(klubAlias_klubId,AJ248),klub_id,0))))</f>
        <v>OK Varaždin</v>
      </c>
      <c r="AL248" s="33" t="str" cm="1">
        <f t="array" ref="AL248">IFERROR(""&amp;INDEX(registarNatjecatelji,CX248,4),"")</f>
        <v>OK Varaždin</v>
      </c>
      <c r="AM248" s="95" t="str">
        <f t="shared" si="220"/>
        <v/>
      </c>
      <c r="AN248" s="71" t="str">
        <f t="shared" si="221"/>
        <v>OK Varaždin</v>
      </c>
      <c r="AO248" s="52" t="s">
        <v>0</v>
      </c>
      <c r="AP248" s="87" t="str">
        <f>IF(AJ248&lt;&gt;"NEMA","",IF(IFERROR(MATCH(AI248,AI$10:AI247,0),0)&lt;&gt;0,"",AI248))</f>
        <v/>
      </c>
      <c r="AQ248" s="52" t="s">
        <v>0</v>
      </c>
      <c r="AR248" s="135"/>
      <c r="AS248" s="52" t="s">
        <v>0</v>
      </c>
      <c r="AT248" s="57" t="str">
        <f t="shared" si="222"/>
        <v/>
      </c>
      <c r="AU248" s="33" t="str">
        <f>IF(AT248="","",MAX(AU$10:AU247)+1)</f>
        <v/>
      </c>
      <c r="AV248" s="33" t="str">
        <f t="shared" si="223"/>
        <v/>
      </c>
      <c r="AW248" s="33" t="str">
        <f t="shared" si="224"/>
        <v/>
      </c>
      <c r="AX248" s="33" t="str">
        <f>IF(AR248="","",MAX(AX$10:AX247)+1)</f>
        <v/>
      </c>
      <c r="AY248" s="94" t="str">
        <f t="shared" si="225"/>
        <v/>
      </c>
      <c r="AZ248" s="71" t="str">
        <f t="shared" si="226"/>
        <v/>
      </c>
      <c r="BA248" s="52" t="s">
        <v>0</v>
      </c>
      <c r="BB248" s="20" t="str">
        <f t="shared" si="227"/>
        <v/>
      </c>
      <c r="BC248" s="52" t="s">
        <v>0</v>
      </c>
      <c r="BD248" s="165" t="str">
        <f t="shared" si="228"/>
        <v>OK Varaždin</v>
      </c>
      <c r="BE248" s="52" t="s">
        <v>0</v>
      </c>
      <c r="BF248" s="63" t="str">
        <f t="shared" si="229"/>
        <v/>
      </c>
      <c r="BG248" s="93" t="str">
        <f t="shared" si="230"/>
        <v>1</v>
      </c>
      <c r="BH248" s="211" t="str">
        <f t="shared" si="231"/>
        <v/>
      </c>
      <c r="BI248" s="212">
        <f t="shared" si="202"/>
        <v>6</v>
      </c>
      <c r="BJ248" s="52" t="s">
        <v>0</v>
      </c>
      <c r="BK248" s="57" t="str">
        <f t="shared" si="232"/>
        <v>Ana</v>
      </c>
      <c r="BL248" s="33" t="str">
        <f t="shared" si="233"/>
        <v>Srebačić</v>
      </c>
      <c r="BM248" s="78">
        <f t="shared" si="234"/>
        <v>1840</v>
      </c>
      <c r="BN248" s="78" t="str">
        <f t="shared" si="235"/>
        <v/>
      </c>
      <c r="BO248" s="33" t="str">
        <f t="shared" si="236"/>
        <v>Ana</v>
      </c>
      <c r="BP248" s="71" t="str">
        <f t="shared" si="237"/>
        <v>Srebačić</v>
      </c>
      <c r="BQ248" s="52" t="s">
        <v>0</v>
      </c>
      <c r="BR248" s="87" t="str">
        <f t="shared" si="238"/>
        <v/>
      </c>
      <c r="BS248" s="52" t="s">
        <v>0</v>
      </c>
      <c r="BT248" s="20" t="str">
        <f t="shared" si="239"/>
        <v/>
      </c>
      <c r="BU248" s="52" t="s">
        <v>0</v>
      </c>
      <c r="BV248" s="135"/>
      <c r="BW248" s="52" t="s">
        <v>0</v>
      </c>
      <c r="BX248" s="57" t="str">
        <f t="shared" si="240"/>
        <v/>
      </c>
      <c r="BY248" s="78" t="str">
        <f>IF(BV248="","",MAX(BY$10:BY247)+1)</f>
        <v/>
      </c>
      <c r="BZ248" s="58" t="str">
        <f t="shared" si="241"/>
        <v/>
      </c>
      <c r="CA248" s="52" t="s">
        <v>0</v>
      </c>
      <c r="CB248" s="20" t="str">
        <f t="shared" si="242"/>
        <v/>
      </c>
      <c r="CC248" s="52" t="s">
        <v>0</v>
      </c>
      <c r="CD248" s="63" t="str">
        <f>IF(AND(BM248="NEMA",BN248="NEMA"),MAX(CD$10:CD247)+1,"")</f>
        <v/>
      </c>
      <c r="CE248" s="58" t="str">
        <f t="shared" si="243"/>
        <v/>
      </c>
      <c r="CF248" t="s">
        <v>0</v>
      </c>
      <c r="CG248" s="138" t="str">
        <f t="shared" si="203"/>
        <v>Ž</v>
      </c>
      <c r="CH248" t="s">
        <v>0</v>
      </c>
      <c r="CI248" s="57" t="str">
        <f>IF(CD248="","",IF(M248&lt;&gt;"CRO","","INSERT INTO osoba (id,reg_broj,oib,spol_id,dat_rodjenja) VALUES ("&amp;CD248&amp;",(SELECT max(reg_broj)+1 FROM osoba),Null,'"&amp;CG248&amp;"',Null); INSERT INTO osoba_log (id,reg_broj,oib,spol_id,dat_rodjenja,dnevnik_id) SELECT id,reg_broj,oib,spol_id,dat_rodjenja,"&amp;dnevnik_id&amp;" FROM osoba WHERE id = "&amp;CD248&amp;";"))</f>
        <v/>
      </c>
      <c r="CJ248" s="71" t="str">
        <f>IF(CD248="","","INSERT INTO imeprezime (id,osoba_id,rbr,ime,prezime,klub_id,identitet_id,sintaksa_id,info,aktivno,dnevnik_id) VALUES ("&amp;CD248&amp;","&amp;IF(CI248="","Null",CD248)&amp;",1,'"&amp;BK248&amp;"','"&amp;BL248&amp;"',(SELECT id FROM klub WHERE naziv = '"&amp;BD248&amp;"'),Null,1,'',1,"&amp;dnevnik_id&amp;");")</f>
        <v/>
      </c>
      <c r="CK248" t="s">
        <v>0</v>
      </c>
      <c r="CL248" s="20" t="str">
        <f t="shared" si="244"/>
        <v/>
      </c>
      <c r="CM248" s="52" t="s">
        <v>0</v>
      </c>
      <c r="CN248" s="57" t="str">
        <f t="shared" si="204"/>
        <v>Ana</v>
      </c>
      <c r="CO248" s="71" t="str">
        <f t="shared" si="205"/>
        <v>Srebačić</v>
      </c>
      <c r="CP248" s="52" t="s">
        <v>0</v>
      </c>
      <c r="CQ248" s="57" t="str">
        <f t="shared" si="245"/>
        <v>Ana – Srebačić – OK Varaždin – Ž20</v>
      </c>
      <c r="CR248" s="58">
        <f t="shared" si="246"/>
        <v>582</v>
      </c>
      <c r="CS248" s="52" t="s">
        <v>0</v>
      </c>
      <c r="CT248" s="57" t="str">
        <f t="shared" si="247"/>
        <v>Ana – Srebačić – OK Varaždin</v>
      </c>
      <c r="CU248" s="58">
        <f t="shared" si="248"/>
        <v>582</v>
      </c>
      <c r="CV248" s="52" t="s">
        <v>0</v>
      </c>
      <c r="CW248" s="57" t="str">
        <f t="shared" si="249"/>
        <v>Ana – Srebačić</v>
      </c>
      <c r="CX248" s="58">
        <f t="shared" si="250"/>
        <v>582</v>
      </c>
      <c r="CY248" s="52" t="s">
        <v>0</v>
      </c>
      <c r="CZ248" s="63">
        <f t="shared" si="251"/>
        <v>582</v>
      </c>
      <c r="DA248" s="58" cm="1">
        <f t="array" ref="DA248">IF(CZ248&lt;&gt;"",INDEX(imePrezime_id,CZ248,0),IF(CD248&lt;&gt;"",CD248,""))</f>
        <v>1840</v>
      </c>
      <c r="DB248" s="52" t="s">
        <v>0</v>
      </c>
      <c r="DC248" s="63" t="str">
        <f t="shared" si="252"/>
        <v>imepre</v>
      </c>
      <c r="DD248" s="78" t="str">
        <f t="shared" si="206"/>
        <v>klu</v>
      </c>
      <c r="DE248" s="78" t="str">
        <f t="shared" si="253"/>
        <v>kat</v>
      </c>
      <c r="DF248" s="78" t="str">
        <f t="shared" si="254"/>
        <v/>
      </c>
      <c r="DG248" s="71" t="str">
        <f t="shared" si="255"/>
        <v>imepre-klu-kat</v>
      </c>
      <c r="DH248" s="52" t="s">
        <v>0</v>
      </c>
      <c r="DI248" s="63">
        <f>IF(BL248="","",MAX(DI$10:DI247)+1)</f>
        <v>1214</v>
      </c>
      <c r="DJ248" s="78">
        <f t="shared" si="256"/>
        <v>1011</v>
      </c>
      <c r="DK248" s="78">
        <f t="shared" si="257"/>
        <v>1840</v>
      </c>
      <c r="DL248" s="78" t="str">
        <f t="shared" si="258"/>
        <v/>
      </c>
      <c r="DM248" s="78">
        <f t="shared" si="259"/>
        <v>6</v>
      </c>
      <c r="DN248" s="78">
        <f t="shared" si="207"/>
        <v>0</v>
      </c>
      <c r="DO248" s="78">
        <f t="shared" si="208"/>
        <v>1</v>
      </c>
      <c r="DP248" s="78" t="str">
        <f t="shared" si="260"/>
        <v>1</v>
      </c>
      <c r="DQ248" s="78" t="str">
        <f t="shared" si="261"/>
        <v/>
      </c>
      <c r="DR248" s="78" t="str">
        <f t="shared" si="262"/>
        <v/>
      </c>
      <c r="DS248" s="58" t="str">
        <f t="shared" si="209"/>
        <v/>
      </c>
      <c r="DT248" s="52" t="s">
        <v>0</v>
      </c>
      <c r="DU248" s="20"/>
      <c r="DV248" s="52"/>
      <c r="DW248" s="20"/>
      <c r="DX248" s="52"/>
      <c r="DY248" s="230"/>
      <c r="DZ248" s="52" t="s">
        <v>0</v>
      </c>
    </row>
    <row r="249" spans="1:130" x14ac:dyDescent="0.25">
      <c r="A249" t="s">
        <v>0</v>
      </c>
      <c r="B249" s="57" t="str">
        <f>IF(csv!F241="","",csv!T241)</f>
        <v>Ž20</v>
      </c>
      <c r="C249" s="33" t="s">
        <v>0</v>
      </c>
      <c r="D249" s="33" t="str">
        <f>IF(csv!F241="","",csv!F241)</f>
        <v>Vacant</v>
      </c>
      <c r="E249" s="33" t="str">
        <f>IF(csv!E241="","",csv!E241)</f>
        <v/>
      </c>
      <c r="F249" s="33" t="s">
        <v>0</v>
      </c>
      <c r="G249" s="78" t="str">
        <f>IF(csv!M241="","",csv!M241)</f>
        <v/>
      </c>
      <c r="H249" s="78" t="str">
        <f>IF(csv!N241="","",csv!N241)</f>
        <v>0</v>
      </c>
      <c r="I249" s="33" t="s">
        <v>0</v>
      </c>
      <c r="J249" s="33" t="str">
        <f>IF(csv!P241="","",csv!P241)</f>
        <v/>
      </c>
      <c r="K249" s="33" t="str">
        <f>IF(csv!Q241="","",csv!Q241)</f>
        <v/>
      </c>
      <c r="L249" s="33" t="s">
        <v>0</v>
      </c>
      <c r="M249" s="71" t="str">
        <f>IF(csv!R241="","",csv!R241)</f>
        <v/>
      </c>
      <c r="N249" s="52" t="s">
        <v>0</v>
      </c>
      <c r="O249" s="57" t="str">
        <f t="shared" si="210"/>
        <v>Ž20</v>
      </c>
      <c r="P249" s="78">
        <f>IF(O249="","",IF(COUNTIF(O$10:O248,O249)=0,P248+1,P248))</f>
        <v>16</v>
      </c>
      <c r="Q249" s="93">
        <f t="shared" si="211"/>
        <v>119</v>
      </c>
      <c r="R249" s="94" t="str" cm="1">
        <f t="array" ref="R249">IF(S249="","",INDEX(natjecanjeStaze_naziv,MATCH(S249,natjecanjeStaze_stazaId,0)))</f>
        <v/>
      </c>
      <c r="S249" s="58" t="str">
        <f t="shared" si="212"/>
        <v/>
      </c>
      <c r="T249" s="52" t="s">
        <v>0</v>
      </c>
      <c r="U249" s="165" t="str">
        <f t="shared" si="213"/>
        <v>Ž20</v>
      </c>
      <c r="V249" s="52" t="s">
        <v>0</v>
      </c>
      <c r="W249" s="57" t="str">
        <f t="shared" si="214"/>
        <v/>
      </c>
      <c r="X249" s="78" t="str">
        <f t="shared" si="263"/>
        <v/>
      </c>
      <c r="Y249" s="33" t="str">
        <f t="shared" si="215"/>
        <v/>
      </c>
      <c r="Z249" s="71" t="str">
        <f>IF(Y249="","",MAX(Z$10:Z248)+1)</f>
        <v/>
      </c>
      <c r="AA249" s="52" t="s">
        <v>0</v>
      </c>
      <c r="AB249" s="135"/>
      <c r="AC249" s="52" t="s">
        <v>0</v>
      </c>
      <c r="AD249" s="20" t="str">
        <f t="shared" si="216"/>
        <v/>
      </c>
      <c r="AE249" s="52" t="s">
        <v>0</v>
      </c>
      <c r="AF249" s="165" t="str">
        <f t="shared" si="217"/>
        <v/>
      </c>
      <c r="AG249" s="52" t="s">
        <v>0</v>
      </c>
      <c r="AH249" s="57" t="str">
        <f t="shared" si="218"/>
        <v/>
      </c>
      <c r="AI249" s="33" t="str">
        <f t="shared" si="219"/>
        <v/>
      </c>
      <c r="AJ249" s="78" t="str">
        <f t="shared" si="264"/>
        <v/>
      </c>
      <c r="AK249" s="33" t="str" cm="1">
        <f t="array" ref="AK249">IF(AJ249="",""&amp;AI249,IF(AJ249="NEMA",AI249,INDEX(klub_naziv,MATCH(INDEX(klubAlias_klubId,AJ249),klub_id,0))))</f>
        <v/>
      </c>
      <c r="AL249" s="33" t="str" cm="1">
        <f t="array" ref="AL249">IFERROR(""&amp;INDEX(registarNatjecatelji,CX249,4),"")</f>
        <v/>
      </c>
      <c r="AM249" s="95" t="str">
        <f t="shared" si="220"/>
        <v/>
      </c>
      <c r="AN249" s="71" t="str">
        <f t="shared" si="221"/>
        <v/>
      </c>
      <c r="AO249" s="52" t="s">
        <v>0</v>
      </c>
      <c r="AP249" s="87" t="str">
        <f>IF(AJ249&lt;&gt;"NEMA","",IF(IFERROR(MATCH(AI249,AI$10:AI248,0),0)&lt;&gt;0,"",AI249))</f>
        <v/>
      </c>
      <c r="AQ249" s="52" t="s">
        <v>0</v>
      </c>
      <c r="AR249" s="135"/>
      <c r="AS249" s="52" t="s">
        <v>0</v>
      </c>
      <c r="AT249" s="57" t="str">
        <f t="shared" si="222"/>
        <v/>
      </c>
      <c r="AU249" s="33" t="str">
        <f>IF(AT249="","",MAX(AU$10:AU248)+1)</f>
        <v/>
      </c>
      <c r="AV249" s="33" t="str">
        <f t="shared" si="223"/>
        <v/>
      </c>
      <c r="AW249" s="33" t="str">
        <f t="shared" si="224"/>
        <v/>
      </c>
      <c r="AX249" s="33" t="str">
        <f>IF(AR249="","",MAX(AX$10:AX248)+1)</f>
        <v/>
      </c>
      <c r="AY249" s="94" t="str">
        <f t="shared" si="225"/>
        <v/>
      </c>
      <c r="AZ249" s="71" t="str">
        <f t="shared" si="226"/>
        <v/>
      </c>
      <c r="BA249" s="52" t="s">
        <v>0</v>
      </c>
      <c r="BB249" s="20" t="str">
        <f t="shared" si="227"/>
        <v/>
      </c>
      <c r="BC249" s="52" t="s">
        <v>0</v>
      </c>
      <c r="BD249" s="165" t="str">
        <f t="shared" si="228"/>
        <v/>
      </c>
      <c r="BE249" s="52" t="s">
        <v>0</v>
      </c>
      <c r="BF249" s="63" t="str">
        <f t="shared" si="229"/>
        <v/>
      </c>
      <c r="BG249" s="93" t="str">
        <f t="shared" si="230"/>
        <v>0</v>
      </c>
      <c r="BH249" s="211" t="str">
        <f t="shared" si="231"/>
        <v/>
      </c>
      <c r="BI249" s="212" t="str">
        <f t="shared" si="202"/>
        <v/>
      </c>
      <c r="BJ249" s="52" t="s">
        <v>0</v>
      </c>
      <c r="BK249" s="57" t="str">
        <f t="shared" si="232"/>
        <v>Vacant</v>
      </c>
      <c r="BL249" s="33" t="str">
        <f t="shared" si="233"/>
        <v/>
      </c>
      <c r="BM249" s="78" t="str">
        <f t="shared" si="234"/>
        <v/>
      </c>
      <c r="BN249" s="78" t="str">
        <f t="shared" si="235"/>
        <v/>
      </c>
      <c r="BO249" s="33" t="str">
        <f t="shared" si="236"/>
        <v/>
      </c>
      <c r="BP249" s="71" t="str">
        <f t="shared" si="237"/>
        <v/>
      </c>
      <c r="BQ249" s="52" t="s">
        <v>0</v>
      </c>
      <c r="BR249" s="87" t="str">
        <f t="shared" si="238"/>
        <v/>
      </c>
      <c r="BS249" s="52" t="s">
        <v>0</v>
      </c>
      <c r="BT249" s="20" t="str">
        <f t="shared" si="239"/>
        <v/>
      </c>
      <c r="BU249" s="52" t="s">
        <v>0</v>
      </c>
      <c r="BV249" s="135"/>
      <c r="BW249" s="52" t="s">
        <v>0</v>
      </c>
      <c r="BX249" s="57" t="str">
        <f t="shared" si="240"/>
        <v/>
      </c>
      <c r="BY249" s="78" t="str">
        <f>IF(BV249="","",MAX(BY$10:BY248)+1)</f>
        <v/>
      </c>
      <c r="BZ249" s="58" t="str">
        <f t="shared" si="241"/>
        <v/>
      </c>
      <c r="CA249" s="52" t="s">
        <v>0</v>
      </c>
      <c r="CB249" s="20" t="str">
        <f t="shared" si="242"/>
        <v/>
      </c>
      <c r="CC249" s="52" t="s">
        <v>0</v>
      </c>
      <c r="CD249" s="63" t="str">
        <f>IF(AND(BM249="NEMA",BN249="NEMA"),MAX(CD$10:CD248)+1,"")</f>
        <v/>
      </c>
      <c r="CE249" s="58" t="str">
        <f t="shared" si="243"/>
        <v/>
      </c>
      <c r="CF249" t="s">
        <v>0</v>
      </c>
      <c r="CG249" s="138" t="str">
        <f t="shared" si="203"/>
        <v>Ž</v>
      </c>
      <c r="CH249" t="s">
        <v>0</v>
      </c>
      <c r="CI249" s="57" t="str">
        <f>IF(CD249="","",IF(M249&lt;&gt;"CRO","","INSERT INTO osoba (id,reg_broj,oib,spol_id,dat_rodjenja) VALUES ("&amp;CD249&amp;",(SELECT max(reg_broj)+1 FROM osoba),Null,'"&amp;CG249&amp;"',Null); INSERT INTO osoba_log (id,reg_broj,oib,spol_id,dat_rodjenja,dnevnik_id) SELECT id,reg_broj,oib,spol_id,dat_rodjenja,"&amp;dnevnik_id&amp;" FROM osoba WHERE id = "&amp;CD249&amp;";"))</f>
        <v/>
      </c>
      <c r="CJ249" s="71" t="str">
        <f>IF(CD249="","","INSERT INTO imeprezime (id,osoba_id,rbr,ime,prezime,klub_id,identitet_id,sintaksa_id,info,aktivno,dnevnik_id) VALUES ("&amp;CD249&amp;","&amp;IF(CI249="","Null",CD249)&amp;",1,'"&amp;BK249&amp;"','"&amp;BL249&amp;"',(SELECT id FROM klub WHERE naziv = '"&amp;BD249&amp;"'),Null,1,'',1,"&amp;dnevnik_id&amp;");")</f>
        <v/>
      </c>
      <c r="CK249" t="s">
        <v>0</v>
      </c>
      <c r="CL249" s="20" t="str">
        <f t="shared" si="244"/>
        <v/>
      </c>
      <c r="CM249" s="52" t="s">
        <v>0</v>
      </c>
      <c r="CN249" s="57" t="str">
        <f t="shared" si="204"/>
        <v/>
      </c>
      <c r="CO249" s="71" t="str">
        <f t="shared" si="205"/>
        <v/>
      </c>
      <c r="CP249" s="52" t="s">
        <v>0</v>
      </c>
      <c r="CQ249" s="57" t="str">
        <f t="shared" si="245"/>
        <v/>
      </c>
      <c r="CR249" s="58" t="str">
        <f t="shared" si="246"/>
        <v/>
      </c>
      <c r="CS249" s="52" t="s">
        <v>0</v>
      </c>
      <c r="CT249" s="57" t="str">
        <f t="shared" si="247"/>
        <v/>
      </c>
      <c r="CU249" s="58" t="str">
        <f t="shared" si="248"/>
        <v/>
      </c>
      <c r="CV249" s="52" t="s">
        <v>0</v>
      </c>
      <c r="CW249" s="57" t="str">
        <f t="shared" si="249"/>
        <v/>
      </c>
      <c r="CX249" s="58" t="str">
        <f t="shared" si="250"/>
        <v/>
      </c>
      <c r="CY249" s="52" t="s">
        <v>0</v>
      </c>
      <c r="CZ249" s="63" t="str">
        <f t="shared" si="251"/>
        <v/>
      </c>
      <c r="DA249" s="58" t="str" cm="1">
        <f t="array" ref="DA249">IF(CZ249&lt;&gt;"",INDEX(imePrezime_id,CZ249,0),IF(CD249&lt;&gt;"",CD249,""))</f>
        <v/>
      </c>
      <c r="DB249" s="52" t="s">
        <v>0</v>
      </c>
      <c r="DC249" s="63" t="str">
        <f t="shared" si="252"/>
        <v/>
      </c>
      <c r="DD249" s="78" t="str">
        <f t="shared" si="206"/>
        <v/>
      </c>
      <c r="DE249" s="78" t="str">
        <f t="shared" si="253"/>
        <v/>
      </c>
      <c r="DF249" s="78" t="str">
        <f t="shared" si="254"/>
        <v/>
      </c>
      <c r="DG249" s="71" t="str">
        <f t="shared" si="255"/>
        <v/>
      </c>
      <c r="DH249" s="52" t="s">
        <v>0</v>
      </c>
      <c r="DI249" s="63" t="str">
        <f>IF(BL249="","",MAX(DI$10:DI248)+1)</f>
        <v/>
      </c>
      <c r="DJ249" s="78" t="str">
        <f t="shared" si="256"/>
        <v/>
      </c>
      <c r="DK249" s="78" t="str">
        <f t="shared" si="257"/>
        <v/>
      </c>
      <c r="DL249" s="78" t="str">
        <f t="shared" si="258"/>
        <v/>
      </c>
      <c r="DM249" s="78" t="str">
        <f t="shared" si="259"/>
        <v/>
      </c>
      <c r="DN249" s="78" t="str">
        <f t="shared" si="207"/>
        <v/>
      </c>
      <c r="DO249" s="78" t="str">
        <f t="shared" si="208"/>
        <v/>
      </c>
      <c r="DP249" s="78" t="str">
        <f t="shared" si="260"/>
        <v/>
      </c>
      <c r="DQ249" s="78" t="str">
        <f t="shared" si="261"/>
        <v/>
      </c>
      <c r="DR249" s="78" t="str">
        <f t="shared" si="262"/>
        <v/>
      </c>
      <c r="DS249" s="58" t="str">
        <f t="shared" si="209"/>
        <v/>
      </c>
      <c r="DT249" s="52" t="s">
        <v>0</v>
      </c>
      <c r="DU249" s="20"/>
      <c r="DV249" s="52"/>
      <c r="DW249" s="20"/>
      <c r="DX249" s="52"/>
      <c r="DY249" s="230"/>
      <c r="DZ249" s="52" t="s">
        <v>0</v>
      </c>
    </row>
    <row r="250" spans="1:130" x14ac:dyDescent="0.25">
      <c r="A250" t="s">
        <v>0</v>
      </c>
      <c r="B250" s="57" t="str">
        <f>IF(csv!F242="","",csv!T242)</f>
        <v>Ž20</v>
      </c>
      <c r="C250" s="33" t="s">
        <v>0</v>
      </c>
      <c r="D250" s="33" t="str">
        <f>IF(csv!F242="","",csv!F242)</f>
        <v>Vacant</v>
      </c>
      <c r="E250" s="33" t="str">
        <f>IF(csv!E242="","",csv!E242)</f>
        <v/>
      </c>
      <c r="F250" s="33" t="s">
        <v>0</v>
      </c>
      <c r="G250" s="78" t="str">
        <f>IF(csv!M242="","",csv!M242)</f>
        <v/>
      </c>
      <c r="H250" s="78" t="str">
        <f>IF(csv!N242="","",csv!N242)</f>
        <v>0</v>
      </c>
      <c r="I250" s="33" t="s">
        <v>0</v>
      </c>
      <c r="J250" s="33" t="str">
        <f>IF(csv!P242="","",csv!P242)</f>
        <v/>
      </c>
      <c r="K250" s="33" t="str">
        <f>IF(csv!Q242="","",csv!Q242)</f>
        <v/>
      </c>
      <c r="L250" s="33" t="s">
        <v>0</v>
      </c>
      <c r="M250" s="71" t="str">
        <f>IF(csv!R242="","",csv!R242)</f>
        <v/>
      </c>
      <c r="N250" s="52" t="s">
        <v>0</v>
      </c>
      <c r="O250" s="57" t="str">
        <f t="shared" si="210"/>
        <v>Ž20</v>
      </c>
      <c r="P250" s="78">
        <f>IF(O250="","",IF(COUNTIF(O$10:O249,O250)=0,P249+1,P249))</f>
        <v>16</v>
      </c>
      <c r="Q250" s="93">
        <f t="shared" si="211"/>
        <v>119</v>
      </c>
      <c r="R250" s="94" t="str" cm="1">
        <f t="array" ref="R250">IF(S250="","",INDEX(natjecanjeStaze_naziv,MATCH(S250,natjecanjeStaze_stazaId,0)))</f>
        <v/>
      </c>
      <c r="S250" s="58" t="str">
        <f t="shared" si="212"/>
        <v/>
      </c>
      <c r="T250" s="52" t="s">
        <v>0</v>
      </c>
      <c r="U250" s="165" t="str">
        <f t="shared" si="213"/>
        <v>Ž20</v>
      </c>
      <c r="V250" s="52" t="s">
        <v>0</v>
      </c>
      <c r="W250" s="57" t="str">
        <f t="shared" si="214"/>
        <v/>
      </c>
      <c r="X250" s="78" t="str">
        <f t="shared" si="263"/>
        <v/>
      </c>
      <c r="Y250" s="33" t="str">
        <f t="shared" si="215"/>
        <v/>
      </c>
      <c r="Z250" s="71" t="str">
        <f>IF(Y250="","",MAX(Z$10:Z249)+1)</f>
        <v/>
      </c>
      <c r="AA250" s="52" t="s">
        <v>0</v>
      </c>
      <c r="AB250" s="135"/>
      <c r="AC250" s="52" t="s">
        <v>0</v>
      </c>
      <c r="AD250" s="20" t="str">
        <f t="shared" si="216"/>
        <v/>
      </c>
      <c r="AE250" s="52" t="s">
        <v>0</v>
      </c>
      <c r="AF250" s="165" t="str">
        <f t="shared" si="217"/>
        <v/>
      </c>
      <c r="AG250" s="52" t="s">
        <v>0</v>
      </c>
      <c r="AH250" s="57" t="str">
        <f t="shared" si="218"/>
        <v/>
      </c>
      <c r="AI250" s="33" t="str">
        <f t="shared" si="219"/>
        <v/>
      </c>
      <c r="AJ250" s="78" t="str">
        <f t="shared" si="264"/>
        <v/>
      </c>
      <c r="AK250" s="33" t="str" cm="1">
        <f t="array" ref="AK250">IF(AJ250="",""&amp;AI250,IF(AJ250="NEMA",AI250,INDEX(klub_naziv,MATCH(INDEX(klubAlias_klubId,AJ250),klub_id,0))))</f>
        <v/>
      </c>
      <c r="AL250" s="33" t="str" cm="1">
        <f t="array" ref="AL250">IFERROR(""&amp;INDEX(registarNatjecatelji,CX250,4),"")</f>
        <v/>
      </c>
      <c r="AM250" s="95" t="str">
        <f t="shared" si="220"/>
        <v/>
      </c>
      <c r="AN250" s="71" t="str">
        <f t="shared" si="221"/>
        <v/>
      </c>
      <c r="AO250" s="52" t="s">
        <v>0</v>
      </c>
      <c r="AP250" s="87" t="str">
        <f>IF(AJ250&lt;&gt;"NEMA","",IF(IFERROR(MATCH(AI250,AI$10:AI249,0),0)&lt;&gt;0,"",AI250))</f>
        <v/>
      </c>
      <c r="AQ250" s="52" t="s">
        <v>0</v>
      </c>
      <c r="AR250" s="135"/>
      <c r="AS250" s="52" t="s">
        <v>0</v>
      </c>
      <c r="AT250" s="57" t="str">
        <f t="shared" si="222"/>
        <v/>
      </c>
      <c r="AU250" s="33" t="str">
        <f>IF(AT250="","",MAX(AU$10:AU249)+1)</f>
        <v/>
      </c>
      <c r="AV250" s="33" t="str">
        <f t="shared" si="223"/>
        <v/>
      </c>
      <c r="AW250" s="33" t="str">
        <f t="shared" si="224"/>
        <v/>
      </c>
      <c r="AX250" s="33" t="str">
        <f>IF(AR250="","",MAX(AX$10:AX249)+1)</f>
        <v/>
      </c>
      <c r="AY250" s="94" t="str">
        <f t="shared" si="225"/>
        <v/>
      </c>
      <c r="AZ250" s="71" t="str">
        <f t="shared" si="226"/>
        <v/>
      </c>
      <c r="BA250" s="52" t="s">
        <v>0</v>
      </c>
      <c r="BB250" s="20" t="str">
        <f t="shared" si="227"/>
        <v/>
      </c>
      <c r="BC250" s="52" t="s">
        <v>0</v>
      </c>
      <c r="BD250" s="165" t="str">
        <f t="shared" si="228"/>
        <v/>
      </c>
      <c r="BE250" s="52" t="s">
        <v>0</v>
      </c>
      <c r="BF250" s="63" t="str">
        <f t="shared" si="229"/>
        <v/>
      </c>
      <c r="BG250" s="93" t="str">
        <f t="shared" si="230"/>
        <v>0</v>
      </c>
      <c r="BH250" s="211" t="str">
        <f t="shared" si="231"/>
        <v/>
      </c>
      <c r="BI250" s="212" t="str">
        <f t="shared" si="202"/>
        <v/>
      </c>
      <c r="BJ250" s="52" t="s">
        <v>0</v>
      </c>
      <c r="BK250" s="57" t="str">
        <f t="shared" si="232"/>
        <v>Vacant</v>
      </c>
      <c r="BL250" s="33" t="str">
        <f t="shared" si="233"/>
        <v/>
      </c>
      <c r="BM250" s="78" t="str">
        <f t="shared" si="234"/>
        <v/>
      </c>
      <c r="BN250" s="78" t="str">
        <f t="shared" si="235"/>
        <v/>
      </c>
      <c r="BO250" s="33" t="str">
        <f t="shared" si="236"/>
        <v/>
      </c>
      <c r="BP250" s="71" t="str">
        <f t="shared" si="237"/>
        <v/>
      </c>
      <c r="BQ250" s="52" t="s">
        <v>0</v>
      </c>
      <c r="BR250" s="87" t="str">
        <f t="shared" si="238"/>
        <v/>
      </c>
      <c r="BS250" s="52" t="s">
        <v>0</v>
      </c>
      <c r="BT250" s="20" t="str">
        <f t="shared" si="239"/>
        <v/>
      </c>
      <c r="BU250" s="52" t="s">
        <v>0</v>
      </c>
      <c r="BV250" s="135"/>
      <c r="BW250" s="52" t="s">
        <v>0</v>
      </c>
      <c r="BX250" s="57" t="str">
        <f t="shared" si="240"/>
        <v/>
      </c>
      <c r="BY250" s="78" t="str">
        <f>IF(BV250="","",MAX(BY$10:BY249)+1)</f>
        <v/>
      </c>
      <c r="BZ250" s="58" t="str">
        <f t="shared" si="241"/>
        <v/>
      </c>
      <c r="CA250" s="52" t="s">
        <v>0</v>
      </c>
      <c r="CB250" s="20" t="str">
        <f t="shared" si="242"/>
        <v/>
      </c>
      <c r="CC250" s="52" t="s">
        <v>0</v>
      </c>
      <c r="CD250" s="63" t="str">
        <f>IF(AND(BM250="NEMA",BN250="NEMA"),MAX(CD$10:CD249)+1,"")</f>
        <v/>
      </c>
      <c r="CE250" s="58" t="str">
        <f t="shared" si="243"/>
        <v/>
      </c>
      <c r="CF250" t="s">
        <v>0</v>
      </c>
      <c r="CG250" s="138" t="str">
        <f t="shared" si="203"/>
        <v>Ž</v>
      </c>
      <c r="CH250" t="s">
        <v>0</v>
      </c>
      <c r="CI250" s="57" t="str">
        <f>IF(CD250="","",IF(M250&lt;&gt;"CRO","","INSERT INTO osoba (id,reg_broj,oib,spol_id,dat_rodjenja) VALUES ("&amp;CD250&amp;",(SELECT max(reg_broj)+1 FROM osoba),Null,'"&amp;CG250&amp;"',Null); INSERT INTO osoba_log (id,reg_broj,oib,spol_id,dat_rodjenja,dnevnik_id) SELECT id,reg_broj,oib,spol_id,dat_rodjenja,"&amp;dnevnik_id&amp;" FROM osoba WHERE id = "&amp;CD250&amp;";"))</f>
        <v/>
      </c>
      <c r="CJ250" s="71" t="str">
        <f>IF(CD250="","","INSERT INTO imeprezime (id,osoba_id,rbr,ime,prezime,klub_id,identitet_id,sintaksa_id,info,aktivno,dnevnik_id) VALUES ("&amp;CD250&amp;","&amp;IF(CI250="","Null",CD250)&amp;",1,'"&amp;BK250&amp;"','"&amp;BL250&amp;"',(SELECT id FROM klub WHERE naziv = '"&amp;BD250&amp;"'),Null,1,'',1,"&amp;dnevnik_id&amp;");")</f>
        <v/>
      </c>
      <c r="CK250" t="s">
        <v>0</v>
      </c>
      <c r="CL250" s="20" t="str">
        <f t="shared" si="244"/>
        <v/>
      </c>
      <c r="CM250" s="52" t="s">
        <v>0</v>
      </c>
      <c r="CN250" s="57" t="str">
        <f t="shared" si="204"/>
        <v/>
      </c>
      <c r="CO250" s="71" t="str">
        <f t="shared" si="205"/>
        <v/>
      </c>
      <c r="CP250" s="52" t="s">
        <v>0</v>
      </c>
      <c r="CQ250" s="57" t="str">
        <f t="shared" si="245"/>
        <v/>
      </c>
      <c r="CR250" s="58" t="str">
        <f t="shared" si="246"/>
        <v/>
      </c>
      <c r="CS250" s="52" t="s">
        <v>0</v>
      </c>
      <c r="CT250" s="57" t="str">
        <f t="shared" si="247"/>
        <v/>
      </c>
      <c r="CU250" s="58" t="str">
        <f t="shared" si="248"/>
        <v/>
      </c>
      <c r="CV250" s="52" t="s">
        <v>0</v>
      </c>
      <c r="CW250" s="57" t="str">
        <f t="shared" si="249"/>
        <v/>
      </c>
      <c r="CX250" s="58" t="str">
        <f t="shared" si="250"/>
        <v/>
      </c>
      <c r="CY250" s="52" t="s">
        <v>0</v>
      </c>
      <c r="CZ250" s="63" t="str">
        <f t="shared" si="251"/>
        <v/>
      </c>
      <c r="DA250" s="58" t="str" cm="1">
        <f t="array" ref="DA250">IF(CZ250&lt;&gt;"",INDEX(imePrezime_id,CZ250,0),IF(CD250&lt;&gt;"",CD250,""))</f>
        <v/>
      </c>
      <c r="DB250" s="52" t="s">
        <v>0</v>
      </c>
      <c r="DC250" s="63" t="str">
        <f t="shared" si="252"/>
        <v/>
      </c>
      <c r="DD250" s="78" t="str">
        <f t="shared" si="206"/>
        <v/>
      </c>
      <c r="DE250" s="78" t="str">
        <f t="shared" si="253"/>
        <v/>
      </c>
      <c r="DF250" s="78" t="str">
        <f t="shared" si="254"/>
        <v/>
      </c>
      <c r="DG250" s="71" t="str">
        <f t="shared" si="255"/>
        <v/>
      </c>
      <c r="DH250" s="52" t="s">
        <v>0</v>
      </c>
      <c r="DI250" s="63" t="str">
        <f>IF(BL250="","",MAX(DI$10:DI249)+1)</f>
        <v/>
      </c>
      <c r="DJ250" s="78" t="str">
        <f t="shared" si="256"/>
        <v/>
      </c>
      <c r="DK250" s="78" t="str">
        <f t="shared" si="257"/>
        <v/>
      </c>
      <c r="DL250" s="78" t="str">
        <f t="shared" si="258"/>
        <v/>
      </c>
      <c r="DM250" s="78" t="str">
        <f t="shared" si="259"/>
        <v/>
      </c>
      <c r="DN250" s="78" t="str">
        <f t="shared" si="207"/>
        <v/>
      </c>
      <c r="DO250" s="78" t="str">
        <f t="shared" si="208"/>
        <v/>
      </c>
      <c r="DP250" s="78" t="str">
        <f t="shared" si="260"/>
        <v/>
      </c>
      <c r="DQ250" s="78" t="str">
        <f t="shared" si="261"/>
        <v/>
      </c>
      <c r="DR250" s="78" t="str">
        <f t="shared" si="262"/>
        <v/>
      </c>
      <c r="DS250" s="58" t="str">
        <f t="shared" si="209"/>
        <v/>
      </c>
      <c r="DT250" s="52" t="s">
        <v>0</v>
      </c>
      <c r="DU250" s="20"/>
      <c r="DV250" s="52"/>
      <c r="DW250" s="20"/>
      <c r="DX250" s="52"/>
      <c r="DY250" s="230"/>
      <c r="DZ250" s="52" t="s">
        <v>0</v>
      </c>
    </row>
    <row r="251" spans="1:130" x14ac:dyDescent="0.25">
      <c r="A251" t="s">
        <v>0</v>
      </c>
      <c r="B251" s="57" t="str">
        <f>IF(csv!F243="","",csv!T243)</f>
        <v>Ž21A</v>
      </c>
      <c r="C251" s="33" t="s">
        <v>0</v>
      </c>
      <c r="D251" s="33" t="str">
        <f>IF(csv!F243="","",csv!F243)</f>
        <v>Mirja</v>
      </c>
      <c r="E251" s="33" t="str">
        <f>IF(csv!E243="","",csv!E243)</f>
        <v>Pavić</v>
      </c>
      <c r="F251" s="33" t="s">
        <v>0</v>
      </c>
      <c r="G251" s="78" t="str">
        <f>IF(csv!M243="","",csv!M243)</f>
        <v>55:35</v>
      </c>
      <c r="H251" s="78" t="str">
        <f>IF(csv!N243="","",csv!N243)</f>
        <v>0</v>
      </c>
      <c r="I251" s="33" t="s">
        <v>0</v>
      </c>
      <c r="J251" s="33" t="str">
        <f>IF(csv!P243="","",csv!P243)</f>
        <v>JAP</v>
      </c>
      <c r="K251" s="33" t="str">
        <f>IF(csv!Q243="","",csv!Q243)</f>
        <v>OK Japetic</v>
      </c>
      <c r="L251" s="33" t="s">
        <v>0</v>
      </c>
      <c r="M251" s="71" t="str">
        <f>IF(csv!R243="","",csv!R243)</f>
        <v>CRO</v>
      </c>
      <c r="N251" s="52" t="s">
        <v>0</v>
      </c>
      <c r="O251" s="57" t="str">
        <f t="shared" si="210"/>
        <v>Ž21A</v>
      </c>
      <c r="P251" s="78">
        <f>IF(O251="","",IF(COUNTIF(O$10:O250,O251)=0,P250+1,P250))</f>
        <v>17</v>
      </c>
      <c r="Q251" s="93">
        <f t="shared" si="211"/>
        <v>102</v>
      </c>
      <c r="R251" s="94" t="str" cm="1">
        <f t="array" ref="R251">IF(S251="","",INDEX(natjecanjeStaze_naziv,MATCH(S251,natjecanjeStaze_stazaId,0)))</f>
        <v>Ž21A – M20</v>
      </c>
      <c r="S251" s="58">
        <f t="shared" si="212"/>
        <v>1010</v>
      </c>
      <c r="T251" s="52" t="s">
        <v>0</v>
      </c>
      <c r="U251" s="165" t="str">
        <f t="shared" si="213"/>
        <v>Ž21A</v>
      </c>
      <c r="V251" s="52" t="s">
        <v>0</v>
      </c>
      <c r="W251" s="57" t="str">
        <f t="shared" si="214"/>
        <v>CRO</v>
      </c>
      <c r="X251" s="78">
        <f t="shared" si="263"/>
        <v>1</v>
      </c>
      <c r="Y251" s="33" t="str">
        <f t="shared" si="215"/>
        <v/>
      </c>
      <c r="Z251" s="71" t="str">
        <f>IF(Y251="","",MAX(Z$10:Z250)+1)</f>
        <v/>
      </c>
      <c r="AA251" s="52" t="s">
        <v>0</v>
      </c>
      <c r="AB251" s="135"/>
      <c r="AC251" s="52" t="s">
        <v>0</v>
      </c>
      <c r="AD251" s="20" t="str">
        <f t="shared" si="216"/>
        <v/>
      </c>
      <c r="AE251" s="52" t="s">
        <v>0</v>
      </c>
      <c r="AF251" s="165" t="str">
        <f t="shared" si="217"/>
        <v>CRO</v>
      </c>
      <c r="AG251" s="52" t="s">
        <v>0</v>
      </c>
      <c r="AH251" s="57" t="str">
        <f t="shared" si="218"/>
        <v>JAP</v>
      </c>
      <c r="AI251" s="33" t="str">
        <f t="shared" si="219"/>
        <v>OK Japetic</v>
      </c>
      <c r="AJ251" s="78">
        <f t="shared" si="264"/>
        <v>1</v>
      </c>
      <c r="AK251" s="33" t="str" cm="1">
        <f t="array" ref="AK251">IF(AJ251="",""&amp;AI251,IF(AJ251="NEMA",AI251,INDEX(klub_naziv,MATCH(INDEX(klubAlias_klubId,AJ251),klub_id,0))))</f>
        <v>OK Japetić</v>
      </c>
      <c r="AL251" s="33" t="str" cm="1">
        <f t="array" ref="AL251">IFERROR(""&amp;INDEX(registarNatjecatelji,CX251,4),"")</f>
        <v>OK Japetić</v>
      </c>
      <c r="AM251" s="95" t="str">
        <f t="shared" si="220"/>
        <v/>
      </c>
      <c r="AN251" s="71" t="str">
        <f t="shared" si="221"/>
        <v>OK Japetić</v>
      </c>
      <c r="AO251" s="52" t="s">
        <v>0</v>
      </c>
      <c r="AP251" s="87" t="str">
        <f>IF(AJ251&lt;&gt;"NEMA","",IF(IFERROR(MATCH(AI251,AI$10:AI250,0),0)&lt;&gt;0,"",AI251))</f>
        <v/>
      </c>
      <c r="AQ251" s="52" t="s">
        <v>0</v>
      </c>
      <c r="AR251" s="135"/>
      <c r="AS251" s="52" t="s">
        <v>0</v>
      </c>
      <c r="AT251" s="57" t="str">
        <f t="shared" si="222"/>
        <v/>
      </c>
      <c r="AU251" s="33" t="str">
        <f>IF(AT251="","",MAX(AU$10:AU250)+1)</f>
        <v/>
      </c>
      <c r="AV251" s="33" t="str">
        <f t="shared" si="223"/>
        <v/>
      </c>
      <c r="AW251" s="33" t="str">
        <f t="shared" si="224"/>
        <v/>
      </c>
      <c r="AX251" s="33" t="str">
        <f>IF(AR251="","",MAX(AX$10:AX250)+1)</f>
        <v/>
      </c>
      <c r="AY251" s="94" t="str">
        <f t="shared" si="225"/>
        <v/>
      </c>
      <c r="AZ251" s="71" t="str">
        <f t="shared" si="226"/>
        <v/>
      </c>
      <c r="BA251" s="52" t="s">
        <v>0</v>
      </c>
      <c r="BB251" s="20" t="str">
        <f t="shared" si="227"/>
        <v/>
      </c>
      <c r="BC251" s="52" t="s">
        <v>0</v>
      </c>
      <c r="BD251" s="165" t="str">
        <f t="shared" si="228"/>
        <v>OK Japetić</v>
      </c>
      <c r="BE251" s="52" t="s">
        <v>0</v>
      </c>
      <c r="BF251" s="63" t="str">
        <f t="shared" si="229"/>
        <v>55:35</v>
      </c>
      <c r="BG251" s="93" t="str">
        <f t="shared" si="230"/>
        <v>0</v>
      </c>
      <c r="BH251" s="211">
        <f t="shared" si="231"/>
        <v>3335</v>
      </c>
      <c r="BI251" s="212">
        <f t="shared" si="202"/>
        <v>1</v>
      </c>
      <c r="BJ251" s="52" t="s">
        <v>0</v>
      </c>
      <c r="BK251" s="57" t="str">
        <f t="shared" si="232"/>
        <v>Mirja</v>
      </c>
      <c r="BL251" s="33" t="str">
        <f t="shared" si="233"/>
        <v>Pavić</v>
      </c>
      <c r="BM251" s="78">
        <f t="shared" si="234"/>
        <v>1039</v>
      </c>
      <c r="BN251" s="78" t="str">
        <f t="shared" si="235"/>
        <v/>
      </c>
      <c r="BO251" s="33" t="str">
        <f t="shared" si="236"/>
        <v>Mirja</v>
      </c>
      <c r="BP251" s="71" t="str">
        <f t="shared" si="237"/>
        <v>Pavić</v>
      </c>
      <c r="BQ251" s="52" t="s">
        <v>0</v>
      </c>
      <c r="BR251" s="87" t="str">
        <f t="shared" si="238"/>
        <v/>
      </c>
      <c r="BS251" s="52" t="s">
        <v>0</v>
      </c>
      <c r="BT251" s="20" t="str">
        <f t="shared" si="239"/>
        <v/>
      </c>
      <c r="BU251" s="52" t="s">
        <v>0</v>
      </c>
      <c r="BV251" s="135"/>
      <c r="BW251" s="52" t="s">
        <v>0</v>
      </c>
      <c r="BX251" s="57" t="str">
        <f t="shared" si="240"/>
        <v/>
      </c>
      <c r="BY251" s="78" t="str">
        <f>IF(BV251="","",MAX(BY$10:BY250)+1)</f>
        <v/>
      </c>
      <c r="BZ251" s="58" t="str">
        <f t="shared" si="241"/>
        <v/>
      </c>
      <c r="CA251" s="52" t="s">
        <v>0</v>
      </c>
      <c r="CB251" s="20" t="str">
        <f t="shared" si="242"/>
        <v/>
      </c>
      <c r="CC251" s="52" t="s">
        <v>0</v>
      </c>
      <c r="CD251" s="63" t="str">
        <f>IF(AND(BM251="NEMA",BN251="NEMA"),MAX(CD$10:CD250)+1,"")</f>
        <v/>
      </c>
      <c r="CE251" s="58" t="str">
        <f t="shared" si="243"/>
        <v/>
      </c>
      <c r="CF251" t="s">
        <v>0</v>
      </c>
      <c r="CG251" s="138" t="str">
        <f t="shared" si="203"/>
        <v>Ž</v>
      </c>
      <c r="CH251" t="s">
        <v>0</v>
      </c>
      <c r="CI251" s="57" t="str">
        <f>IF(CD251="","",IF(M251&lt;&gt;"CRO","","INSERT INTO osoba (id,reg_broj,oib,spol_id,dat_rodjenja) VALUES ("&amp;CD251&amp;",(SELECT max(reg_broj)+1 FROM osoba),Null,'"&amp;CG251&amp;"',Null); INSERT INTO osoba_log (id,reg_broj,oib,spol_id,dat_rodjenja,dnevnik_id) SELECT id,reg_broj,oib,spol_id,dat_rodjenja,"&amp;dnevnik_id&amp;" FROM osoba WHERE id = "&amp;CD251&amp;";"))</f>
        <v/>
      </c>
      <c r="CJ251" s="71" t="str">
        <f>IF(CD251="","","INSERT INTO imeprezime (id,osoba_id,rbr,ime,prezime,klub_id,identitet_id,sintaksa_id,info,aktivno,dnevnik_id) VALUES ("&amp;CD251&amp;","&amp;IF(CI251="","Null",CD251)&amp;",1,'"&amp;BK251&amp;"','"&amp;BL251&amp;"',(SELECT id FROM klub WHERE naziv = '"&amp;BD251&amp;"'),Null,1,'',1,"&amp;dnevnik_id&amp;");")</f>
        <v/>
      </c>
      <c r="CK251" t="s">
        <v>0</v>
      </c>
      <c r="CL251" s="20" t="str">
        <f t="shared" si="244"/>
        <v/>
      </c>
      <c r="CM251" s="52" t="s">
        <v>0</v>
      </c>
      <c r="CN251" s="57" t="str">
        <f t="shared" si="204"/>
        <v>Mirja</v>
      </c>
      <c r="CO251" s="71" t="str">
        <f t="shared" si="205"/>
        <v>Pavić</v>
      </c>
      <c r="CP251" s="52" t="s">
        <v>0</v>
      </c>
      <c r="CQ251" s="57" t="str">
        <f t="shared" si="245"/>
        <v>Mirja – Pavić – OK Japetić – Ž21A</v>
      </c>
      <c r="CR251" s="58">
        <f t="shared" si="246"/>
        <v>123</v>
      </c>
      <c r="CS251" s="52" t="s">
        <v>0</v>
      </c>
      <c r="CT251" s="57" t="str">
        <f t="shared" si="247"/>
        <v>Mirja – Pavić – OK Japetić</v>
      </c>
      <c r="CU251" s="58">
        <f t="shared" si="248"/>
        <v>123</v>
      </c>
      <c r="CV251" s="52" t="s">
        <v>0</v>
      </c>
      <c r="CW251" s="57" t="str">
        <f t="shared" si="249"/>
        <v>Mirja – Pavić</v>
      </c>
      <c r="CX251" s="58">
        <f t="shared" si="250"/>
        <v>123</v>
      </c>
      <c r="CY251" s="52" t="s">
        <v>0</v>
      </c>
      <c r="CZ251" s="63">
        <f t="shared" si="251"/>
        <v>123</v>
      </c>
      <c r="DA251" s="58" cm="1">
        <f t="array" ref="DA251">IF(CZ251&lt;&gt;"",INDEX(imePrezime_id,CZ251,0),IF(CD251&lt;&gt;"",CD251,""))</f>
        <v>1039</v>
      </c>
      <c r="DB251" s="52" t="s">
        <v>0</v>
      </c>
      <c r="DC251" s="63" t="str">
        <f t="shared" si="252"/>
        <v>imepre</v>
      </c>
      <c r="DD251" s="78" t="str">
        <f t="shared" si="206"/>
        <v>klu(ali)</v>
      </c>
      <c r="DE251" s="78" t="str">
        <f t="shared" si="253"/>
        <v>kat</v>
      </c>
      <c r="DF251" s="78" t="str">
        <f t="shared" si="254"/>
        <v/>
      </c>
      <c r="DG251" s="71" t="str">
        <f t="shared" si="255"/>
        <v>imepre-klu(ali)-kat</v>
      </c>
      <c r="DH251" s="52" t="s">
        <v>0</v>
      </c>
      <c r="DI251" s="63">
        <f>IF(BL251="","",MAX(DI$10:DI250)+1)</f>
        <v>1215</v>
      </c>
      <c r="DJ251" s="78">
        <f t="shared" si="256"/>
        <v>1010</v>
      </c>
      <c r="DK251" s="78">
        <f t="shared" si="257"/>
        <v>1039</v>
      </c>
      <c r="DL251" s="78">
        <f t="shared" si="258"/>
        <v>3335</v>
      </c>
      <c r="DM251" s="78">
        <f t="shared" si="259"/>
        <v>1</v>
      </c>
      <c r="DN251" s="78">
        <f t="shared" si="207"/>
        <v>0</v>
      </c>
      <c r="DO251" s="78">
        <f t="shared" si="208"/>
        <v>3</v>
      </c>
      <c r="DP251" s="78" t="str">
        <f t="shared" si="260"/>
        <v>0</v>
      </c>
      <c r="DQ251" s="78" t="str">
        <f t="shared" si="261"/>
        <v/>
      </c>
      <c r="DR251" s="78">
        <f t="shared" si="262"/>
        <v>1</v>
      </c>
      <c r="DS251" s="58" t="str">
        <f t="shared" si="209"/>
        <v/>
      </c>
      <c r="DT251" s="52" t="s">
        <v>0</v>
      </c>
      <c r="DU251" s="20"/>
      <c r="DV251" s="52"/>
      <c r="DW251" s="20"/>
      <c r="DX251" s="52"/>
      <c r="DY251" s="230"/>
      <c r="DZ251" s="52" t="s">
        <v>0</v>
      </c>
    </row>
    <row r="252" spans="1:130" x14ac:dyDescent="0.25">
      <c r="A252" t="s">
        <v>0</v>
      </c>
      <c r="B252" s="57" t="str">
        <f>IF(csv!F244="","",csv!T244)</f>
        <v>Ž21A</v>
      </c>
      <c r="C252" s="33" t="s">
        <v>0</v>
      </c>
      <c r="D252" s="33" t="str">
        <f>IF(csv!F244="","",csv!F244)</f>
        <v>Vinka</v>
      </c>
      <c r="E252" s="33" t="str">
        <f>IF(csv!E244="","",csv!E244)</f>
        <v>Vukmanović</v>
      </c>
      <c r="F252" s="33" t="s">
        <v>0</v>
      </c>
      <c r="G252" s="78" t="str">
        <f>IF(csv!M244="","",csv!M244)</f>
        <v>57:44</v>
      </c>
      <c r="H252" s="78" t="str">
        <f>IF(csv!N244="","",csv!N244)</f>
        <v>0</v>
      </c>
      <c r="I252" s="33" t="s">
        <v>0</v>
      </c>
      <c r="J252" s="33" t="str">
        <f>IF(csv!P244="","",csv!P244)</f>
        <v>KAP</v>
      </c>
      <c r="K252" s="33" t="str">
        <f>IF(csv!Q244="","",csv!Q244)</f>
        <v>OK Kapela</v>
      </c>
      <c r="L252" s="33" t="s">
        <v>0</v>
      </c>
      <c r="M252" s="71" t="str">
        <f>IF(csv!R244="","",csv!R244)</f>
        <v>CRO</v>
      </c>
      <c r="N252" s="52" t="s">
        <v>0</v>
      </c>
      <c r="O252" s="57" t="str">
        <f t="shared" si="210"/>
        <v>Ž21A</v>
      </c>
      <c r="P252" s="78">
        <f>IF(O252="","",IF(COUNTIF(O$10:O251,O252)=0,P251+1,P251))</f>
        <v>17</v>
      </c>
      <c r="Q252" s="93">
        <f t="shared" si="211"/>
        <v>102</v>
      </c>
      <c r="R252" s="94" t="str" cm="1">
        <f t="array" ref="R252">IF(S252="","",INDEX(natjecanjeStaze_naziv,MATCH(S252,natjecanjeStaze_stazaId,0)))</f>
        <v>Ž21A – M20</v>
      </c>
      <c r="S252" s="58">
        <f t="shared" si="212"/>
        <v>1010</v>
      </c>
      <c r="T252" s="52" t="s">
        <v>0</v>
      </c>
      <c r="U252" s="165" t="str">
        <f t="shared" si="213"/>
        <v>Ž21A</v>
      </c>
      <c r="V252" s="52" t="s">
        <v>0</v>
      </c>
      <c r="W252" s="57" t="str">
        <f t="shared" si="214"/>
        <v>CRO</v>
      </c>
      <c r="X252" s="78">
        <f t="shared" si="263"/>
        <v>1</v>
      </c>
      <c r="Y252" s="33" t="str">
        <f t="shared" si="215"/>
        <v/>
      </c>
      <c r="Z252" s="71" t="str">
        <f>IF(Y252="","",MAX(Z$10:Z251)+1)</f>
        <v/>
      </c>
      <c r="AA252" s="52" t="s">
        <v>0</v>
      </c>
      <c r="AB252" s="135"/>
      <c r="AC252" s="52" t="s">
        <v>0</v>
      </c>
      <c r="AD252" s="20" t="str">
        <f t="shared" si="216"/>
        <v/>
      </c>
      <c r="AE252" s="52" t="s">
        <v>0</v>
      </c>
      <c r="AF252" s="165" t="str">
        <f t="shared" si="217"/>
        <v>CRO</v>
      </c>
      <c r="AG252" s="52" t="s">
        <v>0</v>
      </c>
      <c r="AH252" s="57" t="str">
        <f t="shared" si="218"/>
        <v>KAP</v>
      </c>
      <c r="AI252" s="33" t="str">
        <f t="shared" si="219"/>
        <v>OK Kapela</v>
      </c>
      <c r="AJ252" s="78" t="str">
        <f t="shared" si="264"/>
        <v/>
      </c>
      <c r="AK252" s="33" t="str" cm="1">
        <f t="array" ref="AK252">IF(AJ252="",""&amp;AI252,IF(AJ252="NEMA",AI252,INDEX(klub_naziv,MATCH(INDEX(klubAlias_klubId,AJ252),klub_id,0))))</f>
        <v>OK Kapela</v>
      </c>
      <c r="AL252" s="33" t="str" cm="1">
        <f t="array" ref="AL252">IFERROR(""&amp;INDEX(registarNatjecatelji,CX252,4),"")</f>
        <v>OK Kapela</v>
      </c>
      <c r="AM252" s="95" t="str">
        <f t="shared" si="220"/>
        <v/>
      </c>
      <c r="AN252" s="71" t="str">
        <f t="shared" si="221"/>
        <v>OK Kapela</v>
      </c>
      <c r="AO252" s="52" t="s">
        <v>0</v>
      </c>
      <c r="AP252" s="87" t="str">
        <f>IF(AJ252&lt;&gt;"NEMA","",IF(IFERROR(MATCH(AI252,AI$10:AI251,0),0)&lt;&gt;0,"",AI252))</f>
        <v/>
      </c>
      <c r="AQ252" s="52" t="s">
        <v>0</v>
      </c>
      <c r="AR252" s="135"/>
      <c r="AS252" s="52" t="s">
        <v>0</v>
      </c>
      <c r="AT252" s="57" t="str">
        <f t="shared" si="222"/>
        <v/>
      </c>
      <c r="AU252" s="33" t="str">
        <f>IF(AT252="","",MAX(AU$10:AU251)+1)</f>
        <v/>
      </c>
      <c r="AV252" s="33" t="str">
        <f t="shared" si="223"/>
        <v/>
      </c>
      <c r="AW252" s="33" t="str">
        <f t="shared" si="224"/>
        <v/>
      </c>
      <c r="AX252" s="33" t="str">
        <f>IF(AR252="","",MAX(AX$10:AX251)+1)</f>
        <v/>
      </c>
      <c r="AY252" s="94" t="str">
        <f t="shared" si="225"/>
        <v/>
      </c>
      <c r="AZ252" s="71" t="str">
        <f t="shared" si="226"/>
        <v/>
      </c>
      <c r="BA252" s="52" t="s">
        <v>0</v>
      </c>
      <c r="BB252" s="20" t="str">
        <f t="shared" si="227"/>
        <v/>
      </c>
      <c r="BC252" s="52" t="s">
        <v>0</v>
      </c>
      <c r="BD252" s="165" t="str">
        <f t="shared" si="228"/>
        <v>OK Kapela</v>
      </c>
      <c r="BE252" s="52" t="s">
        <v>0</v>
      </c>
      <c r="BF252" s="63" t="str">
        <f t="shared" si="229"/>
        <v>57:44</v>
      </c>
      <c r="BG252" s="93" t="str">
        <f t="shared" si="230"/>
        <v>0</v>
      </c>
      <c r="BH252" s="211">
        <f t="shared" si="231"/>
        <v>3464</v>
      </c>
      <c r="BI252" s="212">
        <f t="shared" si="202"/>
        <v>1</v>
      </c>
      <c r="BJ252" s="52" t="s">
        <v>0</v>
      </c>
      <c r="BK252" s="57" t="str">
        <f t="shared" si="232"/>
        <v>Vinka</v>
      </c>
      <c r="BL252" s="33" t="str">
        <f t="shared" si="233"/>
        <v>Vukmanović</v>
      </c>
      <c r="BM252" s="78">
        <f t="shared" si="234"/>
        <v>1094</v>
      </c>
      <c r="BN252" s="78" t="str">
        <f t="shared" si="235"/>
        <v/>
      </c>
      <c r="BO252" s="33" t="str">
        <f t="shared" si="236"/>
        <v>Vinka</v>
      </c>
      <c r="BP252" s="71" t="str">
        <f t="shared" si="237"/>
        <v>Vukmanović</v>
      </c>
      <c r="BQ252" s="52" t="s">
        <v>0</v>
      </c>
      <c r="BR252" s="87" t="str">
        <f t="shared" si="238"/>
        <v/>
      </c>
      <c r="BS252" s="52" t="s">
        <v>0</v>
      </c>
      <c r="BT252" s="20" t="str">
        <f t="shared" si="239"/>
        <v/>
      </c>
      <c r="BU252" s="52" t="s">
        <v>0</v>
      </c>
      <c r="BV252" s="135"/>
      <c r="BW252" s="52" t="s">
        <v>0</v>
      </c>
      <c r="BX252" s="57" t="str">
        <f t="shared" si="240"/>
        <v/>
      </c>
      <c r="BY252" s="78" t="str">
        <f>IF(BV252="","",MAX(BY$10:BY251)+1)</f>
        <v/>
      </c>
      <c r="BZ252" s="58" t="str">
        <f t="shared" si="241"/>
        <v/>
      </c>
      <c r="CA252" s="52" t="s">
        <v>0</v>
      </c>
      <c r="CB252" s="20" t="str">
        <f t="shared" si="242"/>
        <v/>
      </c>
      <c r="CC252" s="52" t="s">
        <v>0</v>
      </c>
      <c r="CD252" s="63" t="str">
        <f>IF(AND(BM252="NEMA",BN252="NEMA"),MAX(CD$10:CD251)+1,"")</f>
        <v/>
      </c>
      <c r="CE252" s="58" t="str">
        <f t="shared" si="243"/>
        <v/>
      </c>
      <c r="CF252" t="s">
        <v>0</v>
      </c>
      <c r="CG252" s="138" t="str">
        <f t="shared" si="203"/>
        <v>Ž</v>
      </c>
      <c r="CH252" t="s">
        <v>0</v>
      </c>
      <c r="CI252" s="57" t="str">
        <f>IF(CD252="","",IF(M252&lt;&gt;"CRO","","INSERT INTO osoba (id,reg_broj,oib,spol_id,dat_rodjenja) VALUES ("&amp;CD252&amp;",(SELECT max(reg_broj)+1 FROM osoba),Null,'"&amp;CG252&amp;"',Null); INSERT INTO osoba_log (id,reg_broj,oib,spol_id,dat_rodjenja,dnevnik_id) SELECT id,reg_broj,oib,spol_id,dat_rodjenja,"&amp;dnevnik_id&amp;" FROM osoba WHERE id = "&amp;CD252&amp;";"))</f>
        <v/>
      </c>
      <c r="CJ252" s="71" t="str">
        <f>IF(CD252="","","INSERT INTO imeprezime (id,osoba_id,rbr,ime,prezime,klub_id,identitet_id,sintaksa_id,info,aktivno,dnevnik_id) VALUES ("&amp;CD252&amp;","&amp;IF(CI252="","Null",CD252)&amp;",1,'"&amp;BK252&amp;"','"&amp;BL252&amp;"',(SELECT id FROM klub WHERE naziv = '"&amp;BD252&amp;"'),Null,1,'',1,"&amp;dnevnik_id&amp;");")</f>
        <v/>
      </c>
      <c r="CK252" t="s">
        <v>0</v>
      </c>
      <c r="CL252" s="20" t="str">
        <f t="shared" si="244"/>
        <v/>
      </c>
      <c r="CM252" s="52" t="s">
        <v>0</v>
      </c>
      <c r="CN252" s="57" t="str">
        <f t="shared" si="204"/>
        <v>Vinka</v>
      </c>
      <c r="CO252" s="71" t="str">
        <f t="shared" si="205"/>
        <v>Vukmanović</v>
      </c>
      <c r="CP252" s="52" t="s">
        <v>0</v>
      </c>
      <c r="CQ252" s="57" t="str">
        <f t="shared" si="245"/>
        <v>Vinka – Vukmanović – OK Kapela – Ž21A</v>
      </c>
      <c r="CR252" s="58">
        <f t="shared" si="246"/>
        <v>325</v>
      </c>
      <c r="CS252" s="52" t="s">
        <v>0</v>
      </c>
      <c r="CT252" s="57" t="str">
        <f t="shared" si="247"/>
        <v>Vinka – Vukmanović – OK Kapela</v>
      </c>
      <c r="CU252" s="58">
        <f t="shared" si="248"/>
        <v>325</v>
      </c>
      <c r="CV252" s="52" t="s">
        <v>0</v>
      </c>
      <c r="CW252" s="57" t="str">
        <f t="shared" si="249"/>
        <v>Vinka – Vukmanović</v>
      </c>
      <c r="CX252" s="58">
        <f t="shared" si="250"/>
        <v>325</v>
      </c>
      <c r="CY252" s="52" t="s">
        <v>0</v>
      </c>
      <c r="CZ252" s="63">
        <f t="shared" si="251"/>
        <v>325</v>
      </c>
      <c r="DA252" s="58" cm="1">
        <f t="array" ref="DA252">IF(CZ252&lt;&gt;"",INDEX(imePrezime_id,CZ252,0),IF(CD252&lt;&gt;"",CD252,""))</f>
        <v>1094</v>
      </c>
      <c r="DB252" s="52" t="s">
        <v>0</v>
      </c>
      <c r="DC252" s="63" t="str">
        <f t="shared" si="252"/>
        <v>imepre</v>
      </c>
      <c r="DD252" s="78" t="str">
        <f t="shared" si="206"/>
        <v>klu</v>
      </c>
      <c r="DE252" s="78" t="str">
        <f t="shared" si="253"/>
        <v>kat</v>
      </c>
      <c r="DF252" s="78" t="str">
        <f t="shared" si="254"/>
        <v/>
      </c>
      <c r="DG252" s="71" t="str">
        <f t="shared" si="255"/>
        <v>imepre-klu-kat</v>
      </c>
      <c r="DH252" s="52" t="s">
        <v>0</v>
      </c>
      <c r="DI252" s="63">
        <f>IF(BL252="","",MAX(DI$10:DI251)+1)</f>
        <v>1216</v>
      </c>
      <c r="DJ252" s="78">
        <f t="shared" si="256"/>
        <v>1010</v>
      </c>
      <c r="DK252" s="78">
        <f t="shared" si="257"/>
        <v>1094</v>
      </c>
      <c r="DL252" s="78">
        <f t="shared" si="258"/>
        <v>3464</v>
      </c>
      <c r="DM252" s="78">
        <f t="shared" si="259"/>
        <v>1</v>
      </c>
      <c r="DN252" s="78">
        <f t="shared" si="207"/>
        <v>0</v>
      </c>
      <c r="DO252" s="78">
        <f t="shared" si="208"/>
        <v>1</v>
      </c>
      <c r="DP252" s="78" t="str">
        <f t="shared" si="260"/>
        <v>0</v>
      </c>
      <c r="DQ252" s="78" t="str">
        <f t="shared" si="261"/>
        <v/>
      </c>
      <c r="DR252" s="78" t="str">
        <f t="shared" si="262"/>
        <v/>
      </c>
      <c r="DS252" s="58" t="str">
        <f t="shared" si="209"/>
        <v/>
      </c>
      <c r="DT252" s="52" t="s">
        <v>0</v>
      </c>
      <c r="DU252" s="20"/>
      <c r="DV252" s="52"/>
      <c r="DW252" s="20"/>
      <c r="DX252" s="52"/>
      <c r="DY252" s="230"/>
      <c r="DZ252" s="52" t="s">
        <v>0</v>
      </c>
    </row>
    <row r="253" spans="1:130" x14ac:dyDescent="0.25">
      <c r="A253" t="s">
        <v>0</v>
      </c>
      <c r="B253" s="57" t="str">
        <f>IF(csv!F245="","",csv!T245)</f>
        <v>Ž21A</v>
      </c>
      <c r="C253" s="33" t="s">
        <v>0</v>
      </c>
      <c r="D253" s="33" t="str">
        <f>IF(csv!F245="","",csv!F245)</f>
        <v>Olga</v>
      </c>
      <c r="E253" s="33" t="str">
        <f>IF(csv!E245="","",csv!E245)</f>
        <v>Jerković Perić</v>
      </c>
      <c r="F253" s="33" t="s">
        <v>0</v>
      </c>
      <c r="G253" s="78" t="str">
        <f>IF(csv!M245="","",csv!M245)</f>
        <v>58:34</v>
      </c>
      <c r="H253" s="78" t="str">
        <f>IF(csv!N245="","",csv!N245)</f>
        <v>0</v>
      </c>
      <c r="I253" s="33" t="s">
        <v>0</v>
      </c>
      <c r="J253" s="33" t="str">
        <f>IF(csv!P245="","",csv!P245)</f>
        <v>KAP</v>
      </c>
      <c r="K253" s="33" t="str">
        <f>IF(csv!Q245="","",csv!Q245)</f>
        <v>OK Kapela</v>
      </c>
      <c r="L253" s="33" t="s">
        <v>0</v>
      </c>
      <c r="M253" s="71" t="str">
        <f>IF(csv!R245="","",csv!R245)</f>
        <v>CRO</v>
      </c>
      <c r="N253" s="52" t="s">
        <v>0</v>
      </c>
      <c r="O253" s="57" t="str">
        <f t="shared" si="210"/>
        <v>Ž21A</v>
      </c>
      <c r="P253" s="78">
        <f>IF(O253="","",IF(COUNTIF(O$10:O252,O253)=0,P252+1,P252))</f>
        <v>17</v>
      </c>
      <c r="Q253" s="93">
        <f t="shared" si="211"/>
        <v>102</v>
      </c>
      <c r="R253" s="94" t="str" cm="1">
        <f t="array" ref="R253">IF(S253="","",INDEX(natjecanjeStaze_naziv,MATCH(S253,natjecanjeStaze_stazaId,0)))</f>
        <v>Ž21A – M20</v>
      </c>
      <c r="S253" s="58">
        <f t="shared" si="212"/>
        <v>1010</v>
      </c>
      <c r="T253" s="52" t="s">
        <v>0</v>
      </c>
      <c r="U253" s="165" t="str">
        <f t="shared" si="213"/>
        <v>Ž21A</v>
      </c>
      <c r="V253" s="52" t="s">
        <v>0</v>
      </c>
      <c r="W253" s="57" t="str">
        <f t="shared" si="214"/>
        <v>CRO</v>
      </c>
      <c r="X253" s="78">
        <f t="shared" si="263"/>
        <v>1</v>
      </c>
      <c r="Y253" s="33" t="str">
        <f t="shared" si="215"/>
        <v/>
      </c>
      <c r="Z253" s="71" t="str">
        <f>IF(Y253="","",MAX(Z$10:Z252)+1)</f>
        <v/>
      </c>
      <c r="AA253" s="52" t="s">
        <v>0</v>
      </c>
      <c r="AB253" s="135"/>
      <c r="AC253" s="52" t="s">
        <v>0</v>
      </c>
      <c r="AD253" s="20" t="str">
        <f t="shared" si="216"/>
        <v/>
      </c>
      <c r="AE253" s="52" t="s">
        <v>0</v>
      </c>
      <c r="AF253" s="165" t="str">
        <f t="shared" si="217"/>
        <v>CRO</v>
      </c>
      <c r="AG253" s="52" t="s">
        <v>0</v>
      </c>
      <c r="AH253" s="57" t="str">
        <f t="shared" si="218"/>
        <v>KAP</v>
      </c>
      <c r="AI253" s="33" t="str">
        <f t="shared" si="219"/>
        <v>OK Kapela</v>
      </c>
      <c r="AJ253" s="78" t="str">
        <f t="shared" si="264"/>
        <v/>
      </c>
      <c r="AK253" s="33" t="str" cm="1">
        <f t="array" ref="AK253">IF(AJ253="",""&amp;AI253,IF(AJ253="NEMA",AI253,INDEX(klub_naziv,MATCH(INDEX(klubAlias_klubId,AJ253),klub_id,0))))</f>
        <v>OK Kapela</v>
      </c>
      <c r="AL253" s="33" t="str" cm="1">
        <f t="array" ref="AL253">IFERROR(""&amp;INDEX(registarNatjecatelji,CX253,4),"")</f>
        <v>OK Kapela</v>
      </c>
      <c r="AM253" s="95" t="str">
        <f t="shared" si="220"/>
        <v/>
      </c>
      <c r="AN253" s="71" t="str">
        <f t="shared" si="221"/>
        <v>OK Kapela</v>
      </c>
      <c r="AO253" s="52" t="s">
        <v>0</v>
      </c>
      <c r="AP253" s="87" t="str">
        <f>IF(AJ253&lt;&gt;"NEMA","",IF(IFERROR(MATCH(AI253,AI$10:AI252,0),0)&lt;&gt;0,"",AI253))</f>
        <v/>
      </c>
      <c r="AQ253" s="52" t="s">
        <v>0</v>
      </c>
      <c r="AR253" s="135"/>
      <c r="AS253" s="52" t="s">
        <v>0</v>
      </c>
      <c r="AT253" s="57" t="str">
        <f t="shared" si="222"/>
        <v/>
      </c>
      <c r="AU253" s="33" t="str">
        <f>IF(AT253="","",MAX(AU$10:AU252)+1)</f>
        <v/>
      </c>
      <c r="AV253" s="33" t="str">
        <f t="shared" si="223"/>
        <v/>
      </c>
      <c r="AW253" s="33" t="str">
        <f t="shared" si="224"/>
        <v/>
      </c>
      <c r="AX253" s="33" t="str">
        <f>IF(AR253="","",MAX(AX$10:AX252)+1)</f>
        <v/>
      </c>
      <c r="AY253" s="94" t="str">
        <f t="shared" si="225"/>
        <v/>
      </c>
      <c r="AZ253" s="71" t="str">
        <f t="shared" si="226"/>
        <v/>
      </c>
      <c r="BA253" s="52" t="s">
        <v>0</v>
      </c>
      <c r="BB253" s="20" t="str">
        <f t="shared" si="227"/>
        <v/>
      </c>
      <c r="BC253" s="52" t="s">
        <v>0</v>
      </c>
      <c r="BD253" s="165" t="str">
        <f t="shared" si="228"/>
        <v>OK Kapela</v>
      </c>
      <c r="BE253" s="52" t="s">
        <v>0</v>
      </c>
      <c r="BF253" s="63" t="str">
        <f t="shared" si="229"/>
        <v>58:34</v>
      </c>
      <c r="BG253" s="93" t="str">
        <f t="shared" si="230"/>
        <v>0</v>
      </c>
      <c r="BH253" s="211">
        <f t="shared" si="231"/>
        <v>3514</v>
      </c>
      <c r="BI253" s="212">
        <f t="shared" si="202"/>
        <v>1</v>
      </c>
      <c r="BJ253" s="52" t="s">
        <v>0</v>
      </c>
      <c r="BK253" s="57" t="str">
        <f t="shared" si="232"/>
        <v>Olga</v>
      </c>
      <c r="BL253" s="33" t="str">
        <f t="shared" si="233"/>
        <v>Jerković Perić</v>
      </c>
      <c r="BM253" s="78">
        <f t="shared" si="234"/>
        <v>1465</v>
      </c>
      <c r="BN253" s="78" t="str">
        <f t="shared" si="235"/>
        <v/>
      </c>
      <c r="BO253" s="33" t="str">
        <f t="shared" si="236"/>
        <v>Olga</v>
      </c>
      <c r="BP253" s="71" t="str">
        <f t="shared" si="237"/>
        <v>Jerković Perić</v>
      </c>
      <c r="BQ253" s="52" t="s">
        <v>0</v>
      </c>
      <c r="BR253" s="87" t="str">
        <f t="shared" si="238"/>
        <v/>
      </c>
      <c r="BS253" s="52" t="s">
        <v>0</v>
      </c>
      <c r="BT253" s="20" t="str">
        <f t="shared" si="239"/>
        <v/>
      </c>
      <c r="BU253" s="52" t="s">
        <v>0</v>
      </c>
      <c r="BV253" s="135"/>
      <c r="BW253" s="52" t="s">
        <v>0</v>
      </c>
      <c r="BX253" s="57" t="str">
        <f t="shared" si="240"/>
        <v/>
      </c>
      <c r="BY253" s="78" t="str">
        <f>IF(BV253="","",MAX(BY$10:BY252)+1)</f>
        <v/>
      </c>
      <c r="BZ253" s="58" t="str">
        <f t="shared" si="241"/>
        <v/>
      </c>
      <c r="CA253" s="52" t="s">
        <v>0</v>
      </c>
      <c r="CB253" s="20" t="str">
        <f t="shared" si="242"/>
        <v/>
      </c>
      <c r="CC253" s="52" t="s">
        <v>0</v>
      </c>
      <c r="CD253" s="63" t="str">
        <f>IF(AND(BM253="NEMA",BN253="NEMA"),MAX(CD$10:CD252)+1,"")</f>
        <v/>
      </c>
      <c r="CE253" s="58" t="str">
        <f t="shared" si="243"/>
        <v/>
      </c>
      <c r="CF253" t="s">
        <v>0</v>
      </c>
      <c r="CG253" s="138" t="str">
        <f t="shared" si="203"/>
        <v>Ž</v>
      </c>
      <c r="CH253" t="s">
        <v>0</v>
      </c>
      <c r="CI253" s="57" t="str">
        <f>IF(CD253="","",IF(M253&lt;&gt;"CRO","","INSERT INTO osoba (id,reg_broj,oib,spol_id,dat_rodjenja) VALUES ("&amp;CD253&amp;",(SELECT max(reg_broj)+1 FROM osoba),Null,'"&amp;CG253&amp;"',Null); INSERT INTO osoba_log (id,reg_broj,oib,spol_id,dat_rodjenja,dnevnik_id) SELECT id,reg_broj,oib,spol_id,dat_rodjenja,"&amp;dnevnik_id&amp;" FROM osoba WHERE id = "&amp;CD253&amp;";"))</f>
        <v/>
      </c>
      <c r="CJ253" s="71" t="str">
        <f>IF(CD253="","","INSERT INTO imeprezime (id,osoba_id,rbr,ime,prezime,klub_id,identitet_id,sintaksa_id,info,aktivno,dnevnik_id) VALUES ("&amp;CD253&amp;","&amp;IF(CI253="","Null",CD253)&amp;",1,'"&amp;BK253&amp;"','"&amp;BL253&amp;"',(SELECT id FROM klub WHERE naziv = '"&amp;BD253&amp;"'),Null,1,'',1,"&amp;dnevnik_id&amp;");")</f>
        <v/>
      </c>
      <c r="CK253" t="s">
        <v>0</v>
      </c>
      <c r="CL253" s="20" t="str">
        <f t="shared" si="244"/>
        <v/>
      </c>
      <c r="CM253" s="52" t="s">
        <v>0</v>
      </c>
      <c r="CN253" s="57" t="str">
        <f t="shared" si="204"/>
        <v>Olga</v>
      </c>
      <c r="CO253" s="71" t="str">
        <f t="shared" si="205"/>
        <v>Jerković Perić</v>
      </c>
      <c r="CP253" s="52" t="s">
        <v>0</v>
      </c>
      <c r="CQ253" s="57" t="str">
        <f t="shared" si="245"/>
        <v>Olga – Jerković Perić – OK Kapela – Ž21A</v>
      </c>
      <c r="CR253" s="58">
        <f t="shared" si="246"/>
        <v>258</v>
      </c>
      <c r="CS253" s="52" t="s">
        <v>0</v>
      </c>
      <c r="CT253" s="57" t="str">
        <f t="shared" si="247"/>
        <v>Olga – Jerković Perić – OK Kapela</v>
      </c>
      <c r="CU253" s="58">
        <f t="shared" si="248"/>
        <v>258</v>
      </c>
      <c r="CV253" s="52" t="s">
        <v>0</v>
      </c>
      <c r="CW253" s="57" t="str">
        <f t="shared" si="249"/>
        <v>Olga – Jerković Perić</v>
      </c>
      <c r="CX253" s="58">
        <f t="shared" si="250"/>
        <v>258</v>
      </c>
      <c r="CY253" s="52" t="s">
        <v>0</v>
      </c>
      <c r="CZ253" s="63">
        <f t="shared" si="251"/>
        <v>258</v>
      </c>
      <c r="DA253" s="58" cm="1">
        <f t="array" ref="DA253">IF(CZ253&lt;&gt;"",INDEX(imePrezime_id,CZ253,0),IF(CD253&lt;&gt;"",CD253,""))</f>
        <v>1465</v>
      </c>
      <c r="DB253" s="52" t="s">
        <v>0</v>
      </c>
      <c r="DC253" s="63" t="str">
        <f t="shared" si="252"/>
        <v>imepre</v>
      </c>
      <c r="DD253" s="78" t="str">
        <f t="shared" si="206"/>
        <v>klu</v>
      </c>
      <c r="DE253" s="78" t="str">
        <f t="shared" si="253"/>
        <v>kat</v>
      </c>
      <c r="DF253" s="78" t="str">
        <f t="shared" si="254"/>
        <v/>
      </c>
      <c r="DG253" s="71" t="str">
        <f t="shared" si="255"/>
        <v>imepre-klu-kat</v>
      </c>
      <c r="DH253" s="52" t="s">
        <v>0</v>
      </c>
      <c r="DI253" s="63">
        <f>IF(BL253="","",MAX(DI$10:DI252)+1)</f>
        <v>1217</v>
      </c>
      <c r="DJ253" s="78">
        <f t="shared" si="256"/>
        <v>1010</v>
      </c>
      <c r="DK253" s="78">
        <f t="shared" si="257"/>
        <v>1465</v>
      </c>
      <c r="DL253" s="78">
        <f t="shared" si="258"/>
        <v>3514</v>
      </c>
      <c r="DM253" s="78">
        <f t="shared" si="259"/>
        <v>1</v>
      </c>
      <c r="DN253" s="78">
        <f t="shared" si="207"/>
        <v>0</v>
      </c>
      <c r="DO253" s="78">
        <f t="shared" si="208"/>
        <v>1</v>
      </c>
      <c r="DP253" s="78" t="str">
        <f t="shared" si="260"/>
        <v>0</v>
      </c>
      <c r="DQ253" s="78" t="str">
        <f t="shared" si="261"/>
        <v/>
      </c>
      <c r="DR253" s="78" t="str">
        <f t="shared" si="262"/>
        <v/>
      </c>
      <c r="DS253" s="58" t="str">
        <f t="shared" si="209"/>
        <v/>
      </c>
      <c r="DT253" s="52" t="s">
        <v>0</v>
      </c>
      <c r="DU253" s="20"/>
      <c r="DV253" s="52"/>
      <c r="DW253" s="20"/>
      <c r="DX253" s="52"/>
      <c r="DY253" s="230"/>
      <c r="DZ253" s="52" t="s">
        <v>0</v>
      </c>
    </row>
    <row r="254" spans="1:130" x14ac:dyDescent="0.25">
      <c r="A254" t="s">
        <v>0</v>
      </c>
      <c r="B254" s="57" t="str">
        <f>IF(csv!F246="","",csv!T246)</f>
        <v>Ž21A</v>
      </c>
      <c r="C254" s="33" t="s">
        <v>0</v>
      </c>
      <c r="D254" s="33" t="str">
        <f>IF(csv!F246="","",csv!F246)</f>
        <v>Iva</v>
      </c>
      <c r="E254" s="33" t="str">
        <f>IF(csv!E246="","",csv!E246)</f>
        <v>Štambuk</v>
      </c>
      <c r="F254" s="33" t="s">
        <v>0</v>
      </c>
      <c r="G254" s="78" t="str">
        <f>IF(csv!M246="","",csv!M246)</f>
        <v>63:28</v>
      </c>
      <c r="H254" s="78" t="str">
        <f>IF(csv!N246="","",csv!N246)</f>
        <v>0</v>
      </c>
      <c r="I254" s="33" t="s">
        <v>0</v>
      </c>
      <c r="J254" s="33" t="str">
        <f>IF(csv!P246="","",csv!P246)</f>
        <v>Maksimir</v>
      </c>
      <c r="K254" s="33" t="str">
        <f>IF(csv!Q246="","",csv!Q246)</f>
        <v>OK Maksimir</v>
      </c>
      <c r="L254" s="33" t="s">
        <v>0</v>
      </c>
      <c r="M254" s="71" t="str">
        <f>IF(csv!R246="","",csv!R246)</f>
        <v>CRO</v>
      </c>
      <c r="N254" s="52" t="s">
        <v>0</v>
      </c>
      <c r="O254" s="57" t="str">
        <f t="shared" si="210"/>
        <v>Ž21A</v>
      </c>
      <c r="P254" s="78">
        <f>IF(O254="","",IF(COUNTIF(O$10:O253,O254)=0,P253+1,P253))</f>
        <v>17</v>
      </c>
      <c r="Q254" s="93">
        <f t="shared" si="211"/>
        <v>102</v>
      </c>
      <c r="R254" s="94" t="str" cm="1">
        <f t="array" ref="R254">IF(S254="","",INDEX(natjecanjeStaze_naziv,MATCH(S254,natjecanjeStaze_stazaId,0)))</f>
        <v>Ž21A – M20</v>
      </c>
      <c r="S254" s="58">
        <f t="shared" si="212"/>
        <v>1010</v>
      </c>
      <c r="T254" s="52" t="s">
        <v>0</v>
      </c>
      <c r="U254" s="165" t="str">
        <f t="shared" si="213"/>
        <v>Ž21A</v>
      </c>
      <c r="V254" s="52" t="s">
        <v>0</v>
      </c>
      <c r="W254" s="57" t="str">
        <f t="shared" si="214"/>
        <v>CRO</v>
      </c>
      <c r="X254" s="78">
        <f t="shared" si="263"/>
        <v>1</v>
      </c>
      <c r="Y254" s="33" t="str">
        <f t="shared" si="215"/>
        <v/>
      </c>
      <c r="Z254" s="71" t="str">
        <f>IF(Y254="","",MAX(Z$10:Z253)+1)</f>
        <v/>
      </c>
      <c r="AA254" s="52" t="s">
        <v>0</v>
      </c>
      <c r="AB254" s="135"/>
      <c r="AC254" s="52" t="s">
        <v>0</v>
      </c>
      <c r="AD254" s="20" t="str">
        <f t="shared" si="216"/>
        <v/>
      </c>
      <c r="AE254" s="52" t="s">
        <v>0</v>
      </c>
      <c r="AF254" s="165" t="str">
        <f t="shared" si="217"/>
        <v>CRO</v>
      </c>
      <c r="AG254" s="52" t="s">
        <v>0</v>
      </c>
      <c r="AH254" s="57" t="str">
        <f t="shared" si="218"/>
        <v>Maksimir</v>
      </c>
      <c r="AI254" s="33" t="str">
        <f t="shared" si="219"/>
        <v>OK Maksimir</v>
      </c>
      <c r="AJ254" s="78" t="str">
        <f t="shared" si="264"/>
        <v/>
      </c>
      <c r="AK254" s="33" t="str" cm="1">
        <f t="array" ref="AK254">IF(AJ254="",""&amp;AI254,IF(AJ254="NEMA",AI254,INDEX(klub_naziv,MATCH(INDEX(klubAlias_klubId,AJ254),klub_id,0))))</f>
        <v>OK Maksimir</v>
      </c>
      <c r="AL254" s="33" t="str" cm="1">
        <f t="array" ref="AL254">IFERROR(""&amp;INDEX(registarNatjecatelji,CX254,4),"")</f>
        <v>OK Maksimir</v>
      </c>
      <c r="AM254" s="95" t="str">
        <f t="shared" si="220"/>
        <v/>
      </c>
      <c r="AN254" s="71" t="str">
        <f t="shared" si="221"/>
        <v>OK Maksimir</v>
      </c>
      <c r="AO254" s="52" t="s">
        <v>0</v>
      </c>
      <c r="AP254" s="87" t="str">
        <f>IF(AJ254&lt;&gt;"NEMA","",IF(IFERROR(MATCH(AI254,AI$10:AI253,0),0)&lt;&gt;0,"",AI254))</f>
        <v/>
      </c>
      <c r="AQ254" s="52" t="s">
        <v>0</v>
      </c>
      <c r="AR254" s="135"/>
      <c r="AS254" s="52" t="s">
        <v>0</v>
      </c>
      <c r="AT254" s="57" t="str">
        <f t="shared" si="222"/>
        <v/>
      </c>
      <c r="AU254" s="33" t="str">
        <f>IF(AT254="","",MAX(AU$10:AU253)+1)</f>
        <v/>
      </c>
      <c r="AV254" s="33" t="str">
        <f t="shared" si="223"/>
        <v/>
      </c>
      <c r="AW254" s="33" t="str">
        <f t="shared" si="224"/>
        <v/>
      </c>
      <c r="AX254" s="33" t="str">
        <f>IF(AR254="","",MAX(AX$10:AX253)+1)</f>
        <v/>
      </c>
      <c r="AY254" s="94" t="str">
        <f t="shared" si="225"/>
        <v/>
      </c>
      <c r="AZ254" s="71" t="str">
        <f t="shared" si="226"/>
        <v/>
      </c>
      <c r="BA254" s="52" t="s">
        <v>0</v>
      </c>
      <c r="BB254" s="20" t="str">
        <f t="shared" si="227"/>
        <v/>
      </c>
      <c r="BC254" s="52" t="s">
        <v>0</v>
      </c>
      <c r="BD254" s="165" t="str">
        <f t="shared" si="228"/>
        <v>OK Maksimir</v>
      </c>
      <c r="BE254" s="52" t="s">
        <v>0</v>
      </c>
      <c r="BF254" s="63" t="str">
        <f t="shared" si="229"/>
        <v>63:28</v>
      </c>
      <c r="BG254" s="93" t="str">
        <f t="shared" si="230"/>
        <v>0</v>
      </c>
      <c r="BH254" s="211">
        <f t="shared" si="231"/>
        <v>3808</v>
      </c>
      <c r="BI254" s="212">
        <f t="shared" si="202"/>
        <v>1</v>
      </c>
      <c r="BJ254" s="52" t="s">
        <v>0</v>
      </c>
      <c r="BK254" s="57" t="str">
        <f t="shared" si="232"/>
        <v>Iva</v>
      </c>
      <c r="BL254" s="33" t="str">
        <f t="shared" si="233"/>
        <v>Štambuk</v>
      </c>
      <c r="BM254" s="78">
        <f t="shared" si="234"/>
        <v>1158</v>
      </c>
      <c r="BN254" s="78" t="str">
        <f t="shared" si="235"/>
        <v/>
      </c>
      <c r="BO254" s="33" t="str">
        <f t="shared" si="236"/>
        <v>Iva</v>
      </c>
      <c r="BP254" s="71" t="str">
        <f t="shared" si="237"/>
        <v>Štambuk</v>
      </c>
      <c r="BQ254" s="52" t="s">
        <v>0</v>
      </c>
      <c r="BR254" s="87" t="str">
        <f t="shared" si="238"/>
        <v/>
      </c>
      <c r="BS254" s="52" t="s">
        <v>0</v>
      </c>
      <c r="BT254" s="20" t="str">
        <f t="shared" si="239"/>
        <v/>
      </c>
      <c r="BU254" s="52" t="s">
        <v>0</v>
      </c>
      <c r="BV254" s="135"/>
      <c r="BW254" s="52" t="s">
        <v>0</v>
      </c>
      <c r="BX254" s="57" t="str">
        <f t="shared" si="240"/>
        <v/>
      </c>
      <c r="BY254" s="78" t="str">
        <f>IF(BV254="","",MAX(BY$10:BY253)+1)</f>
        <v/>
      </c>
      <c r="BZ254" s="58" t="str">
        <f t="shared" si="241"/>
        <v/>
      </c>
      <c r="CA254" s="52" t="s">
        <v>0</v>
      </c>
      <c r="CB254" s="20" t="str">
        <f t="shared" si="242"/>
        <v/>
      </c>
      <c r="CC254" s="52" t="s">
        <v>0</v>
      </c>
      <c r="CD254" s="63" t="str">
        <f>IF(AND(BM254="NEMA",BN254="NEMA"),MAX(CD$10:CD253)+1,"")</f>
        <v/>
      </c>
      <c r="CE254" s="58" t="str">
        <f t="shared" si="243"/>
        <v/>
      </c>
      <c r="CF254" t="s">
        <v>0</v>
      </c>
      <c r="CG254" s="138" t="str">
        <f t="shared" si="203"/>
        <v>Ž</v>
      </c>
      <c r="CH254" t="s">
        <v>0</v>
      </c>
      <c r="CI254" s="57" t="str">
        <f>IF(CD254="","",IF(M254&lt;&gt;"CRO","","INSERT INTO osoba (id,reg_broj,oib,spol_id,dat_rodjenja) VALUES ("&amp;CD254&amp;",(SELECT max(reg_broj)+1 FROM osoba),Null,'"&amp;CG254&amp;"',Null); INSERT INTO osoba_log (id,reg_broj,oib,spol_id,dat_rodjenja,dnevnik_id) SELECT id,reg_broj,oib,spol_id,dat_rodjenja,"&amp;dnevnik_id&amp;" FROM osoba WHERE id = "&amp;CD254&amp;";"))</f>
        <v/>
      </c>
      <c r="CJ254" s="71" t="str">
        <f>IF(CD254="","","INSERT INTO imeprezime (id,osoba_id,rbr,ime,prezime,klub_id,identitet_id,sintaksa_id,info,aktivno,dnevnik_id) VALUES ("&amp;CD254&amp;","&amp;IF(CI254="","Null",CD254)&amp;",1,'"&amp;BK254&amp;"','"&amp;BL254&amp;"',(SELECT id FROM klub WHERE naziv = '"&amp;BD254&amp;"'),Null,1,'',1,"&amp;dnevnik_id&amp;");")</f>
        <v/>
      </c>
      <c r="CK254" t="s">
        <v>0</v>
      </c>
      <c r="CL254" s="20" t="str">
        <f t="shared" si="244"/>
        <v/>
      </c>
      <c r="CM254" s="52" t="s">
        <v>0</v>
      </c>
      <c r="CN254" s="57" t="str">
        <f t="shared" si="204"/>
        <v>Iva</v>
      </c>
      <c r="CO254" s="71" t="str">
        <f t="shared" si="205"/>
        <v>Štambuk</v>
      </c>
      <c r="CP254" s="52" t="s">
        <v>0</v>
      </c>
      <c r="CQ254" s="57" t="str">
        <f t="shared" si="245"/>
        <v>Iva – Štambuk – OK Maksimir – Ž21A</v>
      </c>
      <c r="CR254" s="58">
        <f t="shared" si="246"/>
        <v>372</v>
      </c>
      <c r="CS254" s="52" t="s">
        <v>0</v>
      </c>
      <c r="CT254" s="57" t="str">
        <f t="shared" si="247"/>
        <v>Iva – Štambuk – OK Maksimir</v>
      </c>
      <c r="CU254" s="58">
        <f t="shared" si="248"/>
        <v>372</v>
      </c>
      <c r="CV254" s="52" t="s">
        <v>0</v>
      </c>
      <c r="CW254" s="57" t="str">
        <f t="shared" si="249"/>
        <v>Iva – Štambuk</v>
      </c>
      <c r="CX254" s="58">
        <f t="shared" si="250"/>
        <v>372</v>
      </c>
      <c r="CY254" s="52" t="s">
        <v>0</v>
      </c>
      <c r="CZ254" s="63">
        <f t="shared" si="251"/>
        <v>372</v>
      </c>
      <c r="DA254" s="58" cm="1">
        <f t="array" ref="DA254">IF(CZ254&lt;&gt;"",INDEX(imePrezime_id,CZ254,0),IF(CD254&lt;&gt;"",CD254,""))</f>
        <v>1158</v>
      </c>
      <c r="DB254" s="52" t="s">
        <v>0</v>
      </c>
      <c r="DC254" s="63" t="str">
        <f t="shared" si="252"/>
        <v>imepre</v>
      </c>
      <c r="DD254" s="78" t="str">
        <f t="shared" si="206"/>
        <v>klu</v>
      </c>
      <c r="DE254" s="78" t="str">
        <f t="shared" si="253"/>
        <v>kat</v>
      </c>
      <c r="DF254" s="78" t="str">
        <f t="shared" si="254"/>
        <v/>
      </c>
      <c r="DG254" s="71" t="str">
        <f t="shared" si="255"/>
        <v>imepre-klu-kat</v>
      </c>
      <c r="DH254" s="52" t="s">
        <v>0</v>
      </c>
      <c r="DI254" s="63">
        <f>IF(BL254="","",MAX(DI$10:DI253)+1)</f>
        <v>1218</v>
      </c>
      <c r="DJ254" s="78">
        <f t="shared" si="256"/>
        <v>1010</v>
      </c>
      <c r="DK254" s="78">
        <f t="shared" si="257"/>
        <v>1158</v>
      </c>
      <c r="DL254" s="78">
        <f t="shared" si="258"/>
        <v>3808</v>
      </c>
      <c r="DM254" s="78">
        <f t="shared" si="259"/>
        <v>1</v>
      </c>
      <c r="DN254" s="78">
        <f t="shared" si="207"/>
        <v>0</v>
      </c>
      <c r="DO254" s="78">
        <f t="shared" si="208"/>
        <v>1</v>
      </c>
      <c r="DP254" s="78" t="str">
        <f t="shared" si="260"/>
        <v>0</v>
      </c>
      <c r="DQ254" s="78" t="str">
        <f t="shared" si="261"/>
        <v/>
      </c>
      <c r="DR254" s="78" t="str">
        <f t="shared" si="262"/>
        <v/>
      </c>
      <c r="DS254" s="58" t="str">
        <f t="shared" si="209"/>
        <v/>
      </c>
      <c r="DT254" s="52" t="s">
        <v>0</v>
      </c>
      <c r="DU254" s="20"/>
      <c r="DV254" s="52"/>
      <c r="DW254" s="20"/>
      <c r="DX254" s="52"/>
      <c r="DY254" s="230"/>
      <c r="DZ254" s="52" t="s">
        <v>0</v>
      </c>
    </row>
    <row r="255" spans="1:130" x14ac:dyDescent="0.25">
      <c r="A255" t="s">
        <v>0</v>
      </c>
      <c r="B255" s="57" t="str">
        <f>IF(csv!F247="","",csv!T247)</f>
        <v>Ž21A</v>
      </c>
      <c r="C255" s="33" t="s">
        <v>0</v>
      </c>
      <c r="D255" s="33" t="str">
        <f>IF(csv!F247="","",csv!F247)</f>
        <v>Antonija</v>
      </c>
      <c r="E255" s="33" t="str">
        <f>IF(csv!E247="","",csv!E247)</f>
        <v>Orlić</v>
      </c>
      <c r="F255" s="33" t="s">
        <v>0</v>
      </c>
      <c r="G255" s="78" t="str">
        <f>IF(csv!M247="","",csv!M247)</f>
        <v>68:18</v>
      </c>
      <c r="H255" s="78" t="str">
        <f>IF(csv!N247="","",csv!N247)</f>
        <v>0</v>
      </c>
      <c r="I255" s="33" t="s">
        <v>0</v>
      </c>
      <c r="J255" s="33" t="str">
        <f>IF(csv!P247="","",csv!P247)</f>
        <v>BJE</v>
      </c>
      <c r="K255" s="33" t="str">
        <f>IF(csv!Q247="","",csv!Q247)</f>
        <v>OK Bjelovar</v>
      </c>
      <c r="L255" s="33" t="s">
        <v>0</v>
      </c>
      <c r="M255" s="71" t="str">
        <f>IF(csv!R247="","",csv!R247)</f>
        <v>CRO</v>
      </c>
      <c r="N255" s="52" t="s">
        <v>0</v>
      </c>
      <c r="O255" s="57" t="str">
        <f t="shared" si="210"/>
        <v>Ž21A</v>
      </c>
      <c r="P255" s="78">
        <f>IF(O255="","",IF(COUNTIF(O$10:O254,O255)=0,P254+1,P254))</f>
        <v>17</v>
      </c>
      <c r="Q255" s="93">
        <f t="shared" si="211"/>
        <v>102</v>
      </c>
      <c r="R255" s="94" t="str" cm="1">
        <f t="array" ref="R255">IF(S255="","",INDEX(natjecanjeStaze_naziv,MATCH(S255,natjecanjeStaze_stazaId,0)))</f>
        <v>Ž21A – M20</v>
      </c>
      <c r="S255" s="58">
        <f t="shared" si="212"/>
        <v>1010</v>
      </c>
      <c r="T255" s="52" t="s">
        <v>0</v>
      </c>
      <c r="U255" s="165" t="str">
        <f t="shared" si="213"/>
        <v>Ž21A</v>
      </c>
      <c r="V255" s="52" t="s">
        <v>0</v>
      </c>
      <c r="W255" s="57" t="str">
        <f t="shared" si="214"/>
        <v>CRO</v>
      </c>
      <c r="X255" s="78">
        <f t="shared" si="263"/>
        <v>1</v>
      </c>
      <c r="Y255" s="33" t="str">
        <f t="shared" si="215"/>
        <v/>
      </c>
      <c r="Z255" s="71" t="str">
        <f>IF(Y255="","",MAX(Z$10:Z254)+1)</f>
        <v/>
      </c>
      <c r="AA255" s="52" t="s">
        <v>0</v>
      </c>
      <c r="AB255" s="135"/>
      <c r="AC255" s="52" t="s">
        <v>0</v>
      </c>
      <c r="AD255" s="20" t="str">
        <f t="shared" si="216"/>
        <v/>
      </c>
      <c r="AE255" s="52" t="s">
        <v>0</v>
      </c>
      <c r="AF255" s="165" t="str">
        <f t="shared" si="217"/>
        <v>CRO</v>
      </c>
      <c r="AG255" s="52" t="s">
        <v>0</v>
      </c>
      <c r="AH255" s="57" t="str">
        <f t="shared" si="218"/>
        <v>BJE</v>
      </c>
      <c r="AI255" s="33" t="str">
        <f t="shared" si="219"/>
        <v>OK Bjelovar</v>
      </c>
      <c r="AJ255" s="78" t="str">
        <f t="shared" si="264"/>
        <v/>
      </c>
      <c r="AK255" s="33" t="str" cm="1">
        <f t="array" ref="AK255">IF(AJ255="",""&amp;AI255,IF(AJ255="NEMA",AI255,INDEX(klub_naziv,MATCH(INDEX(klubAlias_klubId,AJ255),klub_id,0))))</f>
        <v>OK Bjelovar</v>
      </c>
      <c r="AL255" s="33" t="str" cm="1">
        <f t="array" ref="AL255">IFERROR(""&amp;INDEX(registarNatjecatelji,CX255,4),"")</f>
        <v>OK Bjelovar</v>
      </c>
      <c r="AM255" s="95" t="str">
        <f t="shared" si="220"/>
        <v/>
      </c>
      <c r="AN255" s="71" t="str">
        <f t="shared" si="221"/>
        <v>OK Bjelovar</v>
      </c>
      <c r="AO255" s="52" t="s">
        <v>0</v>
      </c>
      <c r="AP255" s="87" t="str">
        <f>IF(AJ255&lt;&gt;"NEMA","",IF(IFERROR(MATCH(AI255,AI$10:AI254,0),0)&lt;&gt;0,"",AI255))</f>
        <v/>
      </c>
      <c r="AQ255" s="52" t="s">
        <v>0</v>
      </c>
      <c r="AR255" s="135"/>
      <c r="AS255" s="52" t="s">
        <v>0</v>
      </c>
      <c r="AT255" s="57" t="str">
        <f t="shared" si="222"/>
        <v/>
      </c>
      <c r="AU255" s="33" t="str">
        <f>IF(AT255="","",MAX(AU$10:AU254)+1)</f>
        <v/>
      </c>
      <c r="AV255" s="33" t="str">
        <f t="shared" si="223"/>
        <v/>
      </c>
      <c r="AW255" s="33" t="str">
        <f t="shared" si="224"/>
        <v/>
      </c>
      <c r="AX255" s="33" t="str">
        <f>IF(AR255="","",MAX(AX$10:AX254)+1)</f>
        <v/>
      </c>
      <c r="AY255" s="94" t="str">
        <f t="shared" si="225"/>
        <v/>
      </c>
      <c r="AZ255" s="71" t="str">
        <f t="shared" si="226"/>
        <v/>
      </c>
      <c r="BA255" s="52" t="s">
        <v>0</v>
      </c>
      <c r="BB255" s="20" t="str">
        <f t="shared" si="227"/>
        <v/>
      </c>
      <c r="BC255" s="52" t="s">
        <v>0</v>
      </c>
      <c r="BD255" s="165" t="str">
        <f t="shared" si="228"/>
        <v>OK Bjelovar</v>
      </c>
      <c r="BE255" s="52" t="s">
        <v>0</v>
      </c>
      <c r="BF255" s="63" t="str">
        <f t="shared" si="229"/>
        <v>68:18</v>
      </c>
      <c r="BG255" s="93" t="str">
        <f t="shared" si="230"/>
        <v>0</v>
      </c>
      <c r="BH255" s="211">
        <f t="shared" si="231"/>
        <v>4098</v>
      </c>
      <c r="BI255" s="212">
        <f t="shared" si="202"/>
        <v>1</v>
      </c>
      <c r="BJ255" s="52" t="s">
        <v>0</v>
      </c>
      <c r="BK255" s="57" t="str">
        <f t="shared" si="232"/>
        <v>Antonija</v>
      </c>
      <c r="BL255" s="33" t="str">
        <f t="shared" si="233"/>
        <v>Orlić</v>
      </c>
      <c r="BM255" s="78">
        <f t="shared" si="234"/>
        <v>1269</v>
      </c>
      <c r="BN255" s="78" t="str">
        <f t="shared" si="235"/>
        <v/>
      </c>
      <c r="BO255" s="33" t="str">
        <f t="shared" si="236"/>
        <v>Antonija</v>
      </c>
      <c r="BP255" s="71" t="str">
        <f t="shared" si="237"/>
        <v>Orlić</v>
      </c>
      <c r="BQ255" s="52" t="s">
        <v>0</v>
      </c>
      <c r="BR255" s="87" t="str">
        <f t="shared" si="238"/>
        <v/>
      </c>
      <c r="BS255" s="52" t="s">
        <v>0</v>
      </c>
      <c r="BT255" s="20" t="str">
        <f t="shared" si="239"/>
        <v/>
      </c>
      <c r="BU255" s="52" t="s">
        <v>0</v>
      </c>
      <c r="BV255" s="135"/>
      <c r="BW255" s="52" t="s">
        <v>0</v>
      </c>
      <c r="BX255" s="57" t="str">
        <f t="shared" si="240"/>
        <v/>
      </c>
      <c r="BY255" s="78" t="str">
        <f>IF(BV255="","",MAX(BY$10:BY254)+1)</f>
        <v/>
      </c>
      <c r="BZ255" s="58" t="str">
        <f t="shared" si="241"/>
        <v/>
      </c>
      <c r="CA255" s="52" t="s">
        <v>0</v>
      </c>
      <c r="CB255" s="20" t="str">
        <f t="shared" si="242"/>
        <v/>
      </c>
      <c r="CC255" s="52" t="s">
        <v>0</v>
      </c>
      <c r="CD255" s="63" t="str">
        <f>IF(AND(BM255="NEMA",BN255="NEMA"),MAX(CD$10:CD254)+1,"")</f>
        <v/>
      </c>
      <c r="CE255" s="58" t="str">
        <f t="shared" si="243"/>
        <v/>
      </c>
      <c r="CF255" t="s">
        <v>0</v>
      </c>
      <c r="CG255" s="138" t="str">
        <f t="shared" si="203"/>
        <v>Ž</v>
      </c>
      <c r="CH255" t="s">
        <v>0</v>
      </c>
      <c r="CI255" s="57" t="str">
        <f>IF(CD255="","",IF(M255&lt;&gt;"CRO","","INSERT INTO osoba (id,reg_broj,oib,spol_id,dat_rodjenja) VALUES ("&amp;CD255&amp;",(SELECT max(reg_broj)+1 FROM osoba),Null,'"&amp;CG255&amp;"',Null); INSERT INTO osoba_log (id,reg_broj,oib,spol_id,dat_rodjenja,dnevnik_id) SELECT id,reg_broj,oib,spol_id,dat_rodjenja,"&amp;dnevnik_id&amp;" FROM osoba WHERE id = "&amp;CD255&amp;";"))</f>
        <v/>
      </c>
      <c r="CJ255" s="71" t="str">
        <f>IF(CD255="","","INSERT INTO imeprezime (id,osoba_id,rbr,ime,prezime,klub_id,identitet_id,sintaksa_id,info,aktivno,dnevnik_id) VALUES ("&amp;CD255&amp;","&amp;IF(CI255="","Null",CD255)&amp;",1,'"&amp;BK255&amp;"','"&amp;BL255&amp;"',(SELECT id FROM klub WHERE naziv = '"&amp;BD255&amp;"'),Null,1,'',1,"&amp;dnevnik_id&amp;");")</f>
        <v/>
      </c>
      <c r="CK255" t="s">
        <v>0</v>
      </c>
      <c r="CL255" s="20" t="str">
        <f t="shared" si="244"/>
        <v/>
      </c>
      <c r="CM255" s="52" t="s">
        <v>0</v>
      </c>
      <c r="CN255" s="57" t="str">
        <f t="shared" si="204"/>
        <v>Antonija</v>
      </c>
      <c r="CO255" s="71" t="str">
        <f t="shared" si="205"/>
        <v>Orlić</v>
      </c>
      <c r="CP255" s="52" t="s">
        <v>0</v>
      </c>
      <c r="CQ255" s="57" t="str">
        <f t="shared" si="245"/>
        <v>Antonija – Orlić – OK Bjelovar – Ž21A</v>
      </c>
      <c r="CR255" s="58">
        <f t="shared" si="246"/>
        <v>14</v>
      </c>
      <c r="CS255" s="52" t="s">
        <v>0</v>
      </c>
      <c r="CT255" s="57" t="str">
        <f t="shared" si="247"/>
        <v>Antonija – Orlić – OK Bjelovar</v>
      </c>
      <c r="CU255" s="58">
        <f t="shared" si="248"/>
        <v>14</v>
      </c>
      <c r="CV255" s="52" t="s">
        <v>0</v>
      </c>
      <c r="CW255" s="57" t="str">
        <f t="shared" si="249"/>
        <v>Antonija – Orlić</v>
      </c>
      <c r="CX255" s="58">
        <f t="shared" si="250"/>
        <v>14</v>
      </c>
      <c r="CY255" s="52" t="s">
        <v>0</v>
      </c>
      <c r="CZ255" s="63">
        <f t="shared" si="251"/>
        <v>14</v>
      </c>
      <c r="DA255" s="58" cm="1">
        <f t="array" ref="DA255">IF(CZ255&lt;&gt;"",INDEX(imePrezime_id,CZ255,0),IF(CD255&lt;&gt;"",CD255,""))</f>
        <v>1269</v>
      </c>
      <c r="DB255" s="52" t="s">
        <v>0</v>
      </c>
      <c r="DC255" s="63" t="str">
        <f t="shared" si="252"/>
        <v>imepre</v>
      </c>
      <c r="DD255" s="78" t="str">
        <f t="shared" si="206"/>
        <v>klu</v>
      </c>
      <c r="DE255" s="78" t="str">
        <f t="shared" si="253"/>
        <v>kat</v>
      </c>
      <c r="DF255" s="78" t="str">
        <f t="shared" si="254"/>
        <v/>
      </c>
      <c r="DG255" s="71" t="str">
        <f t="shared" si="255"/>
        <v>imepre-klu-kat</v>
      </c>
      <c r="DH255" s="52" t="s">
        <v>0</v>
      </c>
      <c r="DI255" s="63">
        <f>IF(BL255="","",MAX(DI$10:DI254)+1)</f>
        <v>1219</v>
      </c>
      <c r="DJ255" s="78">
        <f t="shared" si="256"/>
        <v>1010</v>
      </c>
      <c r="DK255" s="78">
        <f t="shared" si="257"/>
        <v>1269</v>
      </c>
      <c r="DL255" s="78">
        <f t="shared" si="258"/>
        <v>4098</v>
      </c>
      <c r="DM255" s="78">
        <f t="shared" si="259"/>
        <v>1</v>
      </c>
      <c r="DN255" s="78">
        <f t="shared" si="207"/>
        <v>0</v>
      </c>
      <c r="DO255" s="78">
        <f t="shared" si="208"/>
        <v>1</v>
      </c>
      <c r="DP255" s="78" t="str">
        <f t="shared" si="260"/>
        <v>0</v>
      </c>
      <c r="DQ255" s="78" t="str">
        <f t="shared" si="261"/>
        <v/>
      </c>
      <c r="DR255" s="78" t="str">
        <f t="shared" si="262"/>
        <v/>
      </c>
      <c r="DS255" s="58" t="str">
        <f t="shared" si="209"/>
        <v/>
      </c>
      <c r="DT255" s="52" t="s">
        <v>0</v>
      </c>
      <c r="DU255" s="20"/>
      <c r="DV255" s="52"/>
      <c r="DW255" s="20"/>
      <c r="DX255" s="52"/>
      <c r="DY255" s="230"/>
      <c r="DZ255" s="52" t="s">
        <v>0</v>
      </c>
    </row>
    <row r="256" spans="1:130" x14ac:dyDescent="0.25">
      <c r="A256" t="s">
        <v>0</v>
      </c>
      <c r="B256" s="57" t="str">
        <f>IF(csv!F248="","",csv!T248)</f>
        <v>Ž21A</v>
      </c>
      <c r="C256" s="33" t="s">
        <v>0</v>
      </c>
      <c r="D256" s="33" t="str">
        <f>IF(csv!F248="","",csv!F248)</f>
        <v>Ines</v>
      </c>
      <c r="E256" s="33" t="str">
        <f>IF(csv!E248="","",csv!E248)</f>
        <v>Kos</v>
      </c>
      <c r="F256" s="33" t="s">
        <v>0</v>
      </c>
      <c r="G256" s="78" t="str">
        <f>IF(csv!M248="","",csv!M248)</f>
        <v>79:04</v>
      </c>
      <c r="H256" s="78" t="str">
        <f>IF(csv!N248="","",csv!N248)</f>
        <v>0</v>
      </c>
      <c r="I256" s="33" t="s">
        <v>0</v>
      </c>
      <c r="J256" s="33" t="str">
        <f>IF(csv!P248="","",csv!P248)</f>
        <v>KAP</v>
      </c>
      <c r="K256" s="33" t="str">
        <f>IF(csv!Q248="","",csv!Q248)</f>
        <v>OK Kapela</v>
      </c>
      <c r="L256" s="33" t="s">
        <v>0</v>
      </c>
      <c r="M256" s="71" t="str">
        <f>IF(csv!R248="","",csv!R248)</f>
        <v>CRO</v>
      </c>
      <c r="N256" s="52" t="s">
        <v>0</v>
      </c>
      <c r="O256" s="57" t="str">
        <f t="shared" si="210"/>
        <v>Ž21A</v>
      </c>
      <c r="P256" s="78">
        <f>IF(O256="","",IF(COUNTIF(O$10:O255,O256)=0,P255+1,P255))</f>
        <v>17</v>
      </c>
      <c r="Q256" s="93">
        <f t="shared" si="211"/>
        <v>102</v>
      </c>
      <c r="R256" s="94" t="str" cm="1">
        <f t="array" ref="R256">IF(S256="","",INDEX(natjecanjeStaze_naziv,MATCH(S256,natjecanjeStaze_stazaId,0)))</f>
        <v>Ž21A – M20</v>
      </c>
      <c r="S256" s="58">
        <f t="shared" si="212"/>
        <v>1010</v>
      </c>
      <c r="T256" s="52" t="s">
        <v>0</v>
      </c>
      <c r="U256" s="165" t="str">
        <f t="shared" si="213"/>
        <v>Ž21A</v>
      </c>
      <c r="V256" s="52" t="s">
        <v>0</v>
      </c>
      <c r="W256" s="57" t="str">
        <f t="shared" si="214"/>
        <v>CRO</v>
      </c>
      <c r="X256" s="78">
        <f t="shared" si="263"/>
        <v>1</v>
      </c>
      <c r="Y256" s="33" t="str">
        <f t="shared" si="215"/>
        <v/>
      </c>
      <c r="Z256" s="71" t="str">
        <f>IF(Y256="","",MAX(Z$10:Z255)+1)</f>
        <v/>
      </c>
      <c r="AA256" s="52" t="s">
        <v>0</v>
      </c>
      <c r="AB256" s="135"/>
      <c r="AC256" s="52" t="s">
        <v>0</v>
      </c>
      <c r="AD256" s="20" t="str">
        <f t="shared" si="216"/>
        <v/>
      </c>
      <c r="AE256" s="52" t="s">
        <v>0</v>
      </c>
      <c r="AF256" s="165" t="str">
        <f t="shared" si="217"/>
        <v>CRO</v>
      </c>
      <c r="AG256" s="52" t="s">
        <v>0</v>
      </c>
      <c r="AH256" s="57" t="str">
        <f t="shared" si="218"/>
        <v>KAP</v>
      </c>
      <c r="AI256" s="33" t="str">
        <f t="shared" si="219"/>
        <v>OK Kapela</v>
      </c>
      <c r="AJ256" s="78" t="str">
        <f t="shared" si="264"/>
        <v/>
      </c>
      <c r="AK256" s="33" t="str" cm="1">
        <f t="array" ref="AK256">IF(AJ256="",""&amp;AI256,IF(AJ256="NEMA",AI256,INDEX(klub_naziv,MATCH(INDEX(klubAlias_klubId,AJ256),klub_id,0))))</f>
        <v>OK Kapela</v>
      </c>
      <c r="AL256" s="33" t="str" cm="1">
        <f t="array" ref="AL256">IFERROR(""&amp;INDEX(registarNatjecatelji,CX256,4),"")</f>
        <v>OK Kapela</v>
      </c>
      <c r="AM256" s="95" t="str">
        <f t="shared" si="220"/>
        <v/>
      </c>
      <c r="AN256" s="71" t="str">
        <f t="shared" si="221"/>
        <v>OK Kapela</v>
      </c>
      <c r="AO256" s="52" t="s">
        <v>0</v>
      </c>
      <c r="AP256" s="87" t="str">
        <f>IF(AJ256&lt;&gt;"NEMA","",IF(IFERROR(MATCH(AI256,AI$10:AI255,0),0)&lt;&gt;0,"",AI256))</f>
        <v/>
      </c>
      <c r="AQ256" s="52" t="s">
        <v>0</v>
      </c>
      <c r="AR256" s="135"/>
      <c r="AS256" s="52" t="s">
        <v>0</v>
      </c>
      <c r="AT256" s="57" t="str">
        <f t="shared" si="222"/>
        <v/>
      </c>
      <c r="AU256" s="33" t="str">
        <f>IF(AT256="","",MAX(AU$10:AU255)+1)</f>
        <v/>
      </c>
      <c r="AV256" s="33" t="str">
        <f t="shared" si="223"/>
        <v/>
      </c>
      <c r="AW256" s="33" t="str">
        <f t="shared" si="224"/>
        <v/>
      </c>
      <c r="AX256" s="33" t="str">
        <f>IF(AR256="","",MAX(AX$10:AX255)+1)</f>
        <v/>
      </c>
      <c r="AY256" s="94" t="str">
        <f t="shared" si="225"/>
        <v/>
      </c>
      <c r="AZ256" s="71" t="str">
        <f t="shared" si="226"/>
        <v/>
      </c>
      <c r="BA256" s="52" t="s">
        <v>0</v>
      </c>
      <c r="BB256" s="20" t="str">
        <f t="shared" si="227"/>
        <v/>
      </c>
      <c r="BC256" s="52" t="s">
        <v>0</v>
      </c>
      <c r="BD256" s="165" t="str">
        <f t="shared" si="228"/>
        <v>OK Kapela</v>
      </c>
      <c r="BE256" s="52" t="s">
        <v>0</v>
      </c>
      <c r="BF256" s="63" t="str">
        <f t="shared" si="229"/>
        <v>79:04</v>
      </c>
      <c r="BG256" s="93" t="str">
        <f t="shared" si="230"/>
        <v>0</v>
      </c>
      <c r="BH256" s="211">
        <f t="shared" si="231"/>
        <v>4744</v>
      </c>
      <c r="BI256" s="212">
        <f t="shared" si="202"/>
        <v>1</v>
      </c>
      <c r="BJ256" s="52" t="s">
        <v>0</v>
      </c>
      <c r="BK256" s="57" t="str">
        <f t="shared" si="232"/>
        <v>Ines</v>
      </c>
      <c r="BL256" s="33" t="str">
        <f t="shared" si="233"/>
        <v>Kos</v>
      </c>
      <c r="BM256" s="78">
        <f t="shared" si="234"/>
        <v>1483</v>
      </c>
      <c r="BN256" s="78" t="str">
        <f t="shared" si="235"/>
        <v/>
      </c>
      <c r="BO256" s="33" t="str">
        <f t="shared" si="236"/>
        <v>Ines</v>
      </c>
      <c r="BP256" s="71" t="str">
        <f t="shared" si="237"/>
        <v>Kos</v>
      </c>
      <c r="BQ256" s="52" t="s">
        <v>0</v>
      </c>
      <c r="BR256" s="87" t="str">
        <f t="shared" si="238"/>
        <v/>
      </c>
      <c r="BS256" s="52" t="s">
        <v>0</v>
      </c>
      <c r="BT256" s="20" t="str">
        <f t="shared" si="239"/>
        <v/>
      </c>
      <c r="BU256" s="52" t="s">
        <v>0</v>
      </c>
      <c r="BV256" s="135"/>
      <c r="BW256" s="52" t="s">
        <v>0</v>
      </c>
      <c r="BX256" s="57" t="str">
        <f t="shared" si="240"/>
        <v/>
      </c>
      <c r="BY256" s="78" t="str">
        <f>IF(BV256="","",MAX(BY$10:BY255)+1)</f>
        <v/>
      </c>
      <c r="BZ256" s="58" t="str">
        <f t="shared" si="241"/>
        <v/>
      </c>
      <c r="CA256" s="52" t="s">
        <v>0</v>
      </c>
      <c r="CB256" s="20" t="str">
        <f t="shared" si="242"/>
        <v/>
      </c>
      <c r="CC256" s="52" t="s">
        <v>0</v>
      </c>
      <c r="CD256" s="63" t="str">
        <f>IF(AND(BM256="NEMA",BN256="NEMA"),MAX(CD$10:CD255)+1,"")</f>
        <v/>
      </c>
      <c r="CE256" s="58" t="str">
        <f t="shared" si="243"/>
        <v/>
      </c>
      <c r="CF256" t="s">
        <v>0</v>
      </c>
      <c r="CG256" s="138" t="str">
        <f t="shared" si="203"/>
        <v>Ž</v>
      </c>
      <c r="CH256" t="s">
        <v>0</v>
      </c>
      <c r="CI256" s="57" t="str">
        <f>IF(CD256="","",IF(M256&lt;&gt;"CRO","","INSERT INTO osoba (id,reg_broj,oib,spol_id,dat_rodjenja) VALUES ("&amp;CD256&amp;",(SELECT max(reg_broj)+1 FROM osoba),Null,'"&amp;CG256&amp;"',Null); INSERT INTO osoba_log (id,reg_broj,oib,spol_id,dat_rodjenja,dnevnik_id) SELECT id,reg_broj,oib,spol_id,dat_rodjenja,"&amp;dnevnik_id&amp;" FROM osoba WHERE id = "&amp;CD256&amp;";"))</f>
        <v/>
      </c>
      <c r="CJ256" s="71" t="str">
        <f>IF(CD256="","","INSERT INTO imeprezime (id,osoba_id,rbr,ime,prezime,klub_id,identitet_id,sintaksa_id,info,aktivno,dnevnik_id) VALUES ("&amp;CD256&amp;","&amp;IF(CI256="","Null",CD256)&amp;",1,'"&amp;BK256&amp;"','"&amp;BL256&amp;"',(SELECT id FROM klub WHERE naziv = '"&amp;BD256&amp;"'),Null,1,'',1,"&amp;dnevnik_id&amp;");")</f>
        <v/>
      </c>
      <c r="CK256" t="s">
        <v>0</v>
      </c>
      <c r="CL256" s="20" t="str">
        <f t="shared" si="244"/>
        <v/>
      </c>
      <c r="CM256" s="52" t="s">
        <v>0</v>
      </c>
      <c r="CN256" s="57" t="str">
        <f t="shared" si="204"/>
        <v>Ines</v>
      </c>
      <c r="CO256" s="71" t="str">
        <f t="shared" si="205"/>
        <v>Kos</v>
      </c>
      <c r="CP256" s="52" t="s">
        <v>0</v>
      </c>
      <c r="CQ256" s="57" t="str">
        <f t="shared" si="245"/>
        <v>Ines – Kos – OK Kapela – Ž21A</v>
      </c>
      <c r="CR256" s="58">
        <f t="shared" si="246"/>
        <v>264</v>
      </c>
      <c r="CS256" s="52" t="s">
        <v>0</v>
      </c>
      <c r="CT256" s="57" t="str">
        <f t="shared" si="247"/>
        <v>Ines – Kos – OK Kapela</v>
      </c>
      <c r="CU256" s="58">
        <f t="shared" si="248"/>
        <v>264</v>
      </c>
      <c r="CV256" s="52" t="s">
        <v>0</v>
      </c>
      <c r="CW256" s="57" t="str">
        <f t="shared" si="249"/>
        <v>Ines – Kos</v>
      </c>
      <c r="CX256" s="58">
        <f t="shared" si="250"/>
        <v>264</v>
      </c>
      <c r="CY256" s="52" t="s">
        <v>0</v>
      </c>
      <c r="CZ256" s="63">
        <f t="shared" si="251"/>
        <v>264</v>
      </c>
      <c r="DA256" s="58" cm="1">
        <f t="array" ref="DA256">IF(CZ256&lt;&gt;"",INDEX(imePrezime_id,CZ256,0),IF(CD256&lt;&gt;"",CD256,""))</f>
        <v>1483</v>
      </c>
      <c r="DB256" s="52" t="s">
        <v>0</v>
      </c>
      <c r="DC256" s="63" t="str">
        <f t="shared" si="252"/>
        <v>imepre</v>
      </c>
      <c r="DD256" s="78" t="str">
        <f t="shared" si="206"/>
        <v>klu</v>
      </c>
      <c r="DE256" s="78" t="str">
        <f t="shared" si="253"/>
        <v>kat</v>
      </c>
      <c r="DF256" s="78" t="str">
        <f t="shared" si="254"/>
        <v/>
      </c>
      <c r="DG256" s="71" t="str">
        <f t="shared" si="255"/>
        <v>imepre-klu-kat</v>
      </c>
      <c r="DH256" s="52" t="s">
        <v>0</v>
      </c>
      <c r="DI256" s="63">
        <f>IF(BL256="","",MAX(DI$10:DI255)+1)</f>
        <v>1220</v>
      </c>
      <c r="DJ256" s="78">
        <f t="shared" si="256"/>
        <v>1010</v>
      </c>
      <c r="DK256" s="78">
        <f t="shared" si="257"/>
        <v>1483</v>
      </c>
      <c r="DL256" s="78">
        <f t="shared" si="258"/>
        <v>4744</v>
      </c>
      <c r="DM256" s="78">
        <f t="shared" si="259"/>
        <v>1</v>
      </c>
      <c r="DN256" s="78">
        <f t="shared" si="207"/>
        <v>0</v>
      </c>
      <c r="DO256" s="78">
        <f t="shared" si="208"/>
        <v>1</v>
      </c>
      <c r="DP256" s="78" t="str">
        <f t="shared" si="260"/>
        <v>0</v>
      </c>
      <c r="DQ256" s="78" t="str">
        <f t="shared" si="261"/>
        <v/>
      </c>
      <c r="DR256" s="78" t="str">
        <f t="shared" si="262"/>
        <v/>
      </c>
      <c r="DS256" s="58" t="str">
        <f t="shared" si="209"/>
        <v/>
      </c>
      <c r="DT256" s="52" t="s">
        <v>0</v>
      </c>
      <c r="DU256" s="20"/>
      <c r="DV256" s="52"/>
      <c r="DW256" s="20"/>
      <c r="DX256" s="52"/>
      <c r="DY256" s="230"/>
      <c r="DZ256" s="52" t="s">
        <v>0</v>
      </c>
    </row>
    <row r="257" spans="1:130" x14ac:dyDescent="0.25">
      <c r="A257" t="s">
        <v>0</v>
      </c>
      <c r="B257" s="57" t="str">
        <f>IF(csv!F249="","",csv!T249)</f>
        <v>Ž21A</v>
      </c>
      <c r="C257" s="33" t="s">
        <v>0</v>
      </c>
      <c r="D257" s="33" t="str">
        <f>IF(csv!F249="","",csv!F249)</f>
        <v>Lea Katarina</v>
      </c>
      <c r="E257" s="33" t="str">
        <f>IF(csv!E249="","",csv!E249)</f>
        <v>Gobec</v>
      </c>
      <c r="F257" s="33" t="s">
        <v>0</v>
      </c>
      <c r="G257" s="78" t="str">
        <f>IF(csv!M249="","",csv!M249)</f>
        <v>98:34</v>
      </c>
      <c r="H257" s="78" t="str">
        <f>IF(csv!N249="","",csv!N249)</f>
        <v>0</v>
      </c>
      <c r="I257" s="33" t="s">
        <v>0</v>
      </c>
      <c r="J257" s="33" t="str">
        <f>IF(csv!P249="","",csv!P249)</f>
        <v>Vihor</v>
      </c>
      <c r="K257" s="33" t="str">
        <f>IF(csv!Q249="","",csv!Q249)</f>
        <v>OK Vihor</v>
      </c>
      <c r="L257" s="33" t="s">
        <v>0</v>
      </c>
      <c r="M257" s="71" t="str">
        <f>IF(csv!R249="","",csv!R249)</f>
        <v>CRO</v>
      </c>
      <c r="N257" s="52" t="s">
        <v>0</v>
      </c>
      <c r="O257" s="57" t="str">
        <f t="shared" si="210"/>
        <v>Ž21A</v>
      </c>
      <c r="P257" s="78">
        <f>IF(O257="","",IF(COUNTIF(O$10:O256,O257)=0,P256+1,P256))</f>
        <v>17</v>
      </c>
      <c r="Q257" s="93">
        <f t="shared" si="211"/>
        <v>102</v>
      </c>
      <c r="R257" s="94" t="str" cm="1">
        <f t="array" ref="R257">IF(S257="","",INDEX(natjecanjeStaze_naziv,MATCH(S257,natjecanjeStaze_stazaId,0)))</f>
        <v>Ž21A – M20</v>
      </c>
      <c r="S257" s="58">
        <f t="shared" si="212"/>
        <v>1010</v>
      </c>
      <c r="T257" s="52" t="s">
        <v>0</v>
      </c>
      <c r="U257" s="165" t="str">
        <f t="shared" si="213"/>
        <v>Ž21A</v>
      </c>
      <c r="V257" s="52" t="s">
        <v>0</v>
      </c>
      <c r="W257" s="57" t="str">
        <f t="shared" si="214"/>
        <v>CRO</v>
      </c>
      <c r="X257" s="78">
        <f t="shared" si="263"/>
        <v>1</v>
      </c>
      <c r="Y257" s="33" t="str">
        <f t="shared" si="215"/>
        <v/>
      </c>
      <c r="Z257" s="71" t="str">
        <f>IF(Y257="","",MAX(Z$10:Z256)+1)</f>
        <v/>
      </c>
      <c r="AA257" s="52" t="s">
        <v>0</v>
      </c>
      <c r="AB257" s="135"/>
      <c r="AC257" s="52" t="s">
        <v>0</v>
      </c>
      <c r="AD257" s="20" t="str">
        <f t="shared" si="216"/>
        <v/>
      </c>
      <c r="AE257" s="52" t="s">
        <v>0</v>
      </c>
      <c r="AF257" s="165" t="str">
        <f t="shared" si="217"/>
        <v>CRO</v>
      </c>
      <c r="AG257" s="52" t="s">
        <v>0</v>
      </c>
      <c r="AH257" s="57" t="str">
        <f t="shared" si="218"/>
        <v>Vihor</v>
      </c>
      <c r="AI257" s="33" t="str">
        <f t="shared" si="219"/>
        <v>OK Vihor</v>
      </c>
      <c r="AJ257" s="78" t="str">
        <f t="shared" si="264"/>
        <v/>
      </c>
      <c r="AK257" s="33" t="str" cm="1">
        <f t="array" ref="AK257">IF(AJ257="",""&amp;AI257,IF(AJ257="NEMA",AI257,INDEX(klub_naziv,MATCH(INDEX(klubAlias_klubId,AJ257),klub_id,0))))</f>
        <v>OK Vihor</v>
      </c>
      <c r="AL257" s="33" t="str" cm="1">
        <f t="array" ref="AL257">IFERROR(""&amp;INDEX(registarNatjecatelji,CX257,4),"")</f>
        <v>OK Vihor</v>
      </c>
      <c r="AM257" s="95" t="str">
        <f t="shared" si="220"/>
        <v/>
      </c>
      <c r="AN257" s="71" t="str">
        <f t="shared" si="221"/>
        <v>OK Vihor</v>
      </c>
      <c r="AO257" s="52" t="s">
        <v>0</v>
      </c>
      <c r="AP257" s="87" t="str">
        <f>IF(AJ257&lt;&gt;"NEMA","",IF(IFERROR(MATCH(AI257,AI$10:AI256,0),0)&lt;&gt;0,"",AI257))</f>
        <v/>
      </c>
      <c r="AQ257" s="52" t="s">
        <v>0</v>
      </c>
      <c r="AR257" s="135"/>
      <c r="AS257" s="52" t="s">
        <v>0</v>
      </c>
      <c r="AT257" s="57" t="str">
        <f t="shared" si="222"/>
        <v/>
      </c>
      <c r="AU257" s="33" t="str">
        <f>IF(AT257="","",MAX(AU$10:AU256)+1)</f>
        <v/>
      </c>
      <c r="AV257" s="33" t="str">
        <f t="shared" si="223"/>
        <v/>
      </c>
      <c r="AW257" s="33" t="str">
        <f t="shared" si="224"/>
        <v/>
      </c>
      <c r="AX257" s="33" t="str">
        <f>IF(AR257="","",MAX(AX$10:AX256)+1)</f>
        <v/>
      </c>
      <c r="AY257" s="94" t="str">
        <f t="shared" si="225"/>
        <v/>
      </c>
      <c r="AZ257" s="71" t="str">
        <f t="shared" si="226"/>
        <v/>
      </c>
      <c r="BA257" s="52" t="s">
        <v>0</v>
      </c>
      <c r="BB257" s="20" t="str">
        <f t="shared" si="227"/>
        <v/>
      </c>
      <c r="BC257" s="52" t="s">
        <v>0</v>
      </c>
      <c r="BD257" s="165" t="str">
        <f t="shared" si="228"/>
        <v>OK Vihor</v>
      </c>
      <c r="BE257" s="52" t="s">
        <v>0</v>
      </c>
      <c r="BF257" s="63" t="str">
        <f t="shared" si="229"/>
        <v>98:34</v>
      </c>
      <c r="BG257" s="93" t="str">
        <f t="shared" si="230"/>
        <v>0</v>
      </c>
      <c r="BH257" s="211">
        <f t="shared" si="231"/>
        <v>5914</v>
      </c>
      <c r="BI257" s="212">
        <f t="shared" si="202"/>
        <v>1</v>
      </c>
      <c r="BJ257" s="52" t="s">
        <v>0</v>
      </c>
      <c r="BK257" s="57" t="str">
        <f t="shared" si="232"/>
        <v>Lea Katarina</v>
      </c>
      <c r="BL257" s="33" t="str">
        <f t="shared" si="233"/>
        <v>Gobec</v>
      </c>
      <c r="BM257" s="78">
        <f t="shared" si="234"/>
        <v>1203</v>
      </c>
      <c r="BN257" s="78" t="str">
        <f t="shared" si="235"/>
        <v/>
      </c>
      <c r="BO257" s="33" t="str">
        <f t="shared" si="236"/>
        <v>Lea Katarina</v>
      </c>
      <c r="BP257" s="71" t="str">
        <f t="shared" si="237"/>
        <v>Gobec</v>
      </c>
      <c r="BQ257" s="52" t="s">
        <v>0</v>
      </c>
      <c r="BR257" s="87" t="str">
        <f t="shared" si="238"/>
        <v/>
      </c>
      <c r="BS257" s="52" t="s">
        <v>0</v>
      </c>
      <c r="BT257" s="20" t="str">
        <f t="shared" si="239"/>
        <v/>
      </c>
      <c r="BU257" s="52" t="s">
        <v>0</v>
      </c>
      <c r="BV257" s="135"/>
      <c r="BW257" s="52" t="s">
        <v>0</v>
      </c>
      <c r="BX257" s="57" t="str">
        <f t="shared" si="240"/>
        <v/>
      </c>
      <c r="BY257" s="78" t="str">
        <f>IF(BV257="","",MAX(BY$10:BY256)+1)</f>
        <v/>
      </c>
      <c r="BZ257" s="58" t="str">
        <f t="shared" si="241"/>
        <v/>
      </c>
      <c r="CA257" s="52" t="s">
        <v>0</v>
      </c>
      <c r="CB257" s="20" t="str">
        <f t="shared" si="242"/>
        <v/>
      </c>
      <c r="CC257" s="52" t="s">
        <v>0</v>
      </c>
      <c r="CD257" s="63" t="str">
        <f>IF(AND(BM257="NEMA",BN257="NEMA"),MAX(CD$10:CD256)+1,"")</f>
        <v/>
      </c>
      <c r="CE257" s="58" t="str">
        <f t="shared" si="243"/>
        <v/>
      </c>
      <c r="CF257" t="s">
        <v>0</v>
      </c>
      <c r="CG257" s="138" t="str">
        <f t="shared" si="203"/>
        <v>Ž</v>
      </c>
      <c r="CH257" t="s">
        <v>0</v>
      </c>
      <c r="CI257" s="57" t="str">
        <f>IF(CD257="","",IF(M257&lt;&gt;"CRO","","INSERT INTO osoba (id,reg_broj,oib,spol_id,dat_rodjenja) VALUES ("&amp;CD257&amp;",(SELECT max(reg_broj)+1 FROM osoba),Null,'"&amp;CG257&amp;"',Null); INSERT INTO osoba_log (id,reg_broj,oib,spol_id,dat_rodjenja,dnevnik_id) SELECT id,reg_broj,oib,spol_id,dat_rodjenja,"&amp;dnevnik_id&amp;" FROM osoba WHERE id = "&amp;CD257&amp;";"))</f>
        <v/>
      </c>
      <c r="CJ257" s="71" t="str">
        <f>IF(CD257="","","INSERT INTO imeprezime (id,osoba_id,rbr,ime,prezime,klub_id,identitet_id,sintaksa_id,info,aktivno,dnevnik_id) VALUES ("&amp;CD257&amp;","&amp;IF(CI257="","Null",CD257)&amp;",1,'"&amp;BK257&amp;"','"&amp;BL257&amp;"',(SELECT id FROM klub WHERE naziv = '"&amp;BD257&amp;"'),Null,1,'',1,"&amp;dnevnik_id&amp;");")</f>
        <v/>
      </c>
      <c r="CK257" t="s">
        <v>0</v>
      </c>
      <c r="CL257" s="20" t="str">
        <f t="shared" si="244"/>
        <v/>
      </c>
      <c r="CM257" s="52" t="s">
        <v>0</v>
      </c>
      <c r="CN257" s="57" t="str">
        <f t="shared" si="204"/>
        <v>Lea Katarina</v>
      </c>
      <c r="CO257" s="71" t="str">
        <f t="shared" si="205"/>
        <v>Gobec</v>
      </c>
      <c r="CP257" s="52" t="s">
        <v>0</v>
      </c>
      <c r="CQ257" s="57" t="str">
        <f t="shared" si="245"/>
        <v>Lea Katarina – Gobec – OK Vihor – Ž21A</v>
      </c>
      <c r="CR257" s="58">
        <f t="shared" si="246"/>
        <v>667</v>
      </c>
      <c r="CS257" s="52" t="s">
        <v>0</v>
      </c>
      <c r="CT257" s="57" t="str">
        <f t="shared" si="247"/>
        <v>Lea Katarina – Gobec – OK Vihor</v>
      </c>
      <c r="CU257" s="58">
        <f t="shared" si="248"/>
        <v>667</v>
      </c>
      <c r="CV257" s="52" t="s">
        <v>0</v>
      </c>
      <c r="CW257" s="57" t="str">
        <f t="shared" si="249"/>
        <v>Lea Katarina – Gobec</v>
      </c>
      <c r="CX257" s="58">
        <f t="shared" si="250"/>
        <v>667</v>
      </c>
      <c r="CY257" s="52" t="s">
        <v>0</v>
      </c>
      <c r="CZ257" s="63">
        <f t="shared" si="251"/>
        <v>667</v>
      </c>
      <c r="DA257" s="58" cm="1">
        <f t="array" ref="DA257">IF(CZ257&lt;&gt;"",INDEX(imePrezime_id,CZ257,0),IF(CD257&lt;&gt;"",CD257,""))</f>
        <v>1203</v>
      </c>
      <c r="DB257" s="52" t="s">
        <v>0</v>
      </c>
      <c r="DC257" s="63" t="str">
        <f t="shared" si="252"/>
        <v>imepre</v>
      </c>
      <c r="DD257" s="78" t="str">
        <f t="shared" si="206"/>
        <v>klu</v>
      </c>
      <c r="DE257" s="78" t="str">
        <f t="shared" si="253"/>
        <v>kat</v>
      </c>
      <c r="DF257" s="78" t="str">
        <f t="shared" si="254"/>
        <v/>
      </c>
      <c r="DG257" s="71" t="str">
        <f t="shared" si="255"/>
        <v>imepre-klu-kat</v>
      </c>
      <c r="DH257" s="52" t="s">
        <v>0</v>
      </c>
      <c r="DI257" s="63">
        <f>IF(BL257="","",MAX(DI$10:DI256)+1)</f>
        <v>1221</v>
      </c>
      <c r="DJ257" s="78">
        <f t="shared" si="256"/>
        <v>1010</v>
      </c>
      <c r="DK257" s="78">
        <f t="shared" si="257"/>
        <v>1203</v>
      </c>
      <c r="DL257" s="78">
        <f t="shared" si="258"/>
        <v>5914</v>
      </c>
      <c r="DM257" s="78">
        <f t="shared" si="259"/>
        <v>1</v>
      </c>
      <c r="DN257" s="78">
        <f t="shared" si="207"/>
        <v>0</v>
      </c>
      <c r="DO257" s="78">
        <f t="shared" si="208"/>
        <v>1</v>
      </c>
      <c r="DP257" s="78" t="str">
        <f t="shared" si="260"/>
        <v>0</v>
      </c>
      <c r="DQ257" s="78" t="str">
        <f t="shared" si="261"/>
        <v/>
      </c>
      <c r="DR257" s="78" t="str">
        <f t="shared" si="262"/>
        <v/>
      </c>
      <c r="DS257" s="58" t="str">
        <f t="shared" si="209"/>
        <v/>
      </c>
      <c r="DT257" s="52" t="s">
        <v>0</v>
      </c>
      <c r="DU257" s="20"/>
      <c r="DV257" s="52"/>
      <c r="DW257" s="20"/>
      <c r="DX257" s="52"/>
      <c r="DY257" s="230"/>
      <c r="DZ257" s="52" t="s">
        <v>0</v>
      </c>
    </row>
    <row r="258" spans="1:130" x14ac:dyDescent="0.25">
      <c r="A258" t="s">
        <v>0</v>
      </c>
      <c r="B258" s="57" t="str">
        <f>IF(csv!F250="","",csv!T250)</f>
        <v>Ž21A</v>
      </c>
      <c r="C258" s="33" t="s">
        <v>0</v>
      </c>
      <c r="D258" s="33" t="str">
        <f>IF(csv!F250="","",csv!F250)</f>
        <v>Ana</v>
      </c>
      <c r="E258" s="33" t="str">
        <f>IF(csv!E250="","",csv!E250)</f>
        <v>Beblek</v>
      </c>
      <c r="F258" s="33" t="s">
        <v>0</v>
      </c>
      <c r="G258" s="78" t="str">
        <f>IF(csv!M250="","",csv!M250)</f>
        <v/>
      </c>
      <c r="H258" s="78" t="str">
        <f>IF(csv!N250="","",csv!N250)</f>
        <v>1</v>
      </c>
      <c r="I258" s="33" t="s">
        <v>0</v>
      </c>
      <c r="J258" s="33" t="str">
        <f>IF(csv!P250="","",csv!P250)</f>
        <v>OK Jelen</v>
      </c>
      <c r="K258" s="33" t="str">
        <f>IF(csv!Q250="","",csv!Q250)</f>
        <v>OK Jelen</v>
      </c>
      <c r="L258" s="33" t="s">
        <v>0</v>
      </c>
      <c r="M258" s="71" t="str">
        <f>IF(csv!R250="","",csv!R250)</f>
        <v>CRO</v>
      </c>
      <c r="N258" s="52" t="s">
        <v>0</v>
      </c>
      <c r="O258" s="57" t="str">
        <f t="shared" si="210"/>
        <v>Ž21A</v>
      </c>
      <c r="P258" s="78">
        <f>IF(O258="","",IF(COUNTIF(O$10:O257,O258)=0,P257+1,P257))</f>
        <v>17</v>
      </c>
      <c r="Q258" s="93">
        <f t="shared" si="211"/>
        <v>102</v>
      </c>
      <c r="R258" s="94" t="str" cm="1">
        <f t="array" ref="R258">IF(S258="","",INDEX(natjecanjeStaze_naziv,MATCH(S258,natjecanjeStaze_stazaId,0)))</f>
        <v>Ž21A – M20</v>
      </c>
      <c r="S258" s="58">
        <f t="shared" si="212"/>
        <v>1010</v>
      </c>
      <c r="T258" s="52" t="s">
        <v>0</v>
      </c>
      <c r="U258" s="165" t="str">
        <f t="shared" si="213"/>
        <v>Ž21A</v>
      </c>
      <c r="V258" s="52" t="s">
        <v>0</v>
      </c>
      <c r="W258" s="57" t="str">
        <f t="shared" si="214"/>
        <v>CRO</v>
      </c>
      <c r="X258" s="78">
        <f t="shared" si="263"/>
        <v>1</v>
      </c>
      <c r="Y258" s="33" t="str">
        <f t="shared" si="215"/>
        <v/>
      </c>
      <c r="Z258" s="71" t="str">
        <f>IF(Y258="","",MAX(Z$10:Z257)+1)</f>
        <v/>
      </c>
      <c r="AA258" s="52" t="s">
        <v>0</v>
      </c>
      <c r="AB258" s="135"/>
      <c r="AC258" s="52" t="s">
        <v>0</v>
      </c>
      <c r="AD258" s="20" t="str">
        <f t="shared" si="216"/>
        <v/>
      </c>
      <c r="AE258" s="52" t="s">
        <v>0</v>
      </c>
      <c r="AF258" s="165" t="str">
        <f t="shared" si="217"/>
        <v>CRO</v>
      </c>
      <c r="AG258" s="52" t="s">
        <v>0</v>
      </c>
      <c r="AH258" s="57" t="str">
        <f t="shared" si="218"/>
        <v>OK Jelen</v>
      </c>
      <c r="AI258" s="33" t="str">
        <f t="shared" si="219"/>
        <v>OK Jelen</v>
      </c>
      <c r="AJ258" s="78" t="str">
        <f t="shared" si="264"/>
        <v/>
      </c>
      <c r="AK258" s="33" t="str" cm="1">
        <f t="array" ref="AK258">IF(AJ258="",""&amp;AI258,IF(AJ258="NEMA",AI258,INDEX(klub_naziv,MATCH(INDEX(klubAlias_klubId,AJ258),klub_id,0))))</f>
        <v>OK Jelen</v>
      </c>
      <c r="AL258" s="33" t="str" cm="1">
        <f t="array" ref="AL258">IFERROR(""&amp;INDEX(registarNatjecatelji,CX258,4),"")</f>
        <v>OK Jelen</v>
      </c>
      <c r="AM258" s="95" t="str">
        <f t="shared" si="220"/>
        <v/>
      </c>
      <c r="AN258" s="71" t="str">
        <f t="shared" si="221"/>
        <v>OK Jelen</v>
      </c>
      <c r="AO258" s="52" t="s">
        <v>0</v>
      </c>
      <c r="AP258" s="87" t="str">
        <f>IF(AJ258&lt;&gt;"NEMA","",IF(IFERROR(MATCH(AI258,AI$10:AI257,0),0)&lt;&gt;0,"",AI258))</f>
        <v/>
      </c>
      <c r="AQ258" s="52" t="s">
        <v>0</v>
      </c>
      <c r="AR258" s="135"/>
      <c r="AS258" s="52" t="s">
        <v>0</v>
      </c>
      <c r="AT258" s="57" t="str">
        <f t="shared" si="222"/>
        <v/>
      </c>
      <c r="AU258" s="33" t="str">
        <f>IF(AT258="","",MAX(AU$10:AU257)+1)</f>
        <v/>
      </c>
      <c r="AV258" s="33" t="str">
        <f t="shared" si="223"/>
        <v/>
      </c>
      <c r="AW258" s="33" t="str">
        <f t="shared" si="224"/>
        <v/>
      </c>
      <c r="AX258" s="33" t="str">
        <f>IF(AR258="","",MAX(AX$10:AX257)+1)</f>
        <v/>
      </c>
      <c r="AY258" s="94" t="str">
        <f t="shared" si="225"/>
        <v/>
      </c>
      <c r="AZ258" s="71" t="str">
        <f t="shared" si="226"/>
        <v/>
      </c>
      <c r="BA258" s="52" t="s">
        <v>0</v>
      </c>
      <c r="BB258" s="20" t="str">
        <f t="shared" si="227"/>
        <v/>
      </c>
      <c r="BC258" s="52" t="s">
        <v>0</v>
      </c>
      <c r="BD258" s="165" t="str">
        <f t="shared" si="228"/>
        <v>OK Jelen</v>
      </c>
      <c r="BE258" s="52" t="s">
        <v>0</v>
      </c>
      <c r="BF258" s="63" t="str">
        <f t="shared" si="229"/>
        <v/>
      </c>
      <c r="BG258" s="93" t="str">
        <f t="shared" si="230"/>
        <v>1</v>
      </c>
      <c r="BH258" s="211" t="str">
        <f t="shared" si="231"/>
        <v/>
      </c>
      <c r="BI258" s="212">
        <f t="shared" si="202"/>
        <v>6</v>
      </c>
      <c r="BJ258" s="52" t="s">
        <v>0</v>
      </c>
      <c r="BK258" s="57" t="str">
        <f t="shared" si="232"/>
        <v>Ana</v>
      </c>
      <c r="BL258" s="33" t="str">
        <f t="shared" si="233"/>
        <v>Beblek</v>
      </c>
      <c r="BM258" s="78">
        <f t="shared" si="234"/>
        <v>1472</v>
      </c>
      <c r="BN258" s="78" t="str">
        <f t="shared" si="235"/>
        <v/>
      </c>
      <c r="BO258" s="33" t="str">
        <f t="shared" si="236"/>
        <v>Ana</v>
      </c>
      <c r="BP258" s="71" t="str">
        <f t="shared" si="237"/>
        <v>Beblek</v>
      </c>
      <c r="BQ258" s="52" t="s">
        <v>0</v>
      </c>
      <c r="BR258" s="87" t="str">
        <f t="shared" si="238"/>
        <v/>
      </c>
      <c r="BS258" s="52" t="s">
        <v>0</v>
      </c>
      <c r="BT258" s="20" t="str">
        <f t="shared" si="239"/>
        <v/>
      </c>
      <c r="BU258" s="52" t="s">
        <v>0</v>
      </c>
      <c r="BV258" s="135"/>
      <c r="BW258" s="52" t="s">
        <v>0</v>
      </c>
      <c r="BX258" s="57" t="str">
        <f t="shared" si="240"/>
        <v/>
      </c>
      <c r="BY258" s="78" t="str">
        <f>IF(BV258="","",MAX(BY$10:BY257)+1)</f>
        <v/>
      </c>
      <c r="BZ258" s="58" t="str">
        <f t="shared" si="241"/>
        <v/>
      </c>
      <c r="CA258" s="52" t="s">
        <v>0</v>
      </c>
      <c r="CB258" s="20" t="str">
        <f t="shared" si="242"/>
        <v/>
      </c>
      <c r="CC258" s="52" t="s">
        <v>0</v>
      </c>
      <c r="CD258" s="63" t="str">
        <f>IF(AND(BM258="NEMA",BN258="NEMA"),MAX(CD$10:CD257)+1,"")</f>
        <v/>
      </c>
      <c r="CE258" s="58" t="str">
        <f t="shared" si="243"/>
        <v/>
      </c>
      <c r="CF258" t="s">
        <v>0</v>
      </c>
      <c r="CG258" s="138" t="str">
        <f t="shared" si="203"/>
        <v>Ž</v>
      </c>
      <c r="CH258" t="s">
        <v>0</v>
      </c>
      <c r="CI258" s="57" t="str">
        <f>IF(CD258="","",IF(M258&lt;&gt;"CRO","","INSERT INTO osoba (id,reg_broj,oib,spol_id,dat_rodjenja) VALUES ("&amp;CD258&amp;",(SELECT max(reg_broj)+1 FROM osoba),Null,'"&amp;CG258&amp;"',Null); INSERT INTO osoba_log (id,reg_broj,oib,spol_id,dat_rodjenja,dnevnik_id) SELECT id,reg_broj,oib,spol_id,dat_rodjenja,"&amp;dnevnik_id&amp;" FROM osoba WHERE id = "&amp;CD258&amp;";"))</f>
        <v/>
      </c>
      <c r="CJ258" s="71" t="str">
        <f>IF(CD258="","","INSERT INTO imeprezime (id,osoba_id,rbr,ime,prezime,klub_id,identitet_id,sintaksa_id,info,aktivno,dnevnik_id) VALUES ("&amp;CD258&amp;","&amp;IF(CI258="","Null",CD258)&amp;",1,'"&amp;BK258&amp;"','"&amp;BL258&amp;"',(SELECT id FROM klub WHERE naziv = '"&amp;BD258&amp;"'),Null,1,'',1,"&amp;dnevnik_id&amp;");")</f>
        <v/>
      </c>
      <c r="CK258" t="s">
        <v>0</v>
      </c>
      <c r="CL258" s="20" t="str">
        <f t="shared" si="244"/>
        <v/>
      </c>
      <c r="CM258" s="52" t="s">
        <v>0</v>
      </c>
      <c r="CN258" s="57" t="str">
        <f t="shared" si="204"/>
        <v>Ana</v>
      </c>
      <c r="CO258" s="71" t="str">
        <f t="shared" si="205"/>
        <v>Beblek</v>
      </c>
      <c r="CP258" s="52" t="s">
        <v>0</v>
      </c>
      <c r="CQ258" s="57" t="str">
        <f t="shared" si="245"/>
        <v>Ana – Beblek – OK Jelen – Ž21A</v>
      </c>
      <c r="CR258" s="58">
        <f t="shared" si="246"/>
        <v>147</v>
      </c>
      <c r="CS258" s="52" t="s">
        <v>0</v>
      </c>
      <c r="CT258" s="57" t="str">
        <f t="shared" si="247"/>
        <v>Ana – Beblek – OK Jelen</v>
      </c>
      <c r="CU258" s="58">
        <f t="shared" si="248"/>
        <v>147</v>
      </c>
      <c r="CV258" s="52" t="s">
        <v>0</v>
      </c>
      <c r="CW258" s="57" t="str">
        <f t="shared" si="249"/>
        <v>Ana – Beblek</v>
      </c>
      <c r="CX258" s="58">
        <f t="shared" si="250"/>
        <v>147</v>
      </c>
      <c r="CY258" s="52" t="s">
        <v>0</v>
      </c>
      <c r="CZ258" s="63">
        <f t="shared" si="251"/>
        <v>147</v>
      </c>
      <c r="DA258" s="58" cm="1">
        <f t="array" ref="DA258">IF(CZ258&lt;&gt;"",INDEX(imePrezime_id,CZ258,0),IF(CD258&lt;&gt;"",CD258,""))</f>
        <v>1472</v>
      </c>
      <c r="DB258" s="52" t="s">
        <v>0</v>
      </c>
      <c r="DC258" s="63" t="str">
        <f t="shared" si="252"/>
        <v>imepre</v>
      </c>
      <c r="DD258" s="78" t="str">
        <f t="shared" si="206"/>
        <v>klu</v>
      </c>
      <c r="DE258" s="78" t="str">
        <f t="shared" si="253"/>
        <v>kat</v>
      </c>
      <c r="DF258" s="78" t="str">
        <f t="shared" si="254"/>
        <v/>
      </c>
      <c r="DG258" s="71" t="str">
        <f t="shared" si="255"/>
        <v>imepre-klu-kat</v>
      </c>
      <c r="DH258" s="52" t="s">
        <v>0</v>
      </c>
      <c r="DI258" s="63">
        <f>IF(BL258="","",MAX(DI$10:DI257)+1)</f>
        <v>1222</v>
      </c>
      <c r="DJ258" s="78">
        <f t="shared" si="256"/>
        <v>1010</v>
      </c>
      <c r="DK258" s="78">
        <f t="shared" si="257"/>
        <v>1472</v>
      </c>
      <c r="DL258" s="78" t="str">
        <f t="shared" si="258"/>
        <v/>
      </c>
      <c r="DM258" s="78">
        <f t="shared" si="259"/>
        <v>6</v>
      </c>
      <c r="DN258" s="78">
        <f t="shared" si="207"/>
        <v>0</v>
      </c>
      <c r="DO258" s="78">
        <f t="shared" si="208"/>
        <v>1</v>
      </c>
      <c r="DP258" s="78" t="str">
        <f t="shared" si="260"/>
        <v>1</v>
      </c>
      <c r="DQ258" s="78" t="str">
        <f t="shared" si="261"/>
        <v/>
      </c>
      <c r="DR258" s="78" t="str">
        <f t="shared" si="262"/>
        <v/>
      </c>
      <c r="DS258" s="58" t="str">
        <f t="shared" si="209"/>
        <v/>
      </c>
      <c r="DT258" s="52" t="s">
        <v>0</v>
      </c>
      <c r="DU258" s="20"/>
      <c r="DV258" s="52"/>
      <c r="DW258" s="20"/>
      <c r="DX258" s="52"/>
      <c r="DY258" s="230"/>
      <c r="DZ258" s="52" t="s">
        <v>0</v>
      </c>
    </row>
    <row r="259" spans="1:130" x14ac:dyDescent="0.25">
      <c r="A259" t="s">
        <v>0</v>
      </c>
      <c r="B259" s="57" t="str">
        <f>IF(csv!F251="","",csv!T251)</f>
        <v>Ž21A</v>
      </c>
      <c r="C259" s="33" t="s">
        <v>0</v>
      </c>
      <c r="D259" s="33" t="str">
        <f>IF(csv!F251="","",csv!F251)</f>
        <v>Vacant</v>
      </c>
      <c r="E259" s="33" t="str">
        <f>IF(csv!E251="","",csv!E251)</f>
        <v/>
      </c>
      <c r="F259" s="33" t="s">
        <v>0</v>
      </c>
      <c r="G259" s="78" t="str">
        <f>IF(csv!M251="","",csv!M251)</f>
        <v/>
      </c>
      <c r="H259" s="78" t="str">
        <f>IF(csv!N251="","",csv!N251)</f>
        <v>0</v>
      </c>
      <c r="I259" s="33" t="s">
        <v>0</v>
      </c>
      <c r="J259" s="33" t="str">
        <f>IF(csv!P251="","",csv!P251)</f>
        <v/>
      </c>
      <c r="K259" s="33" t="str">
        <f>IF(csv!Q251="","",csv!Q251)</f>
        <v/>
      </c>
      <c r="L259" s="33" t="s">
        <v>0</v>
      </c>
      <c r="M259" s="71" t="str">
        <f>IF(csv!R251="","",csv!R251)</f>
        <v/>
      </c>
      <c r="N259" s="52" t="s">
        <v>0</v>
      </c>
      <c r="O259" s="57" t="str">
        <f t="shared" si="210"/>
        <v>Ž21A</v>
      </c>
      <c r="P259" s="78">
        <f>IF(O259="","",IF(COUNTIF(O$10:O258,O259)=0,P258+1,P258))</f>
        <v>17</v>
      </c>
      <c r="Q259" s="93">
        <f t="shared" si="211"/>
        <v>102</v>
      </c>
      <c r="R259" s="94" t="str" cm="1">
        <f t="array" ref="R259">IF(S259="","",INDEX(natjecanjeStaze_naziv,MATCH(S259,natjecanjeStaze_stazaId,0)))</f>
        <v/>
      </c>
      <c r="S259" s="58" t="str">
        <f t="shared" si="212"/>
        <v/>
      </c>
      <c r="T259" s="52" t="s">
        <v>0</v>
      </c>
      <c r="U259" s="165" t="str">
        <f t="shared" si="213"/>
        <v>Ž21A</v>
      </c>
      <c r="V259" s="52" t="s">
        <v>0</v>
      </c>
      <c r="W259" s="57" t="str">
        <f t="shared" si="214"/>
        <v/>
      </c>
      <c r="X259" s="78" t="str">
        <f t="shared" si="263"/>
        <v/>
      </c>
      <c r="Y259" s="33" t="str">
        <f t="shared" si="215"/>
        <v/>
      </c>
      <c r="Z259" s="71" t="str">
        <f>IF(Y259="","",MAX(Z$10:Z258)+1)</f>
        <v/>
      </c>
      <c r="AA259" s="52" t="s">
        <v>0</v>
      </c>
      <c r="AB259" s="135"/>
      <c r="AC259" s="52" t="s">
        <v>0</v>
      </c>
      <c r="AD259" s="20" t="str">
        <f t="shared" si="216"/>
        <v/>
      </c>
      <c r="AE259" s="52" t="s">
        <v>0</v>
      </c>
      <c r="AF259" s="165" t="str">
        <f t="shared" si="217"/>
        <v/>
      </c>
      <c r="AG259" s="52" t="s">
        <v>0</v>
      </c>
      <c r="AH259" s="57" t="str">
        <f t="shared" si="218"/>
        <v/>
      </c>
      <c r="AI259" s="33" t="str">
        <f t="shared" si="219"/>
        <v/>
      </c>
      <c r="AJ259" s="78" t="str">
        <f t="shared" si="264"/>
        <v/>
      </c>
      <c r="AK259" s="33" t="str" cm="1">
        <f t="array" ref="AK259">IF(AJ259="",""&amp;AI259,IF(AJ259="NEMA",AI259,INDEX(klub_naziv,MATCH(INDEX(klubAlias_klubId,AJ259),klub_id,0))))</f>
        <v/>
      </c>
      <c r="AL259" s="33" t="str" cm="1">
        <f t="array" ref="AL259">IFERROR(""&amp;INDEX(registarNatjecatelji,CX259,4),"")</f>
        <v/>
      </c>
      <c r="AM259" s="95" t="str">
        <f t="shared" si="220"/>
        <v/>
      </c>
      <c r="AN259" s="71" t="str">
        <f t="shared" si="221"/>
        <v/>
      </c>
      <c r="AO259" s="52" t="s">
        <v>0</v>
      </c>
      <c r="AP259" s="87" t="str">
        <f>IF(AJ259&lt;&gt;"NEMA","",IF(IFERROR(MATCH(AI259,AI$10:AI258,0),0)&lt;&gt;0,"",AI259))</f>
        <v/>
      </c>
      <c r="AQ259" s="52" t="s">
        <v>0</v>
      </c>
      <c r="AR259" s="135"/>
      <c r="AS259" s="52" t="s">
        <v>0</v>
      </c>
      <c r="AT259" s="57" t="str">
        <f t="shared" si="222"/>
        <v/>
      </c>
      <c r="AU259" s="33" t="str">
        <f>IF(AT259="","",MAX(AU$10:AU258)+1)</f>
        <v/>
      </c>
      <c r="AV259" s="33" t="str">
        <f t="shared" si="223"/>
        <v/>
      </c>
      <c r="AW259" s="33" t="str">
        <f t="shared" si="224"/>
        <v/>
      </c>
      <c r="AX259" s="33" t="str">
        <f>IF(AR259="","",MAX(AX$10:AX258)+1)</f>
        <v/>
      </c>
      <c r="AY259" s="94" t="str">
        <f t="shared" si="225"/>
        <v/>
      </c>
      <c r="AZ259" s="71" t="str">
        <f t="shared" si="226"/>
        <v/>
      </c>
      <c r="BA259" s="52" t="s">
        <v>0</v>
      </c>
      <c r="BB259" s="20" t="str">
        <f t="shared" si="227"/>
        <v/>
      </c>
      <c r="BC259" s="52" t="s">
        <v>0</v>
      </c>
      <c r="BD259" s="165" t="str">
        <f t="shared" si="228"/>
        <v/>
      </c>
      <c r="BE259" s="52" t="s">
        <v>0</v>
      </c>
      <c r="BF259" s="63" t="str">
        <f t="shared" si="229"/>
        <v/>
      </c>
      <c r="BG259" s="93" t="str">
        <f t="shared" si="230"/>
        <v>0</v>
      </c>
      <c r="BH259" s="211" t="str">
        <f t="shared" si="231"/>
        <v/>
      </c>
      <c r="BI259" s="212" t="str">
        <f t="shared" si="202"/>
        <v/>
      </c>
      <c r="BJ259" s="52" t="s">
        <v>0</v>
      </c>
      <c r="BK259" s="57" t="str">
        <f t="shared" si="232"/>
        <v>Vacant</v>
      </c>
      <c r="BL259" s="33" t="str">
        <f t="shared" si="233"/>
        <v/>
      </c>
      <c r="BM259" s="78" t="str">
        <f t="shared" si="234"/>
        <v/>
      </c>
      <c r="BN259" s="78" t="str">
        <f t="shared" si="235"/>
        <v/>
      </c>
      <c r="BO259" s="33" t="str">
        <f t="shared" si="236"/>
        <v/>
      </c>
      <c r="BP259" s="71" t="str">
        <f t="shared" si="237"/>
        <v/>
      </c>
      <c r="BQ259" s="52" t="s">
        <v>0</v>
      </c>
      <c r="BR259" s="87" t="str">
        <f t="shared" si="238"/>
        <v/>
      </c>
      <c r="BS259" s="52" t="s">
        <v>0</v>
      </c>
      <c r="BT259" s="20" t="str">
        <f t="shared" si="239"/>
        <v/>
      </c>
      <c r="BU259" s="52" t="s">
        <v>0</v>
      </c>
      <c r="BV259" s="135"/>
      <c r="BW259" s="52" t="s">
        <v>0</v>
      </c>
      <c r="BX259" s="57" t="str">
        <f t="shared" si="240"/>
        <v/>
      </c>
      <c r="BY259" s="78" t="str">
        <f>IF(BV259="","",MAX(BY$10:BY258)+1)</f>
        <v/>
      </c>
      <c r="BZ259" s="58" t="str">
        <f t="shared" si="241"/>
        <v/>
      </c>
      <c r="CA259" s="52" t="s">
        <v>0</v>
      </c>
      <c r="CB259" s="20" t="str">
        <f t="shared" si="242"/>
        <v/>
      </c>
      <c r="CC259" s="52" t="s">
        <v>0</v>
      </c>
      <c r="CD259" s="63" t="str">
        <f>IF(AND(BM259="NEMA",BN259="NEMA"),MAX(CD$10:CD258)+1,"")</f>
        <v/>
      </c>
      <c r="CE259" s="58" t="str">
        <f t="shared" si="243"/>
        <v/>
      </c>
      <c r="CF259" t="s">
        <v>0</v>
      </c>
      <c r="CG259" s="138" t="str">
        <f t="shared" si="203"/>
        <v>Ž</v>
      </c>
      <c r="CH259" t="s">
        <v>0</v>
      </c>
      <c r="CI259" s="57" t="str">
        <f>IF(CD259="","",IF(M259&lt;&gt;"CRO","","INSERT INTO osoba (id,reg_broj,oib,spol_id,dat_rodjenja) VALUES ("&amp;CD259&amp;",(SELECT max(reg_broj)+1 FROM osoba),Null,'"&amp;CG259&amp;"',Null); INSERT INTO osoba_log (id,reg_broj,oib,spol_id,dat_rodjenja,dnevnik_id) SELECT id,reg_broj,oib,spol_id,dat_rodjenja,"&amp;dnevnik_id&amp;" FROM osoba WHERE id = "&amp;CD259&amp;";"))</f>
        <v/>
      </c>
      <c r="CJ259" s="71" t="str">
        <f>IF(CD259="","","INSERT INTO imeprezime (id,osoba_id,rbr,ime,prezime,klub_id,identitet_id,sintaksa_id,info,aktivno,dnevnik_id) VALUES ("&amp;CD259&amp;","&amp;IF(CI259="","Null",CD259)&amp;",1,'"&amp;BK259&amp;"','"&amp;BL259&amp;"',(SELECT id FROM klub WHERE naziv = '"&amp;BD259&amp;"'),Null,1,'',1,"&amp;dnevnik_id&amp;");")</f>
        <v/>
      </c>
      <c r="CK259" t="s">
        <v>0</v>
      </c>
      <c r="CL259" s="20" t="str">
        <f t="shared" si="244"/>
        <v/>
      </c>
      <c r="CM259" s="52" t="s">
        <v>0</v>
      </c>
      <c r="CN259" s="57" t="str">
        <f t="shared" si="204"/>
        <v/>
      </c>
      <c r="CO259" s="71" t="str">
        <f t="shared" si="205"/>
        <v/>
      </c>
      <c r="CP259" s="52" t="s">
        <v>0</v>
      </c>
      <c r="CQ259" s="57" t="str">
        <f t="shared" si="245"/>
        <v/>
      </c>
      <c r="CR259" s="58" t="str">
        <f t="shared" si="246"/>
        <v/>
      </c>
      <c r="CS259" s="52" t="s">
        <v>0</v>
      </c>
      <c r="CT259" s="57" t="str">
        <f t="shared" si="247"/>
        <v/>
      </c>
      <c r="CU259" s="58" t="str">
        <f t="shared" si="248"/>
        <v/>
      </c>
      <c r="CV259" s="52" t="s">
        <v>0</v>
      </c>
      <c r="CW259" s="57" t="str">
        <f t="shared" si="249"/>
        <v/>
      </c>
      <c r="CX259" s="58" t="str">
        <f t="shared" si="250"/>
        <v/>
      </c>
      <c r="CY259" s="52" t="s">
        <v>0</v>
      </c>
      <c r="CZ259" s="63" t="str">
        <f t="shared" si="251"/>
        <v/>
      </c>
      <c r="DA259" s="58" t="str" cm="1">
        <f t="array" ref="DA259">IF(CZ259&lt;&gt;"",INDEX(imePrezime_id,CZ259,0),IF(CD259&lt;&gt;"",CD259,""))</f>
        <v/>
      </c>
      <c r="DB259" s="52" t="s">
        <v>0</v>
      </c>
      <c r="DC259" s="63" t="str">
        <f t="shared" si="252"/>
        <v/>
      </c>
      <c r="DD259" s="78" t="str">
        <f t="shared" si="206"/>
        <v/>
      </c>
      <c r="DE259" s="78" t="str">
        <f t="shared" si="253"/>
        <v/>
      </c>
      <c r="DF259" s="78" t="str">
        <f t="shared" si="254"/>
        <v/>
      </c>
      <c r="DG259" s="71" t="str">
        <f t="shared" si="255"/>
        <v/>
      </c>
      <c r="DH259" s="52" t="s">
        <v>0</v>
      </c>
      <c r="DI259" s="63" t="str">
        <f>IF(BL259="","",MAX(DI$10:DI258)+1)</f>
        <v/>
      </c>
      <c r="DJ259" s="78" t="str">
        <f t="shared" si="256"/>
        <v/>
      </c>
      <c r="DK259" s="78" t="str">
        <f t="shared" si="257"/>
        <v/>
      </c>
      <c r="DL259" s="78" t="str">
        <f t="shared" si="258"/>
        <v/>
      </c>
      <c r="DM259" s="78" t="str">
        <f t="shared" si="259"/>
        <v/>
      </c>
      <c r="DN259" s="78" t="str">
        <f t="shared" si="207"/>
        <v/>
      </c>
      <c r="DO259" s="78" t="str">
        <f t="shared" si="208"/>
        <v/>
      </c>
      <c r="DP259" s="78" t="str">
        <f t="shared" si="260"/>
        <v/>
      </c>
      <c r="DQ259" s="78" t="str">
        <f t="shared" si="261"/>
        <v/>
      </c>
      <c r="DR259" s="78" t="str">
        <f t="shared" si="262"/>
        <v/>
      </c>
      <c r="DS259" s="58" t="str">
        <f t="shared" si="209"/>
        <v/>
      </c>
      <c r="DT259" s="52" t="s">
        <v>0</v>
      </c>
      <c r="DU259" s="20"/>
      <c r="DV259" s="52"/>
      <c r="DW259" s="20"/>
      <c r="DX259" s="52"/>
      <c r="DY259" s="230"/>
      <c r="DZ259" s="52" t="s">
        <v>0</v>
      </c>
    </row>
    <row r="260" spans="1:130" x14ac:dyDescent="0.25">
      <c r="A260" t="s">
        <v>0</v>
      </c>
      <c r="B260" s="57" t="str">
        <f>IF(csv!F252="","",csv!T252)</f>
        <v>Ž21A</v>
      </c>
      <c r="C260" s="33" t="s">
        <v>0</v>
      </c>
      <c r="D260" s="33" t="str">
        <f>IF(csv!F252="","",csv!F252)</f>
        <v>Vacant</v>
      </c>
      <c r="E260" s="33" t="str">
        <f>IF(csv!E252="","",csv!E252)</f>
        <v/>
      </c>
      <c r="F260" s="33" t="s">
        <v>0</v>
      </c>
      <c r="G260" s="78" t="str">
        <f>IF(csv!M252="","",csv!M252)</f>
        <v/>
      </c>
      <c r="H260" s="78" t="str">
        <f>IF(csv!N252="","",csv!N252)</f>
        <v>0</v>
      </c>
      <c r="I260" s="33" t="s">
        <v>0</v>
      </c>
      <c r="J260" s="33" t="str">
        <f>IF(csv!P252="","",csv!P252)</f>
        <v/>
      </c>
      <c r="K260" s="33" t="str">
        <f>IF(csv!Q252="","",csv!Q252)</f>
        <v/>
      </c>
      <c r="L260" s="33" t="s">
        <v>0</v>
      </c>
      <c r="M260" s="71" t="str">
        <f>IF(csv!R252="","",csv!R252)</f>
        <v/>
      </c>
      <c r="N260" s="52" t="s">
        <v>0</v>
      </c>
      <c r="O260" s="57" t="str">
        <f t="shared" si="210"/>
        <v>Ž21A</v>
      </c>
      <c r="P260" s="78">
        <f>IF(O260="","",IF(COUNTIF(O$10:O259,O260)=0,P259+1,P259))</f>
        <v>17</v>
      </c>
      <c r="Q260" s="93">
        <f t="shared" si="211"/>
        <v>102</v>
      </c>
      <c r="R260" s="94" t="str" cm="1">
        <f t="array" ref="R260">IF(S260="","",INDEX(natjecanjeStaze_naziv,MATCH(S260,natjecanjeStaze_stazaId,0)))</f>
        <v/>
      </c>
      <c r="S260" s="58" t="str">
        <f t="shared" si="212"/>
        <v/>
      </c>
      <c r="T260" s="52" t="s">
        <v>0</v>
      </c>
      <c r="U260" s="165" t="str">
        <f t="shared" si="213"/>
        <v>Ž21A</v>
      </c>
      <c r="V260" s="52" t="s">
        <v>0</v>
      </c>
      <c r="W260" s="57" t="str">
        <f t="shared" si="214"/>
        <v/>
      </c>
      <c r="X260" s="78" t="str">
        <f t="shared" si="263"/>
        <v/>
      </c>
      <c r="Y260" s="33" t="str">
        <f t="shared" si="215"/>
        <v/>
      </c>
      <c r="Z260" s="71" t="str">
        <f>IF(Y260="","",MAX(Z$10:Z259)+1)</f>
        <v/>
      </c>
      <c r="AA260" s="52" t="s">
        <v>0</v>
      </c>
      <c r="AB260" s="135"/>
      <c r="AC260" s="52" t="s">
        <v>0</v>
      </c>
      <c r="AD260" s="20" t="str">
        <f t="shared" si="216"/>
        <v/>
      </c>
      <c r="AE260" s="52" t="s">
        <v>0</v>
      </c>
      <c r="AF260" s="165" t="str">
        <f t="shared" si="217"/>
        <v/>
      </c>
      <c r="AG260" s="52" t="s">
        <v>0</v>
      </c>
      <c r="AH260" s="57" t="str">
        <f t="shared" si="218"/>
        <v/>
      </c>
      <c r="AI260" s="33" t="str">
        <f t="shared" si="219"/>
        <v/>
      </c>
      <c r="AJ260" s="78" t="str">
        <f t="shared" si="264"/>
        <v/>
      </c>
      <c r="AK260" s="33" t="str" cm="1">
        <f t="array" ref="AK260">IF(AJ260="",""&amp;AI260,IF(AJ260="NEMA",AI260,INDEX(klub_naziv,MATCH(INDEX(klubAlias_klubId,AJ260),klub_id,0))))</f>
        <v/>
      </c>
      <c r="AL260" s="33" t="str" cm="1">
        <f t="array" ref="AL260">IFERROR(""&amp;INDEX(registarNatjecatelji,CX260,4),"")</f>
        <v/>
      </c>
      <c r="AM260" s="95" t="str">
        <f t="shared" si="220"/>
        <v/>
      </c>
      <c r="AN260" s="71" t="str">
        <f t="shared" si="221"/>
        <v/>
      </c>
      <c r="AO260" s="52" t="s">
        <v>0</v>
      </c>
      <c r="AP260" s="87" t="str">
        <f>IF(AJ260&lt;&gt;"NEMA","",IF(IFERROR(MATCH(AI260,AI$10:AI259,0),0)&lt;&gt;0,"",AI260))</f>
        <v/>
      </c>
      <c r="AQ260" s="52" t="s">
        <v>0</v>
      </c>
      <c r="AR260" s="135"/>
      <c r="AS260" s="52" t="s">
        <v>0</v>
      </c>
      <c r="AT260" s="57" t="str">
        <f t="shared" si="222"/>
        <v/>
      </c>
      <c r="AU260" s="33" t="str">
        <f>IF(AT260="","",MAX(AU$10:AU259)+1)</f>
        <v/>
      </c>
      <c r="AV260" s="33" t="str">
        <f t="shared" si="223"/>
        <v/>
      </c>
      <c r="AW260" s="33" t="str">
        <f t="shared" si="224"/>
        <v/>
      </c>
      <c r="AX260" s="33" t="str">
        <f>IF(AR260="","",MAX(AX$10:AX259)+1)</f>
        <v/>
      </c>
      <c r="AY260" s="94" t="str">
        <f t="shared" si="225"/>
        <v/>
      </c>
      <c r="AZ260" s="71" t="str">
        <f t="shared" si="226"/>
        <v/>
      </c>
      <c r="BA260" s="52" t="s">
        <v>0</v>
      </c>
      <c r="BB260" s="20" t="str">
        <f t="shared" si="227"/>
        <v/>
      </c>
      <c r="BC260" s="52" t="s">
        <v>0</v>
      </c>
      <c r="BD260" s="165" t="str">
        <f t="shared" si="228"/>
        <v/>
      </c>
      <c r="BE260" s="52" t="s">
        <v>0</v>
      </c>
      <c r="BF260" s="63" t="str">
        <f t="shared" si="229"/>
        <v/>
      </c>
      <c r="BG260" s="93" t="str">
        <f t="shared" si="230"/>
        <v>0</v>
      </c>
      <c r="BH260" s="211" t="str">
        <f t="shared" si="231"/>
        <v/>
      </c>
      <c r="BI260" s="212" t="str">
        <f t="shared" si="202"/>
        <v/>
      </c>
      <c r="BJ260" s="52" t="s">
        <v>0</v>
      </c>
      <c r="BK260" s="57" t="str">
        <f t="shared" si="232"/>
        <v>Vacant</v>
      </c>
      <c r="BL260" s="33" t="str">
        <f t="shared" si="233"/>
        <v/>
      </c>
      <c r="BM260" s="78" t="str">
        <f t="shared" si="234"/>
        <v/>
      </c>
      <c r="BN260" s="78" t="str">
        <f t="shared" si="235"/>
        <v/>
      </c>
      <c r="BO260" s="33" t="str">
        <f t="shared" si="236"/>
        <v/>
      </c>
      <c r="BP260" s="71" t="str">
        <f t="shared" si="237"/>
        <v/>
      </c>
      <c r="BQ260" s="52" t="s">
        <v>0</v>
      </c>
      <c r="BR260" s="87" t="str">
        <f t="shared" si="238"/>
        <v/>
      </c>
      <c r="BS260" s="52" t="s">
        <v>0</v>
      </c>
      <c r="BT260" s="20" t="str">
        <f t="shared" si="239"/>
        <v/>
      </c>
      <c r="BU260" s="52" t="s">
        <v>0</v>
      </c>
      <c r="BV260" s="135"/>
      <c r="BW260" s="52" t="s">
        <v>0</v>
      </c>
      <c r="BX260" s="57" t="str">
        <f t="shared" si="240"/>
        <v/>
      </c>
      <c r="BY260" s="78" t="str">
        <f>IF(BV260="","",MAX(BY$10:BY259)+1)</f>
        <v/>
      </c>
      <c r="BZ260" s="58" t="str">
        <f t="shared" si="241"/>
        <v/>
      </c>
      <c r="CA260" s="52" t="s">
        <v>0</v>
      </c>
      <c r="CB260" s="20" t="str">
        <f t="shared" si="242"/>
        <v/>
      </c>
      <c r="CC260" s="52" t="s">
        <v>0</v>
      </c>
      <c r="CD260" s="63" t="str">
        <f>IF(AND(BM260="NEMA",BN260="NEMA"),MAX(CD$10:CD259)+1,"")</f>
        <v/>
      </c>
      <c r="CE260" s="58" t="str">
        <f t="shared" si="243"/>
        <v/>
      </c>
      <c r="CF260" t="s">
        <v>0</v>
      </c>
      <c r="CG260" s="138" t="str">
        <f t="shared" si="203"/>
        <v>Ž</v>
      </c>
      <c r="CH260" t="s">
        <v>0</v>
      </c>
      <c r="CI260" s="57" t="str">
        <f>IF(CD260="","",IF(M260&lt;&gt;"CRO","","INSERT INTO osoba (id,reg_broj,oib,spol_id,dat_rodjenja) VALUES ("&amp;CD260&amp;",(SELECT max(reg_broj)+1 FROM osoba),Null,'"&amp;CG260&amp;"',Null); INSERT INTO osoba_log (id,reg_broj,oib,spol_id,dat_rodjenja,dnevnik_id) SELECT id,reg_broj,oib,spol_id,dat_rodjenja,"&amp;dnevnik_id&amp;" FROM osoba WHERE id = "&amp;CD260&amp;";"))</f>
        <v/>
      </c>
      <c r="CJ260" s="71" t="str">
        <f>IF(CD260="","","INSERT INTO imeprezime (id,osoba_id,rbr,ime,prezime,klub_id,identitet_id,sintaksa_id,info,aktivno,dnevnik_id) VALUES ("&amp;CD260&amp;","&amp;IF(CI260="","Null",CD260)&amp;",1,'"&amp;BK260&amp;"','"&amp;BL260&amp;"',(SELECT id FROM klub WHERE naziv = '"&amp;BD260&amp;"'),Null,1,'',1,"&amp;dnevnik_id&amp;");")</f>
        <v/>
      </c>
      <c r="CK260" t="s">
        <v>0</v>
      </c>
      <c r="CL260" s="20" t="str">
        <f t="shared" si="244"/>
        <v/>
      </c>
      <c r="CM260" s="52" t="s">
        <v>0</v>
      </c>
      <c r="CN260" s="57" t="str">
        <f t="shared" si="204"/>
        <v/>
      </c>
      <c r="CO260" s="71" t="str">
        <f t="shared" si="205"/>
        <v/>
      </c>
      <c r="CP260" s="52" t="s">
        <v>0</v>
      </c>
      <c r="CQ260" s="57" t="str">
        <f t="shared" si="245"/>
        <v/>
      </c>
      <c r="CR260" s="58" t="str">
        <f t="shared" si="246"/>
        <v/>
      </c>
      <c r="CS260" s="52" t="s">
        <v>0</v>
      </c>
      <c r="CT260" s="57" t="str">
        <f t="shared" si="247"/>
        <v/>
      </c>
      <c r="CU260" s="58" t="str">
        <f t="shared" si="248"/>
        <v/>
      </c>
      <c r="CV260" s="52" t="s">
        <v>0</v>
      </c>
      <c r="CW260" s="57" t="str">
        <f t="shared" si="249"/>
        <v/>
      </c>
      <c r="CX260" s="58" t="str">
        <f t="shared" si="250"/>
        <v/>
      </c>
      <c r="CY260" s="52" t="s">
        <v>0</v>
      </c>
      <c r="CZ260" s="63" t="str">
        <f t="shared" si="251"/>
        <v/>
      </c>
      <c r="DA260" s="58" t="str" cm="1">
        <f t="array" ref="DA260">IF(CZ260&lt;&gt;"",INDEX(imePrezime_id,CZ260,0),IF(CD260&lt;&gt;"",CD260,""))</f>
        <v/>
      </c>
      <c r="DB260" s="52" t="s">
        <v>0</v>
      </c>
      <c r="DC260" s="63" t="str">
        <f t="shared" si="252"/>
        <v/>
      </c>
      <c r="DD260" s="78" t="str">
        <f t="shared" si="206"/>
        <v/>
      </c>
      <c r="DE260" s="78" t="str">
        <f t="shared" si="253"/>
        <v/>
      </c>
      <c r="DF260" s="78" t="str">
        <f t="shared" si="254"/>
        <v/>
      </c>
      <c r="DG260" s="71" t="str">
        <f t="shared" si="255"/>
        <v/>
      </c>
      <c r="DH260" s="52" t="s">
        <v>0</v>
      </c>
      <c r="DI260" s="63" t="str">
        <f>IF(BL260="","",MAX(DI$10:DI259)+1)</f>
        <v/>
      </c>
      <c r="DJ260" s="78" t="str">
        <f t="shared" si="256"/>
        <v/>
      </c>
      <c r="DK260" s="78" t="str">
        <f t="shared" si="257"/>
        <v/>
      </c>
      <c r="DL260" s="78" t="str">
        <f t="shared" si="258"/>
        <v/>
      </c>
      <c r="DM260" s="78" t="str">
        <f t="shared" si="259"/>
        <v/>
      </c>
      <c r="DN260" s="78" t="str">
        <f t="shared" si="207"/>
        <v/>
      </c>
      <c r="DO260" s="78" t="str">
        <f t="shared" si="208"/>
        <v/>
      </c>
      <c r="DP260" s="78" t="str">
        <f t="shared" si="260"/>
        <v/>
      </c>
      <c r="DQ260" s="78" t="str">
        <f t="shared" si="261"/>
        <v/>
      </c>
      <c r="DR260" s="78" t="str">
        <f t="shared" si="262"/>
        <v/>
      </c>
      <c r="DS260" s="58" t="str">
        <f t="shared" si="209"/>
        <v/>
      </c>
      <c r="DT260" s="52" t="s">
        <v>0</v>
      </c>
      <c r="DU260" s="20"/>
      <c r="DV260" s="52"/>
      <c r="DW260" s="20"/>
      <c r="DX260" s="52"/>
      <c r="DY260" s="230"/>
      <c r="DZ260" s="52" t="s">
        <v>0</v>
      </c>
    </row>
    <row r="261" spans="1:130" x14ac:dyDescent="0.25">
      <c r="A261" t="s">
        <v>0</v>
      </c>
      <c r="B261" s="57" t="str">
        <f>IF(csv!F253="","",csv!T253)</f>
        <v>Ž21A</v>
      </c>
      <c r="C261" s="33" t="s">
        <v>0</v>
      </c>
      <c r="D261" s="33" t="str">
        <f>IF(csv!F253="","",csv!F253)</f>
        <v>Nevija</v>
      </c>
      <c r="E261" s="33" t="str">
        <f>IF(csv!E253="","",csv!E253)</f>
        <v>Frajzman</v>
      </c>
      <c r="F261" s="33" t="s">
        <v>0</v>
      </c>
      <c r="G261" s="78" t="str">
        <f>IF(csv!M253="","",csv!M253)</f>
        <v/>
      </c>
      <c r="H261" s="78" t="str">
        <f>IF(csv!N253="","",csv!N253)</f>
        <v>1</v>
      </c>
      <c r="I261" s="33" t="s">
        <v>0</v>
      </c>
      <c r="J261" s="33" t="str">
        <f>IF(csv!P253="","",csv!P253)</f>
        <v>OK Jelen</v>
      </c>
      <c r="K261" s="33" t="str">
        <f>IF(csv!Q253="","",csv!Q253)</f>
        <v>OK Jelen</v>
      </c>
      <c r="L261" s="33" t="s">
        <v>0</v>
      </c>
      <c r="M261" s="71" t="str">
        <f>IF(csv!R253="","",csv!R253)</f>
        <v>CRO</v>
      </c>
      <c r="N261" s="52" t="s">
        <v>0</v>
      </c>
      <c r="O261" s="57" t="str">
        <f t="shared" si="210"/>
        <v>Ž21A</v>
      </c>
      <c r="P261" s="78">
        <f>IF(O261="","",IF(COUNTIF(O$10:O260,O261)=0,P260+1,P260))</f>
        <v>17</v>
      </c>
      <c r="Q261" s="93">
        <f t="shared" si="211"/>
        <v>102</v>
      </c>
      <c r="R261" s="94" t="str" cm="1">
        <f t="array" ref="R261">IF(S261="","",INDEX(natjecanjeStaze_naziv,MATCH(S261,natjecanjeStaze_stazaId,0)))</f>
        <v>Ž21A – M20</v>
      </c>
      <c r="S261" s="58">
        <f t="shared" si="212"/>
        <v>1010</v>
      </c>
      <c r="T261" s="52" t="s">
        <v>0</v>
      </c>
      <c r="U261" s="165" t="str">
        <f t="shared" si="213"/>
        <v>Ž21A</v>
      </c>
      <c r="V261" s="52" t="s">
        <v>0</v>
      </c>
      <c r="W261" s="57" t="str">
        <f t="shared" si="214"/>
        <v>CRO</v>
      </c>
      <c r="X261" s="78">
        <f t="shared" si="263"/>
        <v>1</v>
      </c>
      <c r="Y261" s="33" t="str">
        <f t="shared" si="215"/>
        <v/>
      </c>
      <c r="Z261" s="71" t="str">
        <f>IF(Y261="","",MAX(Z$10:Z260)+1)</f>
        <v/>
      </c>
      <c r="AA261" s="52" t="s">
        <v>0</v>
      </c>
      <c r="AB261" s="135"/>
      <c r="AC261" s="52" t="s">
        <v>0</v>
      </c>
      <c r="AD261" s="20" t="str">
        <f t="shared" si="216"/>
        <v/>
      </c>
      <c r="AE261" s="52" t="s">
        <v>0</v>
      </c>
      <c r="AF261" s="165" t="str">
        <f t="shared" si="217"/>
        <v>CRO</v>
      </c>
      <c r="AG261" s="52" t="s">
        <v>0</v>
      </c>
      <c r="AH261" s="57" t="str">
        <f t="shared" si="218"/>
        <v>OK Jelen</v>
      </c>
      <c r="AI261" s="33" t="str">
        <f t="shared" si="219"/>
        <v>OK Jelen</v>
      </c>
      <c r="AJ261" s="78" t="str">
        <f t="shared" si="264"/>
        <v/>
      </c>
      <c r="AK261" s="33" t="str" cm="1">
        <f t="array" ref="AK261">IF(AJ261="",""&amp;AI261,IF(AJ261="NEMA",AI261,INDEX(klub_naziv,MATCH(INDEX(klubAlias_klubId,AJ261),klub_id,0))))</f>
        <v>OK Jelen</v>
      </c>
      <c r="AL261" s="33" t="str" cm="1">
        <f t="array" ref="AL261">IFERROR(""&amp;INDEX(registarNatjecatelji,CX261,4),"")</f>
        <v>OK Jelen</v>
      </c>
      <c r="AM261" s="95" t="str">
        <f t="shared" si="220"/>
        <v/>
      </c>
      <c r="AN261" s="71" t="str">
        <f t="shared" si="221"/>
        <v>OK Jelen</v>
      </c>
      <c r="AO261" s="52" t="s">
        <v>0</v>
      </c>
      <c r="AP261" s="87" t="str">
        <f>IF(AJ261&lt;&gt;"NEMA","",IF(IFERROR(MATCH(AI261,AI$10:AI260,0),0)&lt;&gt;0,"",AI261))</f>
        <v/>
      </c>
      <c r="AQ261" s="52" t="s">
        <v>0</v>
      </c>
      <c r="AR261" s="135"/>
      <c r="AS261" s="52" t="s">
        <v>0</v>
      </c>
      <c r="AT261" s="57" t="str">
        <f t="shared" si="222"/>
        <v/>
      </c>
      <c r="AU261" s="33" t="str">
        <f>IF(AT261="","",MAX(AU$10:AU260)+1)</f>
        <v/>
      </c>
      <c r="AV261" s="33" t="str">
        <f t="shared" si="223"/>
        <v/>
      </c>
      <c r="AW261" s="33" t="str">
        <f t="shared" si="224"/>
        <v/>
      </c>
      <c r="AX261" s="33" t="str">
        <f>IF(AR261="","",MAX(AX$10:AX260)+1)</f>
        <v/>
      </c>
      <c r="AY261" s="94" t="str">
        <f t="shared" si="225"/>
        <v/>
      </c>
      <c r="AZ261" s="71" t="str">
        <f t="shared" si="226"/>
        <v/>
      </c>
      <c r="BA261" s="52" t="s">
        <v>0</v>
      </c>
      <c r="BB261" s="20" t="str">
        <f t="shared" si="227"/>
        <v/>
      </c>
      <c r="BC261" s="52" t="s">
        <v>0</v>
      </c>
      <c r="BD261" s="165" t="str">
        <f t="shared" si="228"/>
        <v>OK Jelen</v>
      </c>
      <c r="BE261" s="52" t="s">
        <v>0</v>
      </c>
      <c r="BF261" s="63" t="str">
        <f t="shared" si="229"/>
        <v/>
      </c>
      <c r="BG261" s="93" t="str">
        <f t="shared" si="230"/>
        <v>1</v>
      </c>
      <c r="BH261" s="211" t="str">
        <f t="shared" si="231"/>
        <v/>
      </c>
      <c r="BI261" s="212">
        <f t="shared" si="202"/>
        <v>6</v>
      </c>
      <c r="BJ261" s="52" t="s">
        <v>0</v>
      </c>
      <c r="BK261" s="57" t="str">
        <f t="shared" si="232"/>
        <v>Nevija</v>
      </c>
      <c r="BL261" s="33" t="str">
        <f t="shared" si="233"/>
        <v>Frajzman</v>
      </c>
      <c r="BM261" s="78">
        <f t="shared" si="234"/>
        <v>1181</v>
      </c>
      <c r="BN261" s="78" t="str">
        <f t="shared" si="235"/>
        <v/>
      </c>
      <c r="BO261" s="33" t="str">
        <f t="shared" si="236"/>
        <v>Nevija</v>
      </c>
      <c r="BP261" s="71" t="str">
        <f t="shared" si="237"/>
        <v>Frajzman</v>
      </c>
      <c r="BQ261" s="52" t="s">
        <v>0</v>
      </c>
      <c r="BR261" s="87" t="str">
        <f t="shared" si="238"/>
        <v/>
      </c>
      <c r="BS261" s="52" t="s">
        <v>0</v>
      </c>
      <c r="BT261" s="20" t="str">
        <f t="shared" si="239"/>
        <v/>
      </c>
      <c r="BU261" s="52" t="s">
        <v>0</v>
      </c>
      <c r="BV261" s="135"/>
      <c r="BW261" s="52" t="s">
        <v>0</v>
      </c>
      <c r="BX261" s="57" t="str">
        <f t="shared" si="240"/>
        <v/>
      </c>
      <c r="BY261" s="78" t="str">
        <f>IF(BV261="","",MAX(BY$10:BY260)+1)</f>
        <v/>
      </c>
      <c r="BZ261" s="58" t="str">
        <f t="shared" si="241"/>
        <v/>
      </c>
      <c r="CA261" s="52" t="s">
        <v>0</v>
      </c>
      <c r="CB261" s="20" t="str">
        <f t="shared" si="242"/>
        <v/>
      </c>
      <c r="CC261" s="52" t="s">
        <v>0</v>
      </c>
      <c r="CD261" s="63" t="str">
        <f>IF(AND(BM261="NEMA",BN261="NEMA"),MAX(CD$10:CD260)+1,"")</f>
        <v/>
      </c>
      <c r="CE261" s="58" t="str">
        <f t="shared" si="243"/>
        <v/>
      </c>
      <c r="CF261" t="s">
        <v>0</v>
      </c>
      <c r="CG261" s="138" t="str">
        <f t="shared" si="203"/>
        <v>Ž</v>
      </c>
      <c r="CH261" t="s">
        <v>0</v>
      </c>
      <c r="CI261" s="57" t="str">
        <f>IF(CD261="","",IF(M261&lt;&gt;"CRO","","INSERT INTO osoba (id,reg_broj,oib,spol_id,dat_rodjenja) VALUES ("&amp;CD261&amp;",(SELECT max(reg_broj)+1 FROM osoba),Null,'"&amp;CG261&amp;"',Null); INSERT INTO osoba_log (id,reg_broj,oib,spol_id,dat_rodjenja,dnevnik_id) SELECT id,reg_broj,oib,spol_id,dat_rodjenja,"&amp;dnevnik_id&amp;" FROM osoba WHERE id = "&amp;CD261&amp;";"))</f>
        <v/>
      </c>
      <c r="CJ261" s="71" t="str">
        <f>IF(CD261="","","INSERT INTO imeprezime (id,osoba_id,rbr,ime,prezime,klub_id,identitet_id,sintaksa_id,info,aktivno,dnevnik_id) VALUES ("&amp;CD261&amp;","&amp;IF(CI261="","Null",CD261)&amp;",1,'"&amp;BK261&amp;"','"&amp;BL261&amp;"',(SELECT id FROM klub WHERE naziv = '"&amp;BD261&amp;"'),Null,1,'',1,"&amp;dnevnik_id&amp;");")</f>
        <v/>
      </c>
      <c r="CK261" t="s">
        <v>0</v>
      </c>
      <c r="CL261" s="20" t="str">
        <f t="shared" si="244"/>
        <v/>
      </c>
      <c r="CM261" s="52" t="s">
        <v>0</v>
      </c>
      <c r="CN261" s="57" t="str">
        <f t="shared" si="204"/>
        <v>Nevija</v>
      </c>
      <c r="CO261" s="71" t="str">
        <f t="shared" si="205"/>
        <v>Frajzman</v>
      </c>
      <c r="CP261" s="52" t="s">
        <v>0</v>
      </c>
      <c r="CQ261" s="57" t="str">
        <f t="shared" si="245"/>
        <v>Nevija – Frajzman – OK Jelen – Ž21A</v>
      </c>
      <c r="CR261" s="58">
        <f t="shared" si="246"/>
        <v>160</v>
      </c>
      <c r="CS261" s="52" t="s">
        <v>0</v>
      </c>
      <c r="CT261" s="57" t="str">
        <f t="shared" si="247"/>
        <v>Nevija – Frajzman – OK Jelen</v>
      </c>
      <c r="CU261" s="58">
        <f t="shared" si="248"/>
        <v>160</v>
      </c>
      <c r="CV261" s="52" t="s">
        <v>0</v>
      </c>
      <c r="CW261" s="57" t="str">
        <f t="shared" si="249"/>
        <v>Nevija – Frajzman</v>
      </c>
      <c r="CX261" s="58">
        <f t="shared" si="250"/>
        <v>160</v>
      </c>
      <c r="CY261" s="52" t="s">
        <v>0</v>
      </c>
      <c r="CZ261" s="63">
        <f t="shared" si="251"/>
        <v>160</v>
      </c>
      <c r="DA261" s="58" cm="1">
        <f t="array" ref="DA261">IF(CZ261&lt;&gt;"",INDEX(imePrezime_id,CZ261,0),IF(CD261&lt;&gt;"",CD261,""))</f>
        <v>1181</v>
      </c>
      <c r="DB261" s="52" t="s">
        <v>0</v>
      </c>
      <c r="DC261" s="63" t="str">
        <f t="shared" si="252"/>
        <v>imepre</v>
      </c>
      <c r="DD261" s="78" t="str">
        <f t="shared" si="206"/>
        <v>klu</v>
      </c>
      <c r="DE261" s="78" t="str">
        <f t="shared" si="253"/>
        <v>kat</v>
      </c>
      <c r="DF261" s="78" t="str">
        <f t="shared" si="254"/>
        <v/>
      </c>
      <c r="DG261" s="71" t="str">
        <f t="shared" si="255"/>
        <v>imepre-klu-kat</v>
      </c>
      <c r="DH261" s="52" t="s">
        <v>0</v>
      </c>
      <c r="DI261" s="63">
        <f>IF(BL261="","",MAX(DI$10:DI260)+1)</f>
        <v>1223</v>
      </c>
      <c r="DJ261" s="78">
        <f t="shared" si="256"/>
        <v>1010</v>
      </c>
      <c r="DK261" s="78">
        <f t="shared" si="257"/>
        <v>1181</v>
      </c>
      <c r="DL261" s="78" t="str">
        <f t="shared" si="258"/>
        <v/>
      </c>
      <c r="DM261" s="78">
        <f t="shared" si="259"/>
        <v>6</v>
      </c>
      <c r="DN261" s="78">
        <f t="shared" si="207"/>
        <v>0</v>
      </c>
      <c r="DO261" s="78">
        <f t="shared" si="208"/>
        <v>1</v>
      </c>
      <c r="DP261" s="78" t="str">
        <f t="shared" si="260"/>
        <v>1</v>
      </c>
      <c r="DQ261" s="78" t="str">
        <f t="shared" si="261"/>
        <v/>
      </c>
      <c r="DR261" s="78" t="str">
        <f t="shared" si="262"/>
        <v/>
      </c>
      <c r="DS261" s="58" t="str">
        <f t="shared" si="209"/>
        <v/>
      </c>
      <c r="DT261" s="52" t="s">
        <v>0</v>
      </c>
      <c r="DU261" s="20"/>
      <c r="DV261" s="52"/>
      <c r="DW261" s="20"/>
      <c r="DX261" s="52"/>
      <c r="DY261" s="230"/>
      <c r="DZ261" s="52" t="s">
        <v>0</v>
      </c>
    </row>
    <row r="262" spans="1:130" x14ac:dyDescent="0.25">
      <c r="A262" t="s">
        <v>0</v>
      </c>
      <c r="B262" s="57" t="str">
        <f>IF(csv!F254="","",csv!T254)</f>
        <v>Ž21B</v>
      </c>
      <c r="C262" s="33" t="s">
        <v>0</v>
      </c>
      <c r="D262" s="33" t="str">
        <f>IF(csv!F254="","",csv!F254)</f>
        <v>Petra</v>
      </c>
      <c r="E262" s="33" t="str">
        <f>IF(csv!E254="","",csv!E254)</f>
        <v>Plevnik</v>
      </c>
      <c r="F262" s="33" t="s">
        <v>0</v>
      </c>
      <c r="G262" s="78" t="str">
        <f>IF(csv!M254="","",csv!M254)</f>
        <v>48:40</v>
      </c>
      <c r="H262" s="78" t="str">
        <f>IF(csv!N254="","",csv!N254)</f>
        <v>0</v>
      </c>
      <c r="I262" s="33" t="s">
        <v>0</v>
      </c>
      <c r="J262" s="33" t="str">
        <f>IF(csv!P254="","",csv!P254)</f>
        <v>BJE</v>
      </c>
      <c r="K262" s="33" t="str">
        <f>IF(csv!Q254="","",csv!Q254)</f>
        <v>OK Bjelovar</v>
      </c>
      <c r="L262" s="33" t="s">
        <v>0</v>
      </c>
      <c r="M262" s="71" t="str">
        <f>IF(csv!R254="","",csv!R254)</f>
        <v>CRO</v>
      </c>
      <c r="N262" s="52" t="s">
        <v>0</v>
      </c>
      <c r="O262" s="57" t="str">
        <f t="shared" si="210"/>
        <v>Ž21B</v>
      </c>
      <c r="P262" s="78">
        <f>IF(O262="","",IF(COUNTIF(O$10:O261,O262)=0,P261+1,P261))</f>
        <v>18</v>
      </c>
      <c r="Q262" s="93">
        <f t="shared" si="211"/>
        <v>118</v>
      </c>
      <c r="R262" s="94" t="str" cm="1">
        <f t="array" ref="R262">IF(S262="","",INDEX(natjecanjeStaze_naziv,MATCH(S262,natjecanjeStaze_stazaId,0)))</f>
        <v>Ž16 – Ž21B</v>
      </c>
      <c r="S262" s="58">
        <f t="shared" si="212"/>
        <v>1007</v>
      </c>
      <c r="T262" s="52" t="s">
        <v>0</v>
      </c>
      <c r="U262" s="165" t="str">
        <f t="shared" si="213"/>
        <v>Ž21B</v>
      </c>
      <c r="V262" s="52" t="s">
        <v>0</v>
      </c>
      <c r="W262" s="57" t="str">
        <f t="shared" si="214"/>
        <v>CRO</v>
      </c>
      <c r="X262" s="78">
        <f t="shared" si="263"/>
        <v>1</v>
      </c>
      <c r="Y262" s="33" t="str">
        <f t="shared" si="215"/>
        <v/>
      </c>
      <c r="Z262" s="71" t="str">
        <f>IF(Y262="","",MAX(Z$10:Z261)+1)</f>
        <v/>
      </c>
      <c r="AA262" s="52" t="s">
        <v>0</v>
      </c>
      <c r="AB262" s="135"/>
      <c r="AC262" s="52" t="s">
        <v>0</v>
      </c>
      <c r="AD262" s="20" t="str">
        <f t="shared" si="216"/>
        <v/>
      </c>
      <c r="AE262" s="52" t="s">
        <v>0</v>
      </c>
      <c r="AF262" s="165" t="str">
        <f t="shared" si="217"/>
        <v>CRO</v>
      </c>
      <c r="AG262" s="52" t="s">
        <v>0</v>
      </c>
      <c r="AH262" s="57" t="str">
        <f t="shared" si="218"/>
        <v>BJE</v>
      </c>
      <c r="AI262" s="33" t="str">
        <f t="shared" si="219"/>
        <v>OK Bjelovar</v>
      </c>
      <c r="AJ262" s="78" t="str">
        <f t="shared" si="264"/>
        <v/>
      </c>
      <c r="AK262" s="33" t="str" cm="1">
        <f t="array" ref="AK262">IF(AJ262="",""&amp;AI262,IF(AJ262="NEMA",AI262,INDEX(klub_naziv,MATCH(INDEX(klubAlias_klubId,AJ262),klub_id,0))))</f>
        <v>OK Bjelovar</v>
      </c>
      <c r="AL262" s="33" t="str" cm="1">
        <f t="array" ref="AL262">IFERROR(""&amp;INDEX(registarNatjecatelji,CX262,4),"")</f>
        <v>OK Bjelovar</v>
      </c>
      <c r="AM262" s="95" t="str">
        <f t="shared" si="220"/>
        <v/>
      </c>
      <c r="AN262" s="71" t="str">
        <f t="shared" si="221"/>
        <v>OK Bjelovar</v>
      </c>
      <c r="AO262" s="52" t="s">
        <v>0</v>
      </c>
      <c r="AP262" s="87" t="str">
        <f>IF(AJ262&lt;&gt;"NEMA","",IF(IFERROR(MATCH(AI262,AI$10:AI261,0),0)&lt;&gt;0,"",AI262))</f>
        <v/>
      </c>
      <c r="AQ262" s="52" t="s">
        <v>0</v>
      </c>
      <c r="AR262" s="135"/>
      <c r="AS262" s="52" t="s">
        <v>0</v>
      </c>
      <c r="AT262" s="57" t="str">
        <f t="shared" si="222"/>
        <v/>
      </c>
      <c r="AU262" s="33" t="str">
        <f>IF(AT262="","",MAX(AU$10:AU261)+1)</f>
        <v/>
      </c>
      <c r="AV262" s="33" t="str">
        <f t="shared" si="223"/>
        <v/>
      </c>
      <c r="AW262" s="33" t="str">
        <f t="shared" si="224"/>
        <v/>
      </c>
      <c r="AX262" s="33" t="str">
        <f>IF(AR262="","",MAX(AX$10:AX261)+1)</f>
        <v/>
      </c>
      <c r="AY262" s="94" t="str">
        <f t="shared" si="225"/>
        <v/>
      </c>
      <c r="AZ262" s="71" t="str">
        <f t="shared" si="226"/>
        <v/>
      </c>
      <c r="BA262" s="52" t="s">
        <v>0</v>
      </c>
      <c r="BB262" s="20" t="str">
        <f t="shared" si="227"/>
        <v/>
      </c>
      <c r="BC262" s="52" t="s">
        <v>0</v>
      </c>
      <c r="BD262" s="165" t="str">
        <f t="shared" si="228"/>
        <v>OK Bjelovar</v>
      </c>
      <c r="BE262" s="52" t="s">
        <v>0</v>
      </c>
      <c r="BF262" s="63" t="str">
        <f t="shared" si="229"/>
        <v>48:40</v>
      </c>
      <c r="BG262" s="93" t="str">
        <f t="shared" si="230"/>
        <v>0</v>
      </c>
      <c r="BH262" s="211">
        <f t="shared" si="231"/>
        <v>2920</v>
      </c>
      <c r="BI262" s="212">
        <f t="shared" si="202"/>
        <v>1</v>
      </c>
      <c r="BJ262" s="52" t="s">
        <v>0</v>
      </c>
      <c r="BK262" s="57" t="str">
        <f t="shared" si="232"/>
        <v>Petra</v>
      </c>
      <c r="BL262" s="33" t="str">
        <f t="shared" si="233"/>
        <v>Plevnik</v>
      </c>
      <c r="BM262" s="78">
        <f t="shared" si="234"/>
        <v>1140</v>
      </c>
      <c r="BN262" s="78" t="str">
        <f t="shared" si="235"/>
        <v/>
      </c>
      <c r="BO262" s="33" t="str">
        <f t="shared" si="236"/>
        <v>Petra</v>
      </c>
      <c r="BP262" s="71" t="str">
        <f t="shared" si="237"/>
        <v>Plevnik</v>
      </c>
      <c r="BQ262" s="52" t="s">
        <v>0</v>
      </c>
      <c r="BR262" s="87" t="str">
        <f t="shared" si="238"/>
        <v/>
      </c>
      <c r="BS262" s="52" t="s">
        <v>0</v>
      </c>
      <c r="BT262" s="20" t="str">
        <f t="shared" si="239"/>
        <v/>
      </c>
      <c r="BU262" s="52" t="s">
        <v>0</v>
      </c>
      <c r="BV262" s="135"/>
      <c r="BW262" s="52" t="s">
        <v>0</v>
      </c>
      <c r="BX262" s="57" t="str">
        <f t="shared" si="240"/>
        <v/>
      </c>
      <c r="BY262" s="78" t="str">
        <f>IF(BV262="","",MAX(BY$10:BY261)+1)</f>
        <v/>
      </c>
      <c r="BZ262" s="58" t="str">
        <f t="shared" si="241"/>
        <v/>
      </c>
      <c r="CA262" s="52" t="s">
        <v>0</v>
      </c>
      <c r="CB262" s="20" t="str">
        <f t="shared" si="242"/>
        <v/>
      </c>
      <c r="CC262" s="52" t="s">
        <v>0</v>
      </c>
      <c r="CD262" s="63" t="str">
        <f>IF(AND(BM262="NEMA",BN262="NEMA"),MAX(CD$10:CD261)+1,"")</f>
        <v/>
      </c>
      <c r="CE262" s="58" t="str">
        <f t="shared" si="243"/>
        <v/>
      </c>
      <c r="CF262" t="s">
        <v>0</v>
      </c>
      <c r="CG262" s="138" t="str">
        <f t="shared" si="203"/>
        <v>Ž</v>
      </c>
      <c r="CH262" t="s">
        <v>0</v>
      </c>
      <c r="CI262" s="57" t="str">
        <f>IF(CD262="","",IF(M262&lt;&gt;"CRO","","INSERT INTO osoba (id,reg_broj,oib,spol_id,dat_rodjenja) VALUES ("&amp;CD262&amp;",(SELECT max(reg_broj)+1 FROM osoba),Null,'"&amp;CG262&amp;"',Null); INSERT INTO osoba_log (id,reg_broj,oib,spol_id,dat_rodjenja,dnevnik_id) SELECT id,reg_broj,oib,spol_id,dat_rodjenja,"&amp;dnevnik_id&amp;" FROM osoba WHERE id = "&amp;CD262&amp;";"))</f>
        <v/>
      </c>
      <c r="CJ262" s="71" t="str">
        <f>IF(CD262="","","INSERT INTO imeprezime (id,osoba_id,rbr,ime,prezime,klub_id,identitet_id,sintaksa_id,info,aktivno,dnevnik_id) VALUES ("&amp;CD262&amp;","&amp;IF(CI262="","Null",CD262)&amp;",1,'"&amp;BK262&amp;"','"&amp;BL262&amp;"',(SELECT id FROM klub WHERE naziv = '"&amp;BD262&amp;"'),Null,1,'',1,"&amp;dnevnik_id&amp;");")</f>
        <v/>
      </c>
      <c r="CK262" t="s">
        <v>0</v>
      </c>
      <c r="CL262" s="20" t="str">
        <f t="shared" si="244"/>
        <v/>
      </c>
      <c r="CM262" s="52" t="s">
        <v>0</v>
      </c>
      <c r="CN262" s="57" t="str">
        <f t="shared" si="204"/>
        <v>Petra</v>
      </c>
      <c r="CO262" s="71" t="str">
        <f t="shared" si="205"/>
        <v>Plevnik</v>
      </c>
      <c r="CP262" s="52" t="s">
        <v>0</v>
      </c>
      <c r="CQ262" s="57" t="str">
        <f t="shared" si="245"/>
        <v>Petra – Plevnik – OK Bjelovar – Ž21B</v>
      </c>
      <c r="CR262" s="58">
        <f t="shared" si="246"/>
        <v>18</v>
      </c>
      <c r="CS262" s="52" t="s">
        <v>0</v>
      </c>
      <c r="CT262" s="57" t="str">
        <f t="shared" si="247"/>
        <v>Petra – Plevnik – OK Bjelovar</v>
      </c>
      <c r="CU262" s="58">
        <f t="shared" si="248"/>
        <v>18</v>
      </c>
      <c r="CV262" s="52" t="s">
        <v>0</v>
      </c>
      <c r="CW262" s="57" t="str">
        <f t="shared" si="249"/>
        <v>Petra – Plevnik</v>
      </c>
      <c r="CX262" s="58">
        <f t="shared" si="250"/>
        <v>18</v>
      </c>
      <c r="CY262" s="52" t="s">
        <v>0</v>
      </c>
      <c r="CZ262" s="63">
        <f t="shared" si="251"/>
        <v>18</v>
      </c>
      <c r="DA262" s="58" cm="1">
        <f t="array" ref="DA262">IF(CZ262&lt;&gt;"",INDEX(imePrezime_id,CZ262,0),IF(CD262&lt;&gt;"",CD262,""))</f>
        <v>1140</v>
      </c>
      <c r="DB262" s="52" t="s">
        <v>0</v>
      </c>
      <c r="DC262" s="63" t="str">
        <f t="shared" si="252"/>
        <v>imepre</v>
      </c>
      <c r="DD262" s="78" t="str">
        <f t="shared" si="206"/>
        <v>klu</v>
      </c>
      <c r="DE262" s="78" t="str">
        <f t="shared" si="253"/>
        <v>kat</v>
      </c>
      <c r="DF262" s="78" t="str">
        <f t="shared" si="254"/>
        <v/>
      </c>
      <c r="DG262" s="71" t="str">
        <f t="shared" si="255"/>
        <v>imepre-klu-kat</v>
      </c>
      <c r="DH262" s="52" t="s">
        <v>0</v>
      </c>
      <c r="DI262" s="63">
        <f>IF(BL262="","",MAX(DI$10:DI261)+1)</f>
        <v>1224</v>
      </c>
      <c r="DJ262" s="78">
        <f t="shared" si="256"/>
        <v>1007</v>
      </c>
      <c r="DK262" s="78">
        <f t="shared" si="257"/>
        <v>1140</v>
      </c>
      <c r="DL262" s="78">
        <f t="shared" si="258"/>
        <v>2920</v>
      </c>
      <c r="DM262" s="78">
        <f t="shared" si="259"/>
        <v>1</v>
      </c>
      <c r="DN262" s="78">
        <f t="shared" si="207"/>
        <v>0</v>
      </c>
      <c r="DO262" s="78">
        <f t="shared" si="208"/>
        <v>1</v>
      </c>
      <c r="DP262" s="78" t="str">
        <f t="shared" si="260"/>
        <v>0</v>
      </c>
      <c r="DQ262" s="78" t="str">
        <f t="shared" si="261"/>
        <v/>
      </c>
      <c r="DR262" s="78" t="str">
        <f t="shared" si="262"/>
        <v/>
      </c>
      <c r="DS262" s="58" t="str">
        <f t="shared" si="209"/>
        <v/>
      </c>
      <c r="DT262" s="52" t="s">
        <v>0</v>
      </c>
      <c r="DU262" s="20"/>
      <c r="DV262" s="52"/>
      <c r="DW262" s="20"/>
      <c r="DX262" s="52"/>
      <c r="DY262" s="230"/>
      <c r="DZ262" s="52" t="s">
        <v>0</v>
      </c>
    </row>
    <row r="263" spans="1:130" x14ac:dyDescent="0.25">
      <c r="A263" t="s">
        <v>0</v>
      </c>
      <c r="B263" s="57" t="str">
        <f>IF(csv!F255="","",csv!T255)</f>
        <v>Ž21B</v>
      </c>
      <c r="C263" s="33" t="s">
        <v>0</v>
      </c>
      <c r="D263" s="33" t="str">
        <f>IF(csv!F255="","",csv!F255)</f>
        <v>Olga</v>
      </c>
      <c r="E263" s="33" t="str">
        <f>IF(csv!E255="","",csv!E255)</f>
        <v>Pajnić</v>
      </c>
      <c r="F263" s="33" t="s">
        <v>0</v>
      </c>
      <c r="G263" s="78" t="str">
        <f>IF(csv!M255="","",csv!M255)</f>
        <v>61:07</v>
      </c>
      <c r="H263" s="78" t="str">
        <f>IF(csv!N255="","",csv!N255)</f>
        <v>0</v>
      </c>
      <c r="I263" s="33" t="s">
        <v>0</v>
      </c>
      <c r="J263" s="33" t="str">
        <f>IF(csv!P255="","",csv!P255)</f>
        <v>KAP</v>
      </c>
      <c r="K263" s="33" t="str">
        <f>IF(csv!Q255="","",csv!Q255)</f>
        <v>OK Kapela</v>
      </c>
      <c r="L263" s="33" t="s">
        <v>0</v>
      </c>
      <c r="M263" s="71" t="str">
        <f>IF(csv!R255="","",csv!R255)</f>
        <v>CRO</v>
      </c>
      <c r="N263" s="52" t="s">
        <v>0</v>
      </c>
      <c r="O263" s="57" t="str">
        <f t="shared" si="210"/>
        <v>Ž21B</v>
      </c>
      <c r="P263" s="78">
        <f>IF(O263="","",IF(COUNTIF(O$10:O262,O263)=0,P262+1,P262))</f>
        <v>18</v>
      </c>
      <c r="Q263" s="93">
        <f t="shared" si="211"/>
        <v>118</v>
      </c>
      <c r="R263" s="94" t="str" cm="1">
        <f t="array" ref="R263">IF(S263="","",INDEX(natjecanjeStaze_naziv,MATCH(S263,natjecanjeStaze_stazaId,0)))</f>
        <v>Ž16 – Ž21B</v>
      </c>
      <c r="S263" s="58">
        <f t="shared" si="212"/>
        <v>1007</v>
      </c>
      <c r="T263" s="52" t="s">
        <v>0</v>
      </c>
      <c r="U263" s="165" t="str">
        <f t="shared" si="213"/>
        <v>Ž21B</v>
      </c>
      <c r="V263" s="52" t="s">
        <v>0</v>
      </c>
      <c r="W263" s="57" t="str">
        <f t="shared" si="214"/>
        <v>CRO</v>
      </c>
      <c r="X263" s="78">
        <f t="shared" si="263"/>
        <v>1</v>
      </c>
      <c r="Y263" s="33" t="str">
        <f t="shared" si="215"/>
        <v/>
      </c>
      <c r="Z263" s="71" t="str">
        <f>IF(Y263="","",MAX(Z$10:Z262)+1)</f>
        <v/>
      </c>
      <c r="AA263" s="52" t="s">
        <v>0</v>
      </c>
      <c r="AB263" s="135"/>
      <c r="AC263" s="52" t="s">
        <v>0</v>
      </c>
      <c r="AD263" s="20" t="str">
        <f t="shared" si="216"/>
        <v/>
      </c>
      <c r="AE263" s="52" t="s">
        <v>0</v>
      </c>
      <c r="AF263" s="165" t="str">
        <f t="shared" si="217"/>
        <v>CRO</v>
      </c>
      <c r="AG263" s="52" t="s">
        <v>0</v>
      </c>
      <c r="AH263" s="57" t="str">
        <f t="shared" si="218"/>
        <v>KAP</v>
      </c>
      <c r="AI263" s="33" t="str">
        <f t="shared" si="219"/>
        <v>OK Kapela</v>
      </c>
      <c r="AJ263" s="78" t="str">
        <f t="shared" si="264"/>
        <v/>
      </c>
      <c r="AK263" s="33" t="str" cm="1">
        <f t="array" ref="AK263">IF(AJ263="",""&amp;AI263,IF(AJ263="NEMA",AI263,INDEX(klub_naziv,MATCH(INDEX(klubAlias_klubId,AJ263),klub_id,0))))</f>
        <v>OK Kapela</v>
      </c>
      <c r="AL263" s="33" t="str" cm="1">
        <f t="array" ref="AL263">IFERROR(""&amp;INDEX(registarNatjecatelji,CX263,4),"")</f>
        <v>OK Kapela</v>
      </c>
      <c r="AM263" s="95" t="str">
        <f t="shared" si="220"/>
        <v/>
      </c>
      <c r="AN263" s="71" t="str">
        <f t="shared" si="221"/>
        <v>OK Kapela</v>
      </c>
      <c r="AO263" s="52" t="s">
        <v>0</v>
      </c>
      <c r="AP263" s="87" t="str">
        <f>IF(AJ263&lt;&gt;"NEMA","",IF(IFERROR(MATCH(AI263,AI$10:AI262,0),0)&lt;&gt;0,"",AI263))</f>
        <v/>
      </c>
      <c r="AQ263" s="52" t="s">
        <v>0</v>
      </c>
      <c r="AR263" s="135"/>
      <c r="AS263" s="52" t="s">
        <v>0</v>
      </c>
      <c r="AT263" s="57" t="str">
        <f t="shared" si="222"/>
        <v/>
      </c>
      <c r="AU263" s="33" t="str">
        <f>IF(AT263="","",MAX(AU$10:AU262)+1)</f>
        <v/>
      </c>
      <c r="AV263" s="33" t="str">
        <f t="shared" si="223"/>
        <v/>
      </c>
      <c r="AW263" s="33" t="str">
        <f t="shared" si="224"/>
        <v/>
      </c>
      <c r="AX263" s="33" t="str">
        <f>IF(AR263="","",MAX(AX$10:AX262)+1)</f>
        <v/>
      </c>
      <c r="AY263" s="94" t="str">
        <f t="shared" si="225"/>
        <v/>
      </c>
      <c r="AZ263" s="71" t="str">
        <f t="shared" si="226"/>
        <v/>
      </c>
      <c r="BA263" s="52" t="s">
        <v>0</v>
      </c>
      <c r="BB263" s="20" t="str">
        <f t="shared" si="227"/>
        <v/>
      </c>
      <c r="BC263" s="52" t="s">
        <v>0</v>
      </c>
      <c r="BD263" s="165" t="str">
        <f t="shared" si="228"/>
        <v>OK Kapela</v>
      </c>
      <c r="BE263" s="52" t="s">
        <v>0</v>
      </c>
      <c r="BF263" s="63" t="str">
        <f t="shared" si="229"/>
        <v>61:07</v>
      </c>
      <c r="BG263" s="93" t="str">
        <f t="shared" si="230"/>
        <v>0</v>
      </c>
      <c r="BH263" s="211">
        <f t="shared" si="231"/>
        <v>3667</v>
      </c>
      <c r="BI263" s="212">
        <f t="shared" si="202"/>
        <v>1</v>
      </c>
      <c r="BJ263" s="52" t="s">
        <v>0</v>
      </c>
      <c r="BK263" s="57" t="str">
        <f t="shared" si="232"/>
        <v>Olga</v>
      </c>
      <c r="BL263" s="33" t="str">
        <f t="shared" si="233"/>
        <v>Pajnić</v>
      </c>
      <c r="BM263" s="78">
        <f t="shared" si="234"/>
        <v>1212</v>
      </c>
      <c r="BN263" s="78" t="str">
        <f t="shared" si="235"/>
        <v/>
      </c>
      <c r="BO263" s="33" t="str">
        <f t="shared" si="236"/>
        <v>Olga</v>
      </c>
      <c r="BP263" s="71" t="str">
        <f t="shared" si="237"/>
        <v>Pajnić</v>
      </c>
      <c r="BQ263" s="52" t="s">
        <v>0</v>
      </c>
      <c r="BR263" s="87" t="str">
        <f t="shared" si="238"/>
        <v/>
      </c>
      <c r="BS263" s="52" t="s">
        <v>0</v>
      </c>
      <c r="BT263" s="20" t="str">
        <f t="shared" si="239"/>
        <v/>
      </c>
      <c r="BU263" s="52" t="s">
        <v>0</v>
      </c>
      <c r="BV263" s="135"/>
      <c r="BW263" s="52" t="s">
        <v>0</v>
      </c>
      <c r="BX263" s="57" t="str">
        <f t="shared" si="240"/>
        <v/>
      </c>
      <c r="BY263" s="78" t="str">
        <f>IF(BV263="","",MAX(BY$10:BY262)+1)</f>
        <v/>
      </c>
      <c r="BZ263" s="58" t="str">
        <f t="shared" si="241"/>
        <v/>
      </c>
      <c r="CA263" s="52" t="s">
        <v>0</v>
      </c>
      <c r="CB263" s="20" t="str">
        <f t="shared" si="242"/>
        <v/>
      </c>
      <c r="CC263" s="52" t="s">
        <v>0</v>
      </c>
      <c r="CD263" s="63" t="str">
        <f>IF(AND(BM263="NEMA",BN263="NEMA"),MAX(CD$10:CD262)+1,"")</f>
        <v/>
      </c>
      <c r="CE263" s="58" t="str">
        <f t="shared" si="243"/>
        <v/>
      </c>
      <c r="CF263" t="s">
        <v>0</v>
      </c>
      <c r="CG263" s="138" t="str">
        <f t="shared" si="203"/>
        <v>Ž</v>
      </c>
      <c r="CH263" t="s">
        <v>0</v>
      </c>
      <c r="CI263" s="57" t="str">
        <f>IF(CD263="","",IF(M263&lt;&gt;"CRO","","INSERT INTO osoba (id,reg_broj,oib,spol_id,dat_rodjenja) VALUES ("&amp;CD263&amp;",(SELECT max(reg_broj)+1 FROM osoba),Null,'"&amp;CG263&amp;"',Null); INSERT INTO osoba_log (id,reg_broj,oib,spol_id,dat_rodjenja,dnevnik_id) SELECT id,reg_broj,oib,spol_id,dat_rodjenja,"&amp;dnevnik_id&amp;" FROM osoba WHERE id = "&amp;CD263&amp;";"))</f>
        <v/>
      </c>
      <c r="CJ263" s="71" t="str">
        <f>IF(CD263="","","INSERT INTO imeprezime (id,osoba_id,rbr,ime,prezime,klub_id,identitet_id,sintaksa_id,info,aktivno,dnevnik_id) VALUES ("&amp;CD263&amp;","&amp;IF(CI263="","Null",CD263)&amp;",1,'"&amp;BK263&amp;"','"&amp;BL263&amp;"',(SELECT id FROM klub WHERE naziv = '"&amp;BD263&amp;"'),Null,1,'',1,"&amp;dnevnik_id&amp;");")</f>
        <v/>
      </c>
      <c r="CK263" t="s">
        <v>0</v>
      </c>
      <c r="CL263" s="20" t="str">
        <f t="shared" si="244"/>
        <v/>
      </c>
      <c r="CM263" s="52" t="s">
        <v>0</v>
      </c>
      <c r="CN263" s="57" t="str">
        <f t="shared" si="204"/>
        <v>Olga</v>
      </c>
      <c r="CO263" s="71" t="str">
        <f t="shared" si="205"/>
        <v>Pajnić</v>
      </c>
      <c r="CP263" s="52" t="s">
        <v>0</v>
      </c>
      <c r="CQ263" s="57" t="str">
        <f t="shared" si="245"/>
        <v>Olga – Pajnić – OK Kapela – Ž21B</v>
      </c>
      <c r="CR263" s="58">
        <f t="shared" si="246"/>
        <v>287</v>
      </c>
      <c r="CS263" s="52" t="s">
        <v>0</v>
      </c>
      <c r="CT263" s="57" t="str">
        <f t="shared" si="247"/>
        <v>Olga – Pajnić – OK Kapela</v>
      </c>
      <c r="CU263" s="58">
        <f t="shared" si="248"/>
        <v>287</v>
      </c>
      <c r="CV263" s="52" t="s">
        <v>0</v>
      </c>
      <c r="CW263" s="57" t="str">
        <f t="shared" si="249"/>
        <v>Olga – Pajnić</v>
      </c>
      <c r="CX263" s="58">
        <f t="shared" si="250"/>
        <v>287</v>
      </c>
      <c r="CY263" s="52" t="s">
        <v>0</v>
      </c>
      <c r="CZ263" s="63">
        <f t="shared" si="251"/>
        <v>287</v>
      </c>
      <c r="DA263" s="58" cm="1">
        <f t="array" ref="DA263">IF(CZ263&lt;&gt;"",INDEX(imePrezime_id,CZ263,0),IF(CD263&lt;&gt;"",CD263,""))</f>
        <v>1212</v>
      </c>
      <c r="DB263" s="52" t="s">
        <v>0</v>
      </c>
      <c r="DC263" s="63" t="str">
        <f t="shared" si="252"/>
        <v>imepre</v>
      </c>
      <c r="DD263" s="78" t="str">
        <f t="shared" si="206"/>
        <v>klu</v>
      </c>
      <c r="DE263" s="78" t="str">
        <f t="shared" si="253"/>
        <v>kat</v>
      </c>
      <c r="DF263" s="78" t="str">
        <f t="shared" si="254"/>
        <v/>
      </c>
      <c r="DG263" s="71" t="str">
        <f t="shared" si="255"/>
        <v>imepre-klu-kat</v>
      </c>
      <c r="DH263" s="52" t="s">
        <v>0</v>
      </c>
      <c r="DI263" s="63">
        <f>IF(BL263="","",MAX(DI$10:DI262)+1)</f>
        <v>1225</v>
      </c>
      <c r="DJ263" s="78">
        <f t="shared" si="256"/>
        <v>1007</v>
      </c>
      <c r="DK263" s="78">
        <f t="shared" si="257"/>
        <v>1212</v>
      </c>
      <c r="DL263" s="78">
        <f t="shared" si="258"/>
        <v>3667</v>
      </c>
      <c r="DM263" s="78">
        <f t="shared" si="259"/>
        <v>1</v>
      </c>
      <c r="DN263" s="78">
        <f t="shared" si="207"/>
        <v>0</v>
      </c>
      <c r="DO263" s="78">
        <f t="shared" si="208"/>
        <v>1</v>
      </c>
      <c r="DP263" s="78" t="str">
        <f t="shared" si="260"/>
        <v>0</v>
      </c>
      <c r="DQ263" s="78" t="str">
        <f t="shared" si="261"/>
        <v/>
      </c>
      <c r="DR263" s="78" t="str">
        <f t="shared" si="262"/>
        <v/>
      </c>
      <c r="DS263" s="58" t="str">
        <f t="shared" si="209"/>
        <v/>
      </c>
      <c r="DT263" s="52" t="s">
        <v>0</v>
      </c>
      <c r="DU263" s="20"/>
      <c r="DV263" s="52"/>
      <c r="DW263" s="20"/>
      <c r="DX263" s="52"/>
      <c r="DY263" s="230"/>
      <c r="DZ263" s="52" t="s">
        <v>0</v>
      </c>
    </row>
    <row r="264" spans="1:130" x14ac:dyDescent="0.25">
      <c r="A264" t="s">
        <v>0</v>
      </c>
      <c r="B264" s="57" t="str">
        <f>IF(csv!F256="","",csv!T256)</f>
        <v>Ž21B</v>
      </c>
      <c r="C264" s="33" t="s">
        <v>0</v>
      </c>
      <c r="D264" s="33" t="str">
        <f>IF(csv!F256="","",csv!F256)</f>
        <v>Ines</v>
      </c>
      <c r="E264" s="33" t="str">
        <f>IF(csv!E256="","",csv!E256)</f>
        <v>Mance</v>
      </c>
      <c r="F264" s="33" t="s">
        <v>0</v>
      </c>
      <c r="G264" s="78" t="str">
        <f>IF(csv!M256="","",csv!M256)</f>
        <v>63:56</v>
      </c>
      <c r="H264" s="78" t="str">
        <f>IF(csv!N256="","",csv!N256)</f>
        <v>0</v>
      </c>
      <c r="I264" s="33" t="s">
        <v>0</v>
      </c>
      <c r="J264" s="33" t="str">
        <f>IF(csv!P256="","",csv!P256)</f>
        <v>Vihor</v>
      </c>
      <c r="K264" s="33" t="str">
        <f>IF(csv!Q256="","",csv!Q256)</f>
        <v>OK Vihor</v>
      </c>
      <c r="L264" s="33" t="s">
        <v>0</v>
      </c>
      <c r="M264" s="71" t="str">
        <f>IF(csv!R256="","",csv!R256)</f>
        <v>CRO</v>
      </c>
      <c r="N264" s="52" t="s">
        <v>0</v>
      </c>
      <c r="O264" s="57" t="str">
        <f t="shared" si="210"/>
        <v>Ž21B</v>
      </c>
      <c r="P264" s="78">
        <f>IF(O264="","",IF(COUNTIF(O$10:O263,O264)=0,P263+1,P263))</f>
        <v>18</v>
      </c>
      <c r="Q264" s="93">
        <f t="shared" si="211"/>
        <v>118</v>
      </c>
      <c r="R264" s="94" t="str" cm="1">
        <f t="array" ref="R264">IF(S264="","",INDEX(natjecanjeStaze_naziv,MATCH(S264,natjecanjeStaze_stazaId,0)))</f>
        <v>Ž16 – Ž21B</v>
      </c>
      <c r="S264" s="58">
        <f t="shared" si="212"/>
        <v>1007</v>
      </c>
      <c r="T264" s="52" t="s">
        <v>0</v>
      </c>
      <c r="U264" s="165" t="str">
        <f t="shared" si="213"/>
        <v>Ž21B</v>
      </c>
      <c r="V264" s="52" t="s">
        <v>0</v>
      </c>
      <c r="W264" s="57" t="str">
        <f t="shared" si="214"/>
        <v>CRO</v>
      </c>
      <c r="X264" s="78">
        <f t="shared" si="263"/>
        <v>1</v>
      </c>
      <c r="Y264" s="33" t="str">
        <f t="shared" si="215"/>
        <v/>
      </c>
      <c r="Z264" s="71" t="str">
        <f>IF(Y264="","",MAX(Z$10:Z263)+1)</f>
        <v/>
      </c>
      <c r="AA264" s="52" t="s">
        <v>0</v>
      </c>
      <c r="AB264" s="135"/>
      <c r="AC264" s="52" t="s">
        <v>0</v>
      </c>
      <c r="AD264" s="20" t="str">
        <f t="shared" si="216"/>
        <v/>
      </c>
      <c r="AE264" s="52" t="s">
        <v>0</v>
      </c>
      <c r="AF264" s="165" t="str">
        <f t="shared" si="217"/>
        <v>CRO</v>
      </c>
      <c r="AG264" s="52" t="s">
        <v>0</v>
      </c>
      <c r="AH264" s="57" t="str">
        <f t="shared" si="218"/>
        <v>Vihor</v>
      </c>
      <c r="AI264" s="33" t="str">
        <f t="shared" si="219"/>
        <v>OK Vihor</v>
      </c>
      <c r="AJ264" s="78" t="str">
        <f t="shared" si="264"/>
        <v/>
      </c>
      <c r="AK264" s="33" t="str" cm="1">
        <f t="array" ref="AK264">IF(AJ264="",""&amp;AI264,IF(AJ264="NEMA",AI264,INDEX(klub_naziv,MATCH(INDEX(klubAlias_klubId,AJ264),klub_id,0))))</f>
        <v>OK Vihor</v>
      </c>
      <c r="AL264" s="33" t="str" cm="1">
        <f t="array" ref="AL264">IFERROR(""&amp;INDEX(registarNatjecatelji,CX264,4),"")</f>
        <v>OK Vihor</v>
      </c>
      <c r="AM264" s="95" t="str">
        <f t="shared" si="220"/>
        <v/>
      </c>
      <c r="AN264" s="71" t="str">
        <f t="shared" si="221"/>
        <v>OK Vihor</v>
      </c>
      <c r="AO264" s="52" t="s">
        <v>0</v>
      </c>
      <c r="AP264" s="87" t="str">
        <f>IF(AJ264&lt;&gt;"NEMA","",IF(IFERROR(MATCH(AI264,AI$10:AI263,0),0)&lt;&gt;0,"",AI264))</f>
        <v/>
      </c>
      <c r="AQ264" s="52" t="s">
        <v>0</v>
      </c>
      <c r="AR264" s="135"/>
      <c r="AS264" s="52" t="s">
        <v>0</v>
      </c>
      <c r="AT264" s="57" t="str">
        <f t="shared" si="222"/>
        <v/>
      </c>
      <c r="AU264" s="33" t="str">
        <f>IF(AT264="","",MAX(AU$10:AU263)+1)</f>
        <v/>
      </c>
      <c r="AV264" s="33" t="str">
        <f t="shared" si="223"/>
        <v/>
      </c>
      <c r="AW264" s="33" t="str">
        <f t="shared" si="224"/>
        <v/>
      </c>
      <c r="AX264" s="33" t="str">
        <f>IF(AR264="","",MAX(AX$10:AX263)+1)</f>
        <v/>
      </c>
      <c r="AY264" s="94" t="str">
        <f t="shared" si="225"/>
        <v/>
      </c>
      <c r="AZ264" s="71" t="str">
        <f t="shared" si="226"/>
        <v/>
      </c>
      <c r="BA264" s="52" t="s">
        <v>0</v>
      </c>
      <c r="BB264" s="20" t="str">
        <f t="shared" si="227"/>
        <v/>
      </c>
      <c r="BC264" s="52" t="s">
        <v>0</v>
      </c>
      <c r="BD264" s="165" t="str">
        <f t="shared" si="228"/>
        <v>OK Vihor</v>
      </c>
      <c r="BE264" s="52" t="s">
        <v>0</v>
      </c>
      <c r="BF264" s="63" t="str">
        <f t="shared" si="229"/>
        <v>63:56</v>
      </c>
      <c r="BG264" s="93" t="str">
        <f t="shared" si="230"/>
        <v>0</v>
      </c>
      <c r="BH264" s="211">
        <f t="shared" si="231"/>
        <v>3836</v>
      </c>
      <c r="BI264" s="212">
        <f t="shared" si="202"/>
        <v>1</v>
      </c>
      <c r="BJ264" s="52" t="s">
        <v>0</v>
      </c>
      <c r="BK264" s="57" t="str">
        <f t="shared" si="232"/>
        <v>Ines</v>
      </c>
      <c r="BL264" s="33" t="str">
        <f t="shared" si="233"/>
        <v>Mance</v>
      </c>
      <c r="BM264" s="78">
        <f t="shared" si="234"/>
        <v>1353</v>
      </c>
      <c r="BN264" s="78" t="str">
        <f t="shared" si="235"/>
        <v/>
      </c>
      <c r="BO264" s="33" t="str">
        <f t="shared" si="236"/>
        <v>Ines</v>
      </c>
      <c r="BP264" s="71" t="str">
        <f t="shared" si="237"/>
        <v>Mance</v>
      </c>
      <c r="BQ264" s="52" t="s">
        <v>0</v>
      </c>
      <c r="BR264" s="87" t="str">
        <f t="shared" si="238"/>
        <v/>
      </c>
      <c r="BS264" s="52" t="s">
        <v>0</v>
      </c>
      <c r="BT264" s="20" t="str">
        <f t="shared" si="239"/>
        <v/>
      </c>
      <c r="BU264" s="52" t="s">
        <v>0</v>
      </c>
      <c r="BV264" s="135"/>
      <c r="BW264" s="52" t="s">
        <v>0</v>
      </c>
      <c r="BX264" s="57" t="str">
        <f t="shared" si="240"/>
        <v/>
      </c>
      <c r="BY264" s="78" t="str">
        <f>IF(BV264="","",MAX(BY$10:BY263)+1)</f>
        <v/>
      </c>
      <c r="BZ264" s="58" t="str">
        <f t="shared" si="241"/>
        <v/>
      </c>
      <c r="CA264" s="52" t="s">
        <v>0</v>
      </c>
      <c r="CB264" s="20" t="str">
        <f t="shared" si="242"/>
        <v/>
      </c>
      <c r="CC264" s="52" t="s">
        <v>0</v>
      </c>
      <c r="CD264" s="63" t="str">
        <f>IF(AND(BM264="NEMA",BN264="NEMA"),MAX(CD$10:CD263)+1,"")</f>
        <v/>
      </c>
      <c r="CE264" s="58" t="str">
        <f t="shared" si="243"/>
        <v/>
      </c>
      <c r="CF264" t="s">
        <v>0</v>
      </c>
      <c r="CG264" s="138" t="str">
        <f t="shared" si="203"/>
        <v>Ž</v>
      </c>
      <c r="CH264" t="s">
        <v>0</v>
      </c>
      <c r="CI264" s="57" t="str">
        <f>IF(CD264="","",IF(M264&lt;&gt;"CRO","","INSERT INTO osoba (id,reg_broj,oib,spol_id,dat_rodjenja) VALUES ("&amp;CD264&amp;",(SELECT max(reg_broj)+1 FROM osoba),Null,'"&amp;CG264&amp;"',Null); INSERT INTO osoba_log (id,reg_broj,oib,spol_id,dat_rodjenja,dnevnik_id) SELECT id,reg_broj,oib,spol_id,dat_rodjenja,"&amp;dnevnik_id&amp;" FROM osoba WHERE id = "&amp;CD264&amp;";"))</f>
        <v/>
      </c>
      <c r="CJ264" s="71" t="str">
        <f>IF(CD264="","","INSERT INTO imeprezime (id,osoba_id,rbr,ime,prezime,klub_id,identitet_id,sintaksa_id,info,aktivno,dnevnik_id) VALUES ("&amp;CD264&amp;","&amp;IF(CI264="","Null",CD264)&amp;",1,'"&amp;BK264&amp;"','"&amp;BL264&amp;"',(SELECT id FROM klub WHERE naziv = '"&amp;BD264&amp;"'),Null,1,'',1,"&amp;dnevnik_id&amp;");")</f>
        <v/>
      </c>
      <c r="CK264" t="s">
        <v>0</v>
      </c>
      <c r="CL264" s="20" t="str">
        <f t="shared" si="244"/>
        <v/>
      </c>
      <c r="CM264" s="52" t="s">
        <v>0</v>
      </c>
      <c r="CN264" s="57" t="str">
        <f t="shared" si="204"/>
        <v>Ines</v>
      </c>
      <c r="CO264" s="71" t="str">
        <f t="shared" si="205"/>
        <v>Mance</v>
      </c>
      <c r="CP264" s="52" t="s">
        <v>0</v>
      </c>
      <c r="CQ264" s="57" t="str">
        <f t="shared" si="245"/>
        <v>Ines – Mance – OK Vihor – Ž21B</v>
      </c>
      <c r="CR264" s="58">
        <f t="shared" si="246"/>
        <v>773</v>
      </c>
      <c r="CS264" s="52" t="s">
        <v>0</v>
      </c>
      <c r="CT264" s="57" t="str">
        <f t="shared" si="247"/>
        <v>Ines – Mance – OK Vihor</v>
      </c>
      <c r="CU264" s="58">
        <f t="shared" si="248"/>
        <v>773</v>
      </c>
      <c r="CV264" s="52" t="s">
        <v>0</v>
      </c>
      <c r="CW264" s="57" t="str">
        <f t="shared" si="249"/>
        <v>Ines – Mance</v>
      </c>
      <c r="CX264" s="58">
        <f t="shared" si="250"/>
        <v>773</v>
      </c>
      <c r="CY264" s="52" t="s">
        <v>0</v>
      </c>
      <c r="CZ264" s="63">
        <f t="shared" si="251"/>
        <v>773</v>
      </c>
      <c r="DA264" s="58" cm="1">
        <f t="array" ref="DA264">IF(CZ264&lt;&gt;"",INDEX(imePrezime_id,CZ264,0),IF(CD264&lt;&gt;"",CD264,""))</f>
        <v>1353</v>
      </c>
      <c r="DB264" s="52" t="s">
        <v>0</v>
      </c>
      <c r="DC264" s="63" t="str">
        <f t="shared" si="252"/>
        <v>imepre</v>
      </c>
      <c r="DD264" s="78" t="str">
        <f t="shared" si="206"/>
        <v>klu</v>
      </c>
      <c r="DE264" s="78" t="str">
        <f t="shared" si="253"/>
        <v>kat</v>
      </c>
      <c r="DF264" s="78" t="str">
        <f t="shared" si="254"/>
        <v/>
      </c>
      <c r="DG264" s="71" t="str">
        <f t="shared" si="255"/>
        <v>imepre-klu-kat</v>
      </c>
      <c r="DH264" s="52" t="s">
        <v>0</v>
      </c>
      <c r="DI264" s="63">
        <f>IF(BL264="","",MAX(DI$10:DI263)+1)</f>
        <v>1226</v>
      </c>
      <c r="DJ264" s="78">
        <f t="shared" si="256"/>
        <v>1007</v>
      </c>
      <c r="DK264" s="78">
        <f t="shared" si="257"/>
        <v>1353</v>
      </c>
      <c r="DL264" s="78">
        <f t="shared" si="258"/>
        <v>3836</v>
      </c>
      <c r="DM264" s="78">
        <f t="shared" si="259"/>
        <v>1</v>
      </c>
      <c r="DN264" s="78">
        <f t="shared" si="207"/>
        <v>0</v>
      </c>
      <c r="DO264" s="78">
        <f t="shared" si="208"/>
        <v>1</v>
      </c>
      <c r="DP264" s="78" t="str">
        <f t="shared" si="260"/>
        <v>0</v>
      </c>
      <c r="DQ264" s="78" t="str">
        <f t="shared" si="261"/>
        <v/>
      </c>
      <c r="DR264" s="78" t="str">
        <f t="shared" si="262"/>
        <v/>
      </c>
      <c r="DS264" s="58" t="str">
        <f t="shared" si="209"/>
        <v/>
      </c>
      <c r="DT264" s="52" t="s">
        <v>0</v>
      </c>
      <c r="DU264" s="20"/>
      <c r="DV264" s="52"/>
      <c r="DW264" s="20"/>
      <c r="DX264" s="52"/>
      <c r="DY264" s="230"/>
      <c r="DZ264" s="52" t="s">
        <v>0</v>
      </c>
    </row>
    <row r="265" spans="1:130" x14ac:dyDescent="0.25">
      <c r="A265" t="s">
        <v>0</v>
      </c>
      <c r="B265" s="57" t="str">
        <f>IF(csv!F257="","",csv!T257)</f>
        <v>Ž21B</v>
      </c>
      <c r="C265" s="33" t="s">
        <v>0</v>
      </c>
      <c r="D265" s="33" t="str">
        <f>IF(csv!F257="","",csv!F257)</f>
        <v>Lana</v>
      </c>
      <c r="E265" s="33" t="str">
        <f>IF(csv!E257="","",csv!E257)</f>
        <v>Gerjević</v>
      </c>
      <c r="F265" s="33" t="s">
        <v>0</v>
      </c>
      <c r="G265" s="78" t="str">
        <f>IF(csv!M257="","",csv!M257)</f>
        <v>64:18</v>
      </c>
      <c r="H265" s="78" t="str">
        <f>IF(csv!N257="","",csv!N257)</f>
        <v>0</v>
      </c>
      <c r="I265" s="33" t="s">
        <v>0</v>
      </c>
      <c r="J265" s="33" t="str">
        <f>IF(csv!P257="","",csv!P257)</f>
        <v>KAP</v>
      </c>
      <c r="K265" s="33" t="str">
        <f>IF(csv!Q257="","",csv!Q257)</f>
        <v>OK Kapela</v>
      </c>
      <c r="L265" s="33" t="s">
        <v>0</v>
      </c>
      <c r="M265" s="71" t="str">
        <f>IF(csv!R257="","",csv!R257)</f>
        <v>CRO</v>
      </c>
      <c r="N265" s="52" t="s">
        <v>0</v>
      </c>
      <c r="O265" s="57" t="str">
        <f t="shared" si="210"/>
        <v>Ž21B</v>
      </c>
      <c r="P265" s="78">
        <f>IF(O265="","",IF(COUNTIF(O$10:O264,O265)=0,P264+1,P264))</f>
        <v>18</v>
      </c>
      <c r="Q265" s="93">
        <f t="shared" si="211"/>
        <v>118</v>
      </c>
      <c r="R265" s="94" t="str" cm="1">
        <f t="array" ref="R265">IF(S265="","",INDEX(natjecanjeStaze_naziv,MATCH(S265,natjecanjeStaze_stazaId,0)))</f>
        <v>Ž16 – Ž21B</v>
      </c>
      <c r="S265" s="58">
        <f t="shared" si="212"/>
        <v>1007</v>
      </c>
      <c r="T265" s="52" t="s">
        <v>0</v>
      </c>
      <c r="U265" s="165" t="str">
        <f t="shared" si="213"/>
        <v>Ž21B</v>
      </c>
      <c r="V265" s="52" t="s">
        <v>0</v>
      </c>
      <c r="W265" s="57" t="str">
        <f t="shared" si="214"/>
        <v>CRO</v>
      </c>
      <c r="X265" s="78">
        <f t="shared" si="263"/>
        <v>1</v>
      </c>
      <c r="Y265" s="33" t="str">
        <f t="shared" si="215"/>
        <v/>
      </c>
      <c r="Z265" s="71" t="str">
        <f>IF(Y265="","",MAX(Z$10:Z264)+1)</f>
        <v/>
      </c>
      <c r="AA265" s="52" t="s">
        <v>0</v>
      </c>
      <c r="AB265" s="135"/>
      <c r="AC265" s="52" t="s">
        <v>0</v>
      </c>
      <c r="AD265" s="20" t="str">
        <f t="shared" si="216"/>
        <v/>
      </c>
      <c r="AE265" s="52" t="s">
        <v>0</v>
      </c>
      <c r="AF265" s="165" t="str">
        <f t="shared" si="217"/>
        <v>CRO</v>
      </c>
      <c r="AG265" s="52" t="s">
        <v>0</v>
      </c>
      <c r="AH265" s="57" t="str">
        <f t="shared" si="218"/>
        <v>KAP</v>
      </c>
      <c r="AI265" s="33" t="str">
        <f t="shared" si="219"/>
        <v>OK Kapela</v>
      </c>
      <c r="AJ265" s="78" t="str">
        <f t="shared" si="264"/>
        <v/>
      </c>
      <c r="AK265" s="33" t="str" cm="1">
        <f t="array" ref="AK265">IF(AJ265="",""&amp;AI265,IF(AJ265="NEMA",AI265,INDEX(klub_naziv,MATCH(INDEX(klubAlias_klubId,AJ265),klub_id,0))))</f>
        <v>OK Kapela</v>
      </c>
      <c r="AL265" s="33" t="str" cm="1">
        <f t="array" ref="AL265">IFERROR(""&amp;INDEX(registarNatjecatelji,CX265,4),"")</f>
        <v>OK Kapela</v>
      </c>
      <c r="AM265" s="95" t="str">
        <f t="shared" si="220"/>
        <v/>
      </c>
      <c r="AN265" s="71" t="str">
        <f t="shared" si="221"/>
        <v>OK Kapela</v>
      </c>
      <c r="AO265" s="52" t="s">
        <v>0</v>
      </c>
      <c r="AP265" s="87" t="str">
        <f>IF(AJ265&lt;&gt;"NEMA","",IF(IFERROR(MATCH(AI265,AI$10:AI264,0),0)&lt;&gt;0,"",AI265))</f>
        <v/>
      </c>
      <c r="AQ265" s="52" t="s">
        <v>0</v>
      </c>
      <c r="AR265" s="135"/>
      <c r="AS265" s="52" t="s">
        <v>0</v>
      </c>
      <c r="AT265" s="57" t="str">
        <f t="shared" si="222"/>
        <v/>
      </c>
      <c r="AU265" s="33" t="str">
        <f>IF(AT265="","",MAX(AU$10:AU264)+1)</f>
        <v/>
      </c>
      <c r="AV265" s="33" t="str">
        <f t="shared" si="223"/>
        <v/>
      </c>
      <c r="AW265" s="33" t="str">
        <f t="shared" si="224"/>
        <v/>
      </c>
      <c r="AX265" s="33" t="str">
        <f>IF(AR265="","",MAX(AX$10:AX264)+1)</f>
        <v/>
      </c>
      <c r="AY265" s="94" t="str">
        <f t="shared" si="225"/>
        <v/>
      </c>
      <c r="AZ265" s="71" t="str">
        <f t="shared" si="226"/>
        <v/>
      </c>
      <c r="BA265" s="52" t="s">
        <v>0</v>
      </c>
      <c r="BB265" s="20" t="str">
        <f t="shared" si="227"/>
        <v/>
      </c>
      <c r="BC265" s="52" t="s">
        <v>0</v>
      </c>
      <c r="BD265" s="165" t="str">
        <f t="shared" si="228"/>
        <v>OK Kapela</v>
      </c>
      <c r="BE265" s="52" t="s">
        <v>0</v>
      </c>
      <c r="BF265" s="63" t="str">
        <f t="shared" si="229"/>
        <v>64:18</v>
      </c>
      <c r="BG265" s="93" t="str">
        <f t="shared" si="230"/>
        <v>0</v>
      </c>
      <c r="BH265" s="211">
        <f t="shared" si="231"/>
        <v>3858</v>
      </c>
      <c r="BI265" s="212">
        <f t="shared" si="202"/>
        <v>1</v>
      </c>
      <c r="BJ265" s="52" t="s">
        <v>0</v>
      </c>
      <c r="BK265" s="57" t="str">
        <f t="shared" si="232"/>
        <v>Lana</v>
      </c>
      <c r="BL265" s="33" t="str">
        <f t="shared" si="233"/>
        <v>Gerjević</v>
      </c>
      <c r="BM265" s="78">
        <f t="shared" si="234"/>
        <v>1261</v>
      </c>
      <c r="BN265" s="78" t="str">
        <f t="shared" si="235"/>
        <v/>
      </c>
      <c r="BO265" s="33" t="str">
        <f t="shared" si="236"/>
        <v>Lana</v>
      </c>
      <c r="BP265" s="71" t="str">
        <f t="shared" si="237"/>
        <v>Gerjević</v>
      </c>
      <c r="BQ265" s="52" t="s">
        <v>0</v>
      </c>
      <c r="BR265" s="87" t="str">
        <f t="shared" si="238"/>
        <v/>
      </c>
      <c r="BS265" s="52" t="s">
        <v>0</v>
      </c>
      <c r="BT265" s="20" t="str">
        <f t="shared" si="239"/>
        <v/>
      </c>
      <c r="BU265" s="52" t="s">
        <v>0</v>
      </c>
      <c r="BV265" s="135"/>
      <c r="BW265" s="52" t="s">
        <v>0</v>
      </c>
      <c r="BX265" s="57" t="str">
        <f t="shared" si="240"/>
        <v/>
      </c>
      <c r="BY265" s="78" t="str">
        <f>IF(BV265="","",MAX(BY$10:BY264)+1)</f>
        <v/>
      </c>
      <c r="BZ265" s="58" t="str">
        <f t="shared" si="241"/>
        <v/>
      </c>
      <c r="CA265" s="52" t="s">
        <v>0</v>
      </c>
      <c r="CB265" s="20" t="str">
        <f t="shared" si="242"/>
        <v/>
      </c>
      <c r="CC265" s="52" t="s">
        <v>0</v>
      </c>
      <c r="CD265" s="63" t="str">
        <f>IF(AND(BM265="NEMA",BN265="NEMA"),MAX(CD$10:CD264)+1,"")</f>
        <v/>
      </c>
      <c r="CE265" s="58" t="str">
        <f t="shared" si="243"/>
        <v/>
      </c>
      <c r="CF265" t="s">
        <v>0</v>
      </c>
      <c r="CG265" s="138" t="str">
        <f t="shared" si="203"/>
        <v>Ž</v>
      </c>
      <c r="CH265" t="s">
        <v>0</v>
      </c>
      <c r="CI265" s="57" t="str">
        <f>IF(CD265="","",IF(M265&lt;&gt;"CRO","","INSERT INTO osoba (id,reg_broj,oib,spol_id,dat_rodjenja) VALUES ("&amp;CD265&amp;",(SELECT max(reg_broj)+1 FROM osoba),Null,'"&amp;CG265&amp;"',Null); INSERT INTO osoba_log (id,reg_broj,oib,spol_id,dat_rodjenja,dnevnik_id) SELECT id,reg_broj,oib,spol_id,dat_rodjenja,"&amp;dnevnik_id&amp;" FROM osoba WHERE id = "&amp;CD265&amp;";"))</f>
        <v/>
      </c>
      <c r="CJ265" s="71" t="str">
        <f>IF(CD265="","","INSERT INTO imeprezime (id,osoba_id,rbr,ime,prezime,klub_id,identitet_id,sintaksa_id,info,aktivno,dnevnik_id) VALUES ("&amp;CD265&amp;","&amp;IF(CI265="","Null",CD265)&amp;",1,'"&amp;BK265&amp;"','"&amp;BL265&amp;"',(SELECT id FROM klub WHERE naziv = '"&amp;BD265&amp;"'),Null,1,'',1,"&amp;dnevnik_id&amp;");")</f>
        <v/>
      </c>
      <c r="CK265" t="s">
        <v>0</v>
      </c>
      <c r="CL265" s="20" t="str">
        <f t="shared" si="244"/>
        <v/>
      </c>
      <c r="CM265" s="52" t="s">
        <v>0</v>
      </c>
      <c r="CN265" s="57" t="str">
        <f t="shared" si="204"/>
        <v>Lana</v>
      </c>
      <c r="CO265" s="71" t="str">
        <f t="shared" si="205"/>
        <v>Gerjević</v>
      </c>
      <c r="CP265" s="52" t="s">
        <v>0</v>
      </c>
      <c r="CQ265" s="57" t="str">
        <f t="shared" si="245"/>
        <v>Lana – Gerjević – OK Kapela – Ž21B</v>
      </c>
      <c r="CR265" s="58">
        <f t="shared" si="246"/>
        <v>240</v>
      </c>
      <c r="CS265" s="52" t="s">
        <v>0</v>
      </c>
      <c r="CT265" s="57" t="str">
        <f t="shared" si="247"/>
        <v>Lana – Gerjević – OK Kapela</v>
      </c>
      <c r="CU265" s="58">
        <f t="shared" si="248"/>
        <v>240</v>
      </c>
      <c r="CV265" s="52" t="s">
        <v>0</v>
      </c>
      <c r="CW265" s="57" t="str">
        <f t="shared" si="249"/>
        <v>Lana – Gerjević</v>
      </c>
      <c r="CX265" s="58">
        <f t="shared" si="250"/>
        <v>240</v>
      </c>
      <c r="CY265" s="52" t="s">
        <v>0</v>
      </c>
      <c r="CZ265" s="63">
        <f t="shared" si="251"/>
        <v>240</v>
      </c>
      <c r="DA265" s="58" cm="1">
        <f t="array" ref="DA265">IF(CZ265&lt;&gt;"",INDEX(imePrezime_id,CZ265,0),IF(CD265&lt;&gt;"",CD265,""))</f>
        <v>1261</v>
      </c>
      <c r="DB265" s="52" t="s">
        <v>0</v>
      </c>
      <c r="DC265" s="63" t="str">
        <f t="shared" si="252"/>
        <v>imepre</v>
      </c>
      <c r="DD265" s="78" t="str">
        <f t="shared" si="206"/>
        <v>klu</v>
      </c>
      <c r="DE265" s="78" t="str">
        <f t="shared" si="253"/>
        <v>kat</v>
      </c>
      <c r="DF265" s="78" t="str">
        <f t="shared" si="254"/>
        <v/>
      </c>
      <c r="DG265" s="71" t="str">
        <f t="shared" si="255"/>
        <v>imepre-klu-kat</v>
      </c>
      <c r="DH265" s="52" t="s">
        <v>0</v>
      </c>
      <c r="DI265" s="63">
        <f>IF(BL265="","",MAX(DI$10:DI264)+1)</f>
        <v>1227</v>
      </c>
      <c r="DJ265" s="78">
        <f t="shared" si="256"/>
        <v>1007</v>
      </c>
      <c r="DK265" s="78">
        <f t="shared" si="257"/>
        <v>1261</v>
      </c>
      <c r="DL265" s="78">
        <f t="shared" si="258"/>
        <v>3858</v>
      </c>
      <c r="DM265" s="78">
        <f t="shared" si="259"/>
        <v>1</v>
      </c>
      <c r="DN265" s="78">
        <f t="shared" si="207"/>
        <v>0</v>
      </c>
      <c r="DO265" s="78">
        <f t="shared" si="208"/>
        <v>1</v>
      </c>
      <c r="DP265" s="78" t="str">
        <f t="shared" si="260"/>
        <v>0</v>
      </c>
      <c r="DQ265" s="78" t="str">
        <f t="shared" si="261"/>
        <v/>
      </c>
      <c r="DR265" s="78" t="str">
        <f t="shared" si="262"/>
        <v/>
      </c>
      <c r="DS265" s="58" t="str">
        <f t="shared" si="209"/>
        <v/>
      </c>
      <c r="DT265" s="52" t="s">
        <v>0</v>
      </c>
      <c r="DU265" s="20"/>
      <c r="DV265" s="52"/>
      <c r="DW265" s="20"/>
      <c r="DX265" s="52"/>
      <c r="DY265" s="230"/>
      <c r="DZ265" s="52" t="s">
        <v>0</v>
      </c>
    </row>
    <row r="266" spans="1:130" x14ac:dyDescent="0.25">
      <c r="A266" t="s">
        <v>0</v>
      </c>
      <c r="B266" s="57" t="str">
        <f>IF(csv!F258="","",csv!T258)</f>
        <v>Ž21B</v>
      </c>
      <c r="C266" s="33" t="s">
        <v>0</v>
      </c>
      <c r="D266" s="33" t="str">
        <f>IF(csv!F258="","",csv!F258)</f>
        <v>Ana-Marija</v>
      </c>
      <c r="E266" s="33" t="str">
        <f>IF(csv!E258="","",csv!E258)</f>
        <v>Pavić</v>
      </c>
      <c r="F266" s="33" t="s">
        <v>0</v>
      </c>
      <c r="G266" s="78" t="str">
        <f>IF(csv!M258="","",csv!M258)</f>
        <v>65:59</v>
      </c>
      <c r="H266" s="78" t="str">
        <f>IF(csv!N258="","",csv!N258)</f>
        <v>0</v>
      </c>
      <c r="I266" s="33" t="s">
        <v>0</v>
      </c>
      <c r="J266" s="33" t="str">
        <f>IF(csv!P258="","",csv!P258)</f>
        <v>Vihor</v>
      </c>
      <c r="K266" s="33" t="str">
        <f>IF(csv!Q258="","",csv!Q258)</f>
        <v>OK Vihor</v>
      </c>
      <c r="L266" s="33" t="s">
        <v>0</v>
      </c>
      <c r="M266" s="71" t="str">
        <f>IF(csv!R258="","",csv!R258)</f>
        <v>CRO</v>
      </c>
      <c r="N266" s="52" t="s">
        <v>0</v>
      </c>
      <c r="O266" s="57" t="str">
        <f t="shared" si="210"/>
        <v>Ž21B</v>
      </c>
      <c r="P266" s="78">
        <f>IF(O266="","",IF(COUNTIF(O$10:O265,O266)=0,P265+1,P265))</f>
        <v>18</v>
      </c>
      <c r="Q266" s="93">
        <f t="shared" si="211"/>
        <v>118</v>
      </c>
      <c r="R266" s="94" t="str" cm="1">
        <f t="array" ref="R266">IF(S266="","",INDEX(natjecanjeStaze_naziv,MATCH(S266,natjecanjeStaze_stazaId,0)))</f>
        <v>Ž16 – Ž21B</v>
      </c>
      <c r="S266" s="58">
        <f t="shared" si="212"/>
        <v>1007</v>
      </c>
      <c r="T266" s="52" t="s">
        <v>0</v>
      </c>
      <c r="U266" s="165" t="str">
        <f t="shared" si="213"/>
        <v>Ž21B</v>
      </c>
      <c r="V266" s="52" t="s">
        <v>0</v>
      </c>
      <c r="W266" s="57" t="str">
        <f t="shared" si="214"/>
        <v>CRO</v>
      </c>
      <c r="X266" s="78">
        <f t="shared" si="263"/>
        <v>1</v>
      </c>
      <c r="Y266" s="33" t="str">
        <f t="shared" si="215"/>
        <v/>
      </c>
      <c r="Z266" s="71" t="str">
        <f>IF(Y266="","",MAX(Z$10:Z265)+1)</f>
        <v/>
      </c>
      <c r="AA266" s="52" t="s">
        <v>0</v>
      </c>
      <c r="AB266" s="135"/>
      <c r="AC266" s="52" t="s">
        <v>0</v>
      </c>
      <c r="AD266" s="20" t="str">
        <f t="shared" si="216"/>
        <v/>
      </c>
      <c r="AE266" s="52" t="s">
        <v>0</v>
      </c>
      <c r="AF266" s="165" t="str">
        <f t="shared" si="217"/>
        <v>CRO</v>
      </c>
      <c r="AG266" s="52" t="s">
        <v>0</v>
      </c>
      <c r="AH266" s="57" t="str">
        <f t="shared" si="218"/>
        <v>Vihor</v>
      </c>
      <c r="AI266" s="33" t="str">
        <f t="shared" si="219"/>
        <v>OK Vihor</v>
      </c>
      <c r="AJ266" s="78" t="str">
        <f t="shared" si="264"/>
        <v/>
      </c>
      <c r="AK266" s="33" t="str" cm="1">
        <f t="array" ref="AK266">IF(AJ266="",""&amp;AI266,IF(AJ266="NEMA",AI266,INDEX(klub_naziv,MATCH(INDEX(klubAlias_klubId,AJ266),klub_id,0))))</f>
        <v>OK Vihor</v>
      </c>
      <c r="AL266" s="33" t="str" cm="1">
        <f t="array" ref="AL266">IFERROR(""&amp;INDEX(registarNatjecatelji,CX266,4),"")</f>
        <v>OK Vihor</v>
      </c>
      <c r="AM266" s="95" t="str">
        <f t="shared" si="220"/>
        <v/>
      </c>
      <c r="AN266" s="71" t="str">
        <f t="shared" si="221"/>
        <v>OK Vihor</v>
      </c>
      <c r="AO266" s="52" t="s">
        <v>0</v>
      </c>
      <c r="AP266" s="87" t="str">
        <f>IF(AJ266&lt;&gt;"NEMA","",IF(IFERROR(MATCH(AI266,AI$10:AI265,0),0)&lt;&gt;0,"",AI266))</f>
        <v/>
      </c>
      <c r="AQ266" s="52" t="s">
        <v>0</v>
      </c>
      <c r="AR266" s="135"/>
      <c r="AS266" s="52" t="s">
        <v>0</v>
      </c>
      <c r="AT266" s="57" t="str">
        <f t="shared" si="222"/>
        <v/>
      </c>
      <c r="AU266" s="33" t="str">
        <f>IF(AT266="","",MAX(AU$10:AU265)+1)</f>
        <v/>
      </c>
      <c r="AV266" s="33" t="str">
        <f t="shared" si="223"/>
        <v/>
      </c>
      <c r="AW266" s="33" t="str">
        <f t="shared" si="224"/>
        <v/>
      </c>
      <c r="AX266" s="33" t="str">
        <f>IF(AR266="","",MAX(AX$10:AX265)+1)</f>
        <v/>
      </c>
      <c r="AY266" s="94" t="str">
        <f t="shared" si="225"/>
        <v/>
      </c>
      <c r="AZ266" s="71" t="str">
        <f t="shared" si="226"/>
        <v/>
      </c>
      <c r="BA266" s="52" t="s">
        <v>0</v>
      </c>
      <c r="BB266" s="20" t="str">
        <f t="shared" si="227"/>
        <v/>
      </c>
      <c r="BC266" s="52" t="s">
        <v>0</v>
      </c>
      <c r="BD266" s="165" t="str">
        <f t="shared" si="228"/>
        <v>OK Vihor</v>
      </c>
      <c r="BE266" s="52" t="s">
        <v>0</v>
      </c>
      <c r="BF266" s="63" t="str">
        <f t="shared" si="229"/>
        <v>65:59</v>
      </c>
      <c r="BG266" s="93" t="str">
        <f t="shared" si="230"/>
        <v>0</v>
      </c>
      <c r="BH266" s="211">
        <f t="shared" si="231"/>
        <v>3959</v>
      </c>
      <c r="BI266" s="212">
        <f t="shared" si="202"/>
        <v>1</v>
      </c>
      <c r="BJ266" s="52" t="s">
        <v>0</v>
      </c>
      <c r="BK266" s="57" t="str">
        <f t="shared" si="232"/>
        <v>Ana-Marija</v>
      </c>
      <c r="BL266" s="33" t="str">
        <f t="shared" si="233"/>
        <v>Pavić</v>
      </c>
      <c r="BM266" s="78">
        <f t="shared" si="234"/>
        <v>1189</v>
      </c>
      <c r="BN266" s="78" t="str">
        <f t="shared" si="235"/>
        <v/>
      </c>
      <c r="BO266" s="33" t="str">
        <f t="shared" si="236"/>
        <v>Ana-Marija</v>
      </c>
      <c r="BP266" s="71" t="str">
        <f t="shared" si="237"/>
        <v>Pavić</v>
      </c>
      <c r="BQ266" s="52" t="s">
        <v>0</v>
      </c>
      <c r="BR266" s="87" t="str">
        <f t="shared" si="238"/>
        <v/>
      </c>
      <c r="BS266" s="52" t="s">
        <v>0</v>
      </c>
      <c r="BT266" s="20" t="str">
        <f t="shared" si="239"/>
        <v/>
      </c>
      <c r="BU266" s="52" t="s">
        <v>0</v>
      </c>
      <c r="BV266" s="135"/>
      <c r="BW266" s="52" t="s">
        <v>0</v>
      </c>
      <c r="BX266" s="57" t="str">
        <f t="shared" si="240"/>
        <v/>
      </c>
      <c r="BY266" s="78" t="str">
        <f>IF(BV266="","",MAX(BY$10:BY265)+1)</f>
        <v/>
      </c>
      <c r="BZ266" s="58" t="str">
        <f t="shared" si="241"/>
        <v/>
      </c>
      <c r="CA266" s="52" t="s">
        <v>0</v>
      </c>
      <c r="CB266" s="20" t="str">
        <f t="shared" si="242"/>
        <v/>
      </c>
      <c r="CC266" s="52" t="s">
        <v>0</v>
      </c>
      <c r="CD266" s="63" t="str">
        <f>IF(AND(BM266="NEMA",BN266="NEMA"),MAX(CD$10:CD265)+1,"")</f>
        <v/>
      </c>
      <c r="CE266" s="58" t="str">
        <f t="shared" si="243"/>
        <v/>
      </c>
      <c r="CF266" t="s">
        <v>0</v>
      </c>
      <c r="CG266" s="138" t="str">
        <f t="shared" si="203"/>
        <v>Ž</v>
      </c>
      <c r="CH266" t="s">
        <v>0</v>
      </c>
      <c r="CI266" s="57" t="str">
        <f>IF(CD266="","",IF(M266&lt;&gt;"CRO","","INSERT INTO osoba (id,reg_broj,oib,spol_id,dat_rodjenja) VALUES ("&amp;CD266&amp;",(SELECT max(reg_broj)+1 FROM osoba),Null,'"&amp;CG266&amp;"',Null); INSERT INTO osoba_log (id,reg_broj,oib,spol_id,dat_rodjenja,dnevnik_id) SELECT id,reg_broj,oib,spol_id,dat_rodjenja,"&amp;dnevnik_id&amp;" FROM osoba WHERE id = "&amp;CD266&amp;";"))</f>
        <v/>
      </c>
      <c r="CJ266" s="71" t="str">
        <f>IF(CD266="","","INSERT INTO imeprezime (id,osoba_id,rbr,ime,prezime,klub_id,identitet_id,sintaksa_id,info,aktivno,dnevnik_id) VALUES ("&amp;CD266&amp;","&amp;IF(CI266="","Null",CD266)&amp;",1,'"&amp;BK266&amp;"','"&amp;BL266&amp;"',(SELECT id FROM klub WHERE naziv = '"&amp;BD266&amp;"'),Null,1,'',1,"&amp;dnevnik_id&amp;");")</f>
        <v/>
      </c>
      <c r="CK266" t="s">
        <v>0</v>
      </c>
      <c r="CL266" s="20" t="str">
        <f t="shared" si="244"/>
        <v/>
      </c>
      <c r="CM266" s="52" t="s">
        <v>0</v>
      </c>
      <c r="CN266" s="57" t="str">
        <f t="shared" si="204"/>
        <v>Ana-Marija</v>
      </c>
      <c r="CO266" s="71" t="str">
        <f t="shared" si="205"/>
        <v>Pavić</v>
      </c>
      <c r="CP266" s="52" t="s">
        <v>0</v>
      </c>
      <c r="CQ266" s="57" t="str">
        <f t="shared" si="245"/>
        <v>Ana-Marija – Pavić – OK Vihor – Ž21B</v>
      </c>
      <c r="CR266" s="58">
        <f t="shared" si="246"/>
        <v>827</v>
      </c>
      <c r="CS266" s="52" t="s">
        <v>0</v>
      </c>
      <c r="CT266" s="57" t="str">
        <f t="shared" si="247"/>
        <v>Ana-Marija – Pavić – OK Vihor</v>
      </c>
      <c r="CU266" s="58">
        <f t="shared" si="248"/>
        <v>827</v>
      </c>
      <c r="CV266" s="52" t="s">
        <v>0</v>
      </c>
      <c r="CW266" s="57" t="str">
        <f t="shared" si="249"/>
        <v>Ana-Marija – Pavić</v>
      </c>
      <c r="CX266" s="58">
        <f t="shared" si="250"/>
        <v>827</v>
      </c>
      <c r="CY266" s="52" t="s">
        <v>0</v>
      </c>
      <c r="CZ266" s="63">
        <f t="shared" si="251"/>
        <v>827</v>
      </c>
      <c r="DA266" s="58" cm="1">
        <f t="array" ref="DA266">IF(CZ266&lt;&gt;"",INDEX(imePrezime_id,CZ266,0),IF(CD266&lt;&gt;"",CD266,""))</f>
        <v>1189</v>
      </c>
      <c r="DB266" s="52" t="s">
        <v>0</v>
      </c>
      <c r="DC266" s="63" t="str">
        <f t="shared" si="252"/>
        <v>imepre</v>
      </c>
      <c r="DD266" s="78" t="str">
        <f t="shared" si="206"/>
        <v>klu</v>
      </c>
      <c r="DE266" s="78" t="str">
        <f t="shared" si="253"/>
        <v>kat</v>
      </c>
      <c r="DF266" s="78" t="str">
        <f t="shared" si="254"/>
        <v/>
      </c>
      <c r="DG266" s="71" t="str">
        <f t="shared" si="255"/>
        <v>imepre-klu-kat</v>
      </c>
      <c r="DH266" s="52" t="s">
        <v>0</v>
      </c>
      <c r="DI266" s="63">
        <f>IF(BL266="","",MAX(DI$10:DI265)+1)</f>
        <v>1228</v>
      </c>
      <c r="DJ266" s="78">
        <f t="shared" si="256"/>
        <v>1007</v>
      </c>
      <c r="DK266" s="78">
        <f t="shared" si="257"/>
        <v>1189</v>
      </c>
      <c r="DL266" s="78">
        <f t="shared" si="258"/>
        <v>3959</v>
      </c>
      <c r="DM266" s="78">
        <f t="shared" si="259"/>
        <v>1</v>
      </c>
      <c r="DN266" s="78">
        <f t="shared" si="207"/>
        <v>0</v>
      </c>
      <c r="DO266" s="78">
        <f t="shared" si="208"/>
        <v>1</v>
      </c>
      <c r="DP266" s="78" t="str">
        <f t="shared" si="260"/>
        <v>0</v>
      </c>
      <c r="DQ266" s="78" t="str">
        <f t="shared" si="261"/>
        <v/>
      </c>
      <c r="DR266" s="78" t="str">
        <f t="shared" si="262"/>
        <v/>
      </c>
      <c r="DS266" s="58" t="str">
        <f t="shared" si="209"/>
        <v/>
      </c>
      <c r="DT266" s="52" t="s">
        <v>0</v>
      </c>
      <c r="DU266" s="20"/>
      <c r="DV266" s="52"/>
      <c r="DW266" s="20"/>
      <c r="DX266" s="52"/>
      <c r="DY266" s="230"/>
      <c r="DZ266" s="52" t="s">
        <v>0</v>
      </c>
    </row>
    <row r="267" spans="1:130" x14ac:dyDescent="0.25">
      <c r="A267" t="s">
        <v>0</v>
      </c>
      <c r="B267" s="57" t="str">
        <f>IF(csv!F259="","",csv!T259)</f>
        <v>Ž21B</v>
      </c>
      <c r="C267" s="33" t="s">
        <v>0</v>
      </c>
      <c r="D267" s="33" t="str">
        <f>IF(csv!F259="","",csv!F259)</f>
        <v>Višnja</v>
      </c>
      <c r="E267" s="33" t="str">
        <f>IF(csv!E259="","",csv!E259)</f>
        <v>Dukić</v>
      </c>
      <c r="F267" s="33" t="s">
        <v>0</v>
      </c>
      <c r="G267" s="78" t="str">
        <f>IF(csv!M259="","",csv!M259)</f>
        <v>67:21</v>
      </c>
      <c r="H267" s="78" t="str">
        <f>IF(csv!N259="","",csv!N259)</f>
        <v>0</v>
      </c>
      <c r="I267" s="33" t="s">
        <v>0</v>
      </c>
      <c r="J267" s="33" t="str">
        <f>IF(csv!P259="","",csv!P259)</f>
        <v>KAP</v>
      </c>
      <c r="K267" s="33" t="str">
        <f>IF(csv!Q259="","",csv!Q259)</f>
        <v>OK Kapela</v>
      </c>
      <c r="L267" s="33" t="s">
        <v>0</v>
      </c>
      <c r="M267" s="71" t="str">
        <f>IF(csv!R259="","",csv!R259)</f>
        <v>CRO</v>
      </c>
      <c r="N267" s="52" t="s">
        <v>0</v>
      </c>
      <c r="O267" s="57" t="str">
        <f t="shared" si="210"/>
        <v>Ž21B</v>
      </c>
      <c r="P267" s="78">
        <f>IF(O267="","",IF(COUNTIF(O$10:O266,O267)=0,P266+1,P266))</f>
        <v>18</v>
      </c>
      <c r="Q267" s="93">
        <f t="shared" si="211"/>
        <v>118</v>
      </c>
      <c r="R267" s="94" t="str" cm="1">
        <f t="array" ref="R267">IF(S267="","",INDEX(natjecanjeStaze_naziv,MATCH(S267,natjecanjeStaze_stazaId,0)))</f>
        <v>Ž16 – Ž21B</v>
      </c>
      <c r="S267" s="58">
        <f t="shared" si="212"/>
        <v>1007</v>
      </c>
      <c r="T267" s="52" t="s">
        <v>0</v>
      </c>
      <c r="U267" s="165" t="str">
        <f t="shared" si="213"/>
        <v>Ž21B</v>
      </c>
      <c r="V267" s="52" t="s">
        <v>0</v>
      </c>
      <c r="W267" s="57" t="str">
        <f t="shared" si="214"/>
        <v>CRO</v>
      </c>
      <c r="X267" s="78">
        <f t="shared" si="263"/>
        <v>1</v>
      </c>
      <c r="Y267" s="33" t="str">
        <f t="shared" si="215"/>
        <v/>
      </c>
      <c r="Z267" s="71" t="str">
        <f>IF(Y267="","",MAX(Z$10:Z266)+1)</f>
        <v/>
      </c>
      <c r="AA267" s="52" t="s">
        <v>0</v>
      </c>
      <c r="AB267" s="135"/>
      <c r="AC267" s="52" t="s">
        <v>0</v>
      </c>
      <c r="AD267" s="20" t="str">
        <f t="shared" si="216"/>
        <v/>
      </c>
      <c r="AE267" s="52" t="s">
        <v>0</v>
      </c>
      <c r="AF267" s="165" t="str">
        <f t="shared" si="217"/>
        <v>CRO</v>
      </c>
      <c r="AG267" s="52" t="s">
        <v>0</v>
      </c>
      <c r="AH267" s="57" t="str">
        <f t="shared" si="218"/>
        <v>KAP</v>
      </c>
      <c r="AI267" s="33" t="str">
        <f t="shared" si="219"/>
        <v>OK Kapela</v>
      </c>
      <c r="AJ267" s="78" t="str">
        <f t="shared" si="264"/>
        <v/>
      </c>
      <c r="AK267" s="33" t="str" cm="1">
        <f t="array" ref="AK267">IF(AJ267="",""&amp;AI267,IF(AJ267="NEMA",AI267,INDEX(klub_naziv,MATCH(INDEX(klubAlias_klubId,AJ267),klub_id,0))))</f>
        <v>OK Kapela</v>
      </c>
      <c r="AL267" s="33" t="str" cm="1">
        <f t="array" ref="AL267">IFERROR(""&amp;INDEX(registarNatjecatelji,CX267,4),"")</f>
        <v>OK Kapela</v>
      </c>
      <c r="AM267" s="95" t="str">
        <f t="shared" si="220"/>
        <v/>
      </c>
      <c r="AN267" s="71" t="str">
        <f t="shared" si="221"/>
        <v>OK Kapela</v>
      </c>
      <c r="AO267" s="52" t="s">
        <v>0</v>
      </c>
      <c r="AP267" s="87" t="str">
        <f>IF(AJ267&lt;&gt;"NEMA","",IF(IFERROR(MATCH(AI267,AI$10:AI266,0),0)&lt;&gt;0,"",AI267))</f>
        <v/>
      </c>
      <c r="AQ267" s="52" t="s">
        <v>0</v>
      </c>
      <c r="AR267" s="135"/>
      <c r="AS267" s="52" t="s">
        <v>0</v>
      </c>
      <c r="AT267" s="57" t="str">
        <f t="shared" si="222"/>
        <v/>
      </c>
      <c r="AU267" s="33" t="str">
        <f>IF(AT267="","",MAX(AU$10:AU266)+1)</f>
        <v/>
      </c>
      <c r="AV267" s="33" t="str">
        <f t="shared" si="223"/>
        <v/>
      </c>
      <c r="AW267" s="33" t="str">
        <f t="shared" si="224"/>
        <v/>
      </c>
      <c r="AX267" s="33" t="str">
        <f>IF(AR267="","",MAX(AX$10:AX266)+1)</f>
        <v/>
      </c>
      <c r="AY267" s="94" t="str">
        <f t="shared" si="225"/>
        <v/>
      </c>
      <c r="AZ267" s="71" t="str">
        <f t="shared" si="226"/>
        <v/>
      </c>
      <c r="BA267" s="52" t="s">
        <v>0</v>
      </c>
      <c r="BB267" s="20" t="str">
        <f t="shared" si="227"/>
        <v/>
      </c>
      <c r="BC267" s="52" t="s">
        <v>0</v>
      </c>
      <c r="BD267" s="165" t="str">
        <f t="shared" si="228"/>
        <v>OK Kapela</v>
      </c>
      <c r="BE267" s="52" t="s">
        <v>0</v>
      </c>
      <c r="BF267" s="63" t="str">
        <f t="shared" si="229"/>
        <v>67:21</v>
      </c>
      <c r="BG267" s="93" t="str">
        <f t="shared" si="230"/>
        <v>0</v>
      </c>
      <c r="BH267" s="211">
        <f t="shared" si="231"/>
        <v>4041</v>
      </c>
      <c r="BI267" s="212">
        <f t="shared" ref="BI267:BI330" si="265">IF(CW267="","",IF(N(BH267)&gt;max_minuta*60,2,INDEX(statusRezultat_id,MATCH(VALUE(BG267),statusRezultat_oEvent,0))))</f>
        <v>1</v>
      </c>
      <c r="BJ267" s="52" t="s">
        <v>0</v>
      </c>
      <c r="BK267" s="57" t="str">
        <f t="shared" si="232"/>
        <v>Višnja</v>
      </c>
      <c r="BL267" s="33" t="str">
        <f t="shared" si="233"/>
        <v>Dukić</v>
      </c>
      <c r="BM267" s="78">
        <f t="shared" si="234"/>
        <v>1059</v>
      </c>
      <c r="BN267" s="78" t="str">
        <f t="shared" si="235"/>
        <v/>
      </c>
      <c r="BO267" s="33" t="str">
        <f t="shared" si="236"/>
        <v>Višnja</v>
      </c>
      <c r="BP267" s="71" t="str">
        <f t="shared" si="237"/>
        <v>Dukić</v>
      </c>
      <c r="BQ267" s="52" t="s">
        <v>0</v>
      </c>
      <c r="BR267" s="87" t="str">
        <f t="shared" si="238"/>
        <v/>
      </c>
      <c r="BS267" s="52" t="s">
        <v>0</v>
      </c>
      <c r="BT267" s="20" t="str">
        <f t="shared" si="239"/>
        <v/>
      </c>
      <c r="BU267" s="52" t="s">
        <v>0</v>
      </c>
      <c r="BV267" s="135"/>
      <c r="BW267" s="52" t="s">
        <v>0</v>
      </c>
      <c r="BX267" s="57" t="str">
        <f t="shared" si="240"/>
        <v/>
      </c>
      <c r="BY267" s="78" t="str">
        <f>IF(BV267="","",MAX(BY$10:BY266)+1)</f>
        <v/>
      </c>
      <c r="BZ267" s="58" t="str">
        <f t="shared" si="241"/>
        <v/>
      </c>
      <c r="CA267" s="52" t="s">
        <v>0</v>
      </c>
      <c r="CB267" s="20" t="str">
        <f t="shared" si="242"/>
        <v/>
      </c>
      <c r="CC267" s="52" t="s">
        <v>0</v>
      </c>
      <c r="CD267" s="63" t="str">
        <f>IF(AND(BM267="NEMA",BN267="NEMA"),MAX(CD$10:CD266)+1,"")</f>
        <v/>
      </c>
      <c r="CE267" s="58" t="str">
        <f t="shared" si="243"/>
        <v/>
      </c>
      <c r="CF267" t="s">
        <v>0</v>
      </c>
      <c r="CG267" s="138" t="str">
        <f t="shared" ref="CG267:CG330" si="266">IF(O267="","",LEFT(INDEX(kategorija_oznaka,MATCH(Q267,kategorija_id,0)),1))</f>
        <v>Ž</v>
      </c>
      <c r="CH267" t="s">
        <v>0</v>
      </c>
      <c r="CI267" s="57" t="str">
        <f>IF(CD267="","",IF(M267&lt;&gt;"CRO","","INSERT INTO osoba (id,reg_broj,oib,spol_id,dat_rodjenja) VALUES ("&amp;CD267&amp;",(SELECT max(reg_broj)+1 FROM osoba),Null,'"&amp;CG267&amp;"',Null); INSERT INTO osoba_log (id,reg_broj,oib,spol_id,dat_rodjenja,dnevnik_id) SELECT id,reg_broj,oib,spol_id,dat_rodjenja,"&amp;dnevnik_id&amp;" FROM osoba WHERE id = "&amp;CD267&amp;";"))</f>
        <v/>
      </c>
      <c r="CJ267" s="71" t="str">
        <f>IF(CD267="","","INSERT INTO imeprezime (id,osoba_id,rbr,ime,prezime,klub_id,identitet_id,sintaksa_id,info,aktivno,dnevnik_id) VALUES ("&amp;CD267&amp;","&amp;IF(CI267="","Null",CD267)&amp;",1,'"&amp;BK267&amp;"','"&amp;BL267&amp;"',(SELECT id FROM klub WHERE naziv = '"&amp;BD267&amp;"'),Null,1,'',1,"&amp;dnevnik_id&amp;");")</f>
        <v/>
      </c>
      <c r="CK267" t="s">
        <v>0</v>
      </c>
      <c r="CL267" s="20" t="str">
        <f t="shared" si="244"/>
        <v/>
      </c>
      <c r="CM267" s="52" t="s">
        <v>0</v>
      </c>
      <c r="CN267" s="57" t="str">
        <f t="shared" ref="CN267:CN330" si="267">IF(BL267="","",IF(BZ267="",BO267,INDEX(imePrezime_ime,MATCH(BZ267,imePrezime_id,0))))</f>
        <v>Višnja</v>
      </c>
      <c r="CO267" s="71" t="str">
        <f t="shared" ref="CO267:CO330" si="268">IF(BL267="","",IF(BZ267="",BP267,INDEX(imePrezime_prezime,MATCH(BZ267,imePrezime_id,0))))</f>
        <v>Dukić</v>
      </c>
      <c r="CP267" s="52" t="s">
        <v>0</v>
      </c>
      <c r="CQ267" s="57" t="str">
        <f t="shared" si="245"/>
        <v>Višnja – Dukić – OK Kapela – Ž21B</v>
      </c>
      <c r="CR267" s="58">
        <f t="shared" si="246"/>
        <v>230</v>
      </c>
      <c r="CS267" s="52" t="s">
        <v>0</v>
      </c>
      <c r="CT267" s="57" t="str">
        <f t="shared" si="247"/>
        <v>Višnja – Dukić – OK Kapela</v>
      </c>
      <c r="CU267" s="58">
        <f t="shared" si="248"/>
        <v>230</v>
      </c>
      <c r="CV267" s="52" t="s">
        <v>0</v>
      </c>
      <c r="CW267" s="57" t="str">
        <f t="shared" si="249"/>
        <v>Višnja – Dukić</v>
      </c>
      <c r="CX267" s="58">
        <f t="shared" si="250"/>
        <v>230</v>
      </c>
      <c r="CY267" s="52" t="s">
        <v>0</v>
      </c>
      <c r="CZ267" s="63">
        <f t="shared" si="251"/>
        <v>230</v>
      </c>
      <c r="DA267" s="58" cm="1">
        <f t="array" ref="DA267">IF(CZ267&lt;&gt;"",INDEX(imePrezime_id,CZ267,0),IF(CD267&lt;&gt;"",CD267,""))</f>
        <v>1059</v>
      </c>
      <c r="DB267" s="52" t="s">
        <v>0</v>
      </c>
      <c r="DC267" s="63" t="str">
        <f t="shared" si="252"/>
        <v>imepre</v>
      </c>
      <c r="DD267" s="78" t="str">
        <f t="shared" ref="DD267:DD330" si="269">IF(BL267="","",IF(AI267="",IF(IFERROR(INDEX(imePrezime_klub,MATCH(DA267,imePrezime_id,0)),"NEMA")="","klu",""),IF(OR(AND(AJ267&lt;&gt;"",AJ267&lt;&gt;"NEMA"),AY267&lt;&gt;""),"klu(ali)",IF(AND(AL267&lt;&gt;"",AL267&lt;&gt;AK267),"(raz-klu)","klu"))))</f>
        <v>klu</v>
      </c>
      <c r="DE267" s="78" t="str">
        <f t="shared" si="253"/>
        <v>kat</v>
      </c>
      <c r="DF267" s="78" t="str">
        <f t="shared" si="254"/>
        <v/>
      </c>
      <c r="DG267" s="71" t="str">
        <f t="shared" si="255"/>
        <v>imepre-klu-kat</v>
      </c>
      <c r="DH267" s="52" t="s">
        <v>0</v>
      </c>
      <c r="DI267" s="63">
        <f>IF(BL267="","",MAX(DI$10:DI266)+1)</f>
        <v>1229</v>
      </c>
      <c r="DJ267" s="78">
        <f t="shared" si="256"/>
        <v>1007</v>
      </c>
      <c r="DK267" s="78">
        <f t="shared" si="257"/>
        <v>1059</v>
      </c>
      <c r="DL267" s="78">
        <f t="shared" si="258"/>
        <v>4041</v>
      </c>
      <c r="DM267" s="78">
        <f t="shared" si="259"/>
        <v>1</v>
      </c>
      <c r="DN267" s="78">
        <f t="shared" ref="DN267:DN330" si="270">IF(CW267="","",IF(trka_je_rangirana=0,0,IF(OR(CR267="",CR267="NEMA"),0,1)))</f>
        <v>0</v>
      </c>
      <c r="DO267" s="78">
        <f t="shared" ref="DO267:DO330" si="271">IF(DI267="","",INDEX(uparivanje_id,MATCH(DG267,uparivanje_oznaka,0)))</f>
        <v>1</v>
      </c>
      <c r="DP267" s="78" t="str">
        <f t="shared" si="260"/>
        <v>0</v>
      </c>
      <c r="DQ267" s="78" t="str">
        <f t="shared" si="261"/>
        <v/>
      </c>
      <c r="DR267" s="78" t="str">
        <f t="shared" si="262"/>
        <v/>
      </c>
      <c r="DS267" s="58" t="str">
        <f t="shared" ref="DS267:DS330" si="272">IF(INDEX(natjecanjeKategorije_katAliasId,MATCH(Q267,natjecanjeKategorije_katRegId,0))="","",INDEX(natjecanjeKategorije_katAliasId,MATCH(Q267,natjecanjeKategorije_katRegId,0)))</f>
        <v/>
      </c>
      <c r="DT267" s="52" t="s">
        <v>0</v>
      </c>
      <c r="DU267" s="20"/>
      <c r="DV267" s="52"/>
      <c r="DW267" s="20"/>
      <c r="DX267" s="52"/>
      <c r="DY267" s="230"/>
      <c r="DZ267" s="52" t="s">
        <v>0</v>
      </c>
    </row>
    <row r="268" spans="1:130" x14ac:dyDescent="0.25">
      <c r="A268" t="s">
        <v>0</v>
      </c>
      <c r="B268" s="57" t="str">
        <f>IF(csv!F260="","",csv!T260)</f>
        <v>Ž21B</v>
      </c>
      <c r="C268" s="33" t="s">
        <v>0</v>
      </c>
      <c r="D268" s="33" t="str">
        <f>IF(csv!F260="","",csv!F260)</f>
        <v>Suzana</v>
      </c>
      <c r="E268" s="33" t="str">
        <f>IF(csv!E260="","",csv!E260)</f>
        <v>Stanić</v>
      </c>
      <c r="F268" s="33" t="s">
        <v>0</v>
      </c>
      <c r="G268" s="78" t="str">
        <f>IF(csv!M260="","",csv!M260)</f>
        <v>76:26</v>
      </c>
      <c r="H268" s="78" t="str">
        <f>IF(csv!N260="","",csv!N260)</f>
        <v>0</v>
      </c>
      <c r="I268" s="33" t="s">
        <v>0</v>
      </c>
      <c r="J268" s="33" t="str">
        <f>IF(csv!P260="","",csv!P260)</f>
        <v>KAP</v>
      </c>
      <c r="K268" s="33" t="str">
        <f>IF(csv!Q260="","",csv!Q260)</f>
        <v>OK Kapela</v>
      </c>
      <c r="L268" s="33" t="s">
        <v>0</v>
      </c>
      <c r="M268" s="71" t="str">
        <f>IF(csv!R260="","",csv!R260)</f>
        <v>CRO</v>
      </c>
      <c r="N268" s="52" t="s">
        <v>0</v>
      </c>
      <c r="O268" s="57" t="str">
        <f t="shared" ref="O268:O331" si="273">IF(B268="","",B268)</f>
        <v>Ž21B</v>
      </c>
      <c r="P268" s="78">
        <f>IF(O268="","",IF(COUNTIF(O$10:O267,O268)=0,P267+1,P267))</f>
        <v>18</v>
      </c>
      <c r="Q268" s="93">
        <f t="shared" ref="Q268:Q331" si="274">IF(O268="","",IFERROR(INDEX(kategorija_id,MATCH(O268,kategorija_oznaka,0)),INDEX(kategorijaAlias_id,MATCH(O268,kategorijaAlias_oznaka,0))))</f>
        <v>118</v>
      </c>
      <c r="R268" s="94" t="str" cm="1">
        <f t="array" ref="R268">IF(S268="","",INDEX(natjecanjeStaze_naziv,MATCH(S268,natjecanjeStaze_stazaId,0)))</f>
        <v>Ž16 – Ž21B</v>
      </c>
      <c r="S268" s="58">
        <f t="shared" ref="S268:S331" si="275">IF(BL268="","",INDEX(natjecanjeStaze_stazaId,MATCH(O268,natjecanjeStaze_kategorija,0)))</f>
        <v>1007</v>
      </c>
      <c r="T268" s="52" t="s">
        <v>0</v>
      </c>
      <c r="U268" s="165" t="str">
        <f t="shared" ref="U268:U331" si="276">IF(O268="","",INDEX(kategorija_oznaka,MATCH(Q268,kategorija_id,0)))</f>
        <v>Ž21B</v>
      </c>
      <c r="V268" s="52" t="s">
        <v>0</v>
      </c>
      <c r="W268" s="57" t="str">
        <f t="shared" ref="W268:W331" si="277">IF(M268="","",M268)</f>
        <v>CRO</v>
      </c>
      <c r="X268" s="78">
        <f t="shared" si="263"/>
        <v>1</v>
      </c>
      <c r="Y268" s="33" t="str">
        <f t="shared" ref="Y268:Y331" si="278">IF(OR(X268="",X268&lt;&gt;"NEMA"),"",M268)</f>
        <v/>
      </c>
      <c r="Z268" s="71" t="str">
        <f>IF(Y268="","",MAX(Z$10:Z267)+1)</f>
        <v/>
      </c>
      <c r="AA268" s="52" t="s">
        <v>0</v>
      </c>
      <c r="AB268" s="135"/>
      <c r="AC268" s="52" t="s">
        <v>0</v>
      </c>
      <c r="AD268" s="20" t="str">
        <f t="shared" ref="AD268:AD331" si="279">IF(Y268="","","INSERT INTO drzava(id,naziv,oznaka) VALUES ("&amp;Z268&amp;",'"&amp;AB268&amp;"','"&amp;UPPER(LEFT(Y268,1))&amp;LOWER(RIGHT(Y268,2))&amp;"');")</f>
        <v/>
      </c>
      <c r="AE268" s="52" t="s">
        <v>0</v>
      </c>
      <c r="AF268" s="165" t="str">
        <f t="shared" ref="AF268:AF331" si="280">IF(X268="","",IF(X268="NEMA",Y268,W268))</f>
        <v>CRO</v>
      </c>
      <c r="AG268" s="52" t="s">
        <v>0</v>
      </c>
      <c r="AH268" s="57" t="str">
        <f t="shared" ref="AH268:AH331" si="281">IF(J268="","",J268)</f>
        <v>KAP</v>
      </c>
      <c r="AI268" s="33" t="str">
        <f t="shared" ref="AI268:AI331" si="282">IF(K268="","",K268)</f>
        <v>OK Kapela</v>
      </c>
      <c r="AJ268" s="78" t="str">
        <f t="shared" si="264"/>
        <v/>
      </c>
      <c r="AK268" s="33" t="str" cm="1">
        <f t="array" ref="AK268">IF(AJ268="",""&amp;AI268,IF(AJ268="NEMA",AI268,INDEX(klub_naziv,MATCH(INDEX(klubAlias_klubId,AJ268),klub_id,0))))</f>
        <v>OK Kapela</v>
      </c>
      <c r="AL268" s="33" t="str" cm="1">
        <f t="array" ref="AL268">IFERROR(""&amp;INDEX(registarNatjecatelji,CX268,4),"")</f>
        <v>OK Kapela</v>
      </c>
      <c r="AM268" s="95" t="str">
        <f t="shared" ref="AM268:AM331" si="283">IF(AK268=AL268,"",1)</f>
        <v/>
      </c>
      <c r="AN268" s="71" t="str">
        <f t="shared" ref="AN268:AN331" si="284">IF(AND(AL268&lt;&gt;"",AL268&lt;&gt;AK268),AL268,""&amp;AK268)</f>
        <v>OK Kapela</v>
      </c>
      <c r="AO268" s="52" t="s">
        <v>0</v>
      </c>
      <c r="AP268" s="87" t="str">
        <f>IF(AJ268&lt;&gt;"NEMA","",IF(IFERROR(MATCH(AI268,AI$10:AI267,0),0)&lt;&gt;0,"",AI268))</f>
        <v/>
      </c>
      <c r="AQ268" s="52" t="s">
        <v>0</v>
      </c>
      <c r="AR268" s="135"/>
      <c r="AS268" s="52" t="s">
        <v>0</v>
      </c>
      <c r="AT268" s="57" t="str">
        <f t="shared" ref="AT268:AT331" si="285">IF(AP268="","",IF(AR268="",AP268,""))</f>
        <v/>
      </c>
      <c r="AU268" s="33" t="str">
        <f>IF(AT268="","",MAX(AU$10:AU267)+1)</f>
        <v/>
      </c>
      <c r="AV268" s="33" t="str">
        <f t="shared" ref="AV268:AV331" si="286">IF(AT268="","",IF(X268="","",IF(X268="NEMA",Z268,X268)))</f>
        <v/>
      </c>
      <c r="AW268" s="33" t="str">
        <f t="shared" ref="AW268:AW331" si="287">IF(AT268="","","INSERT INTO klub(id,naziv,drzava_id,aktivan) VALUES ("&amp;AU268&amp;",'"&amp;AT268&amp;"',"&amp;AV268&amp;",1);")</f>
        <v/>
      </c>
      <c r="AX268" s="33" t="str">
        <f>IF(AR268="","",MAX(AX$10:AX267)+1)</f>
        <v/>
      </c>
      <c r="AY268" s="94" t="str">
        <f t="shared" ref="AY268:AY331" si="288">IF(AR268="","",INDEX(klub_id,MATCH(AR268,klub_naziv,0)))</f>
        <v/>
      </c>
      <c r="AZ268" s="71" t="str">
        <f t="shared" ref="AZ268:AZ331" si="289">IF(AR268="","","INSERT INTO klub_alias(id,alias,klub_id) VALUES ("&amp;AX268&amp;",'"&amp;AR268&amp;"',"&amp;AY268&amp;");")</f>
        <v/>
      </c>
      <c r="BA268" s="52" t="s">
        <v>0</v>
      </c>
      <c r="BB268" s="20" t="str">
        <f t="shared" ref="BB268:BB331" si="290">""&amp;AW268&amp;AZ268</f>
        <v/>
      </c>
      <c r="BC268" s="52" t="s">
        <v>0</v>
      </c>
      <c r="BD268" s="165" t="str">
        <f t="shared" ref="BD268:BD331" si="291">IF(AN268="","",IF(AR268="",AN268,AR268))</f>
        <v>OK Kapela</v>
      </c>
      <c r="BE268" s="52" t="s">
        <v>0</v>
      </c>
      <c r="BF268" s="63" t="str">
        <f t="shared" ref="BF268:BF331" si="292">IF(G268="","",G268)</f>
        <v>76:26</v>
      </c>
      <c r="BG268" s="93" t="str">
        <f t="shared" ref="BG268:BG331" si="293">IF(H268="","",H268)</f>
        <v>0</v>
      </c>
      <c r="BH268" s="211">
        <f t="shared" ref="BH268:BH331" si="294">IF(BF268="","",VALUE(LEFT(BF268,SEARCH(":",BF268)-1))*60+VALUE(RIGHT(BF268,2)))</f>
        <v>4586</v>
      </c>
      <c r="BI268" s="212">
        <f t="shared" si="265"/>
        <v>1</v>
      </c>
      <c r="BJ268" s="52" t="s">
        <v>0</v>
      </c>
      <c r="BK268" s="57" t="str">
        <f t="shared" ref="BK268:BK331" si="295">IF(D268="","",D268)</f>
        <v>Suzana</v>
      </c>
      <c r="BL268" s="33" t="str">
        <f t="shared" ref="BL268:BL331" si="296">IF(E268="","",E268)</f>
        <v>Stanić</v>
      </c>
      <c r="BM268" s="78">
        <f t="shared" ref="BM268:BM331" si="297">IF(BL268="","",IFERROR(INDEX(imePrezime_id,MATCH(BK268&amp;" – "&amp;BL268,imePrezime_imePrezime,0)),"NEMA"))</f>
        <v>1032</v>
      </c>
      <c r="BN268" s="78" t="str">
        <f t="shared" ref="BN268:BN331" si="298">IF(BM268&lt;&gt;"NEMA","",IFERROR(INDEX(imePrezimeAlias_imePrezimeId,MATCH(BK268&amp;" "&amp;BL268,imePrezimeAlias_alias,0)),"NEMA"))</f>
        <v/>
      </c>
      <c r="BO268" s="33" t="str">
        <f t="shared" ref="BO268:BO331" si="299">IF(BL268="","",IF(OR(BN268="",BN268="NEMA"),BK268,INDEX(imePrezime_ime,MATCH(BN268,imePrezime_id,0))))</f>
        <v>Suzana</v>
      </c>
      <c r="BP268" s="71" t="str">
        <f t="shared" ref="BP268:BP331" si="300">IF(BL268="","",IF(OR(BN268="",BN268="NEMA"),BL268,INDEX(imePrezime_prezime,MATCH(BN268,imePrezime_id,0))))</f>
        <v>Stanić</v>
      </c>
      <c r="BQ268" s="52" t="s">
        <v>0</v>
      </c>
      <c r="BR268" s="87" t="str">
        <f t="shared" ref="BR268:BR331" si="301">IF(OR(BL268="",BN268&lt;&gt;"NEMA"),"",BK268&amp;" "&amp;BL268)</f>
        <v/>
      </c>
      <c r="BS268" s="52" t="s">
        <v>0</v>
      </c>
      <c r="BT268" s="20" t="str">
        <f t="shared" ref="BT268:BT331" si="302">IF(OR(BM268&lt;&gt;"NEMA",BN268&lt;&gt;"NEMA"),"","SELECT '"&amp;BO268&amp;" – "&amp;BP268&amp;"', ime, prezime FROM imeprezime WHERE ime LIKE '%"&amp;MID(BO268,2,LEN(BO268)-2)&amp;"%' Or prezime LIKE '%"&amp;MID(BP268,2,LEN(BP268)-2)&amp;"%' Or ime LIKE '%"&amp;MID(BP268,2,LEN(BP268)-2)&amp;"%' Or prezime LIKE '%"&amp;MID(BO268,2,LEN(BO268)-2)&amp;"%' ORDER BY ime, prezime;")</f>
        <v/>
      </c>
      <c r="BU268" s="52" t="s">
        <v>0</v>
      </c>
      <c r="BV268" s="135"/>
      <c r="BW268" s="52" t="s">
        <v>0</v>
      </c>
      <c r="BX268" s="57" t="str">
        <f t="shared" ref="BX268:BX331" si="303">IF(BV268="","",BK268&amp;" "&amp;BL268)</f>
        <v/>
      </c>
      <c r="BY268" s="78" t="str">
        <f>IF(BV268="","",MAX(BY$10:BY267)+1)</f>
        <v/>
      </c>
      <c r="BZ268" s="58" t="str">
        <f t="shared" ref="BZ268:BZ331" si="304">IF(BV268="","",INDEX(imePrezime_id,MATCH(IF(IFERROR(SEARCH("–",BV268),0)&lt;&gt;0,BV268,SUBSTITUTE(BV268," "," – ",1)),imePrezime_imePrezime,0)))</f>
        <v/>
      </c>
      <c r="CA268" s="52" t="s">
        <v>0</v>
      </c>
      <c r="CB268" s="20" t="str">
        <f t="shared" ref="CB268:CB331" si="305">IF(BV268="","","INSERT INTO imeprezime_alias(id,alias,imeprezime_id) VALUES ("&amp;BY268&amp;",'"&amp;BV268&amp;"',"&amp;BZ268&amp;");")</f>
        <v/>
      </c>
      <c r="CC268" s="52" t="s">
        <v>0</v>
      </c>
      <c r="CD268" s="63" t="str">
        <f>IF(AND(BM268="NEMA",BN268="NEMA"),MAX(CD$10:CD267)+1,"")</f>
        <v/>
      </c>
      <c r="CE268" s="58" t="str">
        <f t="shared" ref="CE268:CE331" si="306">IF(CD268="","",IF(CG268="O",1,""))</f>
        <v/>
      </c>
      <c r="CF268" t="s">
        <v>0</v>
      </c>
      <c r="CG268" s="138" t="str">
        <f t="shared" si="266"/>
        <v>Ž</v>
      </c>
      <c r="CH268" t="s">
        <v>0</v>
      </c>
      <c r="CI268" s="57" t="str">
        <f>IF(CD268="","",IF(M268&lt;&gt;"CRO","","INSERT INTO osoba (id,reg_broj,oib,spol_id,dat_rodjenja) VALUES ("&amp;CD268&amp;",(SELECT max(reg_broj)+1 FROM osoba),Null,'"&amp;CG268&amp;"',Null); INSERT INTO osoba_log (id,reg_broj,oib,spol_id,dat_rodjenja,dnevnik_id) SELECT id,reg_broj,oib,spol_id,dat_rodjenja,"&amp;dnevnik_id&amp;" FROM osoba WHERE id = "&amp;CD268&amp;";"))</f>
        <v/>
      </c>
      <c r="CJ268" s="71" t="str">
        <f>IF(CD268="","","INSERT INTO imeprezime (id,osoba_id,rbr,ime,prezime,klub_id,identitet_id,sintaksa_id,info,aktivno,dnevnik_id) VALUES ("&amp;CD268&amp;","&amp;IF(CI268="","Null",CD268)&amp;",1,'"&amp;BK268&amp;"','"&amp;BL268&amp;"',(SELECT id FROM klub WHERE naziv = '"&amp;BD268&amp;"'),Null,1,'',1,"&amp;dnevnik_id&amp;");")</f>
        <v/>
      </c>
      <c r="CK268" t="s">
        <v>0</v>
      </c>
      <c r="CL268" s="20" t="str">
        <f t="shared" ref="CL268:CL331" si="307">IF(CI268="",CJ268,CI268&amp;" "&amp;CJ268)</f>
        <v/>
      </c>
      <c r="CM268" s="52" t="s">
        <v>0</v>
      </c>
      <c r="CN268" s="57" t="str">
        <f t="shared" si="267"/>
        <v>Suzana</v>
      </c>
      <c r="CO268" s="71" t="str">
        <f t="shared" si="268"/>
        <v>Stanić</v>
      </c>
      <c r="CP268" s="52" t="s">
        <v>0</v>
      </c>
      <c r="CQ268" s="57" t="str">
        <f t="shared" ref="CQ268:CQ331" si="308">IF(BL268="","",CT268 &amp; IF(O268="",""," – " &amp; O268))</f>
        <v>Suzana – Stanić – OK Kapela – Ž21B</v>
      </c>
      <c r="CR268" s="58">
        <f t="shared" ref="CR268:CR331" si="309">IF(CQ268="","",IFERROR(MATCH(CQ268,registar,0),"NEMA"))</f>
        <v>308</v>
      </c>
      <c r="CS268" s="52" t="s">
        <v>0</v>
      </c>
      <c r="CT268" s="57" t="str">
        <f t="shared" ref="CT268:CT331" si="310">IF(BL268="","",CW268 &amp; IF(BD268="",""," – " &amp; BD268))</f>
        <v>Suzana – Stanić – OK Kapela</v>
      </c>
      <c r="CU268" s="58">
        <f t="shared" ref="CU268:CU331" si="311">IF(CT268="","",IFERROR(MATCH(CT268,imePrezime_imePrezimeKlub,0),"NEMA"))</f>
        <v>308</v>
      </c>
      <c r="CV268" s="52" t="s">
        <v>0</v>
      </c>
      <c r="CW268" s="57" t="str">
        <f t="shared" ref="CW268:CW331" si="312">IF(CO268="","",CN268&amp;" – "&amp;CO268)</f>
        <v>Suzana – Stanić</v>
      </c>
      <c r="CX268" s="58">
        <f t="shared" ref="CX268:CX331" si="313">IF(CW268="","",IFERROR(MATCH(CW268,imePrezime_imePrezime,0),"NEMA"))</f>
        <v>308</v>
      </c>
      <c r="CY268" s="52" t="s">
        <v>0</v>
      </c>
      <c r="CZ268" s="63">
        <f t="shared" ref="CZ268:CZ331" si="314">IF(CR268="","",IF(CR268&lt;&gt;"NEMA",CR268,IF(CU268&lt;&gt;"NEMA",CU268,IF(CX268&lt;&gt;"NEMA",CX268,""))))</f>
        <v>308</v>
      </c>
      <c r="DA268" s="58" cm="1">
        <f t="array" ref="DA268">IF(CZ268&lt;&gt;"",INDEX(imePrezime_id,CZ268,0),IF(CD268&lt;&gt;"",CD268,""))</f>
        <v>1032</v>
      </c>
      <c r="DB268" s="52" t="s">
        <v>0</v>
      </c>
      <c r="DC268" s="63" t="str">
        <f t="shared" ref="DC268:DC331" si="315">IF(BL268="","",IF(CD268&lt;&gt;"","novo",IF(BN268="","imepre","imepre(ali)")))</f>
        <v>imepre</v>
      </c>
      <c r="DD268" s="78" t="str">
        <f t="shared" si="269"/>
        <v>klu</v>
      </c>
      <c r="DE268" s="78" t="str">
        <f t="shared" ref="DE268:DE331" si="316">IF(BL268="","","kat"&amp;IF(AND(U268&lt;&gt;O268,O268&lt;&gt;"Open"),"(ali)",""))</f>
        <v>kat</v>
      </c>
      <c r="DF268" s="78" t="str">
        <f t="shared" ref="DF268:DF331" si="317">IF(BI268=2,"ot","")</f>
        <v/>
      </c>
      <c r="DG268" s="71" t="str">
        <f t="shared" ref="DG268:DG331" si="318">IF(BL268="","",DC268&amp;IF(DC268="novo","","-"&amp;DD268&amp;"-"&amp;DE268)&amp;IF(DF268="","","-"&amp;DF268))</f>
        <v>imepre-klu-kat</v>
      </c>
      <c r="DH268" s="52" t="s">
        <v>0</v>
      </c>
      <c r="DI268" s="63">
        <f>IF(BL268="","",MAX(DI$10:DI267)+1)</f>
        <v>1230</v>
      </c>
      <c r="DJ268" s="78">
        <f t="shared" ref="DJ268:DJ331" si="319">IF(BL268="","",S268)</f>
        <v>1007</v>
      </c>
      <c r="DK268" s="78">
        <f t="shared" ref="DK268:DK331" si="320">IF(DA268="","",DA268)</f>
        <v>1032</v>
      </c>
      <c r="DL268" s="78">
        <f t="shared" ref="DL268:DL331" si="321">IF(BH268="","",BH268)</f>
        <v>4586</v>
      </c>
      <c r="DM268" s="78">
        <f t="shared" ref="DM268:DM331" si="322">IF(BI268="","",BI268)</f>
        <v>1</v>
      </c>
      <c r="DN268" s="78">
        <f t="shared" si="270"/>
        <v>0</v>
      </c>
      <c r="DO268" s="78">
        <f t="shared" si="271"/>
        <v>1</v>
      </c>
      <c r="DP268" s="78" t="str">
        <f t="shared" ref="DP268:DP331" si="323">IF(BI268="","",BG268)</f>
        <v>0</v>
      </c>
      <c r="DQ268" s="78" t="str">
        <f t="shared" ref="DQ268:DQ331" si="324">IF(OR(BN268="",BN268="NEMA"),BY268,BN268)</f>
        <v/>
      </c>
      <c r="DR268" s="78" t="str">
        <f t="shared" ref="DR268:DR331" si="325">IF(OR(AJ268="",AJ268="NEMA"),AX268,AJ268)</f>
        <v/>
      </c>
      <c r="DS268" s="58" t="str">
        <f t="shared" si="272"/>
        <v/>
      </c>
      <c r="DT268" s="52" t="s">
        <v>0</v>
      </c>
      <c r="DU268" s="20"/>
      <c r="DV268" s="52"/>
      <c r="DW268" s="20"/>
      <c r="DX268" s="52"/>
      <c r="DY268" s="230"/>
      <c r="DZ268" s="52" t="s">
        <v>0</v>
      </c>
    </row>
    <row r="269" spans="1:130" x14ac:dyDescent="0.25">
      <c r="A269" t="s">
        <v>0</v>
      </c>
      <c r="B269" s="57" t="str">
        <f>IF(csv!F261="","",csv!T261)</f>
        <v>Ž21B</v>
      </c>
      <c r="C269" s="33" t="s">
        <v>0</v>
      </c>
      <c r="D269" s="33" t="str">
        <f>IF(csv!F261="","",csv!F261)</f>
        <v>Lovorka</v>
      </c>
      <c r="E269" s="33" t="str">
        <f>IF(csv!E261="","",csv!E261)</f>
        <v>Čaja</v>
      </c>
      <c r="F269" s="33" t="s">
        <v>0</v>
      </c>
      <c r="G269" s="78" t="str">
        <f>IF(csv!M261="","",csv!M261)</f>
        <v>82:10</v>
      </c>
      <c r="H269" s="78" t="str">
        <f>IF(csv!N261="","",csv!N261)</f>
        <v>0</v>
      </c>
      <c r="I269" s="33" t="s">
        <v>0</v>
      </c>
      <c r="J269" s="33" t="str">
        <f>IF(csv!P261="","",csv!P261)</f>
        <v>Vihor</v>
      </c>
      <c r="K269" s="33" t="str">
        <f>IF(csv!Q261="","",csv!Q261)</f>
        <v>OK Vihor</v>
      </c>
      <c r="L269" s="33" t="s">
        <v>0</v>
      </c>
      <c r="M269" s="71" t="str">
        <f>IF(csv!R261="","",csv!R261)</f>
        <v>CRO</v>
      </c>
      <c r="N269" s="52" t="s">
        <v>0</v>
      </c>
      <c r="O269" s="57" t="str">
        <f t="shared" si="273"/>
        <v>Ž21B</v>
      </c>
      <c r="P269" s="78">
        <f>IF(O269="","",IF(COUNTIF(O$10:O268,O269)=0,P268+1,P268))</f>
        <v>18</v>
      </c>
      <c r="Q269" s="93">
        <f t="shared" si="274"/>
        <v>118</v>
      </c>
      <c r="R269" s="94" t="str" cm="1">
        <f t="array" ref="R269">IF(S269="","",INDEX(natjecanjeStaze_naziv,MATCH(S269,natjecanjeStaze_stazaId,0)))</f>
        <v>Ž16 – Ž21B</v>
      </c>
      <c r="S269" s="58">
        <f t="shared" si="275"/>
        <v>1007</v>
      </c>
      <c r="T269" s="52" t="s">
        <v>0</v>
      </c>
      <c r="U269" s="165" t="str">
        <f t="shared" si="276"/>
        <v>Ž21B</v>
      </c>
      <c r="V269" s="52" t="s">
        <v>0</v>
      </c>
      <c r="W269" s="57" t="str">
        <f t="shared" si="277"/>
        <v>CRO</v>
      </c>
      <c r="X269" s="78">
        <f t="shared" si="263"/>
        <v>1</v>
      </c>
      <c r="Y269" s="33" t="str">
        <f t="shared" si="278"/>
        <v/>
      </c>
      <c r="Z269" s="71" t="str">
        <f>IF(Y269="","",MAX(Z$10:Z268)+1)</f>
        <v/>
      </c>
      <c r="AA269" s="52" t="s">
        <v>0</v>
      </c>
      <c r="AB269" s="135"/>
      <c r="AC269" s="52" t="s">
        <v>0</v>
      </c>
      <c r="AD269" s="20" t="str">
        <f t="shared" si="279"/>
        <v/>
      </c>
      <c r="AE269" s="52" t="s">
        <v>0</v>
      </c>
      <c r="AF269" s="165" t="str">
        <f t="shared" si="280"/>
        <v>CRO</v>
      </c>
      <c r="AG269" s="52" t="s">
        <v>0</v>
      </c>
      <c r="AH269" s="57" t="str">
        <f t="shared" si="281"/>
        <v>Vihor</v>
      </c>
      <c r="AI269" s="33" t="str">
        <f t="shared" si="282"/>
        <v>OK Vihor</v>
      </c>
      <c r="AJ269" s="78" t="str">
        <f t="shared" si="264"/>
        <v/>
      </c>
      <c r="AK269" s="33" t="str" cm="1">
        <f t="array" ref="AK269">IF(AJ269="",""&amp;AI269,IF(AJ269="NEMA",AI269,INDEX(klub_naziv,MATCH(INDEX(klubAlias_klubId,AJ269),klub_id,0))))</f>
        <v>OK Vihor</v>
      </c>
      <c r="AL269" s="33" t="str" cm="1">
        <f t="array" ref="AL269">IFERROR(""&amp;INDEX(registarNatjecatelji,CX269,4),"")</f>
        <v>OK Vihor</v>
      </c>
      <c r="AM269" s="95" t="str">
        <f t="shared" si="283"/>
        <v/>
      </c>
      <c r="AN269" s="71" t="str">
        <f t="shared" si="284"/>
        <v>OK Vihor</v>
      </c>
      <c r="AO269" s="52" t="s">
        <v>0</v>
      </c>
      <c r="AP269" s="87" t="str">
        <f>IF(AJ269&lt;&gt;"NEMA","",IF(IFERROR(MATCH(AI269,AI$10:AI268,0),0)&lt;&gt;0,"",AI269))</f>
        <v/>
      </c>
      <c r="AQ269" s="52" t="s">
        <v>0</v>
      </c>
      <c r="AR269" s="135"/>
      <c r="AS269" s="52" t="s">
        <v>0</v>
      </c>
      <c r="AT269" s="57" t="str">
        <f t="shared" si="285"/>
        <v/>
      </c>
      <c r="AU269" s="33" t="str">
        <f>IF(AT269="","",MAX(AU$10:AU268)+1)</f>
        <v/>
      </c>
      <c r="AV269" s="33" t="str">
        <f t="shared" si="286"/>
        <v/>
      </c>
      <c r="AW269" s="33" t="str">
        <f t="shared" si="287"/>
        <v/>
      </c>
      <c r="AX269" s="33" t="str">
        <f>IF(AR269="","",MAX(AX$10:AX268)+1)</f>
        <v/>
      </c>
      <c r="AY269" s="94" t="str">
        <f t="shared" si="288"/>
        <v/>
      </c>
      <c r="AZ269" s="71" t="str">
        <f t="shared" si="289"/>
        <v/>
      </c>
      <c r="BA269" s="52" t="s">
        <v>0</v>
      </c>
      <c r="BB269" s="20" t="str">
        <f t="shared" si="290"/>
        <v/>
      </c>
      <c r="BC269" s="52" t="s">
        <v>0</v>
      </c>
      <c r="BD269" s="165" t="str">
        <f t="shared" si="291"/>
        <v>OK Vihor</v>
      </c>
      <c r="BE269" s="52" t="s">
        <v>0</v>
      </c>
      <c r="BF269" s="63" t="str">
        <f t="shared" si="292"/>
        <v>82:10</v>
      </c>
      <c r="BG269" s="93" t="str">
        <f t="shared" si="293"/>
        <v>0</v>
      </c>
      <c r="BH269" s="211">
        <f t="shared" si="294"/>
        <v>4930</v>
      </c>
      <c r="BI269" s="212">
        <f t="shared" si="265"/>
        <v>1</v>
      </c>
      <c r="BJ269" s="52" t="s">
        <v>0</v>
      </c>
      <c r="BK269" s="57" t="str">
        <f t="shared" si="295"/>
        <v>Lovorka</v>
      </c>
      <c r="BL269" s="33" t="str">
        <f t="shared" si="296"/>
        <v>Čaja</v>
      </c>
      <c r="BM269" s="78">
        <f t="shared" si="297"/>
        <v>1063</v>
      </c>
      <c r="BN269" s="78" t="str">
        <f t="shared" si="298"/>
        <v/>
      </c>
      <c r="BO269" s="33" t="str">
        <f t="shared" si="299"/>
        <v>Lovorka</v>
      </c>
      <c r="BP269" s="71" t="str">
        <f t="shared" si="300"/>
        <v>Čaja</v>
      </c>
      <c r="BQ269" s="52" t="s">
        <v>0</v>
      </c>
      <c r="BR269" s="87" t="str">
        <f t="shared" si="301"/>
        <v/>
      </c>
      <c r="BS269" s="52" t="s">
        <v>0</v>
      </c>
      <c r="BT269" s="20" t="str">
        <f t="shared" si="302"/>
        <v/>
      </c>
      <c r="BU269" s="52" t="s">
        <v>0</v>
      </c>
      <c r="BV269" s="135"/>
      <c r="BW269" s="52" t="s">
        <v>0</v>
      </c>
      <c r="BX269" s="57" t="str">
        <f t="shared" si="303"/>
        <v/>
      </c>
      <c r="BY269" s="78" t="str">
        <f>IF(BV269="","",MAX(BY$10:BY268)+1)</f>
        <v/>
      </c>
      <c r="BZ269" s="58" t="str">
        <f t="shared" si="304"/>
        <v/>
      </c>
      <c r="CA269" s="52" t="s">
        <v>0</v>
      </c>
      <c r="CB269" s="20" t="str">
        <f t="shared" si="305"/>
        <v/>
      </c>
      <c r="CC269" s="52" t="s">
        <v>0</v>
      </c>
      <c r="CD269" s="63" t="str">
        <f>IF(AND(BM269="NEMA",BN269="NEMA"),MAX(CD$10:CD268)+1,"")</f>
        <v/>
      </c>
      <c r="CE269" s="58" t="str">
        <f t="shared" si="306"/>
        <v/>
      </c>
      <c r="CF269" t="s">
        <v>0</v>
      </c>
      <c r="CG269" s="138" t="str">
        <f t="shared" si="266"/>
        <v>Ž</v>
      </c>
      <c r="CH269" t="s">
        <v>0</v>
      </c>
      <c r="CI269" s="57" t="str">
        <f>IF(CD269="","",IF(M269&lt;&gt;"CRO","","INSERT INTO osoba (id,reg_broj,oib,spol_id,dat_rodjenja) VALUES ("&amp;CD269&amp;",(SELECT max(reg_broj)+1 FROM osoba),Null,'"&amp;CG269&amp;"',Null); INSERT INTO osoba_log (id,reg_broj,oib,spol_id,dat_rodjenja,dnevnik_id) SELECT id,reg_broj,oib,spol_id,dat_rodjenja,"&amp;dnevnik_id&amp;" FROM osoba WHERE id = "&amp;CD269&amp;";"))</f>
        <v/>
      </c>
      <c r="CJ269" s="71" t="str">
        <f>IF(CD269="","","INSERT INTO imeprezime (id,osoba_id,rbr,ime,prezime,klub_id,identitet_id,sintaksa_id,info,aktivno,dnevnik_id) VALUES ("&amp;CD269&amp;","&amp;IF(CI269="","Null",CD269)&amp;",1,'"&amp;BK269&amp;"','"&amp;BL269&amp;"',(SELECT id FROM klub WHERE naziv = '"&amp;BD269&amp;"'),Null,1,'',1,"&amp;dnevnik_id&amp;");")</f>
        <v/>
      </c>
      <c r="CK269" t="s">
        <v>0</v>
      </c>
      <c r="CL269" s="20" t="str">
        <f t="shared" si="307"/>
        <v/>
      </c>
      <c r="CM269" s="52" t="s">
        <v>0</v>
      </c>
      <c r="CN269" s="57" t="str">
        <f t="shared" si="267"/>
        <v>Lovorka</v>
      </c>
      <c r="CO269" s="71" t="str">
        <f t="shared" si="268"/>
        <v>Čaja</v>
      </c>
      <c r="CP269" s="52" t="s">
        <v>0</v>
      </c>
      <c r="CQ269" s="57" t="str">
        <f t="shared" si="308"/>
        <v>Lovorka – Čaja – OK Vihor – Ž21B</v>
      </c>
      <c r="CR269" s="58">
        <f t="shared" si="309"/>
        <v>629</v>
      </c>
      <c r="CS269" s="52" t="s">
        <v>0</v>
      </c>
      <c r="CT269" s="57" t="str">
        <f t="shared" si="310"/>
        <v>Lovorka – Čaja – OK Vihor</v>
      </c>
      <c r="CU269" s="58">
        <f t="shared" si="311"/>
        <v>629</v>
      </c>
      <c r="CV269" s="52" t="s">
        <v>0</v>
      </c>
      <c r="CW269" s="57" t="str">
        <f t="shared" si="312"/>
        <v>Lovorka – Čaja</v>
      </c>
      <c r="CX269" s="58">
        <f t="shared" si="313"/>
        <v>629</v>
      </c>
      <c r="CY269" s="52" t="s">
        <v>0</v>
      </c>
      <c r="CZ269" s="63">
        <f t="shared" si="314"/>
        <v>629</v>
      </c>
      <c r="DA269" s="58" cm="1">
        <f t="array" ref="DA269">IF(CZ269&lt;&gt;"",INDEX(imePrezime_id,CZ269,0),IF(CD269&lt;&gt;"",CD269,""))</f>
        <v>1063</v>
      </c>
      <c r="DB269" s="52" t="s">
        <v>0</v>
      </c>
      <c r="DC269" s="63" t="str">
        <f t="shared" si="315"/>
        <v>imepre</v>
      </c>
      <c r="DD269" s="78" t="str">
        <f t="shared" si="269"/>
        <v>klu</v>
      </c>
      <c r="DE269" s="78" t="str">
        <f t="shared" si="316"/>
        <v>kat</v>
      </c>
      <c r="DF269" s="78" t="str">
        <f t="shared" si="317"/>
        <v/>
      </c>
      <c r="DG269" s="71" t="str">
        <f t="shared" si="318"/>
        <v>imepre-klu-kat</v>
      </c>
      <c r="DH269" s="52" t="s">
        <v>0</v>
      </c>
      <c r="DI269" s="63">
        <f>IF(BL269="","",MAX(DI$10:DI268)+1)</f>
        <v>1231</v>
      </c>
      <c r="DJ269" s="78">
        <f t="shared" si="319"/>
        <v>1007</v>
      </c>
      <c r="DK269" s="78">
        <f t="shared" si="320"/>
        <v>1063</v>
      </c>
      <c r="DL269" s="78">
        <f t="shared" si="321"/>
        <v>4930</v>
      </c>
      <c r="DM269" s="78">
        <f t="shared" si="322"/>
        <v>1</v>
      </c>
      <c r="DN269" s="78">
        <f t="shared" si="270"/>
        <v>0</v>
      </c>
      <c r="DO269" s="78">
        <f t="shared" si="271"/>
        <v>1</v>
      </c>
      <c r="DP269" s="78" t="str">
        <f t="shared" si="323"/>
        <v>0</v>
      </c>
      <c r="DQ269" s="78" t="str">
        <f t="shared" si="324"/>
        <v/>
      </c>
      <c r="DR269" s="78" t="str">
        <f t="shared" si="325"/>
        <v/>
      </c>
      <c r="DS269" s="58" t="str">
        <f t="shared" si="272"/>
        <v/>
      </c>
      <c r="DT269" s="52" t="s">
        <v>0</v>
      </c>
      <c r="DU269" s="20"/>
      <c r="DV269" s="52"/>
      <c r="DW269" s="20"/>
      <c r="DX269" s="52"/>
      <c r="DY269" s="230"/>
      <c r="DZ269" s="52" t="s">
        <v>0</v>
      </c>
    </row>
    <row r="270" spans="1:130" x14ac:dyDescent="0.25">
      <c r="A270" t="s">
        <v>0</v>
      </c>
      <c r="B270" s="57" t="str">
        <f>IF(csv!F262="","",csv!T262)</f>
        <v>Ž21B</v>
      </c>
      <c r="C270" s="33" t="s">
        <v>0</v>
      </c>
      <c r="D270" s="33" t="str">
        <f>IF(csv!F262="","",csv!F262)</f>
        <v>Andrea</v>
      </c>
      <c r="E270" s="33" t="str">
        <f>IF(csv!E262="","",csv!E262)</f>
        <v>Hribar</v>
      </c>
      <c r="F270" s="33" t="s">
        <v>0</v>
      </c>
      <c r="G270" s="78" t="str">
        <f>IF(csv!M262="","",csv!M262)</f>
        <v>84:27</v>
      </c>
      <c r="H270" s="78" t="str">
        <f>IF(csv!N262="","",csv!N262)</f>
        <v>0</v>
      </c>
      <c r="I270" s="33" t="s">
        <v>0</v>
      </c>
      <c r="J270" s="33" t="str">
        <f>IF(csv!P262="","",csv!P262)</f>
        <v>Vihor</v>
      </c>
      <c r="K270" s="33" t="str">
        <f>IF(csv!Q262="","",csv!Q262)</f>
        <v>OK Vihor</v>
      </c>
      <c r="L270" s="33" t="s">
        <v>0</v>
      </c>
      <c r="M270" s="71" t="str">
        <f>IF(csv!R262="","",csv!R262)</f>
        <v>CRO</v>
      </c>
      <c r="N270" s="52" t="s">
        <v>0</v>
      </c>
      <c r="O270" s="57" t="str">
        <f t="shared" si="273"/>
        <v>Ž21B</v>
      </c>
      <c r="P270" s="78">
        <f>IF(O270="","",IF(COUNTIF(O$10:O269,O270)=0,P269+1,P269))</f>
        <v>18</v>
      </c>
      <c r="Q270" s="93">
        <f t="shared" si="274"/>
        <v>118</v>
      </c>
      <c r="R270" s="94" t="str" cm="1">
        <f t="array" ref="R270">IF(S270="","",INDEX(natjecanjeStaze_naziv,MATCH(S270,natjecanjeStaze_stazaId,0)))</f>
        <v>Ž16 – Ž21B</v>
      </c>
      <c r="S270" s="58">
        <f t="shared" si="275"/>
        <v>1007</v>
      </c>
      <c r="T270" s="52" t="s">
        <v>0</v>
      </c>
      <c r="U270" s="165" t="str">
        <f t="shared" si="276"/>
        <v>Ž21B</v>
      </c>
      <c r="V270" s="52" t="s">
        <v>0</v>
      </c>
      <c r="W270" s="57" t="str">
        <f t="shared" si="277"/>
        <v>CRO</v>
      </c>
      <c r="X270" s="78">
        <f t="shared" si="263"/>
        <v>1</v>
      </c>
      <c r="Y270" s="33" t="str">
        <f t="shared" si="278"/>
        <v/>
      </c>
      <c r="Z270" s="71" t="str">
        <f>IF(Y270="","",MAX(Z$10:Z269)+1)</f>
        <v/>
      </c>
      <c r="AA270" s="52" t="s">
        <v>0</v>
      </c>
      <c r="AB270" s="135"/>
      <c r="AC270" s="52" t="s">
        <v>0</v>
      </c>
      <c r="AD270" s="20" t="str">
        <f t="shared" si="279"/>
        <v/>
      </c>
      <c r="AE270" s="52" t="s">
        <v>0</v>
      </c>
      <c r="AF270" s="165" t="str">
        <f t="shared" si="280"/>
        <v>CRO</v>
      </c>
      <c r="AG270" s="52" t="s">
        <v>0</v>
      </c>
      <c r="AH270" s="57" t="str">
        <f t="shared" si="281"/>
        <v>Vihor</v>
      </c>
      <c r="AI270" s="33" t="str">
        <f t="shared" si="282"/>
        <v>OK Vihor</v>
      </c>
      <c r="AJ270" s="78" t="str">
        <f t="shared" si="264"/>
        <v/>
      </c>
      <c r="AK270" s="33" t="str" cm="1">
        <f t="array" ref="AK270">IF(AJ270="",""&amp;AI270,IF(AJ270="NEMA",AI270,INDEX(klub_naziv,MATCH(INDEX(klubAlias_klubId,AJ270),klub_id,0))))</f>
        <v>OK Vihor</v>
      </c>
      <c r="AL270" s="33" t="str" cm="1">
        <f t="array" ref="AL270">IFERROR(""&amp;INDEX(registarNatjecatelji,CX270,4),"")</f>
        <v>OK Vihor</v>
      </c>
      <c r="AM270" s="95" t="str">
        <f t="shared" si="283"/>
        <v/>
      </c>
      <c r="AN270" s="71" t="str">
        <f t="shared" si="284"/>
        <v>OK Vihor</v>
      </c>
      <c r="AO270" s="52" t="s">
        <v>0</v>
      </c>
      <c r="AP270" s="87" t="str">
        <f>IF(AJ270&lt;&gt;"NEMA","",IF(IFERROR(MATCH(AI270,AI$10:AI269,0),0)&lt;&gt;0,"",AI270))</f>
        <v/>
      </c>
      <c r="AQ270" s="52" t="s">
        <v>0</v>
      </c>
      <c r="AR270" s="135"/>
      <c r="AS270" s="52" t="s">
        <v>0</v>
      </c>
      <c r="AT270" s="57" t="str">
        <f t="shared" si="285"/>
        <v/>
      </c>
      <c r="AU270" s="33" t="str">
        <f>IF(AT270="","",MAX(AU$10:AU269)+1)</f>
        <v/>
      </c>
      <c r="AV270" s="33" t="str">
        <f t="shared" si="286"/>
        <v/>
      </c>
      <c r="AW270" s="33" t="str">
        <f t="shared" si="287"/>
        <v/>
      </c>
      <c r="AX270" s="33" t="str">
        <f>IF(AR270="","",MAX(AX$10:AX269)+1)</f>
        <v/>
      </c>
      <c r="AY270" s="94" t="str">
        <f t="shared" si="288"/>
        <v/>
      </c>
      <c r="AZ270" s="71" t="str">
        <f t="shared" si="289"/>
        <v/>
      </c>
      <c r="BA270" s="52" t="s">
        <v>0</v>
      </c>
      <c r="BB270" s="20" t="str">
        <f t="shared" si="290"/>
        <v/>
      </c>
      <c r="BC270" s="52" t="s">
        <v>0</v>
      </c>
      <c r="BD270" s="165" t="str">
        <f t="shared" si="291"/>
        <v>OK Vihor</v>
      </c>
      <c r="BE270" s="52" t="s">
        <v>0</v>
      </c>
      <c r="BF270" s="63" t="str">
        <f t="shared" si="292"/>
        <v>84:27</v>
      </c>
      <c r="BG270" s="93" t="str">
        <f t="shared" si="293"/>
        <v>0</v>
      </c>
      <c r="BH270" s="211">
        <f t="shared" si="294"/>
        <v>5067</v>
      </c>
      <c r="BI270" s="212">
        <f t="shared" si="265"/>
        <v>1</v>
      </c>
      <c r="BJ270" s="52" t="s">
        <v>0</v>
      </c>
      <c r="BK270" s="57" t="str">
        <f t="shared" si="295"/>
        <v>Andrea</v>
      </c>
      <c r="BL270" s="33" t="str">
        <f t="shared" si="296"/>
        <v>Hribar</v>
      </c>
      <c r="BM270" s="78">
        <f t="shared" si="297"/>
        <v>1943</v>
      </c>
      <c r="BN270" s="78" t="str">
        <f t="shared" si="298"/>
        <v/>
      </c>
      <c r="BO270" s="33" t="str">
        <f t="shared" si="299"/>
        <v>Andrea</v>
      </c>
      <c r="BP270" s="71" t="str">
        <f t="shared" si="300"/>
        <v>Hribar</v>
      </c>
      <c r="BQ270" s="52" t="s">
        <v>0</v>
      </c>
      <c r="BR270" s="87" t="str">
        <f t="shared" si="301"/>
        <v/>
      </c>
      <c r="BS270" s="52" t="s">
        <v>0</v>
      </c>
      <c r="BT270" s="20" t="str">
        <f t="shared" si="302"/>
        <v/>
      </c>
      <c r="BU270" s="52" t="s">
        <v>0</v>
      </c>
      <c r="BV270" s="135"/>
      <c r="BW270" s="52" t="s">
        <v>0</v>
      </c>
      <c r="BX270" s="57" t="str">
        <f t="shared" si="303"/>
        <v/>
      </c>
      <c r="BY270" s="78" t="str">
        <f>IF(BV270="","",MAX(BY$10:BY269)+1)</f>
        <v/>
      </c>
      <c r="BZ270" s="58" t="str">
        <f t="shared" si="304"/>
        <v/>
      </c>
      <c r="CA270" s="52" t="s">
        <v>0</v>
      </c>
      <c r="CB270" s="20" t="str">
        <f t="shared" si="305"/>
        <v/>
      </c>
      <c r="CC270" s="52" t="s">
        <v>0</v>
      </c>
      <c r="CD270" s="63" t="str">
        <f>IF(AND(BM270="NEMA",BN270="NEMA"),MAX(CD$10:CD269)+1,"")</f>
        <v/>
      </c>
      <c r="CE270" s="58" t="str">
        <f t="shared" si="306"/>
        <v/>
      </c>
      <c r="CF270" t="s">
        <v>0</v>
      </c>
      <c r="CG270" s="138" t="str">
        <f t="shared" si="266"/>
        <v>Ž</v>
      </c>
      <c r="CH270" t="s">
        <v>0</v>
      </c>
      <c r="CI270" s="57" t="str">
        <f>IF(CD270="","",IF(M270&lt;&gt;"CRO","","INSERT INTO osoba (id,reg_broj,oib,spol_id,dat_rodjenja) VALUES ("&amp;CD270&amp;",(SELECT max(reg_broj)+1 FROM osoba),Null,'"&amp;CG270&amp;"',Null); INSERT INTO osoba_log (id,reg_broj,oib,spol_id,dat_rodjenja,dnevnik_id) SELECT id,reg_broj,oib,spol_id,dat_rodjenja,"&amp;dnevnik_id&amp;" FROM osoba WHERE id = "&amp;CD270&amp;";"))</f>
        <v/>
      </c>
      <c r="CJ270" s="71" t="str">
        <f>IF(CD270="","","INSERT INTO imeprezime (id,osoba_id,rbr,ime,prezime,klub_id,identitet_id,sintaksa_id,info,aktivno,dnevnik_id) VALUES ("&amp;CD270&amp;","&amp;IF(CI270="","Null",CD270)&amp;",1,'"&amp;BK270&amp;"','"&amp;BL270&amp;"',(SELECT id FROM klub WHERE naziv = '"&amp;BD270&amp;"'),Null,1,'',1,"&amp;dnevnik_id&amp;");")</f>
        <v/>
      </c>
      <c r="CK270" t="s">
        <v>0</v>
      </c>
      <c r="CL270" s="20" t="str">
        <f t="shared" si="307"/>
        <v/>
      </c>
      <c r="CM270" s="52" t="s">
        <v>0</v>
      </c>
      <c r="CN270" s="57" t="str">
        <f t="shared" si="267"/>
        <v>Andrea</v>
      </c>
      <c r="CO270" s="71" t="str">
        <f t="shared" si="268"/>
        <v>Hribar</v>
      </c>
      <c r="CP270" s="52" t="s">
        <v>0</v>
      </c>
      <c r="CQ270" s="57" t="str">
        <f t="shared" si="308"/>
        <v>Andrea – Hribar – OK Vihor – Ž21B</v>
      </c>
      <c r="CR270" s="58">
        <f t="shared" si="309"/>
        <v>692</v>
      </c>
      <c r="CS270" s="52" t="s">
        <v>0</v>
      </c>
      <c r="CT270" s="57" t="str">
        <f t="shared" si="310"/>
        <v>Andrea – Hribar – OK Vihor</v>
      </c>
      <c r="CU270" s="58">
        <f t="shared" si="311"/>
        <v>692</v>
      </c>
      <c r="CV270" s="52" t="s">
        <v>0</v>
      </c>
      <c r="CW270" s="57" t="str">
        <f t="shared" si="312"/>
        <v>Andrea – Hribar</v>
      </c>
      <c r="CX270" s="58">
        <f t="shared" si="313"/>
        <v>692</v>
      </c>
      <c r="CY270" s="52" t="s">
        <v>0</v>
      </c>
      <c r="CZ270" s="63">
        <f t="shared" si="314"/>
        <v>692</v>
      </c>
      <c r="DA270" s="58" cm="1">
        <f t="array" ref="DA270">IF(CZ270&lt;&gt;"",INDEX(imePrezime_id,CZ270,0),IF(CD270&lt;&gt;"",CD270,""))</f>
        <v>1943</v>
      </c>
      <c r="DB270" s="52" t="s">
        <v>0</v>
      </c>
      <c r="DC270" s="63" t="str">
        <f t="shared" si="315"/>
        <v>imepre</v>
      </c>
      <c r="DD270" s="78" t="str">
        <f t="shared" si="269"/>
        <v>klu</v>
      </c>
      <c r="DE270" s="78" t="str">
        <f t="shared" si="316"/>
        <v>kat</v>
      </c>
      <c r="DF270" s="78" t="str">
        <f t="shared" si="317"/>
        <v/>
      </c>
      <c r="DG270" s="71" t="str">
        <f t="shared" si="318"/>
        <v>imepre-klu-kat</v>
      </c>
      <c r="DH270" s="52" t="s">
        <v>0</v>
      </c>
      <c r="DI270" s="63">
        <f>IF(BL270="","",MAX(DI$10:DI269)+1)</f>
        <v>1232</v>
      </c>
      <c r="DJ270" s="78">
        <f t="shared" si="319"/>
        <v>1007</v>
      </c>
      <c r="DK270" s="78">
        <f t="shared" si="320"/>
        <v>1943</v>
      </c>
      <c r="DL270" s="78">
        <f t="shared" si="321"/>
        <v>5067</v>
      </c>
      <c r="DM270" s="78">
        <f t="shared" si="322"/>
        <v>1</v>
      </c>
      <c r="DN270" s="78">
        <f t="shared" si="270"/>
        <v>0</v>
      </c>
      <c r="DO270" s="78">
        <f t="shared" si="271"/>
        <v>1</v>
      </c>
      <c r="DP270" s="78" t="str">
        <f t="shared" si="323"/>
        <v>0</v>
      </c>
      <c r="DQ270" s="78" t="str">
        <f t="shared" si="324"/>
        <v/>
      </c>
      <c r="DR270" s="78" t="str">
        <f t="shared" si="325"/>
        <v/>
      </c>
      <c r="DS270" s="58" t="str">
        <f t="shared" si="272"/>
        <v/>
      </c>
      <c r="DT270" s="52" t="s">
        <v>0</v>
      </c>
      <c r="DU270" s="20"/>
      <c r="DV270" s="52"/>
      <c r="DW270" s="20"/>
      <c r="DX270" s="52"/>
      <c r="DY270" s="230"/>
      <c r="DZ270" s="52" t="s">
        <v>0</v>
      </c>
    </row>
    <row r="271" spans="1:130" x14ac:dyDescent="0.25">
      <c r="A271" t="s">
        <v>0</v>
      </c>
      <c r="B271" s="57" t="str">
        <f>IF(csv!F263="","",csv!T263)</f>
        <v>Ž21B</v>
      </c>
      <c r="C271" s="33" t="s">
        <v>0</v>
      </c>
      <c r="D271" s="33" t="str">
        <f>IF(csv!F263="","",csv!F263)</f>
        <v>Hana</v>
      </c>
      <c r="E271" s="33" t="str">
        <f>IF(csv!E263="","",csv!E263)</f>
        <v>Glušica</v>
      </c>
      <c r="F271" s="33" t="s">
        <v>0</v>
      </c>
      <c r="G271" s="78" t="str">
        <f>IF(csv!M263="","",csv!M263)</f>
        <v>89:18</v>
      </c>
      <c r="H271" s="78" t="str">
        <f>IF(csv!N263="","",csv!N263)</f>
        <v>0</v>
      </c>
      <c r="I271" s="33" t="s">
        <v>0</v>
      </c>
      <c r="J271" s="33" t="str">
        <f>IF(csv!P263="","",csv!P263)</f>
        <v>KAP</v>
      </c>
      <c r="K271" s="33" t="str">
        <f>IF(csv!Q263="","",csv!Q263)</f>
        <v>OK Kapela</v>
      </c>
      <c r="L271" s="33" t="s">
        <v>0</v>
      </c>
      <c r="M271" s="71" t="str">
        <f>IF(csv!R263="","",csv!R263)</f>
        <v>CRO</v>
      </c>
      <c r="N271" s="52" t="s">
        <v>0</v>
      </c>
      <c r="O271" s="57" t="str">
        <f t="shared" si="273"/>
        <v>Ž21B</v>
      </c>
      <c r="P271" s="78">
        <f>IF(O271="","",IF(COUNTIF(O$10:O270,O271)=0,P270+1,P270))</f>
        <v>18</v>
      </c>
      <c r="Q271" s="93">
        <f t="shared" si="274"/>
        <v>118</v>
      </c>
      <c r="R271" s="94" t="str" cm="1">
        <f t="array" ref="R271">IF(S271="","",INDEX(natjecanjeStaze_naziv,MATCH(S271,natjecanjeStaze_stazaId,0)))</f>
        <v>Ž16 – Ž21B</v>
      </c>
      <c r="S271" s="58">
        <f t="shared" si="275"/>
        <v>1007</v>
      </c>
      <c r="T271" s="52" t="s">
        <v>0</v>
      </c>
      <c r="U271" s="165" t="str">
        <f t="shared" si="276"/>
        <v>Ž21B</v>
      </c>
      <c r="V271" s="52" t="s">
        <v>0</v>
      </c>
      <c r="W271" s="57" t="str">
        <f t="shared" si="277"/>
        <v>CRO</v>
      </c>
      <c r="X271" s="78">
        <f t="shared" si="263"/>
        <v>1</v>
      </c>
      <c r="Y271" s="33" t="str">
        <f t="shared" si="278"/>
        <v/>
      </c>
      <c r="Z271" s="71" t="str">
        <f>IF(Y271="","",MAX(Z$10:Z270)+1)</f>
        <v/>
      </c>
      <c r="AA271" s="52" t="s">
        <v>0</v>
      </c>
      <c r="AB271" s="135"/>
      <c r="AC271" s="52" t="s">
        <v>0</v>
      </c>
      <c r="AD271" s="20" t="str">
        <f t="shared" si="279"/>
        <v/>
      </c>
      <c r="AE271" s="52" t="s">
        <v>0</v>
      </c>
      <c r="AF271" s="165" t="str">
        <f t="shared" si="280"/>
        <v>CRO</v>
      </c>
      <c r="AG271" s="52" t="s">
        <v>0</v>
      </c>
      <c r="AH271" s="57" t="str">
        <f t="shared" si="281"/>
        <v>KAP</v>
      </c>
      <c r="AI271" s="33" t="str">
        <f t="shared" si="282"/>
        <v>OK Kapela</v>
      </c>
      <c r="AJ271" s="78" t="str">
        <f t="shared" si="264"/>
        <v/>
      </c>
      <c r="AK271" s="33" t="str" cm="1">
        <f t="array" ref="AK271">IF(AJ271="",""&amp;AI271,IF(AJ271="NEMA",AI271,INDEX(klub_naziv,MATCH(INDEX(klubAlias_klubId,AJ271),klub_id,0))))</f>
        <v>OK Kapela</v>
      </c>
      <c r="AL271" s="33" t="str" cm="1">
        <f t="array" ref="AL271">IFERROR(""&amp;INDEX(registarNatjecatelji,CX271,4),"")</f>
        <v>OK Kapela</v>
      </c>
      <c r="AM271" s="95" t="str">
        <f t="shared" si="283"/>
        <v/>
      </c>
      <c r="AN271" s="71" t="str">
        <f t="shared" si="284"/>
        <v>OK Kapela</v>
      </c>
      <c r="AO271" s="52" t="s">
        <v>0</v>
      </c>
      <c r="AP271" s="87" t="str">
        <f>IF(AJ271&lt;&gt;"NEMA","",IF(IFERROR(MATCH(AI271,AI$10:AI270,0),0)&lt;&gt;0,"",AI271))</f>
        <v/>
      </c>
      <c r="AQ271" s="52" t="s">
        <v>0</v>
      </c>
      <c r="AR271" s="135"/>
      <c r="AS271" s="52" t="s">
        <v>0</v>
      </c>
      <c r="AT271" s="57" t="str">
        <f t="shared" si="285"/>
        <v/>
      </c>
      <c r="AU271" s="33" t="str">
        <f>IF(AT271="","",MAX(AU$10:AU270)+1)</f>
        <v/>
      </c>
      <c r="AV271" s="33" t="str">
        <f t="shared" si="286"/>
        <v/>
      </c>
      <c r="AW271" s="33" t="str">
        <f t="shared" si="287"/>
        <v/>
      </c>
      <c r="AX271" s="33" t="str">
        <f>IF(AR271="","",MAX(AX$10:AX270)+1)</f>
        <v/>
      </c>
      <c r="AY271" s="94" t="str">
        <f t="shared" si="288"/>
        <v/>
      </c>
      <c r="AZ271" s="71" t="str">
        <f t="shared" si="289"/>
        <v/>
      </c>
      <c r="BA271" s="52" t="s">
        <v>0</v>
      </c>
      <c r="BB271" s="20" t="str">
        <f t="shared" si="290"/>
        <v/>
      </c>
      <c r="BC271" s="52" t="s">
        <v>0</v>
      </c>
      <c r="BD271" s="165" t="str">
        <f t="shared" si="291"/>
        <v>OK Kapela</v>
      </c>
      <c r="BE271" s="52" t="s">
        <v>0</v>
      </c>
      <c r="BF271" s="63" t="str">
        <f t="shared" si="292"/>
        <v>89:18</v>
      </c>
      <c r="BG271" s="93" t="str">
        <f t="shared" si="293"/>
        <v>0</v>
      </c>
      <c r="BH271" s="211">
        <f t="shared" si="294"/>
        <v>5358</v>
      </c>
      <c r="BI271" s="212">
        <f t="shared" si="265"/>
        <v>1</v>
      </c>
      <c r="BJ271" s="52" t="s">
        <v>0</v>
      </c>
      <c r="BK271" s="57" t="str">
        <f t="shared" si="295"/>
        <v>Hana</v>
      </c>
      <c r="BL271" s="33" t="str">
        <f t="shared" si="296"/>
        <v>Glušica</v>
      </c>
      <c r="BM271" s="78">
        <f t="shared" si="297"/>
        <v>1857</v>
      </c>
      <c r="BN271" s="78" t="str">
        <f t="shared" si="298"/>
        <v/>
      </c>
      <c r="BO271" s="33" t="str">
        <f t="shared" si="299"/>
        <v>Hana</v>
      </c>
      <c r="BP271" s="71" t="str">
        <f t="shared" si="300"/>
        <v>Glušica</v>
      </c>
      <c r="BQ271" s="52" t="s">
        <v>0</v>
      </c>
      <c r="BR271" s="87" t="str">
        <f t="shared" si="301"/>
        <v/>
      </c>
      <c r="BS271" s="52" t="s">
        <v>0</v>
      </c>
      <c r="BT271" s="20" t="str">
        <f t="shared" si="302"/>
        <v/>
      </c>
      <c r="BU271" s="52" t="s">
        <v>0</v>
      </c>
      <c r="BV271" s="135"/>
      <c r="BW271" s="52" t="s">
        <v>0</v>
      </c>
      <c r="BX271" s="57" t="str">
        <f t="shared" si="303"/>
        <v/>
      </c>
      <c r="BY271" s="78" t="str">
        <f>IF(BV271="","",MAX(BY$10:BY270)+1)</f>
        <v/>
      </c>
      <c r="BZ271" s="58" t="str">
        <f t="shared" si="304"/>
        <v/>
      </c>
      <c r="CA271" s="52" t="s">
        <v>0</v>
      </c>
      <c r="CB271" s="20" t="str">
        <f t="shared" si="305"/>
        <v/>
      </c>
      <c r="CC271" s="52" t="s">
        <v>0</v>
      </c>
      <c r="CD271" s="63" t="str">
        <f>IF(AND(BM271="NEMA",BN271="NEMA"),MAX(CD$10:CD270)+1,"")</f>
        <v/>
      </c>
      <c r="CE271" s="58" t="str">
        <f t="shared" si="306"/>
        <v/>
      </c>
      <c r="CF271" t="s">
        <v>0</v>
      </c>
      <c r="CG271" s="138" t="str">
        <f t="shared" si="266"/>
        <v>Ž</v>
      </c>
      <c r="CH271" t="s">
        <v>0</v>
      </c>
      <c r="CI271" s="57" t="str">
        <f>IF(CD271="","",IF(M271&lt;&gt;"CRO","","INSERT INTO osoba (id,reg_broj,oib,spol_id,dat_rodjenja) VALUES ("&amp;CD271&amp;",(SELECT max(reg_broj)+1 FROM osoba),Null,'"&amp;CG271&amp;"',Null); INSERT INTO osoba_log (id,reg_broj,oib,spol_id,dat_rodjenja,dnevnik_id) SELECT id,reg_broj,oib,spol_id,dat_rodjenja,"&amp;dnevnik_id&amp;" FROM osoba WHERE id = "&amp;CD271&amp;";"))</f>
        <v/>
      </c>
      <c r="CJ271" s="71" t="str">
        <f>IF(CD271="","","INSERT INTO imeprezime (id,osoba_id,rbr,ime,prezime,klub_id,identitet_id,sintaksa_id,info,aktivno,dnevnik_id) VALUES ("&amp;CD271&amp;","&amp;IF(CI271="","Null",CD271)&amp;",1,'"&amp;BK271&amp;"','"&amp;BL271&amp;"',(SELECT id FROM klub WHERE naziv = '"&amp;BD271&amp;"'),Null,1,'',1,"&amp;dnevnik_id&amp;");")</f>
        <v/>
      </c>
      <c r="CK271" t="s">
        <v>0</v>
      </c>
      <c r="CL271" s="20" t="str">
        <f t="shared" si="307"/>
        <v/>
      </c>
      <c r="CM271" s="52" t="s">
        <v>0</v>
      </c>
      <c r="CN271" s="57" t="str">
        <f t="shared" si="267"/>
        <v>Hana</v>
      </c>
      <c r="CO271" s="71" t="str">
        <f t="shared" si="268"/>
        <v>Glušica</v>
      </c>
      <c r="CP271" s="52" t="s">
        <v>0</v>
      </c>
      <c r="CQ271" s="57" t="str">
        <f t="shared" si="308"/>
        <v>Hana – Glušica – OK Kapela – Ž21B</v>
      </c>
      <c r="CR271" s="58">
        <f t="shared" si="309"/>
        <v>243</v>
      </c>
      <c r="CS271" s="52" t="s">
        <v>0</v>
      </c>
      <c r="CT271" s="57" t="str">
        <f t="shared" si="310"/>
        <v>Hana – Glušica – OK Kapela</v>
      </c>
      <c r="CU271" s="58">
        <f t="shared" si="311"/>
        <v>243</v>
      </c>
      <c r="CV271" s="52" t="s">
        <v>0</v>
      </c>
      <c r="CW271" s="57" t="str">
        <f t="shared" si="312"/>
        <v>Hana – Glušica</v>
      </c>
      <c r="CX271" s="58">
        <f t="shared" si="313"/>
        <v>243</v>
      </c>
      <c r="CY271" s="52" t="s">
        <v>0</v>
      </c>
      <c r="CZ271" s="63">
        <f t="shared" si="314"/>
        <v>243</v>
      </c>
      <c r="DA271" s="58" cm="1">
        <f t="array" ref="DA271">IF(CZ271&lt;&gt;"",INDEX(imePrezime_id,CZ271,0),IF(CD271&lt;&gt;"",CD271,""))</f>
        <v>1857</v>
      </c>
      <c r="DB271" s="52" t="s">
        <v>0</v>
      </c>
      <c r="DC271" s="63" t="str">
        <f t="shared" si="315"/>
        <v>imepre</v>
      </c>
      <c r="DD271" s="78" t="str">
        <f t="shared" si="269"/>
        <v>klu</v>
      </c>
      <c r="DE271" s="78" t="str">
        <f t="shared" si="316"/>
        <v>kat</v>
      </c>
      <c r="DF271" s="78" t="str">
        <f t="shared" si="317"/>
        <v/>
      </c>
      <c r="DG271" s="71" t="str">
        <f t="shared" si="318"/>
        <v>imepre-klu-kat</v>
      </c>
      <c r="DH271" s="52" t="s">
        <v>0</v>
      </c>
      <c r="DI271" s="63">
        <f>IF(BL271="","",MAX(DI$10:DI270)+1)</f>
        <v>1233</v>
      </c>
      <c r="DJ271" s="78">
        <f t="shared" si="319"/>
        <v>1007</v>
      </c>
      <c r="DK271" s="78">
        <f t="shared" si="320"/>
        <v>1857</v>
      </c>
      <c r="DL271" s="78">
        <f t="shared" si="321"/>
        <v>5358</v>
      </c>
      <c r="DM271" s="78">
        <f t="shared" si="322"/>
        <v>1</v>
      </c>
      <c r="DN271" s="78">
        <f t="shared" si="270"/>
        <v>0</v>
      </c>
      <c r="DO271" s="78">
        <f t="shared" si="271"/>
        <v>1</v>
      </c>
      <c r="DP271" s="78" t="str">
        <f t="shared" si="323"/>
        <v>0</v>
      </c>
      <c r="DQ271" s="78" t="str">
        <f t="shared" si="324"/>
        <v/>
      </c>
      <c r="DR271" s="78" t="str">
        <f t="shared" si="325"/>
        <v/>
      </c>
      <c r="DS271" s="58" t="str">
        <f t="shared" si="272"/>
        <v/>
      </c>
      <c r="DT271" s="52" t="s">
        <v>0</v>
      </c>
      <c r="DU271" s="20"/>
      <c r="DV271" s="52"/>
      <c r="DW271" s="20"/>
      <c r="DX271" s="52"/>
      <c r="DY271" s="230"/>
      <c r="DZ271" s="52" t="s">
        <v>0</v>
      </c>
    </row>
    <row r="272" spans="1:130" x14ac:dyDescent="0.25">
      <c r="A272" t="s">
        <v>0</v>
      </c>
      <c r="B272" s="57" t="str">
        <f>IF(csv!F264="","",csv!T264)</f>
        <v>Ž21B</v>
      </c>
      <c r="C272" s="33" t="s">
        <v>0</v>
      </c>
      <c r="D272" s="33" t="str">
        <f>IF(csv!F264="","",csv!F264)</f>
        <v>Sandra</v>
      </c>
      <c r="E272" s="33" t="str">
        <f>IF(csv!E264="","",csv!E264)</f>
        <v>Latinger</v>
      </c>
      <c r="F272" s="33" t="s">
        <v>0</v>
      </c>
      <c r="G272" s="78" t="str">
        <f>IF(csv!M264="","",csv!M264)</f>
        <v>93:28</v>
      </c>
      <c r="H272" s="78" t="str">
        <f>IF(csv!N264="","",csv!N264)</f>
        <v>0</v>
      </c>
      <c r="I272" s="33" t="s">
        <v>0</v>
      </c>
      <c r="J272" s="33" t="str">
        <f>IF(csv!P264="","",csv!P264)</f>
        <v>KAP</v>
      </c>
      <c r="K272" s="33" t="str">
        <f>IF(csv!Q264="","",csv!Q264)</f>
        <v>OK Kapela</v>
      </c>
      <c r="L272" s="33" t="s">
        <v>0</v>
      </c>
      <c r="M272" s="71" t="str">
        <f>IF(csv!R264="","",csv!R264)</f>
        <v>CRO</v>
      </c>
      <c r="N272" s="52" t="s">
        <v>0</v>
      </c>
      <c r="O272" s="57" t="str">
        <f t="shared" si="273"/>
        <v>Ž21B</v>
      </c>
      <c r="P272" s="78">
        <f>IF(O272="","",IF(COUNTIF(O$10:O271,O272)=0,P271+1,P271))</f>
        <v>18</v>
      </c>
      <c r="Q272" s="93">
        <f t="shared" si="274"/>
        <v>118</v>
      </c>
      <c r="R272" s="94" t="str" cm="1">
        <f t="array" ref="R272">IF(S272="","",INDEX(natjecanjeStaze_naziv,MATCH(S272,natjecanjeStaze_stazaId,0)))</f>
        <v>Ž16 – Ž21B</v>
      </c>
      <c r="S272" s="58">
        <f t="shared" si="275"/>
        <v>1007</v>
      </c>
      <c r="T272" s="52" t="s">
        <v>0</v>
      </c>
      <c r="U272" s="165" t="str">
        <f t="shared" si="276"/>
        <v>Ž21B</v>
      </c>
      <c r="V272" s="52" t="s">
        <v>0</v>
      </c>
      <c r="W272" s="57" t="str">
        <f t="shared" si="277"/>
        <v>CRO</v>
      </c>
      <c r="X272" s="78">
        <f t="shared" si="263"/>
        <v>1</v>
      </c>
      <c r="Y272" s="33" t="str">
        <f t="shared" si="278"/>
        <v/>
      </c>
      <c r="Z272" s="71" t="str">
        <f>IF(Y272="","",MAX(Z$10:Z271)+1)</f>
        <v/>
      </c>
      <c r="AA272" s="52" t="s">
        <v>0</v>
      </c>
      <c r="AB272" s="135"/>
      <c r="AC272" s="52" t="s">
        <v>0</v>
      </c>
      <c r="AD272" s="20" t="str">
        <f t="shared" si="279"/>
        <v/>
      </c>
      <c r="AE272" s="52" t="s">
        <v>0</v>
      </c>
      <c r="AF272" s="165" t="str">
        <f t="shared" si="280"/>
        <v>CRO</v>
      </c>
      <c r="AG272" s="52" t="s">
        <v>0</v>
      </c>
      <c r="AH272" s="57" t="str">
        <f t="shared" si="281"/>
        <v>KAP</v>
      </c>
      <c r="AI272" s="33" t="str">
        <f t="shared" si="282"/>
        <v>OK Kapela</v>
      </c>
      <c r="AJ272" s="78" t="str">
        <f t="shared" si="264"/>
        <v/>
      </c>
      <c r="AK272" s="33" t="str" cm="1">
        <f t="array" ref="AK272">IF(AJ272="",""&amp;AI272,IF(AJ272="NEMA",AI272,INDEX(klub_naziv,MATCH(INDEX(klubAlias_klubId,AJ272),klub_id,0))))</f>
        <v>OK Kapela</v>
      </c>
      <c r="AL272" s="33" t="str" cm="1">
        <f t="array" ref="AL272">IFERROR(""&amp;INDEX(registarNatjecatelji,CX272,4),"")</f>
        <v>OK Kapela</v>
      </c>
      <c r="AM272" s="95" t="str">
        <f t="shared" si="283"/>
        <v/>
      </c>
      <c r="AN272" s="71" t="str">
        <f t="shared" si="284"/>
        <v>OK Kapela</v>
      </c>
      <c r="AO272" s="52" t="s">
        <v>0</v>
      </c>
      <c r="AP272" s="87" t="str">
        <f>IF(AJ272&lt;&gt;"NEMA","",IF(IFERROR(MATCH(AI272,AI$10:AI271,0),0)&lt;&gt;0,"",AI272))</f>
        <v/>
      </c>
      <c r="AQ272" s="52" t="s">
        <v>0</v>
      </c>
      <c r="AR272" s="135"/>
      <c r="AS272" s="52" t="s">
        <v>0</v>
      </c>
      <c r="AT272" s="57" t="str">
        <f t="shared" si="285"/>
        <v/>
      </c>
      <c r="AU272" s="33" t="str">
        <f>IF(AT272="","",MAX(AU$10:AU271)+1)</f>
        <v/>
      </c>
      <c r="AV272" s="33" t="str">
        <f t="shared" si="286"/>
        <v/>
      </c>
      <c r="AW272" s="33" t="str">
        <f t="shared" si="287"/>
        <v/>
      </c>
      <c r="AX272" s="33" t="str">
        <f>IF(AR272="","",MAX(AX$10:AX271)+1)</f>
        <v/>
      </c>
      <c r="AY272" s="94" t="str">
        <f t="shared" si="288"/>
        <v/>
      </c>
      <c r="AZ272" s="71" t="str">
        <f t="shared" si="289"/>
        <v/>
      </c>
      <c r="BA272" s="52" t="s">
        <v>0</v>
      </c>
      <c r="BB272" s="20" t="str">
        <f t="shared" si="290"/>
        <v/>
      </c>
      <c r="BC272" s="52" t="s">
        <v>0</v>
      </c>
      <c r="BD272" s="165" t="str">
        <f t="shared" si="291"/>
        <v>OK Kapela</v>
      </c>
      <c r="BE272" s="52" t="s">
        <v>0</v>
      </c>
      <c r="BF272" s="63" t="str">
        <f t="shared" si="292"/>
        <v>93:28</v>
      </c>
      <c r="BG272" s="93" t="str">
        <f t="shared" si="293"/>
        <v>0</v>
      </c>
      <c r="BH272" s="211">
        <f t="shared" si="294"/>
        <v>5608</v>
      </c>
      <c r="BI272" s="212">
        <f t="shared" si="265"/>
        <v>1</v>
      </c>
      <c r="BJ272" s="52" t="s">
        <v>0</v>
      </c>
      <c r="BK272" s="57" t="str">
        <f t="shared" si="295"/>
        <v>Sandra</v>
      </c>
      <c r="BL272" s="33" t="str">
        <f t="shared" si="296"/>
        <v>Latinger</v>
      </c>
      <c r="BM272" s="78">
        <f t="shared" si="297"/>
        <v>1476</v>
      </c>
      <c r="BN272" s="78" t="str">
        <f t="shared" si="298"/>
        <v/>
      </c>
      <c r="BO272" s="33" t="str">
        <f t="shared" si="299"/>
        <v>Sandra</v>
      </c>
      <c r="BP272" s="71" t="str">
        <f t="shared" si="300"/>
        <v>Latinger</v>
      </c>
      <c r="BQ272" s="52" t="s">
        <v>0</v>
      </c>
      <c r="BR272" s="87" t="str">
        <f t="shared" si="301"/>
        <v/>
      </c>
      <c r="BS272" s="52" t="s">
        <v>0</v>
      </c>
      <c r="BT272" s="20" t="str">
        <f t="shared" si="302"/>
        <v/>
      </c>
      <c r="BU272" s="52" t="s">
        <v>0</v>
      </c>
      <c r="BV272" s="135"/>
      <c r="BW272" s="52" t="s">
        <v>0</v>
      </c>
      <c r="BX272" s="57" t="str">
        <f t="shared" si="303"/>
        <v/>
      </c>
      <c r="BY272" s="78" t="str">
        <f>IF(BV272="","",MAX(BY$10:BY271)+1)</f>
        <v/>
      </c>
      <c r="BZ272" s="58" t="str">
        <f t="shared" si="304"/>
        <v/>
      </c>
      <c r="CA272" s="52" t="s">
        <v>0</v>
      </c>
      <c r="CB272" s="20" t="str">
        <f t="shared" si="305"/>
        <v/>
      </c>
      <c r="CC272" s="52" t="s">
        <v>0</v>
      </c>
      <c r="CD272" s="63" t="str">
        <f>IF(AND(BM272="NEMA",BN272="NEMA"),MAX(CD$10:CD271)+1,"")</f>
        <v/>
      </c>
      <c r="CE272" s="58" t="str">
        <f t="shared" si="306"/>
        <v/>
      </c>
      <c r="CF272" t="s">
        <v>0</v>
      </c>
      <c r="CG272" s="138" t="str">
        <f t="shared" si="266"/>
        <v>Ž</v>
      </c>
      <c r="CH272" t="s">
        <v>0</v>
      </c>
      <c r="CI272" s="57" t="str">
        <f>IF(CD272="","",IF(M272&lt;&gt;"CRO","","INSERT INTO osoba (id,reg_broj,oib,spol_id,dat_rodjenja) VALUES ("&amp;CD272&amp;",(SELECT max(reg_broj)+1 FROM osoba),Null,'"&amp;CG272&amp;"',Null); INSERT INTO osoba_log (id,reg_broj,oib,spol_id,dat_rodjenja,dnevnik_id) SELECT id,reg_broj,oib,spol_id,dat_rodjenja,"&amp;dnevnik_id&amp;" FROM osoba WHERE id = "&amp;CD272&amp;";"))</f>
        <v/>
      </c>
      <c r="CJ272" s="71" t="str">
        <f>IF(CD272="","","INSERT INTO imeprezime (id,osoba_id,rbr,ime,prezime,klub_id,identitet_id,sintaksa_id,info,aktivno,dnevnik_id) VALUES ("&amp;CD272&amp;","&amp;IF(CI272="","Null",CD272)&amp;",1,'"&amp;BK272&amp;"','"&amp;BL272&amp;"',(SELECT id FROM klub WHERE naziv = '"&amp;BD272&amp;"'),Null,1,'',1,"&amp;dnevnik_id&amp;");")</f>
        <v/>
      </c>
      <c r="CK272" t="s">
        <v>0</v>
      </c>
      <c r="CL272" s="20" t="str">
        <f t="shared" si="307"/>
        <v/>
      </c>
      <c r="CM272" s="52" t="s">
        <v>0</v>
      </c>
      <c r="CN272" s="57" t="str">
        <f t="shared" si="267"/>
        <v>Sandra</v>
      </c>
      <c r="CO272" s="71" t="str">
        <f t="shared" si="268"/>
        <v>Latinger</v>
      </c>
      <c r="CP272" s="52" t="s">
        <v>0</v>
      </c>
      <c r="CQ272" s="57" t="str">
        <f t="shared" si="308"/>
        <v>Sandra – Latinger – OK Kapela – Ž21B</v>
      </c>
      <c r="CR272" s="58">
        <f t="shared" si="309"/>
        <v>270</v>
      </c>
      <c r="CS272" s="52" t="s">
        <v>0</v>
      </c>
      <c r="CT272" s="57" t="str">
        <f t="shared" si="310"/>
        <v>Sandra – Latinger – OK Kapela</v>
      </c>
      <c r="CU272" s="58">
        <f t="shared" si="311"/>
        <v>270</v>
      </c>
      <c r="CV272" s="52" t="s">
        <v>0</v>
      </c>
      <c r="CW272" s="57" t="str">
        <f t="shared" si="312"/>
        <v>Sandra – Latinger</v>
      </c>
      <c r="CX272" s="58">
        <f t="shared" si="313"/>
        <v>270</v>
      </c>
      <c r="CY272" s="52" t="s">
        <v>0</v>
      </c>
      <c r="CZ272" s="63">
        <f t="shared" si="314"/>
        <v>270</v>
      </c>
      <c r="DA272" s="58" cm="1">
        <f t="array" ref="DA272">IF(CZ272&lt;&gt;"",INDEX(imePrezime_id,CZ272,0),IF(CD272&lt;&gt;"",CD272,""))</f>
        <v>1476</v>
      </c>
      <c r="DB272" s="52" t="s">
        <v>0</v>
      </c>
      <c r="DC272" s="63" t="str">
        <f t="shared" si="315"/>
        <v>imepre</v>
      </c>
      <c r="DD272" s="78" t="str">
        <f t="shared" si="269"/>
        <v>klu</v>
      </c>
      <c r="DE272" s="78" t="str">
        <f t="shared" si="316"/>
        <v>kat</v>
      </c>
      <c r="DF272" s="78" t="str">
        <f t="shared" si="317"/>
        <v/>
      </c>
      <c r="DG272" s="71" t="str">
        <f t="shared" si="318"/>
        <v>imepre-klu-kat</v>
      </c>
      <c r="DH272" s="52" t="s">
        <v>0</v>
      </c>
      <c r="DI272" s="63">
        <f>IF(BL272="","",MAX(DI$10:DI271)+1)</f>
        <v>1234</v>
      </c>
      <c r="DJ272" s="78">
        <f t="shared" si="319"/>
        <v>1007</v>
      </c>
      <c r="DK272" s="78">
        <f t="shared" si="320"/>
        <v>1476</v>
      </c>
      <c r="DL272" s="78">
        <f t="shared" si="321"/>
        <v>5608</v>
      </c>
      <c r="DM272" s="78">
        <f t="shared" si="322"/>
        <v>1</v>
      </c>
      <c r="DN272" s="78">
        <f t="shared" si="270"/>
        <v>0</v>
      </c>
      <c r="DO272" s="78">
        <f t="shared" si="271"/>
        <v>1</v>
      </c>
      <c r="DP272" s="78" t="str">
        <f t="shared" si="323"/>
        <v>0</v>
      </c>
      <c r="DQ272" s="78" t="str">
        <f t="shared" si="324"/>
        <v/>
      </c>
      <c r="DR272" s="78" t="str">
        <f t="shared" si="325"/>
        <v/>
      </c>
      <c r="DS272" s="58" t="str">
        <f t="shared" si="272"/>
        <v/>
      </c>
      <c r="DT272" s="52" t="s">
        <v>0</v>
      </c>
      <c r="DU272" s="20"/>
      <c r="DV272" s="52"/>
      <c r="DW272" s="20"/>
      <c r="DX272" s="52"/>
      <c r="DY272" s="230"/>
      <c r="DZ272" s="52" t="s">
        <v>0</v>
      </c>
    </row>
    <row r="273" spans="1:130" x14ac:dyDescent="0.25">
      <c r="A273" t="s">
        <v>0</v>
      </c>
      <c r="B273" s="57" t="str">
        <f>IF(csv!F265="","",csv!T265)</f>
        <v>Ž21B</v>
      </c>
      <c r="C273" s="33" t="s">
        <v>0</v>
      </c>
      <c r="D273" s="33" t="str">
        <f>IF(csv!F265="","",csv!F265)</f>
        <v>Petra</v>
      </c>
      <c r="E273" s="33" t="str">
        <f>IF(csv!E265="","",csv!E265)</f>
        <v>Kos</v>
      </c>
      <c r="F273" s="33" t="s">
        <v>0</v>
      </c>
      <c r="G273" s="78" t="str">
        <f>IF(csv!M265="","",csv!M265)</f>
        <v>99:01</v>
      </c>
      <c r="H273" s="78" t="str">
        <f>IF(csv!N265="","",csv!N265)</f>
        <v>0</v>
      </c>
      <c r="I273" s="33" t="s">
        <v>0</v>
      </c>
      <c r="J273" s="33" t="str">
        <f>IF(csv!P265="","",csv!P265)</f>
        <v>Vihor</v>
      </c>
      <c r="K273" s="33" t="str">
        <f>IF(csv!Q265="","",csv!Q265)</f>
        <v>OK Vihor</v>
      </c>
      <c r="L273" s="33" t="s">
        <v>0</v>
      </c>
      <c r="M273" s="71" t="str">
        <f>IF(csv!R265="","",csv!R265)</f>
        <v>CRO</v>
      </c>
      <c r="N273" s="52" t="s">
        <v>0</v>
      </c>
      <c r="O273" s="57" t="str">
        <f t="shared" si="273"/>
        <v>Ž21B</v>
      </c>
      <c r="P273" s="78">
        <f>IF(O273="","",IF(COUNTIF(O$10:O272,O273)=0,P272+1,P272))</f>
        <v>18</v>
      </c>
      <c r="Q273" s="93">
        <f t="shared" si="274"/>
        <v>118</v>
      </c>
      <c r="R273" s="94" t="str" cm="1">
        <f t="array" ref="R273">IF(S273="","",INDEX(natjecanjeStaze_naziv,MATCH(S273,natjecanjeStaze_stazaId,0)))</f>
        <v>Ž16 – Ž21B</v>
      </c>
      <c r="S273" s="58">
        <f t="shared" si="275"/>
        <v>1007</v>
      </c>
      <c r="T273" s="52" t="s">
        <v>0</v>
      </c>
      <c r="U273" s="165" t="str">
        <f t="shared" si="276"/>
        <v>Ž21B</v>
      </c>
      <c r="V273" s="52" t="s">
        <v>0</v>
      </c>
      <c r="W273" s="57" t="str">
        <f t="shared" si="277"/>
        <v>CRO</v>
      </c>
      <c r="X273" s="78">
        <f t="shared" si="263"/>
        <v>1</v>
      </c>
      <c r="Y273" s="33" t="str">
        <f t="shared" si="278"/>
        <v/>
      </c>
      <c r="Z273" s="71" t="str">
        <f>IF(Y273="","",MAX(Z$10:Z272)+1)</f>
        <v/>
      </c>
      <c r="AA273" s="52" t="s">
        <v>0</v>
      </c>
      <c r="AB273" s="135"/>
      <c r="AC273" s="52" t="s">
        <v>0</v>
      </c>
      <c r="AD273" s="20" t="str">
        <f t="shared" si="279"/>
        <v/>
      </c>
      <c r="AE273" s="52" t="s">
        <v>0</v>
      </c>
      <c r="AF273" s="165" t="str">
        <f t="shared" si="280"/>
        <v>CRO</v>
      </c>
      <c r="AG273" s="52" t="s">
        <v>0</v>
      </c>
      <c r="AH273" s="57" t="str">
        <f t="shared" si="281"/>
        <v>Vihor</v>
      </c>
      <c r="AI273" s="33" t="str">
        <f t="shared" si="282"/>
        <v>OK Vihor</v>
      </c>
      <c r="AJ273" s="78" t="str">
        <f t="shared" si="264"/>
        <v/>
      </c>
      <c r="AK273" s="33" t="str" cm="1">
        <f t="array" ref="AK273">IF(AJ273="",""&amp;AI273,IF(AJ273="NEMA",AI273,INDEX(klub_naziv,MATCH(INDEX(klubAlias_klubId,AJ273),klub_id,0))))</f>
        <v>OK Vihor</v>
      </c>
      <c r="AL273" s="33" t="str" cm="1">
        <f t="array" ref="AL273">IFERROR(""&amp;INDEX(registarNatjecatelji,CX273,4),"")</f>
        <v>OK Vihor</v>
      </c>
      <c r="AM273" s="95" t="str">
        <f t="shared" si="283"/>
        <v/>
      </c>
      <c r="AN273" s="71" t="str">
        <f t="shared" si="284"/>
        <v>OK Vihor</v>
      </c>
      <c r="AO273" s="52" t="s">
        <v>0</v>
      </c>
      <c r="AP273" s="87" t="str">
        <f>IF(AJ273&lt;&gt;"NEMA","",IF(IFERROR(MATCH(AI273,AI$10:AI272,0),0)&lt;&gt;0,"",AI273))</f>
        <v/>
      </c>
      <c r="AQ273" s="52" t="s">
        <v>0</v>
      </c>
      <c r="AR273" s="135"/>
      <c r="AS273" s="52" t="s">
        <v>0</v>
      </c>
      <c r="AT273" s="57" t="str">
        <f t="shared" si="285"/>
        <v/>
      </c>
      <c r="AU273" s="33" t="str">
        <f>IF(AT273="","",MAX(AU$10:AU272)+1)</f>
        <v/>
      </c>
      <c r="AV273" s="33" t="str">
        <f t="shared" si="286"/>
        <v/>
      </c>
      <c r="AW273" s="33" t="str">
        <f t="shared" si="287"/>
        <v/>
      </c>
      <c r="AX273" s="33" t="str">
        <f>IF(AR273="","",MAX(AX$10:AX272)+1)</f>
        <v/>
      </c>
      <c r="AY273" s="94" t="str">
        <f t="shared" si="288"/>
        <v/>
      </c>
      <c r="AZ273" s="71" t="str">
        <f t="shared" si="289"/>
        <v/>
      </c>
      <c r="BA273" s="52" t="s">
        <v>0</v>
      </c>
      <c r="BB273" s="20" t="str">
        <f t="shared" si="290"/>
        <v/>
      </c>
      <c r="BC273" s="52" t="s">
        <v>0</v>
      </c>
      <c r="BD273" s="165" t="str">
        <f t="shared" si="291"/>
        <v>OK Vihor</v>
      </c>
      <c r="BE273" s="52" t="s">
        <v>0</v>
      </c>
      <c r="BF273" s="63" t="str">
        <f t="shared" si="292"/>
        <v>99:01</v>
      </c>
      <c r="BG273" s="93" t="str">
        <f t="shared" si="293"/>
        <v>0</v>
      </c>
      <c r="BH273" s="211">
        <f t="shared" si="294"/>
        <v>5941</v>
      </c>
      <c r="BI273" s="212">
        <f t="shared" si="265"/>
        <v>1</v>
      </c>
      <c r="BJ273" s="52" t="s">
        <v>0</v>
      </c>
      <c r="BK273" s="57" t="str">
        <f t="shared" si="295"/>
        <v>Petra</v>
      </c>
      <c r="BL273" s="33" t="str">
        <f t="shared" si="296"/>
        <v>Kos</v>
      </c>
      <c r="BM273" s="78">
        <f t="shared" si="297"/>
        <v>1895</v>
      </c>
      <c r="BN273" s="78" t="str">
        <f t="shared" si="298"/>
        <v/>
      </c>
      <c r="BO273" s="33" t="str">
        <f t="shared" si="299"/>
        <v>Petra</v>
      </c>
      <c r="BP273" s="71" t="str">
        <f t="shared" si="300"/>
        <v>Kos</v>
      </c>
      <c r="BQ273" s="52" t="s">
        <v>0</v>
      </c>
      <c r="BR273" s="87" t="str">
        <f t="shared" si="301"/>
        <v/>
      </c>
      <c r="BS273" s="52" t="s">
        <v>0</v>
      </c>
      <c r="BT273" s="20" t="str">
        <f t="shared" si="302"/>
        <v/>
      </c>
      <c r="BU273" s="52" t="s">
        <v>0</v>
      </c>
      <c r="BV273" s="135"/>
      <c r="BW273" s="52" t="s">
        <v>0</v>
      </c>
      <c r="BX273" s="57" t="str">
        <f t="shared" si="303"/>
        <v/>
      </c>
      <c r="BY273" s="78" t="str">
        <f>IF(BV273="","",MAX(BY$10:BY272)+1)</f>
        <v/>
      </c>
      <c r="BZ273" s="58" t="str">
        <f t="shared" si="304"/>
        <v/>
      </c>
      <c r="CA273" s="52" t="s">
        <v>0</v>
      </c>
      <c r="CB273" s="20" t="str">
        <f t="shared" si="305"/>
        <v/>
      </c>
      <c r="CC273" s="52" t="s">
        <v>0</v>
      </c>
      <c r="CD273" s="63" t="str">
        <f>IF(AND(BM273="NEMA",BN273="NEMA"),MAX(CD$10:CD272)+1,"")</f>
        <v/>
      </c>
      <c r="CE273" s="58" t="str">
        <f t="shared" si="306"/>
        <v/>
      </c>
      <c r="CF273" t="s">
        <v>0</v>
      </c>
      <c r="CG273" s="138" t="str">
        <f t="shared" si="266"/>
        <v>Ž</v>
      </c>
      <c r="CH273" t="s">
        <v>0</v>
      </c>
      <c r="CI273" s="57" t="str">
        <f>IF(CD273="","",IF(M273&lt;&gt;"CRO","","INSERT INTO osoba (id,reg_broj,oib,spol_id,dat_rodjenja) VALUES ("&amp;CD273&amp;",(SELECT max(reg_broj)+1 FROM osoba),Null,'"&amp;CG273&amp;"',Null); INSERT INTO osoba_log (id,reg_broj,oib,spol_id,dat_rodjenja,dnevnik_id) SELECT id,reg_broj,oib,spol_id,dat_rodjenja,"&amp;dnevnik_id&amp;" FROM osoba WHERE id = "&amp;CD273&amp;";"))</f>
        <v/>
      </c>
      <c r="CJ273" s="71" t="str">
        <f>IF(CD273="","","INSERT INTO imeprezime (id,osoba_id,rbr,ime,prezime,klub_id,identitet_id,sintaksa_id,info,aktivno,dnevnik_id) VALUES ("&amp;CD273&amp;","&amp;IF(CI273="","Null",CD273)&amp;",1,'"&amp;BK273&amp;"','"&amp;BL273&amp;"',(SELECT id FROM klub WHERE naziv = '"&amp;BD273&amp;"'),Null,1,'',1,"&amp;dnevnik_id&amp;");")</f>
        <v/>
      </c>
      <c r="CK273" t="s">
        <v>0</v>
      </c>
      <c r="CL273" s="20" t="str">
        <f t="shared" si="307"/>
        <v/>
      </c>
      <c r="CM273" s="52" t="s">
        <v>0</v>
      </c>
      <c r="CN273" s="57" t="str">
        <f t="shared" si="267"/>
        <v>Petra</v>
      </c>
      <c r="CO273" s="71" t="str">
        <f t="shared" si="268"/>
        <v>Kos</v>
      </c>
      <c r="CP273" s="52" t="s">
        <v>0</v>
      </c>
      <c r="CQ273" s="57" t="str">
        <f t="shared" si="308"/>
        <v>Petra – Kos – OK Vihor – Ž21B</v>
      </c>
      <c r="CR273" s="58">
        <f t="shared" si="309"/>
        <v>738</v>
      </c>
      <c r="CS273" s="52" t="s">
        <v>0</v>
      </c>
      <c r="CT273" s="57" t="str">
        <f t="shared" si="310"/>
        <v>Petra – Kos – OK Vihor</v>
      </c>
      <c r="CU273" s="58">
        <f t="shared" si="311"/>
        <v>738</v>
      </c>
      <c r="CV273" s="52" t="s">
        <v>0</v>
      </c>
      <c r="CW273" s="57" t="str">
        <f t="shared" si="312"/>
        <v>Petra – Kos</v>
      </c>
      <c r="CX273" s="58">
        <f t="shared" si="313"/>
        <v>738</v>
      </c>
      <c r="CY273" s="52" t="s">
        <v>0</v>
      </c>
      <c r="CZ273" s="63">
        <f t="shared" si="314"/>
        <v>738</v>
      </c>
      <c r="DA273" s="58" cm="1">
        <f t="array" ref="DA273">IF(CZ273&lt;&gt;"",INDEX(imePrezime_id,CZ273,0),IF(CD273&lt;&gt;"",CD273,""))</f>
        <v>1895</v>
      </c>
      <c r="DB273" s="52" t="s">
        <v>0</v>
      </c>
      <c r="DC273" s="63" t="str">
        <f t="shared" si="315"/>
        <v>imepre</v>
      </c>
      <c r="DD273" s="78" t="str">
        <f t="shared" si="269"/>
        <v>klu</v>
      </c>
      <c r="DE273" s="78" t="str">
        <f t="shared" si="316"/>
        <v>kat</v>
      </c>
      <c r="DF273" s="78" t="str">
        <f t="shared" si="317"/>
        <v/>
      </c>
      <c r="DG273" s="71" t="str">
        <f t="shared" si="318"/>
        <v>imepre-klu-kat</v>
      </c>
      <c r="DH273" s="52" t="s">
        <v>0</v>
      </c>
      <c r="DI273" s="63">
        <f>IF(BL273="","",MAX(DI$10:DI272)+1)</f>
        <v>1235</v>
      </c>
      <c r="DJ273" s="78">
        <f t="shared" si="319"/>
        <v>1007</v>
      </c>
      <c r="DK273" s="78">
        <f t="shared" si="320"/>
        <v>1895</v>
      </c>
      <c r="DL273" s="78">
        <f t="shared" si="321"/>
        <v>5941</v>
      </c>
      <c r="DM273" s="78">
        <f t="shared" si="322"/>
        <v>1</v>
      </c>
      <c r="DN273" s="78">
        <f t="shared" si="270"/>
        <v>0</v>
      </c>
      <c r="DO273" s="78">
        <f t="shared" si="271"/>
        <v>1</v>
      </c>
      <c r="DP273" s="78" t="str">
        <f t="shared" si="323"/>
        <v>0</v>
      </c>
      <c r="DQ273" s="78" t="str">
        <f t="shared" si="324"/>
        <v/>
      </c>
      <c r="DR273" s="78" t="str">
        <f t="shared" si="325"/>
        <v/>
      </c>
      <c r="DS273" s="58" t="str">
        <f t="shared" si="272"/>
        <v/>
      </c>
      <c r="DT273" s="52" t="s">
        <v>0</v>
      </c>
      <c r="DU273" s="20"/>
      <c r="DV273" s="52"/>
      <c r="DW273" s="20"/>
      <c r="DX273" s="52"/>
      <c r="DY273" s="230"/>
      <c r="DZ273" s="52" t="s">
        <v>0</v>
      </c>
    </row>
    <row r="274" spans="1:130" x14ac:dyDescent="0.25">
      <c r="A274" t="s">
        <v>0</v>
      </c>
      <c r="B274" s="57" t="str">
        <f>IF(csv!F266="","",csv!T266)</f>
        <v>Ž21B</v>
      </c>
      <c r="C274" s="33" t="s">
        <v>0</v>
      </c>
      <c r="D274" s="33" t="str">
        <f>IF(csv!F266="","",csv!F266)</f>
        <v>Olga</v>
      </c>
      <c r="E274" s="33" t="str">
        <f>IF(csv!E266="","",csv!E266)</f>
        <v>Zaitseva</v>
      </c>
      <c r="F274" s="33" t="s">
        <v>0</v>
      </c>
      <c r="G274" s="78" t="str">
        <f>IF(csv!M266="","",csv!M266)</f>
        <v>120:09</v>
      </c>
      <c r="H274" s="78" t="str">
        <f>IF(csv!N266="","",csv!N266)</f>
        <v>0</v>
      </c>
      <c r="I274" s="33" t="s">
        <v>0</v>
      </c>
      <c r="J274" s="33" t="str">
        <f>IF(csv!P266="","",csv!P266)</f>
        <v>Vihor</v>
      </c>
      <c r="K274" s="33" t="str">
        <f>IF(csv!Q266="","",csv!Q266)</f>
        <v>OK Vihor</v>
      </c>
      <c r="L274" s="33" t="s">
        <v>0</v>
      </c>
      <c r="M274" s="71" t="str">
        <f>IF(csv!R266="","",csv!R266)</f>
        <v>CRO</v>
      </c>
      <c r="N274" s="52" t="s">
        <v>0</v>
      </c>
      <c r="O274" s="57" t="str">
        <f t="shared" si="273"/>
        <v>Ž21B</v>
      </c>
      <c r="P274" s="78">
        <f>IF(O274="","",IF(COUNTIF(O$10:O273,O274)=0,P273+1,P273))</f>
        <v>18</v>
      </c>
      <c r="Q274" s="93">
        <f t="shared" si="274"/>
        <v>118</v>
      </c>
      <c r="R274" s="94" t="str" cm="1">
        <f t="array" ref="R274">IF(S274="","",INDEX(natjecanjeStaze_naziv,MATCH(S274,natjecanjeStaze_stazaId,0)))</f>
        <v>Ž16 – Ž21B</v>
      </c>
      <c r="S274" s="58">
        <f t="shared" si="275"/>
        <v>1007</v>
      </c>
      <c r="T274" s="52" t="s">
        <v>0</v>
      </c>
      <c r="U274" s="165" t="str">
        <f t="shared" si="276"/>
        <v>Ž21B</v>
      </c>
      <c r="V274" s="52" t="s">
        <v>0</v>
      </c>
      <c r="W274" s="57" t="str">
        <f t="shared" si="277"/>
        <v>CRO</v>
      </c>
      <c r="X274" s="78">
        <f t="shared" si="263"/>
        <v>1</v>
      </c>
      <c r="Y274" s="33" t="str">
        <f t="shared" si="278"/>
        <v/>
      </c>
      <c r="Z274" s="71" t="str">
        <f>IF(Y274="","",MAX(Z$10:Z273)+1)</f>
        <v/>
      </c>
      <c r="AA274" s="52" t="s">
        <v>0</v>
      </c>
      <c r="AB274" s="135"/>
      <c r="AC274" s="52" t="s">
        <v>0</v>
      </c>
      <c r="AD274" s="20" t="str">
        <f t="shared" si="279"/>
        <v/>
      </c>
      <c r="AE274" s="52" t="s">
        <v>0</v>
      </c>
      <c r="AF274" s="165" t="str">
        <f t="shared" si="280"/>
        <v>CRO</v>
      </c>
      <c r="AG274" s="52" t="s">
        <v>0</v>
      </c>
      <c r="AH274" s="57" t="str">
        <f t="shared" si="281"/>
        <v>Vihor</v>
      </c>
      <c r="AI274" s="33" t="str">
        <f t="shared" si="282"/>
        <v>OK Vihor</v>
      </c>
      <c r="AJ274" s="78" t="str">
        <f t="shared" si="264"/>
        <v/>
      </c>
      <c r="AK274" s="33" t="str" cm="1">
        <f t="array" ref="AK274">IF(AJ274="",""&amp;AI274,IF(AJ274="NEMA",AI274,INDEX(klub_naziv,MATCH(INDEX(klubAlias_klubId,AJ274),klub_id,0))))</f>
        <v>OK Vihor</v>
      </c>
      <c r="AL274" s="33" t="str" cm="1">
        <f t="array" ref="AL274">IFERROR(""&amp;INDEX(registarNatjecatelji,CX274,4),"")</f>
        <v>OK Vihor</v>
      </c>
      <c r="AM274" s="95" t="str">
        <f t="shared" si="283"/>
        <v/>
      </c>
      <c r="AN274" s="71" t="str">
        <f t="shared" si="284"/>
        <v>OK Vihor</v>
      </c>
      <c r="AO274" s="52" t="s">
        <v>0</v>
      </c>
      <c r="AP274" s="87" t="str">
        <f>IF(AJ274&lt;&gt;"NEMA","",IF(IFERROR(MATCH(AI274,AI$10:AI273,0),0)&lt;&gt;0,"",AI274))</f>
        <v/>
      </c>
      <c r="AQ274" s="52" t="s">
        <v>0</v>
      </c>
      <c r="AR274" s="135"/>
      <c r="AS274" s="52" t="s">
        <v>0</v>
      </c>
      <c r="AT274" s="57" t="str">
        <f t="shared" si="285"/>
        <v/>
      </c>
      <c r="AU274" s="33" t="str">
        <f>IF(AT274="","",MAX(AU$10:AU273)+1)</f>
        <v/>
      </c>
      <c r="AV274" s="33" t="str">
        <f t="shared" si="286"/>
        <v/>
      </c>
      <c r="AW274" s="33" t="str">
        <f t="shared" si="287"/>
        <v/>
      </c>
      <c r="AX274" s="33" t="str">
        <f>IF(AR274="","",MAX(AX$10:AX273)+1)</f>
        <v/>
      </c>
      <c r="AY274" s="94" t="str">
        <f t="shared" si="288"/>
        <v/>
      </c>
      <c r="AZ274" s="71" t="str">
        <f t="shared" si="289"/>
        <v/>
      </c>
      <c r="BA274" s="52" t="s">
        <v>0</v>
      </c>
      <c r="BB274" s="20" t="str">
        <f t="shared" si="290"/>
        <v/>
      </c>
      <c r="BC274" s="52" t="s">
        <v>0</v>
      </c>
      <c r="BD274" s="165" t="str">
        <f t="shared" si="291"/>
        <v>OK Vihor</v>
      </c>
      <c r="BE274" s="52" t="s">
        <v>0</v>
      </c>
      <c r="BF274" s="63" t="str">
        <f t="shared" si="292"/>
        <v>120:09</v>
      </c>
      <c r="BG274" s="93" t="str">
        <f t="shared" si="293"/>
        <v>0</v>
      </c>
      <c r="BH274" s="211">
        <f t="shared" si="294"/>
        <v>7209</v>
      </c>
      <c r="BI274" s="212">
        <f t="shared" si="265"/>
        <v>2</v>
      </c>
      <c r="BJ274" s="52" t="s">
        <v>0</v>
      </c>
      <c r="BK274" s="57" t="str">
        <f t="shared" si="295"/>
        <v>Olga</v>
      </c>
      <c r="BL274" s="33" t="str">
        <f t="shared" si="296"/>
        <v>Zaitseva</v>
      </c>
      <c r="BM274" s="78">
        <f t="shared" si="297"/>
        <v>1912</v>
      </c>
      <c r="BN274" s="78" t="str">
        <f t="shared" si="298"/>
        <v/>
      </c>
      <c r="BO274" s="33" t="str">
        <f t="shared" si="299"/>
        <v>Olga</v>
      </c>
      <c r="BP274" s="71" t="str">
        <f t="shared" si="300"/>
        <v>Zaitseva</v>
      </c>
      <c r="BQ274" s="52" t="s">
        <v>0</v>
      </c>
      <c r="BR274" s="87" t="str">
        <f t="shared" si="301"/>
        <v/>
      </c>
      <c r="BS274" s="52" t="s">
        <v>0</v>
      </c>
      <c r="BT274" s="20" t="str">
        <f t="shared" si="302"/>
        <v/>
      </c>
      <c r="BU274" s="52" t="s">
        <v>0</v>
      </c>
      <c r="BV274" s="135"/>
      <c r="BW274" s="52" t="s">
        <v>0</v>
      </c>
      <c r="BX274" s="57" t="str">
        <f t="shared" si="303"/>
        <v/>
      </c>
      <c r="BY274" s="78" t="str">
        <f>IF(BV274="","",MAX(BY$10:BY273)+1)</f>
        <v/>
      </c>
      <c r="BZ274" s="58" t="str">
        <f t="shared" si="304"/>
        <v/>
      </c>
      <c r="CA274" s="52" t="s">
        <v>0</v>
      </c>
      <c r="CB274" s="20" t="str">
        <f t="shared" si="305"/>
        <v/>
      </c>
      <c r="CC274" s="52" t="s">
        <v>0</v>
      </c>
      <c r="CD274" s="63" t="str">
        <f>IF(AND(BM274="NEMA",BN274="NEMA"),MAX(CD$10:CD273)+1,"")</f>
        <v/>
      </c>
      <c r="CE274" s="58" t="str">
        <f t="shared" si="306"/>
        <v/>
      </c>
      <c r="CF274" t="s">
        <v>0</v>
      </c>
      <c r="CG274" s="138" t="str">
        <f t="shared" si="266"/>
        <v>Ž</v>
      </c>
      <c r="CH274" t="s">
        <v>0</v>
      </c>
      <c r="CI274" s="57" t="str">
        <f>IF(CD274="","",IF(M274&lt;&gt;"CRO","","INSERT INTO osoba (id,reg_broj,oib,spol_id,dat_rodjenja) VALUES ("&amp;CD274&amp;",(SELECT max(reg_broj)+1 FROM osoba),Null,'"&amp;CG274&amp;"',Null); INSERT INTO osoba_log (id,reg_broj,oib,spol_id,dat_rodjenja,dnevnik_id) SELECT id,reg_broj,oib,spol_id,dat_rodjenja,"&amp;dnevnik_id&amp;" FROM osoba WHERE id = "&amp;CD274&amp;";"))</f>
        <v/>
      </c>
      <c r="CJ274" s="71" t="str">
        <f>IF(CD274="","","INSERT INTO imeprezime (id,osoba_id,rbr,ime,prezime,klub_id,identitet_id,sintaksa_id,info,aktivno,dnevnik_id) VALUES ("&amp;CD274&amp;","&amp;IF(CI274="","Null",CD274)&amp;",1,'"&amp;BK274&amp;"','"&amp;BL274&amp;"',(SELECT id FROM klub WHERE naziv = '"&amp;BD274&amp;"'),Null,1,'',1,"&amp;dnevnik_id&amp;");")</f>
        <v/>
      </c>
      <c r="CK274" t="s">
        <v>0</v>
      </c>
      <c r="CL274" s="20" t="str">
        <f t="shared" si="307"/>
        <v/>
      </c>
      <c r="CM274" s="52" t="s">
        <v>0</v>
      </c>
      <c r="CN274" s="57" t="str">
        <f t="shared" si="267"/>
        <v>Olga</v>
      </c>
      <c r="CO274" s="71" t="str">
        <f t="shared" si="268"/>
        <v>Zaitseva</v>
      </c>
      <c r="CP274" s="52" t="s">
        <v>0</v>
      </c>
      <c r="CQ274" s="57" t="str">
        <f t="shared" si="308"/>
        <v>Olga – Zaitseva – OK Vihor – Ž21B</v>
      </c>
      <c r="CR274" s="58">
        <f t="shared" si="309"/>
        <v>938</v>
      </c>
      <c r="CS274" s="52" t="s">
        <v>0</v>
      </c>
      <c r="CT274" s="57" t="str">
        <f t="shared" si="310"/>
        <v>Olga – Zaitseva – OK Vihor</v>
      </c>
      <c r="CU274" s="58">
        <f t="shared" si="311"/>
        <v>938</v>
      </c>
      <c r="CV274" s="52" t="s">
        <v>0</v>
      </c>
      <c r="CW274" s="57" t="str">
        <f t="shared" si="312"/>
        <v>Olga – Zaitseva</v>
      </c>
      <c r="CX274" s="58">
        <f t="shared" si="313"/>
        <v>938</v>
      </c>
      <c r="CY274" s="52" t="s">
        <v>0</v>
      </c>
      <c r="CZ274" s="63">
        <f t="shared" si="314"/>
        <v>938</v>
      </c>
      <c r="DA274" s="58" cm="1">
        <f t="array" ref="DA274">IF(CZ274&lt;&gt;"",INDEX(imePrezime_id,CZ274,0),IF(CD274&lt;&gt;"",CD274,""))</f>
        <v>1912</v>
      </c>
      <c r="DB274" s="52" t="s">
        <v>0</v>
      </c>
      <c r="DC274" s="63" t="str">
        <f t="shared" si="315"/>
        <v>imepre</v>
      </c>
      <c r="DD274" s="78" t="str">
        <f t="shared" si="269"/>
        <v>klu</v>
      </c>
      <c r="DE274" s="78" t="str">
        <f t="shared" si="316"/>
        <v>kat</v>
      </c>
      <c r="DF274" s="78" t="str">
        <f t="shared" si="317"/>
        <v>ot</v>
      </c>
      <c r="DG274" s="71" t="str">
        <f t="shared" si="318"/>
        <v>imepre-klu-kat-ot</v>
      </c>
      <c r="DH274" s="52" t="s">
        <v>0</v>
      </c>
      <c r="DI274" s="63">
        <f>IF(BL274="","",MAX(DI$10:DI273)+1)</f>
        <v>1236</v>
      </c>
      <c r="DJ274" s="78">
        <f t="shared" si="319"/>
        <v>1007</v>
      </c>
      <c r="DK274" s="78">
        <f t="shared" si="320"/>
        <v>1912</v>
      </c>
      <c r="DL274" s="78">
        <f t="shared" si="321"/>
        <v>7209</v>
      </c>
      <c r="DM274" s="78">
        <f t="shared" si="322"/>
        <v>2</v>
      </c>
      <c r="DN274" s="78">
        <f t="shared" si="270"/>
        <v>0</v>
      </c>
      <c r="DO274" s="78">
        <f t="shared" si="271"/>
        <v>2</v>
      </c>
      <c r="DP274" s="78" t="str">
        <f t="shared" si="323"/>
        <v>0</v>
      </c>
      <c r="DQ274" s="78" t="str">
        <f t="shared" si="324"/>
        <v/>
      </c>
      <c r="DR274" s="78" t="str">
        <f t="shared" si="325"/>
        <v/>
      </c>
      <c r="DS274" s="58" t="str">
        <f t="shared" si="272"/>
        <v/>
      </c>
      <c r="DT274" s="52" t="s">
        <v>0</v>
      </c>
      <c r="DU274" s="20"/>
      <c r="DV274" s="52"/>
      <c r="DW274" s="20"/>
      <c r="DX274" s="52"/>
      <c r="DY274" s="230"/>
      <c r="DZ274" s="52" t="s">
        <v>0</v>
      </c>
    </row>
    <row r="275" spans="1:130" x14ac:dyDescent="0.25">
      <c r="A275" t="s">
        <v>0</v>
      </c>
      <c r="B275" s="57" t="str">
        <f>IF(csv!F267="","",csv!T267)</f>
        <v>Ž21B</v>
      </c>
      <c r="C275" s="33" t="s">
        <v>0</v>
      </c>
      <c r="D275" s="33" t="str">
        <f>IF(csv!F267="","",csv!F267)</f>
        <v>Luana</v>
      </c>
      <c r="E275" s="33" t="str">
        <f>IF(csv!E267="","",csv!E267)</f>
        <v>Ivošević</v>
      </c>
      <c r="F275" s="33" t="s">
        <v>0</v>
      </c>
      <c r="G275" s="78" t="str">
        <f>IF(csv!M267="","",csv!M267)</f>
        <v/>
      </c>
      <c r="H275" s="78" t="str">
        <f>IF(csv!N267="","",csv!N267)</f>
        <v>2</v>
      </c>
      <c r="I275" s="33" t="s">
        <v>0</v>
      </c>
      <c r="J275" s="33" t="str">
        <f>IF(csv!P267="","",csv!P267)</f>
        <v>Vihor</v>
      </c>
      <c r="K275" s="33" t="str">
        <f>IF(csv!Q267="","",csv!Q267)</f>
        <v>OK Vihor</v>
      </c>
      <c r="L275" s="33" t="s">
        <v>0</v>
      </c>
      <c r="M275" s="71" t="str">
        <f>IF(csv!R267="","",csv!R267)</f>
        <v>CRO</v>
      </c>
      <c r="N275" s="52" t="s">
        <v>0</v>
      </c>
      <c r="O275" s="57" t="str">
        <f t="shared" si="273"/>
        <v>Ž21B</v>
      </c>
      <c r="P275" s="78">
        <f>IF(O275="","",IF(COUNTIF(O$10:O274,O275)=0,P274+1,P274))</f>
        <v>18</v>
      </c>
      <c r="Q275" s="93">
        <f t="shared" si="274"/>
        <v>118</v>
      </c>
      <c r="R275" s="94" t="str" cm="1">
        <f t="array" ref="R275">IF(S275="","",INDEX(natjecanjeStaze_naziv,MATCH(S275,natjecanjeStaze_stazaId,0)))</f>
        <v>Ž16 – Ž21B</v>
      </c>
      <c r="S275" s="58">
        <f t="shared" si="275"/>
        <v>1007</v>
      </c>
      <c r="T275" s="52" t="s">
        <v>0</v>
      </c>
      <c r="U275" s="165" t="str">
        <f t="shared" si="276"/>
        <v>Ž21B</v>
      </c>
      <c r="V275" s="52" t="s">
        <v>0</v>
      </c>
      <c r="W275" s="57" t="str">
        <f t="shared" si="277"/>
        <v>CRO</v>
      </c>
      <c r="X275" s="78">
        <f t="shared" si="263"/>
        <v>1</v>
      </c>
      <c r="Y275" s="33" t="str">
        <f t="shared" si="278"/>
        <v/>
      </c>
      <c r="Z275" s="71" t="str">
        <f>IF(Y275="","",MAX(Z$10:Z274)+1)</f>
        <v/>
      </c>
      <c r="AA275" s="52" t="s">
        <v>0</v>
      </c>
      <c r="AB275" s="135"/>
      <c r="AC275" s="52" t="s">
        <v>0</v>
      </c>
      <c r="AD275" s="20" t="str">
        <f t="shared" si="279"/>
        <v/>
      </c>
      <c r="AE275" s="52" t="s">
        <v>0</v>
      </c>
      <c r="AF275" s="165" t="str">
        <f t="shared" si="280"/>
        <v>CRO</v>
      </c>
      <c r="AG275" s="52" t="s">
        <v>0</v>
      </c>
      <c r="AH275" s="57" t="str">
        <f t="shared" si="281"/>
        <v>Vihor</v>
      </c>
      <c r="AI275" s="33" t="str">
        <f t="shared" si="282"/>
        <v>OK Vihor</v>
      </c>
      <c r="AJ275" s="78" t="str">
        <f t="shared" si="264"/>
        <v/>
      </c>
      <c r="AK275" s="33" t="str" cm="1">
        <f t="array" ref="AK275">IF(AJ275="",""&amp;AI275,IF(AJ275="NEMA",AI275,INDEX(klub_naziv,MATCH(INDEX(klubAlias_klubId,AJ275),klub_id,0))))</f>
        <v>OK Vihor</v>
      </c>
      <c r="AL275" s="33" t="str" cm="1">
        <f t="array" ref="AL275">IFERROR(""&amp;INDEX(registarNatjecatelji,CX275,4),"")</f>
        <v>OK Vihor</v>
      </c>
      <c r="AM275" s="95" t="str">
        <f t="shared" si="283"/>
        <v/>
      </c>
      <c r="AN275" s="71" t="str">
        <f t="shared" si="284"/>
        <v>OK Vihor</v>
      </c>
      <c r="AO275" s="52" t="s">
        <v>0</v>
      </c>
      <c r="AP275" s="87" t="str">
        <f>IF(AJ275&lt;&gt;"NEMA","",IF(IFERROR(MATCH(AI275,AI$10:AI274,0),0)&lt;&gt;0,"",AI275))</f>
        <v/>
      </c>
      <c r="AQ275" s="52" t="s">
        <v>0</v>
      </c>
      <c r="AR275" s="135"/>
      <c r="AS275" s="52" t="s">
        <v>0</v>
      </c>
      <c r="AT275" s="57" t="str">
        <f t="shared" si="285"/>
        <v/>
      </c>
      <c r="AU275" s="33" t="str">
        <f>IF(AT275="","",MAX(AU$10:AU274)+1)</f>
        <v/>
      </c>
      <c r="AV275" s="33" t="str">
        <f t="shared" si="286"/>
        <v/>
      </c>
      <c r="AW275" s="33" t="str">
        <f t="shared" si="287"/>
        <v/>
      </c>
      <c r="AX275" s="33" t="str">
        <f>IF(AR275="","",MAX(AX$10:AX274)+1)</f>
        <v/>
      </c>
      <c r="AY275" s="94" t="str">
        <f t="shared" si="288"/>
        <v/>
      </c>
      <c r="AZ275" s="71" t="str">
        <f t="shared" si="289"/>
        <v/>
      </c>
      <c r="BA275" s="52" t="s">
        <v>0</v>
      </c>
      <c r="BB275" s="20" t="str">
        <f t="shared" si="290"/>
        <v/>
      </c>
      <c r="BC275" s="52" t="s">
        <v>0</v>
      </c>
      <c r="BD275" s="165" t="str">
        <f t="shared" si="291"/>
        <v>OK Vihor</v>
      </c>
      <c r="BE275" s="52" t="s">
        <v>0</v>
      </c>
      <c r="BF275" s="63" t="str">
        <f t="shared" si="292"/>
        <v/>
      </c>
      <c r="BG275" s="93" t="str">
        <f t="shared" si="293"/>
        <v>2</v>
      </c>
      <c r="BH275" s="211" t="str">
        <f t="shared" si="294"/>
        <v/>
      </c>
      <c r="BI275" s="212">
        <f t="shared" si="265"/>
        <v>4</v>
      </c>
      <c r="BJ275" s="52" t="s">
        <v>0</v>
      </c>
      <c r="BK275" s="57" t="str">
        <f t="shared" si="295"/>
        <v>Luana</v>
      </c>
      <c r="BL275" s="33" t="str">
        <f t="shared" si="296"/>
        <v>Ivošević</v>
      </c>
      <c r="BM275" s="78">
        <f t="shared" si="297"/>
        <v>1888</v>
      </c>
      <c r="BN275" s="78" t="str">
        <f t="shared" si="298"/>
        <v/>
      </c>
      <c r="BO275" s="33" t="str">
        <f t="shared" si="299"/>
        <v>Luana</v>
      </c>
      <c r="BP275" s="71" t="str">
        <f t="shared" si="300"/>
        <v>Ivošević</v>
      </c>
      <c r="BQ275" s="52" t="s">
        <v>0</v>
      </c>
      <c r="BR275" s="87" t="str">
        <f t="shared" si="301"/>
        <v/>
      </c>
      <c r="BS275" s="52" t="s">
        <v>0</v>
      </c>
      <c r="BT275" s="20" t="str">
        <f t="shared" si="302"/>
        <v/>
      </c>
      <c r="BU275" s="52" t="s">
        <v>0</v>
      </c>
      <c r="BV275" s="135"/>
      <c r="BW275" s="52" t="s">
        <v>0</v>
      </c>
      <c r="BX275" s="57" t="str">
        <f t="shared" si="303"/>
        <v/>
      </c>
      <c r="BY275" s="78" t="str">
        <f>IF(BV275="","",MAX(BY$10:BY274)+1)</f>
        <v/>
      </c>
      <c r="BZ275" s="58" t="str">
        <f t="shared" si="304"/>
        <v/>
      </c>
      <c r="CA275" s="52" t="s">
        <v>0</v>
      </c>
      <c r="CB275" s="20" t="str">
        <f t="shared" si="305"/>
        <v/>
      </c>
      <c r="CC275" s="52" t="s">
        <v>0</v>
      </c>
      <c r="CD275" s="63" t="str">
        <f>IF(AND(BM275="NEMA",BN275="NEMA"),MAX(CD$10:CD274)+1,"")</f>
        <v/>
      </c>
      <c r="CE275" s="58" t="str">
        <f t="shared" si="306"/>
        <v/>
      </c>
      <c r="CF275" t="s">
        <v>0</v>
      </c>
      <c r="CG275" s="138" t="str">
        <f t="shared" si="266"/>
        <v>Ž</v>
      </c>
      <c r="CH275" t="s">
        <v>0</v>
      </c>
      <c r="CI275" s="57" t="str">
        <f>IF(CD275="","",IF(M275&lt;&gt;"CRO","","INSERT INTO osoba (id,reg_broj,oib,spol_id,dat_rodjenja) VALUES ("&amp;CD275&amp;",(SELECT max(reg_broj)+1 FROM osoba),Null,'"&amp;CG275&amp;"',Null); INSERT INTO osoba_log (id,reg_broj,oib,spol_id,dat_rodjenja,dnevnik_id) SELECT id,reg_broj,oib,spol_id,dat_rodjenja,"&amp;dnevnik_id&amp;" FROM osoba WHERE id = "&amp;CD275&amp;";"))</f>
        <v/>
      </c>
      <c r="CJ275" s="71" t="str">
        <f>IF(CD275="","","INSERT INTO imeprezime (id,osoba_id,rbr,ime,prezime,klub_id,identitet_id,sintaksa_id,info,aktivno,dnevnik_id) VALUES ("&amp;CD275&amp;","&amp;IF(CI275="","Null",CD275)&amp;",1,'"&amp;BK275&amp;"','"&amp;BL275&amp;"',(SELECT id FROM klub WHERE naziv = '"&amp;BD275&amp;"'),Null,1,'',1,"&amp;dnevnik_id&amp;");")</f>
        <v/>
      </c>
      <c r="CK275" t="s">
        <v>0</v>
      </c>
      <c r="CL275" s="20" t="str">
        <f t="shared" si="307"/>
        <v/>
      </c>
      <c r="CM275" s="52" t="s">
        <v>0</v>
      </c>
      <c r="CN275" s="57" t="str">
        <f t="shared" si="267"/>
        <v>Luana</v>
      </c>
      <c r="CO275" s="71" t="str">
        <f t="shared" si="268"/>
        <v>Ivošević</v>
      </c>
      <c r="CP275" s="52" t="s">
        <v>0</v>
      </c>
      <c r="CQ275" s="57" t="str">
        <f t="shared" si="308"/>
        <v>Luana – Ivošević – OK Vihor – Ž21B</v>
      </c>
      <c r="CR275" s="58">
        <f t="shared" si="309"/>
        <v>698</v>
      </c>
      <c r="CS275" s="52" t="s">
        <v>0</v>
      </c>
      <c r="CT275" s="57" t="str">
        <f t="shared" si="310"/>
        <v>Luana – Ivošević – OK Vihor</v>
      </c>
      <c r="CU275" s="58">
        <f t="shared" si="311"/>
        <v>698</v>
      </c>
      <c r="CV275" s="52" t="s">
        <v>0</v>
      </c>
      <c r="CW275" s="57" t="str">
        <f t="shared" si="312"/>
        <v>Luana – Ivošević</v>
      </c>
      <c r="CX275" s="58">
        <f t="shared" si="313"/>
        <v>698</v>
      </c>
      <c r="CY275" s="52" t="s">
        <v>0</v>
      </c>
      <c r="CZ275" s="63">
        <f t="shared" si="314"/>
        <v>698</v>
      </c>
      <c r="DA275" s="58" cm="1">
        <f t="array" ref="DA275">IF(CZ275&lt;&gt;"",INDEX(imePrezime_id,CZ275,0),IF(CD275&lt;&gt;"",CD275,""))</f>
        <v>1888</v>
      </c>
      <c r="DB275" s="52" t="s">
        <v>0</v>
      </c>
      <c r="DC275" s="63" t="str">
        <f t="shared" si="315"/>
        <v>imepre</v>
      </c>
      <c r="DD275" s="78" t="str">
        <f t="shared" si="269"/>
        <v>klu</v>
      </c>
      <c r="DE275" s="78" t="str">
        <f t="shared" si="316"/>
        <v>kat</v>
      </c>
      <c r="DF275" s="78" t="str">
        <f t="shared" si="317"/>
        <v/>
      </c>
      <c r="DG275" s="71" t="str">
        <f t="shared" si="318"/>
        <v>imepre-klu-kat</v>
      </c>
      <c r="DH275" s="52" t="s">
        <v>0</v>
      </c>
      <c r="DI275" s="63">
        <f>IF(BL275="","",MAX(DI$10:DI274)+1)</f>
        <v>1237</v>
      </c>
      <c r="DJ275" s="78">
        <f t="shared" si="319"/>
        <v>1007</v>
      </c>
      <c r="DK275" s="78">
        <f t="shared" si="320"/>
        <v>1888</v>
      </c>
      <c r="DL275" s="78" t="str">
        <f t="shared" si="321"/>
        <v/>
      </c>
      <c r="DM275" s="78">
        <f t="shared" si="322"/>
        <v>4</v>
      </c>
      <c r="DN275" s="78">
        <f t="shared" si="270"/>
        <v>0</v>
      </c>
      <c r="DO275" s="78">
        <f t="shared" si="271"/>
        <v>1</v>
      </c>
      <c r="DP275" s="78" t="str">
        <f t="shared" si="323"/>
        <v>2</v>
      </c>
      <c r="DQ275" s="78" t="str">
        <f t="shared" si="324"/>
        <v/>
      </c>
      <c r="DR275" s="78" t="str">
        <f t="shared" si="325"/>
        <v/>
      </c>
      <c r="DS275" s="58" t="str">
        <f t="shared" si="272"/>
        <v/>
      </c>
      <c r="DT275" s="52" t="s">
        <v>0</v>
      </c>
      <c r="DU275" s="20"/>
      <c r="DV275" s="52"/>
      <c r="DW275" s="20"/>
      <c r="DX275" s="52"/>
      <c r="DY275" s="230"/>
      <c r="DZ275" s="52" t="s">
        <v>0</v>
      </c>
    </row>
    <row r="276" spans="1:130" x14ac:dyDescent="0.25">
      <c r="A276" t="s">
        <v>0</v>
      </c>
      <c r="B276" s="57" t="str">
        <f>IF(csv!F268="","",csv!T268)</f>
        <v>Ž21B</v>
      </c>
      <c r="C276" s="33" t="s">
        <v>0</v>
      </c>
      <c r="D276" s="33" t="str">
        <f>IF(csv!F268="","",csv!F268)</f>
        <v>Aleksandra</v>
      </c>
      <c r="E276" s="33" t="str">
        <f>IF(csv!E268="","",csv!E268)</f>
        <v>Miličević</v>
      </c>
      <c r="F276" s="33" t="s">
        <v>0</v>
      </c>
      <c r="G276" s="78" t="str">
        <f>IF(csv!M268="","",csv!M268)</f>
        <v/>
      </c>
      <c r="H276" s="78" t="str">
        <f>IF(csv!N268="","",csv!N268)</f>
        <v>2</v>
      </c>
      <c r="I276" s="33" t="s">
        <v>0</v>
      </c>
      <c r="J276" s="33" t="str">
        <f>IF(csv!P268="","",csv!P268)</f>
        <v>Vihor</v>
      </c>
      <c r="K276" s="33" t="str">
        <f>IF(csv!Q268="","",csv!Q268)</f>
        <v>OK Vihor</v>
      </c>
      <c r="L276" s="33" t="s">
        <v>0</v>
      </c>
      <c r="M276" s="71" t="str">
        <f>IF(csv!R268="","",csv!R268)</f>
        <v>CRO</v>
      </c>
      <c r="N276" s="52" t="s">
        <v>0</v>
      </c>
      <c r="O276" s="57" t="str">
        <f t="shared" si="273"/>
        <v>Ž21B</v>
      </c>
      <c r="P276" s="78">
        <f>IF(O276="","",IF(COUNTIF(O$10:O275,O276)=0,P275+1,P275))</f>
        <v>18</v>
      </c>
      <c r="Q276" s="93">
        <f t="shared" si="274"/>
        <v>118</v>
      </c>
      <c r="R276" s="94" t="str" cm="1">
        <f t="array" ref="R276">IF(S276="","",INDEX(natjecanjeStaze_naziv,MATCH(S276,natjecanjeStaze_stazaId,0)))</f>
        <v>Ž16 – Ž21B</v>
      </c>
      <c r="S276" s="58">
        <f t="shared" si="275"/>
        <v>1007</v>
      </c>
      <c r="T276" s="52" t="s">
        <v>0</v>
      </c>
      <c r="U276" s="165" t="str">
        <f t="shared" si="276"/>
        <v>Ž21B</v>
      </c>
      <c r="V276" s="52" t="s">
        <v>0</v>
      </c>
      <c r="W276" s="57" t="str">
        <f t="shared" si="277"/>
        <v>CRO</v>
      </c>
      <c r="X276" s="78">
        <f t="shared" si="263"/>
        <v>1</v>
      </c>
      <c r="Y276" s="33" t="str">
        <f t="shared" si="278"/>
        <v/>
      </c>
      <c r="Z276" s="71" t="str">
        <f>IF(Y276="","",MAX(Z$10:Z275)+1)</f>
        <v/>
      </c>
      <c r="AA276" s="52" t="s">
        <v>0</v>
      </c>
      <c r="AB276" s="135"/>
      <c r="AC276" s="52" t="s">
        <v>0</v>
      </c>
      <c r="AD276" s="20" t="str">
        <f t="shared" si="279"/>
        <v/>
      </c>
      <c r="AE276" s="52" t="s">
        <v>0</v>
      </c>
      <c r="AF276" s="165" t="str">
        <f t="shared" si="280"/>
        <v>CRO</v>
      </c>
      <c r="AG276" s="52" t="s">
        <v>0</v>
      </c>
      <c r="AH276" s="57" t="str">
        <f t="shared" si="281"/>
        <v>Vihor</v>
      </c>
      <c r="AI276" s="33" t="str">
        <f t="shared" si="282"/>
        <v>OK Vihor</v>
      </c>
      <c r="AJ276" s="78" t="str">
        <f t="shared" si="264"/>
        <v/>
      </c>
      <c r="AK276" s="33" t="str" cm="1">
        <f t="array" ref="AK276">IF(AJ276="",""&amp;AI276,IF(AJ276="NEMA",AI276,INDEX(klub_naziv,MATCH(INDEX(klubAlias_klubId,AJ276),klub_id,0))))</f>
        <v>OK Vihor</v>
      </c>
      <c r="AL276" s="33" t="str" cm="1">
        <f t="array" ref="AL276">IFERROR(""&amp;INDEX(registarNatjecatelji,CX276,4),"")</f>
        <v>OK Vihor</v>
      </c>
      <c r="AM276" s="95" t="str">
        <f t="shared" si="283"/>
        <v/>
      </c>
      <c r="AN276" s="71" t="str">
        <f t="shared" si="284"/>
        <v>OK Vihor</v>
      </c>
      <c r="AO276" s="52" t="s">
        <v>0</v>
      </c>
      <c r="AP276" s="87" t="str">
        <f>IF(AJ276&lt;&gt;"NEMA","",IF(IFERROR(MATCH(AI276,AI$10:AI275,0),0)&lt;&gt;0,"",AI276))</f>
        <v/>
      </c>
      <c r="AQ276" s="52" t="s">
        <v>0</v>
      </c>
      <c r="AR276" s="135"/>
      <c r="AS276" s="52" t="s">
        <v>0</v>
      </c>
      <c r="AT276" s="57" t="str">
        <f t="shared" si="285"/>
        <v/>
      </c>
      <c r="AU276" s="33" t="str">
        <f>IF(AT276="","",MAX(AU$10:AU275)+1)</f>
        <v/>
      </c>
      <c r="AV276" s="33" t="str">
        <f t="shared" si="286"/>
        <v/>
      </c>
      <c r="AW276" s="33" t="str">
        <f t="shared" si="287"/>
        <v/>
      </c>
      <c r="AX276" s="33" t="str">
        <f>IF(AR276="","",MAX(AX$10:AX275)+1)</f>
        <v/>
      </c>
      <c r="AY276" s="94" t="str">
        <f t="shared" si="288"/>
        <v/>
      </c>
      <c r="AZ276" s="71" t="str">
        <f t="shared" si="289"/>
        <v/>
      </c>
      <c r="BA276" s="52" t="s">
        <v>0</v>
      </c>
      <c r="BB276" s="20" t="str">
        <f t="shared" si="290"/>
        <v/>
      </c>
      <c r="BC276" s="52" t="s">
        <v>0</v>
      </c>
      <c r="BD276" s="165" t="str">
        <f t="shared" si="291"/>
        <v>OK Vihor</v>
      </c>
      <c r="BE276" s="52" t="s">
        <v>0</v>
      </c>
      <c r="BF276" s="63" t="str">
        <f t="shared" si="292"/>
        <v/>
      </c>
      <c r="BG276" s="93" t="str">
        <f t="shared" si="293"/>
        <v>2</v>
      </c>
      <c r="BH276" s="211" t="str">
        <f t="shared" si="294"/>
        <v/>
      </c>
      <c r="BI276" s="212">
        <f t="shared" si="265"/>
        <v>4</v>
      </c>
      <c r="BJ276" s="52" t="s">
        <v>0</v>
      </c>
      <c r="BK276" s="57" t="str">
        <f t="shared" si="295"/>
        <v>Aleksandra</v>
      </c>
      <c r="BL276" s="33" t="str">
        <f t="shared" si="296"/>
        <v>Miličević</v>
      </c>
      <c r="BM276" s="78">
        <f t="shared" si="297"/>
        <v>1460</v>
      </c>
      <c r="BN276" s="78" t="str">
        <f t="shared" si="298"/>
        <v/>
      </c>
      <c r="BO276" s="33" t="str">
        <f t="shared" si="299"/>
        <v>Aleksandra</v>
      </c>
      <c r="BP276" s="71" t="str">
        <f t="shared" si="300"/>
        <v>Miličević</v>
      </c>
      <c r="BQ276" s="52" t="s">
        <v>0</v>
      </c>
      <c r="BR276" s="87" t="str">
        <f t="shared" si="301"/>
        <v/>
      </c>
      <c r="BS276" s="52" t="s">
        <v>0</v>
      </c>
      <c r="BT276" s="20" t="str">
        <f t="shared" si="302"/>
        <v/>
      </c>
      <c r="BU276" s="52" t="s">
        <v>0</v>
      </c>
      <c r="BV276" s="135"/>
      <c r="BW276" s="52" t="s">
        <v>0</v>
      </c>
      <c r="BX276" s="57" t="str">
        <f t="shared" si="303"/>
        <v/>
      </c>
      <c r="BY276" s="78" t="str">
        <f>IF(BV276="","",MAX(BY$10:BY275)+1)</f>
        <v/>
      </c>
      <c r="BZ276" s="58" t="str">
        <f t="shared" si="304"/>
        <v/>
      </c>
      <c r="CA276" s="52" t="s">
        <v>0</v>
      </c>
      <c r="CB276" s="20" t="str">
        <f t="shared" si="305"/>
        <v/>
      </c>
      <c r="CC276" s="52" t="s">
        <v>0</v>
      </c>
      <c r="CD276" s="63" t="str">
        <f>IF(AND(BM276="NEMA",BN276="NEMA"),MAX(CD$10:CD275)+1,"")</f>
        <v/>
      </c>
      <c r="CE276" s="58" t="str">
        <f t="shared" si="306"/>
        <v/>
      </c>
      <c r="CF276" t="s">
        <v>0</v>
      </c>
      <c r="CG276" s="138" t="str">
        <f t="shared" si="266"/>
        <v>Ž</v>
      </c>
      <c r="CH276" t="s">
        <v>0</v>
      </c>
      <c r="CI276" s="57" t="str">
        <f>IF(CD276="","",IF(M276&lt;&gt;"CRO","","INSERT INTO osoba (id,reg_broj,oib,spol_id,dat_rodjenja) VALUES ("&amp;CD276&amp;",(SELECT max(reg_broj)+1 FROM osoba),Null,'"&amp;CG276&amp;"',Null); INSERT INTO osoba_log (id,reg_broj,oib,spol_id,dat_rodjenja,dnevnik_id) SELECT id,reg_broj,oib,spol_id,dat_rodjenja,"&amp;dnevnik_id&amp;" FROM osoba WHERE id = "&amp;CD276&amp;";"))</f>
        <v/>
      </c>
      <c r="CJ276" s="71" t="str">
        <f>IF(CD276="","","INSERT INTO imeprezime (id,osoba_id,rbr,ime,prezime,klub_id,identitet_id,sintaksa_id,info,aktivno,dnevnik_id) VALUES ("&amp;CD276&amp;","&amp;IF(CI276="","Null",CD276)&amp;",1,'"&amp;BK276&amp;"','"&amp;BL276&amp;"',(SELECT id FROM klub WHERE naziv = '"&amp;BD276&amp;"'),Null,1,'',1,"&amp;dnevnik_id&amp;");")</f>
        <v/>
      </c>
      <c r="CK276" t="s">
        <v>0</v>
      </c>
      <c r="CL276" s="20" t="str">
        <f t="shared" si="307"/>
        <v/>
      </c>
      <c r="CM276" s="52" t="s">
        <v>0</v>
      </c>
      <c r="CN276" s="57" t="str">
        <f t="shared" si="267"/>
        <v>Aleksandra</v>
      </c>
      <c r="CO276" s="71" t="str">
        <f t="shared" si="268"/>
        <v>Miličević</v>
      </c>
      <c r="CP276" s="52" t="s">
        <v>0</v>
      </c>
      <c r="CQ276" s="57" t="str">
        <f t="shared" si="308"/>
        <v>Aleksandra – Miličević – OK Vihor – Ž21B</v>
      </c>
      <c r="CR276" s="58">
        <f t="shared" si="309"/>
        <v>798</v>
      </c>
      <c r="CS276" s="52" t="s">
        <v>0</v>
      </c>
      <c r="CT276" s="57" t="str">
        <f t="shared" si="310"/>
        <v>Aleksandra – Miličević – OK Vihor</v>
      </c>
      <c r="CU276" s="58">
        <f t="shared" si="311"/>
        <v>798</v>
      </c>
      <c r="CV276" s="52" t="s">
        <v>0</v>
      </c>
      <c r="CW276" s="57" t="str">
        <f t="shared" si="312"/>
        <v>Aleksandra – Miličević</v>
      </c>
      <c r="CX276" s="58">
        <f t="shared" si="313"/>
        <v>798</v>
      </c>
      <c r="CY276" s="52" t="s">
        <v>0</v>
      </c>
      <c r="CZ276" s="63">
        <f t="shared" si="314"/>
        <v>798</v>
      </c>
      <c r="DA276" s="58" cm="1">
        <f t="array" ref="DA276">IF(CZ276&lt;&gt;"",INDEX(imePrezime_id,CZ276,0),IF(CD276&lt;&gt;"",CD276,""))</f>
        <v>1460</v>
      </c>
      <c r="DB276" s="52" t="s">
        <v>0</v>
      </c>
      <c r="DC276" s="63" t="str">
        <f t="shared" si="315"/>
        <v>imepre</v>
      </c>
      <c r="DD276" s="78" t="str">
        <f t="shared" si="269"/>
        <v>klu</v>
      </c>
      <c r="DE276" s="78" t="str">
        <f t="shared" si="316"/>
        <v>kat</v>
      </c>
      <c r="DF276" s="78" t="str">
        <f t="shared" si="317"/>
        <v/>
      </c>
      <c r="DG276" s="71" t="str">
        <f t="shared" si="318"/>
        <v>imepre-klu-kat</v>
      </c>
      <c r="DH276" s="52" t="s">
        <v>0</v>
      </c>
      <c r="DI276" s="63">
        <f>IF(BL276="","",MAX(DI$10:DI275)+1)</f>
        <v>1238</v>
      </c>
      <c r="DJ276" s="78">
        <f t="shared" si="319"/>
        <v>1007</v>
      </c>
      <c r="DK276" s="78">
        <f t="shared" si="320"/>
        <v>1460</v>
      </c>
      <c r="DL276" s="78" t="str">
        <f t="shared" si="321"/>
        <v/>
      </c>
      <c r="DM276" s="78">
        <f t="shared" si="322"/>
        <v>4</v>
      </c>
      <c r="DN276" s="78">
        <f t="shared" si="270"/>
        <v>0</v>
      </c>
      <c r="DO276" s="78">
        <f t="shared" si="271"/>
        <v>1</v>
      </c>
      <c r="DP276" s="78" t="str">
        <f t="shared" si="323"/>
        <v>2</v>
      </c>
      <c r="DQ276" s="78" t="str">
        <f t="shared" si="324"/>
        <v/>
      </c>
      <c r="DR276" s="78" t="str">
        <f t="shared" si="325"/>
        <v/>
      </c>
      <c r="DS276" s="58" t="str">
        <f t="shared" si="272"/>
        <v/>
      </c>
      <c r="DT276" s="52" t="s">
        <v>0</v>
      </c>
      <c r="DU276" s="20"/>
      <c r="DV276" s="52"/>
      <c r="DW276" s="20"/>
      <c r="DX276" s="52"/>
      <c r="DY276" s="230"/>
      <c r="DZ276" s="52" t="s">
        <v>0</v>
      </c>
    </row>
    <row r="277" spans="1:130" x14ac:dyDescent="0.25">
      <c r="A277" t="s">
        <v>0</v>
      </c>
      <c r="B277" s="57" t="str">
        <f>IF(csv!F269="","",csv!T269)</f>
        <v>Ž21B</v>
      </c>
      <c r="C277" s="33" t="s">
        <v>0</v>
      </c>
      <c r="D277" s="33" t="str">
        <f>IF(csv!F269="","",csv!F269)</f>
        <v>Nikolina</v>
      </c>
      <c r="E277" s="33" t="str">
        <f>IF(csv!E269="","",csv!E269)</f>
        <v>Kranjec</v>
      </c>
      <c r="F277" s="33" t="s">
        <v>0</v>
      </c>
      <c r="G277" s="78" t="str">
        <f>IF(csv!M269="","",csv!M269)</f>
        <v/>
      </c>
      <c r="H277" s="78" t="str">
        <f>IF(csv!N269="","",csv!N269)</f>
        <v>2</v>
      </c>
      <c r="I277" s="33" t="s">
        <v>0</v>
      </c>
      <c r="J277" s="33" t="str">
        <f>IF(csv!P269="","",csv!P269)</f>
        <v>Vihor</v>
      </c>
      <c r="K277" s="33" t="str">
        <f>IF(csv!Q269="","",csv!Q269)</f>
        <v>OK Vihor</v>
      </c>
      <c r="L277" s="33" t="s">
        <v>0</v>
      </c>
      <c r="M277" s="71" t="str">
        <f>IF(csv!R269="","",csv!R269)</f>
        <v>CRO</v>
      </c>
      <c r="N277" s="52" t="s">
        <v>0</v>
      </c>
      <c r="O277" s="57" t="str">
        <f t="shared" si="273"/>
        <v>Ž21B</v>
      </c>
      <c r="P277" s="78">
        <f>IF(O277="","",IF(COUNTIF(O$10:O276,O277)=0,P276+1,P276))</f>
        <v>18</v>
      </c>
      <c r="Q277" s="93">
        <f t="shared" si="274"/>
        <v>118</v>
      </c>
      <c r="R277" s="94" t="str" cm="1">
        <f t="array" ref="R277">IF(S277="","",INDEX(natjecanjeStaze_naziv,MATCH(S277,natjecanjeStaze_stazaId,0)))</f>
        <v>Ž16 – Ž21B</v>
      </c>
      <c r="S277" s="58">
        <f t="shared" si="275"/>
        <v>1007</v>
      </c>
      <c r="T277" s="52" t="s">
        <v>0</v>
      </c>
      <c r="U277" s="165" t="str">
        <f t="shared" si="276"/>
        <v>Ž21B</v>
      </c>
      <c r="V277" s="52" t="s">
        <v>0</v>
      </c>
      <c r="W277" s="57" t="str">
        <f t="shared" si="277"/>
        <v>CRO</v>
      </c>
      <c r="X277" s="78">
        <f t="shared" si="263"/>
        <v>1</v>
      </c>
      <c r="Y277" s="33" t="str">
        <f t="shared" si="278"/>
        <v/>
      </c>
      <c r="Z277" s="71" t="str">
        <f>IF(Y277="","",MAX(Z$10:Z276)+1)</f>
        <v/>
      </c>
      <c r="AA277" s="52" t="s">
        <v>0</v>
      </c>
      <c r="AB277" s="135"/>
      <c r="AC277" s="52" t="s">
        <v>0</v>
      </c>
      <c r="AD277" s="20" t="str">
        <f t="shared" si="279"/>
        <v/>
      </c>
      <c r="AE277" s="52" t="s">
        <v>0</v>
      </c>
      <c r="AF277" s="165" t="str">
        <f t="shared" si="280"/>
        <v>CRO</v>
      </c>
      <c r="AG277" s="52" t="s">
        <v>0</v>
      </c>
      <c r="AH277" s="57" t="str">
        <f t="shared" si="281"/>
        <v>Vihor</v>
      </c>
      <c r="AI277" s="33" t="str">
        <f t="shared" si="282"/>
        <v>OK Vihor</v>
      </c>
      <c r="AJ277" s="78" t="str">
        <f t="shared" si="264"/>
        <v/>
      </c>
      <c r="AK277" s="33" t="str" cm="1">
        <f t="array" ref="AK277">IF(AJ277="",""&amp;AI277,IF(AJ277="NEMA",AI277,INDEX(klub_naziv,MATCH(INDEX(klubAlias_klubId,AJ277),klub_id,0))))</f>
        <v>OK Vihor</v>
      </c>
      <c r="AL277" s="33" t="str" cm="1">
        <f t="array" ref="AL277">IFERROR(""&amp;INDEX(registarNatjecatelji,CX277,4),"")</f>
        <v>OK Vihor</v>
      </c>
      <c r="AM277" s="95" t="str">
        <f t="shared" si="283"/>
        <v/>
      </c>
      <c r="AN277" s="71" t="str">
        <f t="shared" si="284"/>
        <v>OK Vihor</v>
      </c>
      <c r="AO277" s="52" t="s">
        <v>0</v>
      </c>
      <c r="AP277" s="87" t="str">
        <f>IF(AJ277&lt;&gt;"NEMA","",IF(IFERROR(MATCH(AI277,AI$10:AI276,0),0)&lt;&gt;0,"",AI277))</f>
        <v/>
      </c>
      <c r="AQ277" s="52" t="s">
        <v>0</v>
      </c>
      <c r="AR277" s="135"/>
      <c r="AS277" s="52" t="s">
        <v>0</v>
      </c>
      <c r="AT277" s="57" t="str">
        <f t="shared" si="285"/>
        <v/>
      </c>
      <c r="AU277" s="33" t="str">
        <f>IF(AT277="","",MAX(AU$10:AU276)+1)</f>
        <v/>
      </c>
      <c r="AV277" s="33" t="str">
        <f t="shared" si="286"/>
        <v/>
      </c>
      <c r="AW277" s="33" t="str">
        <f t="shared" si="287"/>
        <v/>
      </c>
      <c r="AX277" s="33" t="str">
        <f>IF(AR277="","",MAX(AX$10:AX276)+1)</f>
        <v/>
      </c>
      <c r="AY277" s="94" t="str">
        <f t="shared" si="288"/>
        <v/>
      </c>
      <c r="AZ277" s="71" t="str">
        <f t="shared" si="289"/>
        <v/>
      </c>
      <c r="BA277" s="52" t="s">
        <v>0</v>
      </c>
      <c r="BB277" s="20" t="str">
        <f t="shared" si="290"/>
        <v/>
      </c>
      <c r="BC277" s="52" t="s">
        <v>0</v>
      </c>
      <c r="BD277" s="165" t="str">
        <f t="shared" si="291"/>
        <v>OK Vihor</v>
      </c>
      <c r="BE277" s="52" t="s">
        <v>0</v>
      </c>
      <c r="BF277" s="63" t="str">
        <f t="shared" si="292"/>
        <v/>
      </c>
      <c r="BG277" s="93" t="str">
        <f t="shared" si="293"/>
        <v>2</v>
      </c>
      <c r="BH277" s="211" t="str">
        <f t="shared" si="294"/>
        <v/>
      </c>
      <c r="BI277" s="212">
        <f t="shared" si="265"/>
        <v>4</v>
      </c>
      <c r="BJ277" s="52" t="s">
        <v>0</v>
      </c>
      <c r="BK277" s="57" t="str">
        <f t="shared" si="295"/>
        <v>Nikolina</v>
      </c>
      <c r="BL277" s="33" t="str">
        <f t="shared" si="296"/>
        <v>Kranjec</v>
      </c>
      <c r="BM277" s="78">
        <f t="shared" si="297"/>
        <v>1896</v>
      </c>
      <c r="BN277" s="78" t="str">
        <f t="shared" si="298"/>
        <v/>
      </c>
      <c r="BO277" s="33" t="str">
        <f t="shared" si="299"/>
        <v>Nikolina</v>
      </c>
      <c r="BP277" s="71" t="str">
        <f t="shared" si="300"/>
        <v>Kranjec</v>
      </c>
      <c r="BQ277" s="52" t="s">
        <v>0</v>
      </c>
      <c r="BR277" s="87" t="str">
        <f t="shared" si="301"/>
        <v/>
      </c>
      <c r="BS277" s="52" t="s">
        <v>0</v>
      </c>
      <c r="BT277" s="20" t="str">
        <f t="shared" si="302"/>
        <v/>
      </c>
      <c r="BU277" s="52" t="s">
        <v>0</v>
      </c>
      <c r="BV277" s="135"/>
      <c r="BW277" s="52" t="s">
        <v>0</v>
      </c>
      <c r="BX277" s="57" t="str">
        <f t="shared" si="303"/>
        <v/>
      </c>
      <c r="BY277" s="78" t="str">
        <f>IF(BV277="","",MAX(BY$10:BY276)+1)</f>
        <v/>
      </c>
      <c r="BZ277" s="58" t="str">
        <f t="shared" si="304"/>
        <v/>
      </c>
      <c r="CA277" s="52" t="s">
        <v>0</v>
      </c>
      <c r="CB277" s="20" t="str">
        <f t="shared" si="305"/>
        <v/>
      </c>
      <c r="CC277" s="52" t="s">
        <v>0</v>
      </c>
      <c r="CD277" s="63" t="str">
        <f>IF(AND(BM277="NEMA",BN277="NEMA"),MAX(CD$10:CD276)+1,"")</f>
        <v/>
      </c>
      <c r="CE277" s="58" t="str">
        <f t="shared" si="306"/>
        <v/>
      </c>
      <c r="CF277" t="s">
        <v>0</v>
      </c>
      <c r="CG277" s="138" t="str">
        <f t="shared" si="266"/>
        <v>Ž</v>
      </c>
      <c r="CH277" t="s">
        <v>0</v>
      </c>
      <c r="CI277" s="57" t="str">
        <f>IF(CD277="","",IF(M277&lt;&gt;"CRO","","INSERT INTO osoba (id,reg_broj,oib,spol_id,dat_rodjenja) VALUES ("&amp;CD277&amp;",(SELECT max(reg_broj)+1 FROM osoba),Null,'"&amp;CG277&amp;"',Null); INSERT INTO osoba_log (id,reg_broj,oib,spol_id,dat_rodjenja,dnevnik_id) SELECT id,reg_broj,oib,spol_id,dat_rodjenja,"&amp;dnevnik_id&amp;" FROM osoba WHERE id = "&amp;CD277&amp;";"))</f>
        <v/>
      </c>
      <c r="CJ277" s="71" t="str">
        <f>IF(CD277="","","INSERT INTO imeprezime (id,osoba_id,rbr,ime,prezime,klub_id,identitet_id,sintaksa_id,info,aktivno,dnevnik_id) VALUES ("&amp;CD277&amp;","&amp;IF(CI277="","Null",CD277)&amp;",1,'"&amp;BK277&amp;"','"&amp;BL277&amp;"',(SELECT id FROM klub WHERE naziv = '"&amp;BD277&amp;"'),Null,1,'',1,"&amp;dnevnik_id&amp;");")</f>
        <v/>
      </c>
      <c r="CK277" t="s">
        <v>0</v>
      </c>
      <c r="CL277" s="20" t="str">
        <f t="shared" si="307"/>
        <v/>
      </c>
      <c r="CM277" s="52" t="s">
        <v>0</v>
      </c>
      <c r="CN277" s="57" t="str">
        <f t="shared" si="267"/>
        <v>Nikolina</v>
      </c>
      <c r="CO277" s="71" t="str">
        <f t="shared" si="268"/>
        <v>Kranjec</v>
      </c>
      <c r="CP277" s="52" t="s">
        <v>0</v>
      </c>
      <c r="CQ277" s="57" t="str">
        <f t="shared" si="308"/>
        <v>Nikolina – Kranjec – OK Vihor – Ž21B</v>
      </c>
      <c r="CR277" s="58">
        <f t="shared" si="309"/>
        <v>747</v>
      </c>
      <c r="CS277" s="52" t="s">
        <v>0</v>
      </c>
      <c r="CT277" s="57" t="str">
        <f t="shared" si="310"/>
        <v>Nikolina – Kranjec – OK Vihor</v>
      </c>
      <c r="CU277" s="58">
        <f t="shared" si="311"/>
        <v>747</v>
      </c>
      <c r="CV277" s="52" t="s">
        <v>0</v>
      </c>
      <c r="CW277" s="57" t="str">
        <f t="shared" si="312"/>
        <v>Nikolina – Kranjec</v>
      </c>
      <c r="CX277" s="58">
        <f t="shared" si="313"/>
        <v>747</v>
      </c>
      <c r="CY277" s="52" t="s">
        <v>0</v>
      </c>
      <c r="CZ277" s="63">
        <f t="shared" si="314"/>
        <v>747</v>
      </c>
      <c r="DA277" s="58" cm="1">
        <f t="array" ref="DA277">IF(CZ277&lt;&gt;"",INDEX(imePrezime_id,CZ277,0),IF(CD277&lt;&gt;"",CD277,""))</f>
        <v>1896</v>
      </c>
      <c r="DB277" s="52" t="s">
        <v>0</v>
      </c>
      <c r="DC277" s="63" t="str">
        <f t="shared" si="315"/>
        <v>imepre</v>
      </c>
      <c r="DD277" s="78" t="str">
        <f t="shared" si="269"/>
        <v>klu</v>
      </c>
      <c r="DE277" s="78" t="str">
        <f t="shared" si="316"/>
        <v>kat</v>
      </c>
      <c r="DF277" s="78" t="str">
        <f t="shared" si="317"/>
        <v/>
      </c>
      <c r="DG277" s="71" t="str">
        <f t="shared" si="318"/>
        <v>imepre-klu-kat</v>
      </c>
      <c r="DH277" s="52" t="s">
        <v>0</v>
      </c>
      <c r="DI277" s="63">
        <f>IF(BL277="","",MAX(DI$10:DI276)+1)</f>
        <v>1239</v>
      </c>
      <c r="DJ277" s="78">
        <f t="shared" si="319"/>
        <v>1007</v>
      </c>
      <c r="DK277" s="78">
        <f t="shared" si="320"/>
        <v>1896</v>
      </c>
      <c r="DL277" s="78" t="str">
        <f t="shared" si="321"/>
        <v/>
      </c>
      <c r="DM277" s="78">
        <f t="shared" si="322"/>
        <v>4</v>
      </c>
      <c r="DN277" s="78">
        <f t="shared" si="270"/>
        <v>0</v>
      </c>
      <c r="DO277" s="78">
        <f t="shared" si="271"/>
        <v>1</v>
      </c>
      <c r="DP277" s="78" t="str">
        <f t="shared" si="323"/>
        <v>2</v>
      </c>
      <c r="DQ277" s="78" t="str">
        <f t="shared" si="324"/>
        <v/>
      </c>
      <c r="DR277" s="78" t="str">
        <f t="shared" si="325"/>
        <v/>
      </c>
      <c r="DS277" s="58" t="str">
        <f t="shared" si="272"/>
        <v/>
      </c>
      <c r="DT277" s="52" t="s">
        <v>0</v>
      </c>
      <c r="DU277" s="20"/>
      <c r="DV277" s="52"/>
      <c r="DW277" s="20"/>
      <c r="DX277" s="52"/>
      <c r="DY277" s="230"/>
      <c r="DZ277" s="52" t="s">
        <v>0</v>
      </c>
    </row>
    <row r="278" spans="1:130" x14ac:dyDescent="0.25">
      <c r="A278" t="s">
        <v>0</v>
      </c>
      <c r="B278" s="57" t="str">
        <f>IF(csv!F270="","",csv!T270)</f>
        <v>Ž21B</v>
      </c>
      <c r="C278" s="33" t="s">
        <v>0</v>
      </c>
      <c r="D278" s="33" t="str">
        <f>IF(csv!F270="","",csv!F270)</f>
        <v>Vacant</v>
      </c>
      <c r="E278" s="33" t="str">
        <f>IF(csv!E270="","",csv!E270)</f>
        <v/>
      </c>
      <c r="F278" s="33" t="s">
        <v>0</v>
      </c>
      <c r="G278" s="78" t="str">
        <f>IF(csv!M270="","",csv!M270)</f>
        <v/>
      </c>
      <c r="H278" s="78" t="str">
        <f>IF(csv!N270="","",csv!N270)</f>
        <v>0</v>
      </c>
      <c r="I278" s="33" t="s">
        <v>0</v>
      </c>
      <c r="J278" s="33" t="str">
        <f>IF(csv!P270="","",csv!P270)</f>
        <v/>
      </c>
      <c r="K278" s="33" t="str">
        <f>IF(csv!Q270="","",csv!Q270)</f>
        <v/>
      </c>
      <c r="L278" s="33" t="s">
        <v>0</v>
      </c>
      <c r="M278" s="71" t="str">
        <f>IF(csv!R270="","",csv!R270)</f>
        <v/>
      </c>
      <c r="N278" s="52" t="s">
        <v>0</v>
      </c>
      <c r="O278" s="57" t="str">
        <f t="shared" si="273"/>
        <v>Ž21B</v>
      </c>
      <c r="P278" s="78">
        <f>IF(O278="","",IF(COUNTIF(O$10:O277,O278)=0,P277+1,P277))</f>
        <v>18</v>
      </c>
      <c r="Q278" s="93">
        <f t="shared" si="274"/>
        <v>118</v>
      </c>
      <c r="R278" s="94" t="str" cm="1">
        <f t="array" ref="R278">IF(S278="","",INDEX(natjecanjeStaze_naziv,MATCH(S278,natjecanjeStaze_stazaId,0)))</f>
        <v/>
      </c>
      <c r="S278" s="58" t="str">
        <f t="shared" si="275"/>
        <v/>
      </c>
      <c r="T278" s="52" t="s">
        <v>0</v>
      </c>
      <c r="U278" s="165" t="str">
        <f t="shared" si="276"/>
        <v>Ž21B</v>
      </c>
      <c r="V278" s="52" t="s">
        <v>0</v>
      </c>
      <c r="W278" s="57" t="str">
        <f t="shared" si="277"/>
        <v/>
      </c>
      <c r="X278" s="78" t="str">
        <f t="shared" si="263"/>
        <v/>
      </c>
      <c r="Y278" s="33" t="str">
        <f t="shared" si="278"/>
        <v/>
      </c>
      <c r="Z278" s="71" t="str">
        <f>IF(Y278="","",MAX(Z$10:Z277)+1)</f>
        <v/>
      </c>
      <c r="AA278" s="52" t="s">
        <v>0</v>
      </c>
      <c r="AB278" s="135"/>
      <c r="AC278" s="52" t="s">
        <v>0</v>
      </c>
      <c r="AD278" s="20" t="str">
        <f t="shared" si="279"/>
        <v/>
      </c>
      <c r="AE278" s="52" t="s">
        <v>0</v>
      </c>
      <c r="AF278" s="165" t="str">
        <f t="shared" si="280"/>
        <v/>
      </c>
      <c r="AG278" s="52" t="s">
        <v>0</v>
      </c>
      <c r="AH278" s="57" t="str">
        <f t="shared" si="281"/>
        <v/>
      </c>
      <c r="AI278" s="33" t="str">
        <f t="shared" si="282"/>
        <v/>
      </c>
      <c r="AJ278" s="78" t="str">
        <f t="shared" si="264"/>
        <v/>
      </c>
      <c r="AK278" s="33" t="str" cm="1">
        <f t="array" ref="AK278">IF(AJ278="",""&amp;AI278,IF(AJ278="NEMA",AI278,INDEX(klub_naziv,MATCH(INDEX(klubAlias_klubId,AJ278),klub_id,0))))</f>
        <v/>
      </c>
      <c r="AL278" s="33" t="str" cm="1">
        <f t="array" ref="AL278">IFERROR(""&amp;INDEX(registarNatjecatelji,CX278,4),"")</f>
        <v/>
      </c>
      <c r="AM278" s="95" t="str">
        <f t="shared" si="283"/>
        <v/>
      </c>
      <c r="AN278" s="71" t="str">
        <f t="shared" si="284"/>
        <v/>
      </c>
      <c r="AO278" s="52" t="s">
        <v>0</v>
      </c>
      <c r="AP278" s="87" t="str">
        <f>IF(AJ278&lt;&gt;"NEMA","",IF(IFERROR(MATCH(AI278,AI$10:AI277,0),0)&lt;&gt;0,"",AI278))</f>
        <v/>
      </c>
      <c r="AQ278" s="52" t="s">
        <v>0</v>
      </c>
      <c r="AR278" s="135"/>
      <c r="AS278" s="52" t="s">
        <v>0</v>
      </c>
      <c r="AT278" s="57" t="str">
        <f t="shared" si="285"/>
        <v/>
      </c>
      <c r="AU278" s="33" t="str">
        <f>IF(AT278="","",MAX(AU$10:AU277)+1)</f>
        <v/>
      </c>
      <c r="AV278" s="33" t="str">
        <f t="shared" si="286"/>
        <v/>
      </c>
      <c r="AW278" s="33" t="str">
        <f t="shared" si="287"/>
        <v/>
      </c>
      <c r="AX278" s="33" t="str">
        <f>IF(AR278="","",MAX(AX$10:AX277)+1)</f>
        <v/>
      </c>
      <c r="AY278" s="94" t="str">
        <f t="shared" si="288"/>
        <v/>
      </c>
      <c r="AZ278" s="71" t="str">
        <f t="shared" si="289"/>
        <v/>
      </c>
      <c r="BA278" s="52" t="s">
        <v>0</v>
      </c>
      <c r="BB278" s="20" t="str">
        <f t="shared" si="290"/>
        <v/>
      </c>
      <c r="BC278" s="52" t="s">
        <v>0</v>
      </c>
      <c r="BD278" s="165" t="str">
        <f t="shared" si="291"/>
        <v/>
      </c>
      <c r="BE278" s="52" t="s">
        <v>0</v>
      </c>
      <c r="BF278" s="63" t="str">
        <f t="shared" si="292"/>
        <v/>
      </c>
      <c r="BG278" s="93" t="str">
        <f t="shared" si="293"/>
        <v>0</v>
      </c>
      <c r="BH278" s="211" t="str">
        <f t="shared" si="294"/>
        <v/>
      </c>
      <c r="BI278" s="212" t="str">
        <f t="shared" si="265"/>
        <v/>
      </c>
      <c r="BJ278" s="52" t="s">
        <v>0</v>
      </c>
      <c r="BK278" s="57" t="str">
        <f t="shared" si="295"/>
        <v>Vacant</v>
      </c>
      <c r="BL278" s="33" t="str">
        <f t="shared" si="296"/>
        <v/>
      </c>
      <c r="BM278" s="78" t="str">
        <f t="shared" si="297"/>
        <v/>
      </c>
      <c r="BN278" s="78" t="str">
        <f t="shared" si="298"/>
        <v/>
      </c>
      <c r="BO278" s="33" t="str">
        <f t="shared" si="299"/>
        <v/>
      </c>
      <c r="BP278" s="71" t="str">
        <f t="shared" si="300"/>
        <v/>
      </c>
      <c r="BQ278" s="52" t="s">
        <v>0</v>
      </c>
      <c r="BR278" s="87" t="str">
        <f t="shared" si="301"/>
        <v/>
      </c>
      <c r="BS278" s="52" t="s">
        <v>0</v>
      </c>
      <c r="BT278" s="20" t="str">
        <f t="shared" si="302"/>
        <v/>
      </c>
      <c r="BU278" s="52" t="s">
        <v>0</v>
      </c>
      <c r="BV278" s="135"/>
      <c r="BW278" s="52" t="s">
        <v>0</v>
      </c>
      <c r="BX278" s="57" t="str">
        <f t="shared" si="303"/>
        <v/>
      </c>
      <c r="BY278" s="78" t="str">
        <f>IF(BV278="","",MAX(BY$10:BY277)+1)</f>
        <v/>
      </c>
      <c r="BZ278" s="58" t="str">
        <f t="shared" si="304"/>
        <v/>
      </c>
      <c r="CA278" s="52" t="s">
        <v>0</v>
      </c>
      <c r="CB278" s="20" t="str">
        <f t="shared" si="305"/>
        <v/>
      </c>
      <c r="CC278" s="52" t="s">
        <v>0</v>
      </c>
      <c r="CD278" s="63" t="str">
        <f>IF(AND(BM278="NEMA",BN278="NEMA"),MAX(CD$10:CD277)+1,"")</f>
        <v/>
      </c>
      <c r="CE278" s="58" t="str">
        <f t="shared" si="306"/>
        <v/>
      </c>
      <c r="CF278" t="s">
        <v>0</v>
      </c>
      <c r="CG278" s="138" t="str">
        <f t="shared" si="266"/>
        <v>Ž</v>
      </c>
      <c r="CH278" t="s">
        <v>0</v>
      </c>
      <c r="CI278" s="57" t="str">
        <f>IF(CD278="","",IF(M278&lt;&gt;"CRO","","INSERT INTO osoba (id,reg_broj,oib,spol_id,dat_rodjenja) VALUES ("&amp;CD278&amp;",(SELECT max(reg_broj)+1 FROM osoba),Null,'"&amp;CG278&amp;"',Null); INSERT INTO osoba_log (id,reg_broj,oib,spol_id,dat_rodjenja,dnevnik_id) SELECT id,reg_broj,oib,spol_id,dat_rodjenja,"&amp;dnevnik_id&amp;" FROM osoba WHERE id = "&amp;CD278&amp;";"))</f>
        <v/>
      </c>
      <c r="CJ278" s="71" t="str">
        <f>IF(CD278="","","INSERT INTO imeprezime (id,osoba_id,rbr,ime,prezime,klub_id,identitet_id,sintaksa_id,info,aktivno,dnevnik_id) VALUES ("&amp;CD278&amp;","&amp;IF(CI278="","Null",CD278)&amp;",1,'"&amp;BK278&amp;"','"&amp;BL278&amp;"',(SELECT id FROM klub WHERE naziv = '"&amp;BD278&amp;"'),Null,1,'',1,"&amp;dnevnik_id&amp;");")</f>
        <v/>
      </c>
      <c r="CK278" t="s">
        <v>0</v>
      </c>
      <c r="CL278" s="20" t="str">
        <f t="shared" si="307"/>
        <v/>
      </c>
      <c r="CM278" s="52" t="s">
        <v>0</v>
      </c>
      <c r="CN278" s="57" t="str">
        <f t="shared" si="267"/>
        <v/>
      </c>
      <c r="CO278" s="71" t="str">
        <f t="shared" si="268"/>
        <v/>
      </c>
      <c r="CP278" s="52" t="s">
        <v>0</v>
      </c>
      <c r="CQ278" s="57" t="str">
        <f t="shared" si="308"/>
        <v/>
      </c>
      <c r="CR278" s="58" t="str">
        <f t="shared" si="309"/>
        <v/>
      </c>
      <c r="CS278" s="52" t="s">
        <v>0</v>
      </c>
      <c r="CT278" s="57" t="str">
        <f t="shared" si="310"/>
        <v/>
      </c>
      <c r="CU278" s="58" t="str">
        <f t="shared" si="311"/>
        <v/>
      </c>
      <c r="CV278" s="52" t="s">
        <v>0</v>
      </c>
      <c r="CW278" s="57" t="str">
        <f t="shared" si="312"/>
        <v/>
      </c>
      <c r="CX278" s="58" t="str">
        <f t="shared" si="313"/>
        <v/>
      </c>
      <c r="CY278" s="52" t="s">
        <v>0</v>
      </c>
      <c r="CZ278" s="63" t="str">
        <f t="shared" si="314"/>
        <v/>
      </c>
      <c r="DA278" s="58" t="str" cm="1">
        <f t="array" ref="DA278">IF(CZ278&lt;&gt;"",INDEX(imePrezime_id,CZ278,0),IF(CD278&lt;&gt;"",CD278,""))</f>
        <v/>
      </c>
      <c r="DB278" s="52" t="s">
        <v>0</v>
      </c>
      <c r="DC278" s="63" t="str">
        <f t="shared" si="315"/>
        <v/>
      </c>
      <c r="DD278" s="78" t="str">
        <f t="shared" si="269"/>
        <v/>
      </c>
      <c r="DE278" s="78" t="str">
        <f t="shared" si="316"/>
        <v/>
      </c>
      <c r="DF278" s="78" t="str">
        <f t="shared" si="317"/>
        <v/>
      </c>
      <c r="DG278" s="71" t="str">
        <f t="shared" si="318"/>
        <v/>
      </c>
      <c r="DH278" s="52" t="s">
        <v>0</v>
      </c>
      <c r="DI278" s="63" t="str">
        <f>IF(BL278="","",MAX(DI$10:DI277)+1)</f>
        <v/>
      </c>
      <c r="DJ278" s="78" t="str">
        <f t="shared" si="319"/>
        <v/>
      </c>
      <c r="DK278" s="78" t="str">
        <f t="shared" si="320"/>
        <v/>
      </c>
      <c r="DL278" s="78" t="str">
        <f t="shared" si="321"/>
        <v/>
      </c>
      <c r="DM278" s="78" t="str">
        <f t="shared" si="322"/>
        <v/>
      </c>
      <c r="DN278" s="78" t="str">
        <f t="shared" si="270"/>
        <v/>
      </c>
      <c r="DO278" s="78" t="str">
        <f t="shared" si="271"/>
        <v/>
      </c>
      <c r="DP278" s="78" t="str">
        <f t="shared" si="323"/>
        <v/>
      </c>
      <c r="DQ278" s="78" t="str">
        <f t="shared" si="324"/>
        <v/>
      </c>
      <c r="DR278" s="78" t="str">
        <f t="shared" si="325"/>
        <v/>
      </c>
      <c r="DS278" s="58" t="str">
        <f t="shared" si="272"/>
        <v/>
      </c>
      <c r="DT278" s="52" t="s">
        <v>0</v>
      </c>
      <c r="DU278" s="20"/>
      <c r="DV278" s="52"/>
      <c r="DW278" s="20"/>
      <c r="DX278" s="52"/>
      <c r="DY278" s="230"/>
      <c r="DZ278" s="52" t="s">
        <v>0</v>
      </c>
    </row>
    <row r="279" spans="1:130" x14ac:dyDescent="0.25">
      <c r="A279" t="s">
        <v>0</v>
      </c>
      <c r="B279" s="57" t="str">
        <f>IF(csv!F271="","",csv!T271)</f>
        <v>Ž21B</v>
      </c>
      <c r="C279" s="33" t="s">
        <v>0</v>
      </c>
      <c r="D279" s="33" t="str">
        <f>IF(csv!F271="","",csv!F271)</f>
        <v>Iva</v>
      </c>
      <c r="E279" s="33" t="str">
        <f>IF(csv!E271="","",csv!E271)</f>
        <v>Stipeljković</v>
      </c>
      <c r="F279" s="33" t="s">
        <v>0</v>
      </c>
      <c r="G279" s="78" t="str">
        <f>IF(csv!M271="","",csv!M271)</f>
        <v/>
      </c>
      <c r="H279" s="78" t="str">
        <f>IF(csv!N271="","",csv!N271)</f>
        <v>2</v>
      </c>
      <c r="I279" s="33" t="s">
        <v>0</v>
      </c>
      <c r="J279" s="33" t="str">
        <f>IF(csv!P271="","",csv!P271)</f>
        <v>Vihor</v>
      </c>
      <c r="K279" s="33" t="str">
        <f>IF(csv!Q271="","",csv!Q271)</f>
        <v>OK Vihor</v>
      </c>
      <c r="L279" s="33" t="s">
        <v>0</v>
      </c>
      <c r="M279" s="71" t="str">
        <f>IF(csv!R271="","",csv!R271)</f>
        <v>CRO</v>
      </c>
      <c r="N279" s="52" t="s">
        <v>0</v>
      </c>
      <c r="O279" s="57" t="str">
        <f t="shared" si="273"/>
        <v>Ž21B</v>
      </c>
      <c r="P279" s="78">
        <f>IF(O279="","",IF(COUNTIF(O$10:O278,O279)=0,P278+1,P278))</f>
        <v>18</v>
      </c>
      <c r="Q279" s="93">
        <f t="shared" si="274"/>
        <v>118</v>
      </c>
      <c r="R279" s="94" t="str" cm="1">
        <f t="array" ref="R279">IF(S279="","",INDEX(natjecanjeStaze_naziv,MATCH(S279,natjecanjeStaze_stazaId,0)))</f>
        <v>Ž16 – Ž21B</v>
      </c>
      <c r="S279" s="58">
        <f t="shared" si="275"/>
        <v>1007</v>
      </c>
      <c r="T279" s="52" t="s">
        <v>0</v>
      </c>
      <c r="U279" s="165" t="str">
        <f t="shared" si="276"/>
        <v>Ž21B</v>
      </c>
      <c r="V279" s="52" t="s">
        <v>0</v>
      </c>
      <c r="W279" s="57" t="str">
        <f t="shared" si="277"/>
        <v>CRO</v>
      </c>
      <c r="X279" s="78">
        <f t="shared" si="263"/>
        <v>1</v>
      </c>
      <c r="Y279" s="33" t="str">
        <f t="shared" si="278"/>
        <v/>
      </c>
      <c r="Z279" s="71" t="str">
        <f>IF(Y279="","",MAX(Z$10:Z278)+1)</f>
        <v/>
      </c>
      <c r="AA279" s="52" t="s">
        <v>0</v>
      </c>
      <c r="AB279" s="135"/>
      <c r="AC279" s="52" t="s">
        <v>0</v>
      </c>
      <c r="AD279" s="20" t="str">
        <f t="shared" si="279"/>
        <v/>
      </c>
      <c r="AE279" s="52" t="s">
        <v>0</v>
      </c>
      <c r="AF279" s="165" t="str">
        <f t="shared" si="280"/>
        <v>CRO</v>
      </c>
      <c r="AG279" s="52" t="s">
        <v>0</v>
      </c>
      <c r="AH279" s="57" t="str">
        <f t="shared" si="281"/>
        <v>Vihor</v>
      </c>
      <c r="AI279" s="33" t="str">
        <f t="shared" si="282"/>
        <v>OK Vihor</v>
      </c>
      <c r="AJ279" s="78" t="str">
        <f t="shared" si="264"/>
        <v/>
      </c>
      <c r="AK279" s="33" t="str" cm="1">
        <f t="array" ref="AK279">IF(AJ279="",""&amp;AI279,IF(AJ279="NEMA",AI279,INDEX(klub_naziv,MATCH(INDEX(klubAlias_klubId,AJ279),klub_id,0))))</f>
        <v>OK Vihor</v>
      </c>
      <c r="AL279" s="33" t="str" cm="1">
        <f t="array" ref="AL279">IFERROR(""&amp;INDEX(registarNatjecatelji,CX279,4),"")</f>
        <v>OK Vihor</v>
      </c>
      <c r="AM279" s="95" t="str">
        <f t="shared" si="283"/>
        <v/>
      </c>
      <c r="AN279" s="71" t="str">
        <f t="shared" si="284"/>
        <v>OK Vihor</v>
      </c>
      <c r="AO279" s="52" t="s">
        <v>0</v>
      </c>
      <c r="AP279" s="87" t="str">
        <f>IF(AJ279&lt;&gt;"NEMA","",IF(IFERROR(MATCH(AI279,AI$10:AI278,0),0)&lt;&gt;0,"",AI279))</f>
        <v/>
      </c>
      <c r="AQ279" s="52" t="s">
        <v>0</v>
      </c>
      <c r="AR279" s="135"/>
      <c r="AS279" s="52" t="s">
        <v>0</v>
      </c>
      <c r="AT279" s="57" t="str">
        <f t="shared" si="285"/>
        <v/>
      </c>
      <c r="AU279" s="33" t="str">
        <f>IF(AT279="","",MAX(AU$10:AU278)+1)</f>
        <v/>
      </c>
      <c r="AV279" s="33" t="str">
        <f t="shared" si="286"/>
        <v/>
      </c>
      <c r="AW279" s="33" t="str">
        <f t="shared" si="287"/>
        <v/>
      </c>
      <c r="AX279" s="33" t="str">
        <f>IF(AR279="","",MAX(AX$10:AX278)+1)</f>
        <v/>
      </c>
      <c r="AY279" s="94" t="str">
        <f t="shared" si="288"/>
        <v/>
      </c>
      <c r="AZ279" s="71" t="str">
        <f t="shared" si="289"/>
        <v/>
      </c>
      <c r="BA279" s="52" t="s">
        <v>0</v>
      </c>
      <c r="BB279" s="20" t="str">
        <f t="shared" si="290"/>
        <v/>
      </c>
      <c r="BC279" s="52" t="s">
        <v>0</v>
      </c>
      <c r="BD279" s="165" t="str">
        <f t="shared" si="291"/>
        <v>OK Vihor</v>
      </c>
      <c r="BE279" s="52" t="s">
        <v>0</v>
      </c>
      <c r="BF279" s="63" t="str">
        <f t="shared" si="292"/>
        <v/>
      </c>
      <c r="BG279" s="93" t="str">
        <f t="shared" si="293"/>
        <v>2</v>
      </c>
      <c r="BH279" s="211" t="str">
        <f t="shared" si="294"/>
        <v/>
      </c>
      <c r="BI279" s="212">
        <f t="shared" si="265"/>
        <v>4</v>
      </c>
      <c r="BJ279" s="52" t="s">
        <v>0</v>
      </c>
      <c r="BK279" s="57" t="str">
        <f t="shared" si="295"/>
        <v>Iva</v>
      </c>
      <c r="BL279" s="33" t="str">
        <f t="shared" si="296"/>
        <v>Stipeljković</v>
      </c>
      <c r="BM279" s="78">
        <f t="shared" si="297"/>
        <v>1905</v>
      </c>
      <c r="BN279" s="78" t="str">
        <f t="shared" si="298"/>
        <v/>
      </c>
      <c r="BO279" s="33" t="str">
        <f t="shared" si="299"/>
        <v>Iva</v>
      </c>
      <c r="BP279" s="71" t="str">
        <f t="shared" si="300"/>
        <v>Stipeljković</v>
      </c>
      <c r="BQ279" s="52" t="s">
        <v>0</v>
      </c>
      <c r="BR279" s="87" t="str">
        <f t="shared" si="301"/>
        <v/>
      </c>
      <c r="BS279" s="52" t="s">
        <v>0</v>
      </c>
      <c r="BT279" s="20" t="str">
        <f t="shared" si="302"/>
        <v/>
      </c>
      <c r="BU279" s="52" t="s">
        <v>0</v>
      </c>
      <c r="BV279" s="135"/>
      <c r="BW279" s="52" t="s">
        <v>0</v>
      </c>
      <c r="BX279" s="57" t="str">
        <f t="shared" si="303"/>
        <v/>
      </c>
      <c r="BY279" s="78" t="str">
        <f>IF(BV279="","",MAX(BY$10:BY278)+1)</f>
        <v/>
      </c>
      <c r="BZ279" s="58" t="str">
        <f t="shared" si="304"/>
        <v/>
      </c>
      <c r="CA279" s="52" t="s">
        <v>0</v>
      </c>
      <c r="CB279" s="20" t="str">
        <f t="shared" si="305"/>
        <v/>
      </c>
      <c r="CC279" s="52" t="s">
        <v>0</v>
      </c>
      <c r="CD279" s="63" t="str">
        <f>IF(AND(BM279="NEMA",BN279="NEMA"),MAX(CD$10:CD278)+1,"")</f>
        <v/>
      </c>
      <c r="CE279" s="58" t="str">
        <f t="shared" si="306"/>
        <v/>
      </c>
      <c r="CF279" t="s">
        <v>0</v>
      </c>
      <c r="CG279" s="138" t="str">
        <f t="shared" si="266"/>
        <v>Ž</v>
      </c>
      <c r="CH279" t="s">
        <v>0</v>
      </c>
      <c r="CI279" s="57" t="str">
        <f>IF(CD279="","",IF(M279&lt;&gt;"CRO","","INSERT INTO osoba (id,reg_broj,oib,spol_id,dat_rodjenja) VALUES ("&amp;CD279&amp;",(SELECT max(reg_broj)+1 FROM osoba),Null,'"&amp;CG279&amp;"',Null); INSERT INTO osoba_log (id,reg_broj,oib,spol_id,dat_rodjenja,dnevnik_id) SELECT id,reg_broj,oib,spol_id,dat_rodjenja,"&amp;dnevnik_id&amp;" FROM osoba WHERE id = "&amp;CD279&amp;";"))</f>
        <v/>
      </c>
      <c r="CJ279" s="71" t="str">
        <f>IF(CD279="","","INSERT INTO imeprezime (id,osoba_id,rbr,ime,prezime,klub_id,identitet_id,sintaksa_id,info,aktivno,dnevnik_id) VALUES ("&amp;CD279&amp;","&amp;IF(CI279="","Null",CD279)&amp;",1,'"&amp;BK279&amp;"','"&amp;BL279&amp;"',(SELECT id FROM klub WHERE naziv = '"&amp;BD279&amp;"'),Null,1,'',1,"&amp;dnevnik_id&amp;");")</f>
        <v/>
      </c>
      <c r="CK279" t="s">
        <v>0</v>
      </c>
      <c r="CL279" s="20" t="str">
        <f t="shared" si="307"/>
        <v/>
      </c>
      <c r="CM279" s="52" t="s">
        <v>0</v>
      </c>
      <c r="CN279" s="57" t="str">
        <f t="shared" si="267"/>
        <v>Iva</v>
      </c>
      <c r="CO279" s="71" t="str">
        <f t="shared" si="268"/>
        <v>Stipeljković</v>
      </c>
      <c r="CP279" s="52" t="s">
        <v>0</v>
      </c>
      <c r="CQ279" s="57" t="str">
        <f t="shared" si="308"/>
        <v>Iva – Stipeljković – OK Vihor – Ž21B</v>
      </c>
      <c r="CR279" s="58">
        <f t="shared" si="309"/>
        <v>900</v>
      </c>
      <c r="CS279" s="52" t="s">
        <v>0</v>
      </c>
      <c r="CT279" s="57" t="str">
        <f t="shared" si="310"/>
        <v>Iva – Stipeljković – OK Vihor</v>
      </c>
      <c r="CU279" s="58">
        <f t="shared" si="311"/>
        <v>900</v>
      </c>
      <c r="CV279" s="52" t="s">
        <v>0</v>
      </c>
      <c r="CW279" s="57" t="str">
        <f t="shared" si="312"/>
        <v>Iva – Stipeljković</v>
      </c>
      <c r="CX279" s="58">
        <f t="shared" si="313"/>
        <v>900</v>
      </c>
      <c r="CY279" s="52" t="s">
        <v>0</v>
      </c>
      <c r="CZ279" s="63">
        <f t="shared" si="314"/>
        <v>900</v>
      </c>
      <c r="DA279" s="58" cm="1">
        <f t="array" ref="DA279">IF(CZ279&lt;&gt;"",INDEX(imePrezime_id,CZ279,0),IF(CD279&lt;&gt;"",CD279,""))</f>
        <v>1905</v>
      </c>
      <c r="DB279" s="52" t="s">
        <v>0</v>
      </c>
      <c r="DC279" s="63" t="str">
        <f t="shared" si="315"/>
        <v>imepre</v>
      </c>
      <c r="DD279" s="78" t="str">
        <f t="shared" si="269"/>
        <v>klu</v>
      </c>
      <c r="DE279" s="78" t="str">
        <f t="shared" si="316"/>
        <v>kat</v>
      </c>
      <c r="DF279" s="78" t="str">
        <f t="shared" si="317"/>
        <v/>
      </c>
      <c r="DG279" s="71" t="str">
        <f t="shared" si="318"/>
        <v>imepre-klu-kat</v>
      </c>
      <c r="DH279" s="52" t="s">
        <v>0</v>
      </c>
      <c r="DI279" s="63">
        <f>IF(BL279="","",MAX(DI$10:DI278)+1)</f>
        <v>1240</v>
      </c>
      <c r="DJ279" s="78">
        <f t="shared" si="319"/>
        <v>1007</v>
      </c>
      <c r="DK279" s="78">
        <f t="shared" si="320"/>
        <v>1905</v>
      </c>
      <c r="DL279" s="78" t="str">
        <f t="shared" si="321"/>
        <v/>
      </c>
      <c r="DM279" s="78">
        <f t="shared" si="322"/>
        <v>4</v>
      </c>
      <c r="DN279" s="78">
        <f t="shared" si="270"/>
        <v>0</v>
      </c>
      <c r="DO279" s="78">
        <f t="shared" si="271"/>
        <v>1</v>
      </c>
      <c r="DP279" s="78" t="str">
        <f t="shared" si="323"/>
        <v>2</v>
      </c>
      <c r="DQ279" s="78" t="str">
        <f t="shared" si="324"/>
        <v/>
      </c>
      <c r="DR279" s="78" t="str">
        <f t="shared" si="325"/>
        <v/>
      </c>
      <c r="DS279" s="58" t="str">
        <f t="shared" si="272"/>
        <v/>
      </c>
      <c r="DT279" s="52" t="s">
        <v>0</v>
      </c>
      <c r="DU279" s="20"/>
      <c r="DV279" s="52"/>
      <c r="DW279" s="20"/>
      <c r="DX279" s="52"/>
      <c r="DY279" s="230"/>
      <c r="DZ279" s="52" t="s">
        <v>0</v>
      </c>
    </row>
    <row r="280" spans="1:130" x14ac:dyDescent="0.25">
      <c r="A280" t="s">
        <v>0</v>
      </c>
      <c r="B280" s="57" t="str">
        <f>IF(csv!F272="","",csv!T272)</f>
        <v>Ž21B</v>
      </c>
      <c r="C280" s="33" t="s">
        <v>0</v>
      </c>
      <c r="D280" s="33" t="str">
        <f>IF(csv!F272="","",csv!F272)</f>
        <v>Martina</v>
      </c>
      <c r="E280" s="33" t="str">
        <f>IF(csv!E272="","",csv!E272)</f>
        <v>Martin</v>
      </c>
      <c r="F280" s="33" t="s">
        <v>0</v>
      </c>
      <c r="G280" s="78" t="str">
        <f>IF(csv!M272="","",csv!M272)</f>
        <v/>
      </c>
      <c r="H280" s="78" t="str">
        <f>IF(csv!N272="","",csv!N272)</f>
        <v>1</v>
      </c>
      <c r="I280" s="33" t="s">
        <v>0</v>
      </c>
      <c r="J280" s="33" t="str">
        <f>IF(csv!P272="","",csv!P272)</f>
        <v>KAP</v>
      </c>
      <c r="K280" s="33" t="str">
        <f>IF(csv!Q272="","",csv!Q272)</f>
        <v>OK Kapela</v>
      </c>
      <c r="L280" s="33" t="s">
        <v>0</v>
      </c>
      <c r="M280" s="71" t="str">
        <f>IF(csv!R272="","",csv!R272)</f>
        <v>CRO</v>
      </c>
      <c r="N280" s="52" t="s">
        <v>0</v>
      </c>
      <c r="O280" s="57" t="str">
        <f t="shared" si="273"/>
        <v>Ž21B</v>
      </c>
      <c r="P280" s="78">
        <f>IF(O280="","",IF(COUNTIF(O$10:O279,O280)=0,P279+1,P279))</f>
        <v>18</v>
      </c>
      <c r="Q280" s="93">
        <f t="shared" si="274"/>
        <v>118</v>
      </c>
      <c r="R280" s="94" t="str" cm="1">
        <f t="array" ref="R280">IF(S280="","",INDEX(natjecanjeStaze_naziv,MATCH(S280,natjecanjeStaze_stazaId,0)))</f>
        <v>Ž16 – Ž21B</v>
      </c>
      <c r="S280" s="58">
        <f t="shared" si="275"/>
        <v>1007</v>
      </c>
      <c r="T280" s="52" t="s">
        <v>0</v>
      </c>
      <c r="U280" s="165" t="str">
        <f t="shared" si="276"/>
        <v>Ž21B</v>
      </c>
      <c r="V280" s="52" t="s">
        <v>0</v>
      </c>
      <c r="W280" s="57" t="str">
        <f t="shared" si="277"/>
        <v>CRO</v>
      </c>
      <c r="X280" s="78">
        <f t="shared" si="263"/>
        <v>1</v>
      </c>
      <c r="Y280" s="33" t="str">
        <f t="shared" si="278"/>
        <v/>
      </c>
      <c r="Z280" s="71" t="str">
        <f>IF(Y280="","",MAX(Z$10:Z279)+1)</f>
        <v/>
      </c>
      <c r="AA280" s="52" t="s">
        <v>0</v>
      </c>
      <c r="AB280" s="135"/>
      <c r="AC280" s="52" t="s">
        <v>0</v>
      </c>
      <c r="AD280" s="20" t="str">
        <f t="shared" si="279"/>
        <v/>
      </c>
      <c r="AE280" s="52" t="s">
        <v>0</v>
      </c>
      <c r="AF280" s="165" t="str">
        <f t="shared" si="280"/>
        <v>CRO</v>
      </c>
      <c r="AG280" s="52" t="s">
        <v>0</v>
      </c>
      <c r="AH280" s="57" t="str">
        <f t="shared" si="281"/>
        <v>KAP</v>
      </c>
      <c r="AI280" s="33" t="str">
        <f t="shared" si="282"/>
        <v>OK Kapela</v>
      </c>
      <c r="AJ280" s="78" t="str">
        <f t="shared" si="264"/>
        <v/>
      </c>
      <c r="AK280" s="33" t="str" cm="1">
        <f t="array" ref="AK280">IF(AJ280="",""&amp;AI280,IF(AJ280="NEMA",AI280,INDEX(klub_naziv,MATCH(INDEX(klubAlias_klubId,AJ280),klub_id,0))))</f>
        <v>OK Kapela</v>
      </c>
      <c r="AL280" s="33" t="str" cm="1">
        <f t="array" ref="AL280">IFERROR(""&amp;INDEX(registarNatjecatelji,CX280,4),"")</f>
        <v>OK Kapela</v>
      </c>
      <c r="AM280" s="95" t="str">
        <f t="shared" si="283"/>
        <v/>
      </c>
      <c r="AN280" s="71" t="str">
        <f t="shared" si="284"/>
        <v>OK Kapela</v>
      </c>
      <c r="AO280" s="52" t="s">
        <v>0</v>
      </c>
      <c r="AP280" s="87" t="str">
        <f>IF(AJ280&lt;&gt;"NEMA","",IF(IFERROR(MATCH(AI280,AI$10:AI279,0),0)&lt;&gt;0,"",AI280))</f>
        <v/>
      </c>
      <c r="AQ280" s="52" t="s">
        <v>0</v>
      </c>
      <c r="AR280" s="135"/>
      <c r="AS280" s="52" t="s">
        <v>0</v>
      </c>
      <c r="AT280" s="57" t="str">
        <f t="shared" si="285"/>
        <v/>
      </c>
      <c r="AU280" s="33" t="str">
        <f>IF(AT280="","",MAX(AU$10:AU279)+1)</f>
        <v/>
      </c>
      <c r="AV280" s="33" t="str">
        <f t="shared" si="286"/>
        <v/>
      </c>
      <c r="AW280" s="33" t="str">
        <f t="shared" si="287"/>
        <v/>
      </c>
      <c r="AX280" s="33" t="str">
        <f>IF(AR280="","",MAX(AX$10:AX279)+1)</f>
        <v/>
      </c>
      <c r="AY280" s="94" t="str">
        <f t="shared" si="288"/>
        <v/>
      </c>
      <c r="AZ280" s="71" t="str">
        <f t="shared" si="289"/>
        <v/>
      </c>
      <c r="BA280" s="52" t="s">
        <v>0</v>
      </c>
      <c r="BB280" s="20" t="str">
        <f t="shared" si="290"/>
        <v/>
      </c>
      <c r="BC280" s="52" t="s">
        <v>0</v>
      </c>
      <c r="BD280" s="165" t="str">
        <f t="shared" si="291"/>
        <v>OK Kapela</v>
      </c>
      <c r="BE280" s="52" t="s">
        <v>0</v>
      </c>
      <c r="BF280" s="63" t="str">
        <f t="shared" si="292"/>
        <v/>
      </c>
      <c r="BG280" s="93" t="str">
        <f t="shared" si="293"/>
        <v>1</v>
      </c>
      <c r="BH280" s="211" t="str">
        <f t="shared" si="294"/>
        <v/>
      </c>
      <c r="BI280" s="212">
        <f t="shared" si="265"/>
        <v>6</v>
      </c>
      <c r="BJ280" s="52" t="s">
        <v>0</v>
      </c>
      <c r="BK280" s="57" t="str">
        <f t="shared" si="295"/>
        <v>Martina</v>
      </c>
      <c r="BL280" s="33" t="str">
        <f t="shared" si="296"/>
        <v>Martin</v>
      </c>
      <c r="BM280" s="78">
        <f t="shared" si="297"/>
        <v>1866</v>
      </c>
      <c r="BN280" s="78" t="str">
        <f t="shared" si="298"/>
        <v/>
      </c>
      <c r="BO280" s="33" t="str">
        <f t="shared" si="299"/>
        <v>Martina</v>
      </c>
      <c r="BP280" s="71" t="str">
        <f t="shared" si="300"/>
        <v>Martin</v>
      </c>
      <c r="BQ280" s="52" t="s">
        <v>0</v>
      </c>
      <c r="BR280" s="87" t="str">
        <f t="shared" si="301"/>
        <v/>
      </c>
      <c r="BS280" s="52" t="s">
        <v>0</v>
      </c>
      <c r="BT280" s="20" t="str">
        <f t="shared" si="302"/>
        <v/>
      </c>
      <c r="BU280" s="52" t="s">
        <v>0</v>
      </c>
      <c r="BV280" s="135"/>
      <c r="BW280" s="52" t="s">
        <v>0</v>
      </c>
      <c r="BX280" s="57" t="str">
        <f t="shared" si="303"/>
        <v/>
      </c>
      <c r="BY280" s="78" t="str">
        <f>IF(BV280="","",MAX(BY$10:BY279)+1)</f>
        <v/>
      </c>
      <c r="BZ280" s="58" t="str">
        <f t="shared" si="304"/>
        <v/>
      </c>
      <c r="CA280" s="52" t="s">
        <v>0</v>
      </c>
      <c r="CB280" s="20" t="str">
        <f t="shared" si="305"/>
        <v/>
      </c>
      <c r="CC280" s="52" t="s">
        <v>0</v>
      </c>
      <c r="CD280" s="63" t="str">
        <f>IF(AND(BM280="NEMA",BN280="NEMA"),MAX(CD$10:CD279)+1,"")</f>
        <v/>
      </c>
      <c r="CE280" s="58" t="str">
        <f t="shared" si="306"/>
        <v/>
      </c>
      <c r="CF280" t="s">
        <v>0</v>
      </c>
      <c r="CG280" s="138" t="str">
        <f t="shared" si="266"/>
        <v>Ž</v>
      </c>
      <c r="CH280" t="s">
        <v>0</v>
      </c>
      <c r="CI280" s="57" t="str">
        <f>IF(CD280="","",IF(M280&lt;&gt;"CRO","","INSERT INTO osoba (id,reg_broj,oib,spol_id,dat_rodjenja) VALUES ("&amp;CD280&amp;",(SELECT max(reg_broj)+1 FROM osoba),Null,'"&amp;CG280&amp;"',Null); INSERT INTO osoba_log (id,reg_broj,oib,spol_id,dat_rodjenja,dnevnik_id) SELECT id,reg_broj,oib,spol_id,dat_rodjenja,"&amp;dnevnik_id&amp;" FROM osoba WHERE id = "&amp;CD280&amp;";"))</f>
        <v/>
      </c>
      <c r="CJ280" s="71" t="str">
        <f>IF(CD280="","","INSERT INTO imeprezime (id,osoba_id,rbr,ime,prezime,klub_id,identitet_id,sintaksa_id,info,aktivno,dnevnik_id) VALUES ("&amp;CD280&amp;","&amp;IF(CI280="","Null",CD280)&amp;",1,'"&amp;BK280&amp;"','"&amp;BL280&amp;"',(SELECT id FROM klub WHERE naziv = '"&amp;BD280&amp;"'),Null,1,'',1,"&amp;dnevnik_id&amp;");")</f>
        <v/>
      </c>
      <c r="CK280" t="s">
        <v>0</v>
      </c>
      <c r="CL280" s="20" t="str">
        <f t="shared" si="307"/>
        <v/>
      </c>
      <c r="CM280" s="52" t="s">
        <v>0</v>
      </c>
      <c r="CN280" s="57" t="str">
        <f t="shared" si="267"/>
        <v>Martina</v>
      </c>
      <c r="CO280" s="71" t="str">
        <f t="shared" si="268"/>
        <v>Martin</v>
      </c>
      <c r="CP280" s="52" t="s">
        <v>0</v>
      </c>
      <c r="CQ280" s="57" t="str">
        <f t="shared" si="308"/>
        <v>Martina – Martin – OK Kapela – Ž21B</v>
      </c>
      <c r="CR280" s="58">
        <f t="shared" si="309"/>
        <v>275</v>
      </c>
      <c r="CS280" s="52" t="s">
        <v>0</v>
      </c>
      <c r="CT280" s="57" t="str">
        <f t="shared" si="310"/>
        <v>Martina – Martin – OK Kapela</v>
      </c>
      <c r="CU280" s="58">
        <f t="shared" si="311"/>
        <v>275</v>
      </c>
      <c r="CV280" s="52" t="s">
        <v>0</v>
      </c>
      <c r="CW280" s="57" t="str">
        <f t="shared" si="312"/>
        <v>Martina – Martin</v>
      </c>
      <c r="CX280" s="58">
        <f t="shared" si="313"/>
        <v>275</v>
      </c>
      <c r="CY280" s="52" t="s">
        <v>0</v>
      </c>
      <c r="CZ280" s="63">
        <f t="shared" si="314"/>
        <v>275</v>
      </c>
      <c r="DA280" s="58" cm="1">
        <f t="array" ref="DA280">IF(CZ280&lt;&gt;"",INDEX(imePrezime_id,CZ280,0),IF(CD280&lt;&gt;"",CD280,""))</f>
        <v>1866</v>
      </c>
      <c r="DB280" s="52" t="s">
        <v>0</v>
      </c>
      <c r="DC280" s="63" t="str">
        <f t="shared" si="315"/>
        <v>imepre</v>
      </c>
      <c r="DD280" s="78" t="str">
        <f t="shared" si="269"/>
        <v>klu</v>
      </c>
      <c r="DE280" s="78" t="str">
        <f t="shared" si="316"/>
        <v>kat</v>
      </c>
      <c r="DF280" s="78" t="str">
        <f t="shared" si="317"/>
        <v/>
      </c>
      <c r="DG280" s="71" t="str">
        <f t="shared" si="318"/>
        <v>imepre-klu-kat</v>
      </c>
      <c r="DH280" s="52" t="s">
        <v>0</v>
      </c>
      <c r="DI280" s="63">
        <f>IF(BL280="","",MAX(DI$10:DI279)+1)</f>
        <v>1241</v>
      </c>
      <c r="DJ280" s="78">
        <f t="shared" si="319"/>
        <v>1007</v>
      </c>
      <c r="DK280" s="78">
        <f t="shared" si="320"/>
        <v>1866</v>
      </c>
      <c r="DL280" s="78" t="str">
        <f t="shared" si="321"/>
        <v/>
      </c>
      <c r="DM280" s="78">
        <f t="shared" si="322"/>
        <v>6</v>
      </c>
      <c r="DN280" s="78">
        <f t="shared" si="270"/>
        <v>0</v>
      </c>
      <c r="DO280" s="78">
        <f t="shared" si="271"/>
        <v>1</v>
      </c>
      <c r="DP280" s="78" t="str">
        <f t="shared" si="323"/>
        <v>1</v>
      </c>
      <c r="DQ280" s="78" t="str">
        <f t="shared" si="324"/>
        <v/>
      </c>
      <c r="DR280" s="78" t="str">
        <f t="shared" si="325"/>
        <v/>
      </c>
      <c r="DS280" s="58" t="str">
        <f t="shared" si="272"/>
        <v/>
      </c>
      <c r="DT280" s="52" t="s">
        <v>0</v>
      </c>
      <c r="DU280" s="20"/>
      <c r="DV280" s="52"/>
      <c r="DW280" s="20"/>
      <c r="DX280" s="52"/>
      <c r="DY280" s="230"/>
      <c r="DZ280" s="52" t="s">
        <v>0</v>
      </c>
    </row>
    <row r="281" spans="1:130" x14ac:dyDescent="0.25">
      <c r="A281" t="s">
        <v>0</v>
      </c>
      <c r="B281" s="57" t="str">
        <f>IF(csv!F273="","",csv!T273)</f>
        <v>Ž21B</v>
      </c>
      <c r="C281" s="33" t="s">
        <v>0</v>
      </c>
      <c r="D281" s="33" t="str">
        <f>IF(csv!F273="","",csv!F273)</f>
        <v>Ines</v>
      </c>
      <c r="E281" s="33" t="str">
        <f>IF(csv!E273="","",csv!E273)</f>
        <v>Jurač</v>
      </c>
      <c r="F281" s="33" t="s">
        <v>0</v>
      </c>
      <c r="G281" s="78" t="str">
        <f>IF(csv!M273="","",csv!M273)</f>
        <v/>
      </c>
      <c r="H281" s="78" t="str">
        <f>IF(csv!N273="","",csv!N273)</f>
        <v>1</v>
      </c>
      <c r="I281" s="33" t="s">
        <v>0</v>
      </c>
      <c r="J281" s="33" t="str">
        <f>IF(csv!P273="","",csv!P273)</f>
        <v>Vihor</v>
      </c>
      <c r="K281" s="33" t="str">
        <f>IF(csv!Q273="","",csv!Q273)</f>
        <v>OK Vihor</v>
      </c>
      <c r="L281" s="33" t="s">
        <v>0</v>
      </c>
      <c r="M281" s="71" t="str">
        <f>IF(csv!R273="","",csv!R273)</f>
        <v>CRO</v>
      </c>
      <c r="N281" s="52" t="s">
        <v>0</v>
      </c>
      <c r="O281" s="57" t="str">
        <f t="shared" si="273"/>
        <v>Ž21B</v>
      </c>
      <c r="P281" s="78">
        <f>IF(O281="","",IF(COUNTIF(O$10:O280,O281)=0,P280+1,P280))</f>
        <v>18</v>
      </c>
      <c r="Q281" s="93">
        <f t="shared" si="274"/>
        <v>118</v>
      </c>
      <c r="R281" s="94" t="str" cm="1">
        <f t="array" ref="R281">IF(S281="","",INDEX(natjecanjeStaze_naziv,MATCH(S281,natjecanjeStaze_stazaId,0)))</f>
        <v>Ž16 – Ž21B</v>
      </c>
      <c r="S281" s="58">
        <f t="shared" si="275"/>
        <v>1007</v>
      </c>
      <c r="T281" s="52" t="s">
        <v>0</v>
      </c>
      <c r="U281" s="165" t="str">
        <f t="shared" si="276"/>
        <v>Ž21B</v>
      </c>
      <c r="V281" s="52" t="s">
        <v>0</v>
      </c>
      <c r="W281" s="57" t="str">
        <f t="shared" si="277"/>
        <v>CRO</v>
      </c>
      <c r="X281" s="78">
        <f t="shared" si="263"/>
        <v>1</v>
      </c>
      <c r="Y281" s="33" t="str">
        <f t="shared" si="278"/>
        <v/>
      </c>
      <c r="Z281" s="71" t="str">
        <f>IF(Y281="","",MAX(Z$10:Z280)+1)</f>
        <v/>
      </c>
      <c r="AA281" s="52" t="s">
        <v>0</v>
      </c>
      <c r="AB281" s="135"/>
      <c r="AC281" s="52" t="s">
        <v>0</v>
      </c>
      <c r="AD281" s="20" t="str">
        <f t="shared" si="279"/>
        <v/>
      </c>
      <c r="AE281" s="52" t="s">
        <v>0</v>
      </c>
      <c r="AF281" s="165" t="str">
        <f t="shared" si="280"/>
        <v>CRO</v>
      </c>
      <c r="AG281" s="52" t="s">
        <v>0</v>
      </c>
      <c r="AH281" s="57" t="str">
        <f t="shared" si="281"/>
        <v>Vihor</v>
      </c>
      <c r="AI281" s="33" t="str">
        <f t="shared" si="282"/>
        <v>OK Vihor</v>
      </c>
      <c r="AJ281" s="78" t="str">
        <f t="shared" si="264"/>
        <v/>
      </c>
      <c r="AK281" s="33" t="str" cm="1">
        <f t="array" ref="AK281">IF(AJ281="",""&amp;AI281,IF(AJ281="NEMA",AI281,INDEX(klub_naziv,MATCH(INDEX(klubAlias_klubId,AJ281),klub_id,0))))</f>
        <v>OK Vihor</v>
      </c>
      <c r="AL281" s="33" t="str" cm="1">
        <f t="array" ref="AL281">IFERROR(""&amp;INDEX(registarNatjecatelji,CX281,4),"")</f>
        <v>OK Vihor</v>
      </c>
      <c r="AM281" s="95" t="str">
        <f t="shared" si="283"/>
        <v/>
      </c>
      <c r="AN281" s="71" t="str">
        <f t="shared" si="284"/>
        <v>OK Vihor</v>
      </c>
      <c r="AO281" s="52" t="s">
        <v>0</v>
      </c>
      <c r="AP281" s="87" t="str">
        <f>IF(AJ281&lt;&gt;"NEMA","",IF(IFERROR(MATCH(AI281,AI$10:AI280,0),0)&lt;&gt;0,"",AI281))</f>
        <v/>
      </c>
      <c r="AQ281" s="52" t="s">
        <v>0</v>
      </c>
      <c r="AR281" s="135"/>
      <c r="AS281" s="52" t="s">
        <v>0</v>
      </c>
      <c r="AT281" s="57" t="str">
        <f t="shared" si="285"/>
        <v/>
      </c>
      <c r="AU281" s="33" t="str">
        <f>IF(AT281="","",MAX(AU$10:AU280)+1)</f>
        <v/>
      </c>
      <c r="AV281" s="33" t="str">
        <f t="shared" si="286"/>
        <v/>
      </c>
      <c r="AW281" s="33" t="str">
        <f t="shared" si="287"/>
        <v/>
      </c>
      <c r="AX281" s="33" t="str">
        <f>IF(AR281="","",MAX(AX$10:AX280)+1)</f>
        <v/>
      </c>
      <c r="AY281" s="94" t="str">
        <f t="shared" si="288"/>
        <v/>
      </c>
      <c r="AZ281" s="71" t="str">
        <f t="shared" si="289"/>
        <v/>
      </c>
      <c r="BA281" s="52" t="s">
        <v>0</v>
      </c>
      <c r="BB281" s="20" t="str">
        <f t="shared" si="290"/>
        <v/>
      </c>
      <c r="BC281" s="52" t="s">
        <v>0</v>
      </c>
      <c r="BD281" s="165" t="str">
        <f t="shared" si="291"/>
        <v>OK Vihor</v>
      </c>
      <c r="BE281" s="52" t="s">
        <v>0</v>
      </c>
      <c r="BF281" s="63" t="str">
        <f t="shared" si="292"/>
        <v/>
      </c>
      <c r="BG281" s="93" t="str">
        <f t="shared" si="293"/>
        <v>1</v>
      </c>
      <c r="BH281" s="211" t="str">
        <f t="shared" si="294"/>
        <v/>
      </c>
      <c r="BI281" s="212">
        <f t="shared" si="265"/>
        <v>6</v>
      </c>
      <c r="BJ281" s="52" t="s">
        <v>0</v>
      </c>
      <c r="BK281" s="57" t="str">
        <f t="shared" si="295"/>
        <v>Ines</v>
      </c>
      <c r="BL281" s="33" t="str">
        <f t="shared" si="296"/>
        <v>Jurač</v>
      </c>
      <c r="BM281" s="78">
        <f t="shared" si="297"/>
        <v>1550</v>
      </c>
      <c r="BN281" s="78" t="str">
        <f t="shared" si="298"/>
        <v/>
      </c>
      <c r="BO281" s="33" t="str">
        <f t="shared" si="299"/>
        <v>Ines</v>
      </c>
      <c r="BP281" s="71" t="str">
        <f t="shared" si="300"/>
        <v>Jurač</v>
      </c>
      <c r="BQ281" s="52" t="s">
        <v>0</v>
      </c>
      <c r="BR281" s="87" t="str">
        <f t="shared" si="301"/>
        <v/>
      </c>
      <c r="BS281" s="52" t="s">
        <v>0</v>
      </c>
      <c r="BT281" s="20" t="str">
        <f t="shared" si="302"/>
        <v/>
      </c>
      <c r="BU281" s="52" t="s">
        <v>0</v>
      </c>
      <c r="BV281" s="135"/>
      <c r="BW281" s="52" t="s">
        <v>0</v>
      </c>
      <c r="BX281" s="57" t="str">
        <f t="shared" si="303"/>
        <v/>
      </c>
      <c r="BY281" s="78" t="str">
        <f>IF(BV281="","",MAX(BY$10:BY280)+1)</f>
        <v/>
      </c>
      <c r="BZ281" s="58" t="str">
        <f t="shared" si="304"/>
        <v/>
      </c>
      <c r="CA281" s="52" t="s">
        <v>0</v>
      </c>
      <c r="CB281" s="20" t="str">
        <f t="shared" si="305"/>
        <v/>
      </c>
      <c r="CC281" s="52" t="s">
        <v>0</v>
      </c>
      <c r="CD281" s="63" t="str">
        <f>IF(AND(BM281="NEMA",BN281="NEMA"),MAX(CD$10:CD280)+1,"")</f>
        <v/>
      </c>
      <c r="CE281" s="58" t="str">
        <f t="shared" si="306"/>
        <v/>
      </c>
      <c r="CF281" t="s">
        <v>0</v>
      </c>
      <c r="CG281" s="138" t="str">
        <f t="shared" si="266"/>
        <v>Ž</v>
      </c>
      <c r="CH281" t="s">
        <v>0</v>
      </c>
      <c r="CI281" s="57" t="str">
        <f>IF(CD281="","",IF(M281&lt;&gt;"CRO","","INSERT INTO osoba (id,reg_broj,oib,spol_id,dat_rodjenja) VALUES ("&amp;CD281&amp;",(SELECT max(reg_broj)+1 FROM osoba),Null,'"&amp;CG281&amp;"',Null); INSERT INTO osoba_log (id,reg_broj,oib,spol_id,dat_rodjenja,dnevnik_id) SELECT id,reg_broj,oib,spol_id,dat_rodjenja,"&amp;dnevnik_id&amp;" FROM osoba WHERE id = "&amp;CD281&amp;";"))</f>
        <v/>
      </c>
      <c r="CJ281" s="71" t="str">
        <f>IF(CD281="","","INSERT INTO imeprezime (id,osoba_id,rbr,ime,prezime,klub_id,identitet_id,sintaksa_id,info,aktivno,dnevnik_id) VALUES ("&amp;CD281&amp;","&amp;IF(CI281="","Null",CD281)&amp;",1,'"&amp;BK281&amp;"','"&amp;BL281&amp;"',(SELECT id FROM klub WHERE naziv = '"&amp;BD281&amp;"'),Null,1,'',1,"&amp;dnevnik_id&amp;");")</f>
        <v/>
      </c>
      <c r="CK281" t="s">
        <v>0</v>
      </c>
      <c r="CL281" s="20" t="str">
        <f t="shared" si="307"/>
        <v/>
      </c>
      <c r="CM281" s="52" t="s">
        <v>0</v>
      </c>
      <c r="CN281" s="57" t="str">
        <f t="shared" si="267"/>
        <v>Ines</v>
      </c>
      <c r="CO281" s="71" t="str">
        <f t="shared" si="268"/>
        <v>Jurač</v>
      </c>
      <c r="CP281" s="52" t="s">
        <v>0</v>
      </c>
      <c r="CQ281" s="57" t="str">
        <f t="shared" si="308"/>
        <v>Ines – Jurač – OK Vihor – Ž21B</v>
      </c>
      <c r="CR281" s="58">
        <f t="shared" si="309"/>
        <v>708</v>
      </c>
      <c r="CS281" s="52" t="s">
        <v>0</v>
      </c>
      <c r="CT281" s="57" t="str">
        <f t="shared" si="310"/>
        <v>Ines – Jurač – OK Vihor</v>
      </c>
      <c r="CU281" s="58">
        <f t="shared" si="311"/>
        <v>708</v>
      </c>
      <c r="CV281" s="52" t="s">
        <v>0</v>
      </c>
      <c r="CW281" s="57" t="str">
        <f t="shared" si="312"/>
        <v>Ines – Jurač</v>
      </c>
      <c r="CX281" s="58">
        <f t="shared" si="313"/>
        <v>708</v>
      </c>
      <c r="CY281" s="52" t="s">
        <v>0</v>
      </c>
      <c r="CZ281" s="63">
        <f t="shared" si="314"/>
        <v>708</v>
      </c>
      <c r="DA281" s="58" cm="1">
        <f t="array" ref="DA281">IF(CZ281&lt;&gt;"",INDEX(imePrezime_id,CZ281,0),IF(CD281&lt;&gt;"",CD281,""))</f>
        <v>1550</v>
      </c>
      <c r="DB281" s="52" t="s">
        <v>0</v>
      </c>
      <c r="DC281" s="63" t="str">
        <f t="shared" si="315"/>
        <v>imepre</v>
      </c>
      <c r="DD281" s="78" t="str">
        <f t="shared" si="269"/>
        <v>klu</v>
      </c>
      <c r="DE281" s="78" t="str">
        <f t="shared" si="316"/>
        <v>kat</v>
      </c>
      <c r="DF281" s="78" t="str">
        <f t="shared" si="317"/>
        <v/>
      </c>
      <c r="DG281" s="71" t="str">
        <f t="shared" si="318"/>
        <v>imepre-klu-kat</v>
      </c>
      <c r="DH281" s="52" t="s">
        <v>0</v>
      </c>
      <c r="DI281" s="63">
        <f>IF(BL281="","",MAX(DI$10:DI280)+1)</f>
        <v>1242</v>
      </c>
      <c r="DJ281" s="78">
        <f t="shared" si="319"/>
        <v>1007</v>
      </c>
      <c r="DK281" s="78">
        <f t="shared" si="320"/>
        <v>1550</v>
      </c>
      <c r="DL281" s="78" t="str">
        <f t="shared" si="321"/>
        <v/>
      </c>
      <c r="DM281" s="78">
        <f t="shared" si="322"/>
        <v>6</v>
      </c>
      <c r="DN281" s="78">
        <f t="shared" si="270"/>
        <v>0</v>
      </c>
      <c r="DO281" s="78">
        <f t="shared" si="271"/>
        <v>1</v>
      </c>
      <c r="DP281" s="78" t="str">
        <f t="shared" si="323"/>
        <v>1</v>
      </c>
      <c r="DQ281" s="78" t="str">
        <f t="shared" si="324"/>
        <v/>
      </c>
      <c r="DR281" s="78" t="str">
        <f t="shared" si="325"/>
        <v/>
      </c>
      <c r="DS281" s="58" t="str">
        <f t="shared" si="272"/>
        <v/>
      </c>
      <c r="DT281" s="52" t="s">
        <v>0</v>
      </c>
      <c r="DU281" s="20"/>
      <c r="DV281" s="52"/>
      <c r="DW281" s="20"/>
      <c r="DX281" s="52"/>
      <c r="DY281" s="230"/>
      <c r="DZ281" s="52" t="s">
        <v>0</v>
      </c>
    </row>
    <row r="282" spans="1:130" x14ac:dyDescent="0.25">
      <c r="A282" t="s">
        <v>0</v>
      </c>
      <c r="B282" s="57" t="str">
        <f>IF(csv!F274="","",csv!T274)</f>
        <v>Ž21B</v>
      </c>
      <c r="C282" s="33" t="s">
        <v>0</v>
      </c>
      <c r="D282" s="33" t="str">
        <f>IF(csv!F274="","",csv!F274)</f>
        <v>Ljiljana</v>
      </c>
      <c r="E282" s="33" t="str">
        <f>IF(csv!E274="","",csv!E274)</f>
        <v>Oršulić</v>
      </c>
      <c r="F282" s="33" t="s">
        <v>0</v>
      </c>
      <c r="G282" s="78" t="str">
        <f>IF(csv!M274="","",csv!M274)</f>
        <v/>
      </c>
      <c r="H282" s="78" t="str">
        <f>IF(csv!N274="","",csv!N274)</f>
        <v>2</v>
      </c>
      <c r="I282" s="33" t="s">
        <v>0</v>
      </c>
      <c r="J282" s="33" t="str">
        <f>IF(csv!P274="","",csv!P274)</f>
        <v>Vihor</v>
      </c>
      <c r="K282" s="33" t="str">
        <f>IF(csv!Q274="","",csv!Q274)</f>
        <v>OK Vihor</v>
      </c>
      <c r="L282" s="33" t="s">
        <v>0</v>
      </c>
      <c r="M282" s="71" t="str">
        <f>IF(csv!R274="","",csv!R274)</f>
        <v>CRO</v>
      </c>
      <c r="N282" s="52" t="s">
        <v>0</v>
      </c>
      <c r="O282" s="57" t="str">
        <f t="shared" si="273"/>
        <v>Ž21B</v>
      </c>
      <c r="P282" s="78">
        <f>IF(O282="","",IF(COUNTIF(O$10:O281,O282)=0,P281+1,P281))</f>
        <v>18</v>
      </c>
      <c r="Q282" s="93">
        <f t="shared" si="274"/>
        <v>118</v>
      </c>
      <c r="R282" s="94" t="str" cm="1">
        <f t="array" ref="R282">IF(S282="","",INDEX(natjecanjeStaze_naziv,MATCH(S282,natjecanjeStaze_stazaId,0)))</f>
        <v>Ž16 – Ž21B</v>
      </c>
      <c r="S282" s="58">
        <f t="shared" si="275"/>
        <v>1007</v>
      </c>
      <c r="T282" s="52" t="s">
        <v>0</v>
      </c>
      <c r="U282" s="165" t="str">
        <f t="shared" si="276"/>
        <v>Ž21B</v>
      </c>
      <c r="V282" s="52" t="s">
        <v>0</v>
      </c>
      <c r="W282" s="57" t="str">
        <f t="shared" si="277"/>
        <v>CRO</v>
      </c>
      <c r="X282" s="78">
        <f t="shared" si="263"/>
        <v>1</v>
      </c>
      <c r="Y282" s="33" t="str">
        <f t="shared" si="278"/>
        <v/>
      </c>
      <c r="Z282" s="71" t="str">
        <f>IF(Y282="","",MAX(Z$10:Z281)+1)</f>
        <v/>
      </c>
      <c r="AA282" s="52" t="s">
        <v>0</v>
      </c>
      <c r="AB282" s="135"/>
      <c r="AC282" s="52" t="s">
        <v>0</v>
      </c>
      <c r="AD282" s="20" t="str">
        <f t="shared" si="279"/>
        <v/>
      </c>
      <c r="AE282" s="52" t="s">
        <v>0</v>
      </c>
      <c r="AF282" s="165" t="str">
        <f t="shared" si="280"/>
        <v>CRO</v>
      </c>
      <c r="AG282" s="52" t="s">
        <v>0</v>
      </c>
      <c r="AH282" s="57" t="str">
        <f t="shared" si="281"/>
        <v>Vihor</v>
      </c>
      <c r="AI282" s="33" t="str">
        <f t="shared" si="282"/>
        <v>OK Vihor</v>
      </c>
      <c r="AJ282" s="78" t="str">
        <f t="shared" si="264"/>
        <v/>
      </c>
      <c r="AK282" s="33" t="str" cm="1">
        <f t="array" ref="AK282">IF(AJ282="",""&amp;AI282,IF(AJ282="NEMA",AI282,INDEX(klub_naziv,MATCH(INDEX(klubAlias_klubId,AJ282),klub_id,0))))</f>
        <v>OK Vihor</v>
      </c>
      <c r="AL282" s="33" t="str" cm="1">
        <f t="array" ref="AL282">IFERROR(""&amp;INDEX(registarNatjecatelji,CX282,4),"")</f>
        <v>OK Vihor</v>
      </c>
      <c r="AM282" s="95" t="str">
        <f t="shared" si="283"/>
        <v/>
      </c>
      <c r="AN282" s="71" t="str">
        <f t="shared" si="284"/>
        <v>OK Vihor</v>
      </c>
      <c r="AO282" s="52" t="s">
        <v>0</v>
      </c>
      <c r="AP282" s="87" t="str">
        <f>IF(AJ282&lt;&gt;"NEMA","",IF(IFERROR(MATCH(AI282,AI$10:AI281,0),0)&lt;&gt;0,"",AI282))</f>
        <v/>
      </c>
      <c r="AQ282" s="52" t="s">
        <v>0</v>
      </c>
      <c r="AR282" s="135"/>
      <c r="AS282" s="52" t="s">
        <v>0</v>
      </c>
      <c r="AT282" s="57" t="str">
        <f t="shared" si="285"/>
        <v/>
      </c>
      <c r="AU282" s="33" t="str">
        <f>IF(AT282="","",MAX(AU$10:AU281)+1)</f>
        <v/>
      </c>
      <c r="AV282" s="33" t="str">
        <f t="shared" si="286"/>
        <v/>
      </c>
      <c r="AW282" s="33" t="str">
        <f t="shared" si="287"/>
        <v/>
      </c>
      <c r="AX282" s="33" t="str">
        <f>IF(AR282="","",MAX(AX$10:AX281)+1)</f>
        <v/>
      </c>
      <c r="AY282" s="94" t="str">
        <f t="shared" si="288"/>
        <v/>
      </c>
      <c r="AZ282" s="71" t="str">
        <f t="shared" si="289"/>
        <v/>
      </c>
      <c r="BA282" s="52" t="s">
        <v>0</v>
      </c>
      <c r="BB282" s="20" t="str">
        <f t="shared" si="290"/>
        <v/>
      </c>
      <c r="BC282" s="52" t="s">
        <v>0</v>
      </c>
      <c r="BD282" s="165" t="str">
        <f t="shared" si="291"/>
        <v>OK Vihor</v>
      </c>
      <c r="BE282" s="52" t="s">
        <v>0</v>
      </c>
      <c r="BF282" s="63" t="str">
        <f t="shared" si="292"/>
        <v/>
      </c>
      <c r="BG282" s="93" t="str">
        <f t="shared" si="293"/>
        <v>2</v>
      </c>
      <c r="BH282" s="211" t="str">
        <f t="shared" si="294"/>
        <v/>
      </c>
      <c r="BI282" s="212">
        <f t="shared" si="265"/>
        <v>4</v>
      </c>
      <c r="BJ282" s="52" t="s">
        <v>0</v>
      </c>
      <c r="BK282" s="57" t="str">
        <f t="shared" si="295"/>
        <v>Ljiljana</v>
      </c>
      <c r="BL282" s="33" t="str">
        <f t="shared" si="296"/>
        <v>Oršulić</v>
      </c>
      <c r="BM282" s="78">
        <f t="shared" si="297"/>
        <v>1924</v>
      </c>
      <c r="BN282" s="78" t="str">
        <f t="shared" si="298"/>
        <v/>
      </c>
      <c r="BO282" s="33" t="str">
        <f t="shared" si="299"/>
        <v>Ljiljana</v>
      </c>
      <c r="BP282" s="71" t="str">
        <f t="shared" si="300"/>
        <v>Oršulić</v>
      </c>
      <c r="BQ282" s="52" t="s">
        <v>0</v>
      </c>
      <c r="BR282" s="87" t="str">
        <f t="shared" si="301"/>
        <v/>
      </c>
      <c r="BS282" s="52" t="s">
        <v>0</v>
      </c>
      <c r="BT282" s="20" t="str">
        <f t="shared" si="302"/>
        <v/>
      </c>
      <c r="BU282" s="52" t="s">
        <v>0</v>
      </c>
      <c r="BV282" s="135"/>
      <c r="BW282" s="52" t="s">
        <v>0</v>
      </c>
      <c r="BX282" s="57" t="str">
        <f t="shared" si="303"/>
        <v/>
      </c>
      <c r="BY282" s="78" t="str">
        <f>IF(BV282="","",MAX(BY$10:BY281)+1)</f>
        <v/>
      </c>
      <c r="BZ282" s="58" t="str">
        <f t="shared" si="304"/>
        <v/>
      </c>
      <c r="CA282" s="52" t="s">
        <v>0</v>
      </c>
      <c r="CB282" s="20" t="str">
        <f t="shared" si="305"/>
        <v/>
      </c>
      <c r="CC282" s="52" t="s">
        <v>0</v>
      </c>
      <c r="CD282" s="63" t="str">
        <f>IF(AND(BM282="NEMA",BN282="NEMA"),MAX(CD$10:CD281)+1,"")</f>
        <v/>
      </c>
      <c r="CE282" s="58" t="str">
        <f t="shared" si="306"/>
        <v/>
      </c>
      <c r="CF282" t="s">
        <v>0</v>
      </c>
      <c r="CG282" s="138" t="str">
        <f t="shared" si="266"/>
        <v>Ž</v>
      </c>
      <c r="CH282" t="s">
        <v>0</v>
      </c>
      <c r="CI282" s="57" t="str">
        <f>IF(CD282="","",IF(M282&lt;&gt;"CRO","","INSERT INTO osoba (id,reg_broj,oib,spol_id,dat_rodjenja) VALUES ("&amp;CD282&amp;",(SELECT max(reg_broj)+1 FROM osoba),Null,'"&amp;CG282&amp;"',Null); INSERT INTO osoba_log (id,reg_broj,oib,spol_id,dat_rodjenja,dnevnik_id) SELECT id,reg_broj,oib,spol_id,dat_rodjenja,"&amp;dnevnik_id&amp;" FROM osoba WHERE id = "&amp;CD282&amp;";"))</f>
        <v/>
      </c>
      <c r="CJ282" s="71" t="str">
        <f>IF(CD282="","","INSERT INTO imeprezime (id,osoba_id,rbr,ime,prezime,klub_id,identitet_id,sintaksa_id,info,aktivno,dnevnik_id) VALUES ("&amp;CD282&amp;","&amp;IF(CI282="","Null",CD282)&amp;",1,'"&amp;BK282&amp;"','"&amp;BL282&amp;"',(SELECT id FROM klub WHERE naziv = '"&amp;BD282&amp;"'),Null,1,'',1,"&amp;dnevnik_id&amp;");")</f>
        <v/>
      </c>
      <c r="CK282" t="s">
        <v>0</v>
      </c>
      <c r="CL282" s="20" t="str">
        <f t="shared" si="307"/>
        <v/>
      </c>
      <c r="CM282" s="52" t="s">
        <v>0</v>
      </c>
      <c r="CN282" s="57" t="str">
        <f t="shared" si="267"/>
        <v>Ljiljana</v>
      </c>
      <c r="CO282" s="71" t="str">
        <f t="shared" si="268"/>
        <v>Oršulić</v>
      </c>
      <c r="CP282" s="52" t="s">
        <v>0</v>
      </c>
      <c r="CQ282" s="57" t="str">
        <f t="shared" si="308"/>
        <v>Ljiljana – Oršulić – OK Vihor – Ž21B</v>
      </c>
      <c r="CR282" s="58">
        <f t="shared" si="309"/>
        <v>820</v>
      </c>
      <c r="CS282" s="52" t="s">
        <v>0</v>
      </c>
      <c r="CT282" s="57" t="str">
        <f t="shared" si="310"/>
        <v>Ljiljana – Oršulić – OK Vihor</v>
      </c>
      <c r="CU282" s="58">
        <f t="shared" si="311"/>
        <v>820</v>
      </c>
      <c r="CV282" s="52" t="s">
        <v>0</v>
      </c>
      <c r="CW282" s="57" t="str">
        <f t="shared" si="312"/>
        <v>Ljiljana – Oršulić</v>
      </c>
      <c r="CX282" s="58">
        <f t="shared" si="313"/>
        <v>820</v>
      </c>
      <c r="CY282" s="52" t="s">
        <v>0</v>
      </c>
      <c r="CZ282" s="63">
        <f t="shared" si="314"/>
        <v>820</v>
      </c>
      <c r="DA282" s="58" cm="1">
        <f t="array" ref="DA282">IF(CZ282&lt;&gt;"",INDEX(imePrezime_id,CZ282,0),IF(CD282&lt;&gt;"",CD282,""))</f>
        <v>1924</v>
      </c>
      <c r="DB282" s="52" t="s">
        <v>0</v>
      </c>
      <c r="DC282" s="63" t="str">
        <f t="shared" si="315"/>
        <v>imepre</v>
      </c>
      <c r="DD282" s="78" t="str">
        <f t="shared" si="269"/>
        <v>klu</v>
      </c>
      <c r="DE282" s="78" t="str">
        <f t="shared" si="316"/>
        <v>kat</v>
      </c>
      <c r="DF282" s="78" t="str">
        <f t="shared" si="317"/>
        <v/>
      </c>
      <c r="DG282" s="71" t="str">
        <f t="shared" si="318"/>
        <v>imepre-klu-kat</v>
      </c>
      <c r="DH282" s="52" t="s">
        <v>0</v>
      </c>
      <c r="DI282" s="63">
        <f>IF(BL282="","",MAX(DI$10:DI281)+1)</f>
        <v>1243</v>
      </c>
      <c r="DJ282" s="78">
        <f t="shared" si="319"/>
        <v>1007</v>
      </c>
      <c r="DK282" s="78">
        <f t="shared" si="320"/>
        <v>1924</v>
      </c>
      <c r="DL282" s="78" t="str">
        <f t="shared" si="321"/>
        <v/>
      </c>
      <c r="DM282" s="78">
        <f t="shared" si="322"/>
        <v>4</v>
      </c>
      <c r="DN282" s="78">
        <f t="shared" si="270"/>
        <v>0</v>
      </c>
      <c r="DO282" s="78">
        <f t="shared" si="271"/>
        <v>1</v>
      </c>
      <c r="DP282" s="78" t="str">
        <f t="shared" si="323"/>
        <v>2</v>
      </c>
      <c r="DQ282" s="78" t="str">
        <f t="shared" si="324"/>
        <v/>
      </c>
      <c r="DR282" s="78" t="str">
        <f t="shared" si="325"/>
        <v/>
      </c>
      <c r="DS282" s="58" t="str">
        <f t="shared" si="272"/>
        <v/>
      </c>
      <c r="DT282" s="52" t="s">
        <v>0</v>
      </c>
      <c r="DU282" s="20"/>
      <c r="DV282" s="52"/>
      <c r="DW282" s="20"/>
      <c r="DX282" s="52"/>
      <c r="DY282" s="230"/>
      <c r="DZ282" s="52" t="s">
        <v>0</v>
      </c>
    </row>
    <row r="283" spans="1:130" x14ac:dyDescent="0.25">
      <c r="A283" t="s">
        <v>0</v>
      </c>
      <c r="B283" s="57" t="str">
        <f>IF(csv!F275="","",csv!T275)</f>
        <v>Ž21B</v>
      </c>
      <c r="C283" s="33" t="s">
        <v>0</v>
      </c>
      <c r="D283" s="33" t="str">
        <f>IF(csv!F275="","",csv!F275)</f>
        <v>Melita</v>
      </c>
      <c r="E283" s="33" t="str">
        <f>IF(csv!E275="","",csv!E275)</f>
        <v>Sučić</v>
      </c>
      <c r="F283" s="33" t="s">
        <v>0</v>
      </c>
      <c r="G283" s="78" t="str">
        <f>IF(csv!M275="","",csv!M275)</f>
        <v/>
      </c>
      <c r="H283" s="78" t="str">
        <f>IF(csv!N275="","",csv!N275)</f>
        <v>2</v>
      </c>
      <c r="I283" s="33" t="s">
        <v>0</v>
      </c>
      <c r="J283" s="33" t="str">
        <f>IF(csv!P275="","",csv!P275)</f>
        <v>Vihor</v>
      </c>
      <c r="K283" s="33" t="str">
        <f>IF(csv!Q275="","",csv!Q275)</f>
        <v>OK Vihor</v>
      </c>
      <c r="L283" s="33" t="s">
        <v>0</v>
      </c>
      <c r="M283" s="71" t="str">
        <f>IF(csv!R275="","",csv!R275)</f>
        <v>CRO</v>
      </c>
      <c r="N283" s="52" t="s">
        <v>0</v>
      </c>
      <c r="O283" s="57" t="str">
        <f t="shared" si="273"/>
        <v>Ž21B</v>
      </c>
      <c r="P283" s="78">
        <f>IF(O283="","",IF(COUNTIF(O$10:O282,O283)=0,P282+1,P282))</f>
        <v>18</v>
      </c>
      <c r="Q283" s="93">
        <f t="shared" si="274"/>
        <v>118</v>
      </c>
      <c r="R283" s="94" t="str" cm="1">
        <f t="array" ref="R283">IF(S283="","",INDEX(natjecanjeStaze_naziv,MATCH(S283,natjecanjeStaze_stazaId,0)))</f>
        <v>Ž16 – Ž21B</v>
      </c>
      <c r="S283" s="58">
        <f t="shared" si="275"/>
        <v>1007</v>
      </c>
      <c r="T283" s="52" t="s">
        <v>0</v>
      </c>
      <c r="U283" s="165" t="str">
        <f t="shared" si="276"/>
        <v>Ž21B</v>
      </c>
      <c r="V283" s="52" t="s">
        <v>0</v>
      </c>
      <c r="W283" s="57" t="str">
        <f t="shared" si="277"/>
        <v>CRO</v>
      </c>
      <c r="X283" s="78">
        <f t="shared" si="263"/>
        <v>1</v>
      </c>
      <c r="Y283" s="33" t="str">
        <f t="shared" si="278"/>
        <v/>
      </c>
      <c r="Z283" s="71" t="str">
        <f>IF(Y283="","",MAX(Z$10:Z282)+1)</f>
        <v/>
      </c>
      <c r="AA283" s="52" t="s">
        <v>0</v>
      </c>
      <c r="AB283" s="135"/>
      <c r="AC283" s="52" t="s">
        <v>0</v>
      </c>
      <c r="AD283" s="20" t="str">
        <f t="shared" si="279"/>
        <v/>
      </c>
      <c r="AE283" s="52" t="s">
        <v>0</v>
      </c>
      <c r="AF283" s="165" t="str">
        <f t="shared" si="280"/>
        <v>CRO</v>
      </c>
      <c r="AG283" s="52" t="s">
        <v>0</v>
      </c>
      <c r="AH283" s="57" t="str">
        <f t="shared" si="281"/>
        <v>Vihor</v>
      </c>
      <c r="AI283" s="33" t="str">
        <f t="shared" si="282"/>
        <v>OK Vihor</v>
      </c>
      <c r="AJ283" s="78" t="str">
        <f t="shared" si="264"/>
        <v/>
      </c>
      <c r="AK283" s="33" t="str" cm="1">
        <f t="array" ref="AK283">IF(AJ283="",""&amp;AI283,IF(AJ283="NEMA",AI283,INDEX(klub_naziv,MATCH(INDEX(klubAlias_klubId,AJ283),klub_id,0))))</f>
        <v>OK Vihor</v>
      </c>
      <c r="AL283" s="33" t="str" cm="1">
        <f t="array" ref="AL283">IFERROR(""&amp;INDEX(registarNatjecatelji,CX283,4),"")</f>
        <v>OK Vihor</v>
      </c>
      <c r="AM283" s="95" t="str">
        <f t="shared" si="283"/>
        <v/>
      </c>
      <c r="AN283" s="71" t="str">
        <f t="shared" si="284"/>
        <v>OK Vihor</v>
      </c>
      <c r="AO283" s="52" t="s">
        <v>0</v>
      </c>
      <c r="AP283" s="87" t="str">
        <f>IF(AJ283&lt;&gt;"NEMA","",IF(IFERROR(MATCH(AI283,AI$10:AI282,0),0)&lt;&gt;0,"",AI283))</f>
        <v/>
      </c>
      <c r="AQ283" s="52" t="s">
        <v>0</v>
      </c>
      <c r="AR283" s="135"/>
      <c r="AS283" s="52" t="s">
        <v>0</v>
      </c>
      <c r="AT283" s="57" t="str">
        <f t="shared" si="285"/>
        <v/>
      </c>
      <c r="AU283" s="33" t="str">
        <f>IF(AT283="","",MAX(AU$10:AU282)+1)</f>
        <v/>
      </c>
      <c r="AV283" s="33" t="str">
        <f t="shared" si="286"/>
        <v/>
      </c>
      <c r="AW283" s="33" t="str">
        <f t="shared" si="287"/>
        <v/>
      </c>
      <c r="AX283" s="33" t="str">
        <f>IF(AR283="","",MAX(AX$10:AX282)+1)</f>
        <v/>
      </c>
      <c r="AY283" s="94" t="str">
        <f t="shared" si="288"/>
        <v/>
      </c>
      <c r="AZ283" s="71" t="str">
        <f t="shared" si="289"/>
        <v/>
      </c>
      <c r="BA283" s="52" t="s">
        <v>0</v>
      </c>
      <c r="BB283" s="20" t="str">
        <f t="shared" si="290"/>
        <v/>
      </c>
      <c r="BC283" s="52" t="s">
        <v>0</v>
      </c>
      <c r="BD283" s="165" t="str">
        <f t="shared" si="291"/>
        <v>OK Vihor</v>
      </c>
      <c r="BE283" s="52" t="s">
        <v>0</v>
      </c>
      <c r="BF283" s="63" t="str">
        <f t="shared" si="292"/>
        <v/>
      </c>
      <c r="BG283" s="93" t="str">
        <f t="shared" si="293"/>
        <v>2</v>
      </c>
      <c r="BH283" s="211" t="str">
        <f t="shared" si="294"/>
        <v/>
      </c>
      <c r="BI283" s="212">
        <f t="shared" si="265"/>
        <v>4</v>
      </c>
      <c r="BJ283" s="52" t="s">
        <v>0</v>
      </c>
      <c r="BK283" s="57" t="str">
        <f t="shared" si="295"/>
        <v>Melita</v>
      </c>
      <c r="BL283" s="33" t="str">
        <f t="shared" si="296"/>
        <v>Sučić</v>
      </c>
      <c r="BM283" s="78">
        <f t="shared" si="297"/>
        <v>1141</v>
      </c>
      <c r="BN283" s="78" t="str">
        <f t="shared" si="298"/>
        <v/>
      </c>
      <c r="BO283" s="33" t="str">
        <f t="shared" si="299"/>
        <v>Melita</v>
      </c>
      <c r="BP283" s="71" t="str">
        <f t="shared" si="300"/>
        <v>Sučić</v>
      </c>
      <c r="BQ283" s="52" t="s">
        <v>0</v>
      </c>
      <c r="BR283" s="87" t="str">
        <f t="shared" si="301"/>
        <v/>
      </c>
      <c r="BS283" s="52" t="s">
        <v>0</v>
      </c>
      <c r="BT283" s="20" t="str">
        <f t="shared" si="302"/>
        <v/>
      </c>
      <c r="BU283" s="52" t="s">
        <v>0</v>
      </c>
      <c r="BV283" s="135"/>
      <c r="BW283" s="52" t="s">
        <v>0</v>
      </c>
      <c r="BX283" s="57" t="str">
        <f t="shared" si="303"/>
        <v/>
      </c>
      <c r="BY283" s="78" t="str">
        <f>IF(BV283="","",MAX(BY$10:BY282)+1)</f>
        <v/>
      </c>
      <c r="BZ283" s="58" t="str">
        <f t="shared" si="304"/>
        <v/>
      </c>
      <c r="CA283" s="52" t="s">
        <v>0</v>
      </c>
      <c r="CB283" s="20" t="str">
        <f t="shared" si="305"/>
        <v/>
      </c>
      <c r="CC283" s="52" t="s">
        <v>0</v>
      </c>
      <c r="CD283" s="63" t="str">
        <f>IF(AND(BM283="NEMA",BN283="NEMA"),MAX(CD$10:CD282)+1,"")</f>
        <v/>
      </c>
      <c r="CE283" s="58" t="str">
        <f t="shared" si="306"/>
        <v/>
      </c>
      <c r="CF283" t="s">
        <v>0</v>
      </c>
      <c r="CG283" s="138" t="str">
        <f t="shared" si="266"/>
        <v>Ž</v>
      </c>
      <c r="CH283" t="s">
        <v>0</v>
      </c>
      <c r="CI283" s="57" t="str">
        <f>IF(CD283="","",IF(M283&lt;&gt;"CRO","","INSERT INTO osoba (id,reg_broj,oib,spol_id,dat_rodjenja) VALUES ("&amp;CD283&amp;",(SELECT max(reg_broj)+1 FROM osoba),Null,'"&amp;CG283&amp;"',Null); INSERT INTO osoba_log (id,reg_broj,oib,spol_id,dat_rodjenja,dnevnik_id) SELECT id,reg_broj,oib,spol_id,dat_rodjenja,"&amp;dnevnik_id&amp;" FROM osoba WHERE id = "&amp;CD283&amp;";"))</f>
        <v/>
      </c>
      <c r="CJ283" s="71" t="str">
        <f>IF(CD283="","","INSERT INTO imeprezime (id,osoba_id,rbr,ime,prezime,klub_id,identitet_id,sintaksa_id,info,aktivno,dnevnik_id) VALUES ("&amp;CD283&amp;","&amp;IF(CI283="","Null",CD283)&amp;",1,'"&amp;BK283&amp;"','"&amp;BL283&amp;"',(SELECT id FROM klub WHERE naziv = '"&amp;BD283&amp;"'),Null,1,'',1,"&amp;dnevnik_id&amp;");")</f>
        <v/>
      </c>
      <c r="CK283" t="s">
        <v>0</v>
      </c>
      <c r="CL283" s="20" t="str">
        <f t="shared" si="307"/>
        <v/>
      </c>
      <c r="CM283" s="52" t="s">
        <v>0</v>
      </c>
      <c r="CN283" s="57" t="str">
        <f t="shared" si="267"/>
        <v>Melita</v>
      </c>
      <c r="CO283" s="71" t="str">
        <f t="shared" si="268"/>
        <v>Sučić</v>
      </c>
      <c r="CP283" s="52" t="s">
        <v>0</v>
      </c>
      <c r="CQ283" s="57" t="str">
        <f t="shared" si="308"/>
        <v>Melita – Sučić – OK Vihor – Ž21B</v>
      </c>
      <c r="CR283" s="58">
        <f t="shared" si="309"/>
        <v>905</v>
      </c>
      <c r="CS283" s="52" t="s">
        <v>0</v>
      </c>
      <c r="CT283" s="57" t="str">
        <f t="shared" si="310"/>
        <v>Melita – Sučić – OK Vihor</v>
      </c>
      <c r="CU283" s="58">
        <f t="shared" si="311"/>
        <v>905</v>
      </c>
      <c r="CV283" s="52" t="s">
        <v>0</v>
      </c>
      <c r="CW283" s="57" t="str">
        <f t="shared" si="312"/>
        <v>Melita – Sučić</v>
      </c>
      <c r="CX283" s="58">
        <f t="shared" si="313"/>
        <v>905</v>
      </c>
      <c r="CY283" s="52" t="s">
        <v>0</v>
      </c>
      <c r="CZ283" s="63">
        <f t="shared" si="314"/>
        <v>905</v>
      </c>
      <c r="DA283" s="58" cm="1">
        <f t="array" ref="DA283">IF(CZ283&lt;&gt;"",INDEX(imePrezime_id,CZ283,0),IF(CD283&lt;&gt;"",CD283,""))</f>
        <v>1141</v>
      </c>
      <c r="DB283" s="52" t="s">
        <v>0</v>
      </c>
      <c r="DC283" s="63" t="str">
        <f t="shared" si="315"/>
        <v>imepre</v>
      </c>
      <c r="DD283" s="78" t="str">
        <f t="shared" si="269"/>
        <v>klu</v>
      </c>
      <c r="DE283" s="78" t="str">
        <f t="shared" si="316"/>
        <v>kat</v>
      </c>
      <c r="DF283" s="78" t="str">
        <f t="shared" si="317"/>
        <v/>
      </c>
      <c r="DG283" s="71" t="str">
        <f t="shared" si="318"/>
        <v>imepre-klu-kat</v>
      </c>
      <c r="DH283" s="52" t="s">
        <v>0</v>
      </c>
      <c r="DI283" s="63">
        <f>IF(BL283="","",MAX(DI$10:DI282)+1)</f>
        <v>1244</v>
      </c>
      <c r="DJ283" s="78">
        <f t="shared" si="319"/>
        <v>1007</v>
      </c>
      <c r="DK283" s="78">
        <f t="shared" si="320"/>
        <v>1141</v>
      </c>
      <c r="DL283" s="78" t="str">
        <f t="shared" si="321"/>
        <v/>
      </c>
      <c r="DM283" s="78">
        <f t="shared" si="322"/>
        <v>4</v>
      </c>
      <c r="DN283" s="78">
        <f t="shared" si="270"/>
        <v>0</v>
      </c>
      <c r="DO283" s="78">
        <f t="shared" si="271"/>
        <v>1</v>
      </c>
      <c r="DP283" s="78" t="str">
        <f t="shared" si="323"/>
        <v>2</v>
      </c>
      <c r="DQ283" s="78" t="str">
        <f t="shared" si="324"/>
        <v/>
      </c>
      <c r="DR283" s="78" t="str">
        <f t="shared" si="325"/>
        <v/>
      </c>
      <c r="DS283" s="58" t="str">
        <f t="shared" si="272"/>
        <v/>
      </c>
      <c r="DT283" s="52" t="s">
        <v>0</v>
      </c>
      <c r="DU283" s="20"/>
      <c r="DV283" s="52"/>
      <c r="DW283" s="20"/>
      <c r="DX283" s="52"/>
      <c r="DY283" s="230"/>
      <c r="DZ283" s="52" t="s">
        <v>0</v>
      </c>
    </row>
    <row r="284" spans="1:130" x14ac:dyDescent="0.25">
      <c r="A284" t="s">
        <v>0</v>
      </c>
      <c r="B284" s="57" t="str">
        <f>IF(csv!F276="","",csv!T276)</f>
        <v>Ž21B</v>
      </c>
      <c r="C284" s="33" t="s">
        <v>0</v>
      </c>
      <c r="D284" s="33" t="str">
        <f>IF(csv!F276="","",csv!F276)</f>
        <v>Ana</v>
      </c>
      <c r="E284" s="33" t="str">
        <f>IF(csv!E276="","",csv!E276)</f>
        <v>Markulin</v>
      </c>
      <c r="F284" s="33" t="s">
        <v>0</v>
      </c>
      <c r="G284" s="78" t="str">
        <f>IF(csv!M276="","",csv!M276)</f>
        <v/>
      </c>
      <c r="H284" s="78" t="str">
        <f>IF(csv!N276="","",csv!N276)</f>
        <v>1</v>
      </c>
      <c r="I284" s="33" t="s">
        <v>0</v>
      </c>
      <c r="J284" s="33" t="str">
        <f>IF(csv!P276="","",csv!P276)</f>
        <v>Vihor</v>
      </c>
      <c r="K284" s="33" t="str">
        <f>IF(csv!Q276="","",csv!Q276)</f>
        <v>OK Vihor</v>
      </c>
      <c r="L284" s="33" t="s">
        <v>0</v>
      </c>
      <c r="M284" s="71" t="str">
        <f>IF(csv!R276="","",csv!R276)</f>
        <v>CRO</v>
      </c>
      <c r="N284" s="52" t="s">
        <v>0</v>
      </c>
      <c r="O284" s="57" t="str">
        <f t="shared" si="273"/>
        <v>Ž21B</v>
      </c>
      <c r="P284" s="78">
        <f>IF(O284="","",IF(COUNTIF(O$10:O283,O284)=0,P283+1,P283))</f>
        <v>18</v>
      </c>
      <c r="Q284" s="93">
        <f t="shared" si="274"/>
        <v>118</v>
      </c>
      <c r="R284" s="94" t="str" cm="1">
        <f t="array" ref="R284">IF(S284="","",INDEX(natjecanjeStaze_naziv,MATCH(S284,natjecanjeStaze_stazaId,0)))</f>
        <v>Ž16 – Ž21B</v>
      </c>
      <c r="S284" s="58">
        <f t="shared" si="275"/>
        <v>1007</v>
      </c>
      <c r="T284" s="52" t="s">
        <v>0</v>
      </c>
      <c r="U284" s="165" t="str">
        <f t="shared" si="276"/>
        <v>Ž21B</v>
      </c>
      <c r="V284" s="52" t="s">
        <v>0</v>
      </c>
      <c r="W284" s="57" t="str">
        <f t="shared" si="277"/>
        <v>CRO</v>
      </c>
      <c r="X284" s="78">
        <f t="shared" si="263"/>
        <v>1</v>
      </c>
      <c r="Y284" s="33" t="str">
        <f t="shared" si="278"/>
        <v/>
      </c>
      <c r="Z284" s="71" t="str">
        <f>IF(Y284="","",MAX(Z$10:Z283)+1)</f>
        <v/>
      </c>
      <c r="AA284" s="52" t="s">
        <v>0</v>
      </c>
      <c r="AB284" s="135"/>
      <c r="AC284" s="52" t="s">
        <v>0</v>
      </c>
      <c r="AD284" s="20" t="str">
        <f t="shared" si="279"/>
        <v/>
      </c>
      <c r="AE284" s="52" t="s">
        <v>0</v>
      </c>
      <c r="AF284" s="165" t="str">
        <f t="shared" si="280"/>
        <v>CRO</v>
      </c>
      <c r="AG284" s="52" t="s">
        <v>0</v>
      </c>
      <c r="AH284" s="57" t="str">
        <f t="shared" si="281"/>
        <v>Vihor</v>
      </c>
      <c r="AI284" s="33" t="str">
        <f t="shared" si="282"/>
        <v>OK Vihor</v>
      </c>
      <c r="AJ284" s="78" t="str">
        <f t="shared" si="264"/>
        <v/>
      </c>
      <c r="AK284" s="33" t="str" cm="1">
        <f t="array" ref="AK284">IF(AJ284="",""&amp;AI284,IF(AJ284="NEMA",AI284,INDEX(klub_naziv,MATCH(INDEX(klubAlias_klubId,AJ284),klub_id,0))))</f>
        <v>OK Vihor</v>
      </c>
      <c r="AL284" s="33" t="str" cm="1">
        <f t="array" ref="AL284">IFERROR(""&amp;INDEX(registarNatjecatelji,CX284,4),"")</f>
        <v>OK Vihor</v>
      </c>
      <c r="AM284" s="95" t="str">
        <f t="shared" si="283"/>
        <v/>
      </c>
      <c r="AN284" s="71" t="str">
        <f t="shared" si="284"/>
        <v>OK Vihor</v>
      </c>
      <c r="AO284" s="52" t="s">
        <v>0</v>
      </c>
      <c r="AP284" s="87" t="str">
        <f>IF(AJ284&lt;&gt;"NEMA","",IF(IFERROR(MATCH(AI284,AI$10:AI283,0),0)&lt;&gt;0,"",AI284))</f>
        <v/>
      </c>
      <c r="AQ284" s="52" t="s">
        <v>0</v>
      </c>
      <c r="AR284" s="135"/>
      <c r="AS284" s="52" t="s">
        <v>0</v>
      </c>
      <c r="AT284" s="57" t="str">
        <f t="shared" si="285"/>
        <v/>
      </c>
      <c r="AU284" s="33" t="str">
        <f>IF(AT284="","",MAX(AU$10:AU283)+1)</f>
        <v/>
      </c>
      <c r="AV284" s="33" t="str">
        <f t="shared" si="286"/>
        <v/>
      </c>
      <c r="AW284" s="33" t="str">
        <f t="shared" si="287"/>
        <v/>
      </c>
      <c r="AX284" s="33" t="str">
        <f>IF(AR284="","",MAX(AX$10:AX283)+1)</f>
        <v/>
      </c>
      <c r="AY284" s="94" t="str">
        <f t="shared" si="288"/>
        <v/>
      </c>
      <c r="AZ284" s="71" t="str">
        <f t="shared" si="289"/>
        <v/>
      </c>
      <c r="BA284" s="52" t="s">
        <v>0</v>
      </c>
      <c r="BB284" s="20" t="str">
        <f t="shared" si="290"/>
        <v/>
      </c>
      <c r="BC284" s="52" t="s">
        <v>0</v>
      </c>
      <c r="BD284" s="165" t="str">
        <f t="shared" si="291"/>
        <v>OK Vihor</v>
      </c>
      <c r="BE284" s="52" t="s">
        <v>0</v>
      </c>
      <c r="BF284" s="63" t="str">
        <f t="shared" si="292"/>
        <v/>
      </c>
      <c r="BG284" s="93" t="str">
        <f t="shared" si="293"/>
        <v>1</v>
      </c>
      <c r="BH284" s="211" t="str">
        <f t="shared" si="294"/>
        <v/>
      </c>
      <c r="BI284" s="212">
        <f t="shared" si="265"/>
        <v>6</v>
      </c>
      <c r="BJ284" s="52" t="s">
        <v>0</v>
      </c>
      <c r="BK284" s="57" t="str">
        <f t="shared" si="295"/>
        <v>Ana</v>
      </c>
      <c r="BL284" s="33" t="str">
        <f t="shared" si="296"/>
        <v>Markulin</v>
      </c>
      <c r="BM284" s="78">
        <f t="shared" si="297"/>
        <v>1190</v>
      </c>
      <c r="BN284" s="78" t="str">
        <f t="shared" si="298"/>
        <v/>
      </c>
      <c r="BO284" s="33" t="str">
        <f t="shared" si="299"/>
        <v>Ana</v>
      </c>
      <c r="BP284" s="71" t="str">
        <f t="shared" si="300"/>
        <v>Markulin</v>
      </c>
      <c r="BQ284" s="52" t="s">
        <v>0</v>
      </c>
      <c r="BR284" s="87" t="str">
        <f t="shared" si="301"/>
        <v/>
      </c>
      <c r="BS284" s="52" t="s">
        <v>0</v>
      </c>
      <c r="BT284" s="20" t="str">
        <f t="shared" si="302"/>
        <v/>
      </c>
      <c r="BU284" s="52" t="s">
        <v>0</v>
      </c>
      <c r="BV284" s="135"/>
      <c r="BW284" s="52" t="s">
        <v>0</v>
      </c>
      <c r="BX284" s="57" t="str">
        <f t="shared" si="303"/>
        <v/>
      </c>
      <c r="BY284" s="78" t="str">
        <f>IF(BV284="","",MAX(BY$10:BY283)+1)</f>
        <v/>
      </c>
      <c r="BZ284" s="58" t="str">
        <f t="shared" si="304"/>
        <v/>
      </c>
      <c r="CA284" s="52" t="s">
        <v>0</v>
      </c>
      <c r="CB284" s="20" t="str">
        <f t="shared" si="305"/>
        <v/>
      </c>
      <c r="CC284" s="52" t="s">
        <v>0</v>
      </c>
      <c r="CD284" s="63" t="str">
        <f>IF(AND(BM284="NEMA",BN284="NEMA"),MAX(CD$10:CD283)+1,"")</f>
        <v/>
      </c>
      <c r="CE284" s="58" t="str">
        <f t="shared" si="306"/>
        <v/>
      </c>
      <c r="CF284" t="s">
        <v>0</v>
      </c>
      <c r="CG284" s="138" t="str">
        <f t="shared" si="266"/>
        <v>Ž</v>
      </c>
      <c r="CH284" t="s">
        <v>0</v>
      </c>
      <c r="CI284" s="57" t="str">
        <f>IF(CD284="","",IF(M284&lt;&gt;"CRO","","INSERT INTO osoba (id,reg_broj,oib,spol_id,dat_rodjenja) VALUES ("&amp;CD284&amp;",(SELECT max(reg_broj)+1 FROM osoba),Null,'"&amp;CG284&amp;"',Null); INSERT INTO osoba_log (id,reg_broj,oib,spol_id,dat_rodjenja,dnevnik_id) SELECT id,reg_broj,oib,spol_id,dat_rodjenja,"&amp;dnevnik_id&amp;" FROM osoba WHERE id = "&amp;CD284&amp;";"))</f>
        <v/>
      </c>
      <c r="CJ284" s="71" t="str">
        <f>IF(CD284="","","INSERT INTO imeprezime (id,osoba_id,rbr,ime,prezime,klub_id,identitet_id,sintaksa_id,info,aktivno,dnevnik_id) VALUES ("&amp;CD284&amp;","&amp;IF(CI284="","Null",CD284)&amp;",1,'"&amp;BK284&amp;"','"&amp;BL284&amp;"',(SELECT id FROM klub WHERE naziv = '"&amp;BD284&amp;"'),Null,1,'',1,"&amp;dnevnik_id&amp;");")</f>
        <v/>
      </c>
      <c r="CK284" t="s">
        <v>0</v>
      </c>
      <c r="CL284" s="20" t="str">
        <f t="shared" si="307"/>
        <v/>
      </c>
      <c r="CM284" s="52" t="s">
        <v>0</v>
      </c>
      <c r="CN284" s="57" t="str">
        <f t="shared" si="267"/>
        <v>Ana</v>
      </c>
      <c r="CO284" s="71" t="str">
        <f t="shared" si="268"/>
        <v>Markulin</v>
      </c>
      <c r="CP284" s="52" t="s">
        <v>0</v>
      </c>
      <c r="CQ284" s="57" t="str">
        <f t="shared" si="308"/>
        <v>Ana – Markulin – OK Vihor – Ž21B</v>
      </c>
      <c r="CR284" s="58">
        <f t="shared" si="309"/>
        <v>782</v>
      </c>
      <c r="CS284" s="52" t="s">
        <v>0</v>
      </c>
      <c r="CT284" s="57" t="str">
        <f t="shared" si="310"/>
        <v>Ana – Markulin – OK Vihor</v>
      </c>
      <c r="CU284" s="58">
        <f t="shared" si="311"/>
        <v>782</v>
      </c>
      <c r="CV284" s="52" t="s">
        <v>0</v>
      </c>
      <c r="CW284" s="57" t="str">
        <f t="shared" si="312"/>
        <v>Ana – Markulin</v>
      </c>
      <c r="CX284" s="58">
        <f t="shared" si="313"/>
        <v>782</v>
      </c>
      <c r="CY284" s="52" t="s">
        <v>0</v>
      </c>
      <c r="CZ284" s="63">
        <f t="shared" si="314"/>
        <v>782</v>
      </c>
      <c r="DA284" s="58" cm="1">
        <f t="array" ref="DA284">IF(CZ284&lt;&gt;"",INDEX(imePrezime_id,CZ284,0),IF(CD284&lt;&gt;"",CD284,""))</f>
        <v>1190</v>
      </c>
      <c r="DB284" s="52" t="s">
        <v>0</v>
      </c>
      <c r="DC284" s="63" t="str">
        <f t="shared" si="315"/>
        <v>imepre</v>
      </c>
      <c r="DD284" s="78" t="str">
        <f t="shared" si="269"/>
        <v>klu</v>
      </c>
      <c r="DE284" s="78" t="str">
        <f t="shared" si="316"/>
        <v>kat</v>
      </c>
      <c r="DF284" s="78" t="str">
        <f t="shared" si="317"/>
        <v/>
      </c>
      <c r="DG284" s="71" t="str">
        <f t="shared" si="318"/>
        <v>imepre-klu-kat</v>
      </c>
      <c r="DH284" s="52" t="s">
        <v>0</v>
      </c>
      <c r="DI284" s="63">
        <f>IF(BL284="","",MAX(DI$10:DI283)+1)</f>
        <v>1245</v>
      </c>
      <c r="DJ284" s="78">
        <f t="shared" si="319"/>
        <v>1007</v>
      </c>
      <c r="DK284" s="78">
        <f t="shared" si="320"/>
        <v>1190</v>
      </c>
      <c r="DL284" s="78" t="str">
        <f t="shared" si="321"/>
        <v/>
      </c>
      <c r="DM284" s="78">
        <f t="shared" si="322"/>
        <v>6</v>
      </c>
      <c r="DN284" s="78">
        <f t="shared" si="270"/>
        <v>0</v>
      </c>
      <c r="DO284" s="78">
        <f t="shared" si="271"/>
        <v>1</v>
      </c>
      <c r="DP284" s="78" t="str">
        <f t="shared" si="323"/>
        <v>1</v>
      </c>
      <c r="DQ284" s="78" t="str">
        <f t="shared" si="324"/>
        <v/>
      </c>
      <c r="DR284" s="78" t="str">
        <f t="shared" si="325"/>
        <v/>
      </c>
      <c r="DS284" s="58" t="str">
        <f t="shared" si="272"/>
        <v/>
      </c>
      <c r="DT284" s="52" t="s">
        <v>0</v>
      </c>
      <c r="DU284" s="20"/>
      <c r="DV284" s="52"/>
      <c r="DW284" s="20"/>
      <c r="DX284" s="52"/>
      <c r="DY284" s="230"/>
      <c r="DZ284" s="52" t="s">
        <v>0</v>
      </c>
    </row>
    <row r="285" spans="1:130" x14ac:dyDescent="0.25">
      <c r="A285" t="s">
        <v>0</v>
      </c>
      <c r="B285" s="57" t="str">
        <f>IF(csv!F277="","",csv!T277)</f>
        <v>Ž21B</v>
      </c>
      <c r="C285" s="33" t="s">
        <v>0</v>
      </c>
      <c r="D285" s="33" t="str">
        <f>IF(csv!F277="","",csv!F277)</f>
        <v>Ivana</v>
      </c>
      <c r="E285" s="33" t="str">
        <f>IF(csv!E277="","",csv!E277)</f>
        <v>Stankovski</v>
      </c>
      <c r="F285" s="33" t="s">
        <v>0</v>
      </c>
      <c r="G285" s="78" t="str">
        <f>IF(csv!M277="","",csv!M277)</f>
        <v/>
      </c>
      <c r="H285" s="78" t="str">
        <f>IF(csv!N277="","",csv!N277)</f>
        <v>1</v>
      </c>
      <c r="I285" s="33" t="s">
        <v>0</v>
      </c>
      <c r="J285" s="33" t="str">
        <f>IF(csv!P277="","",csv!P277)</f>
        <v>KAP</v>
      </c>
      <c r="K285" s="33" t="str">
        <f>IF(csv!Q277="","",csv!Q277)</f>
        <v>OK Kapela</v>
      </c>
      <c r="L285" s="33" t="s">
        <v>0</v>
      </c>
      <c r="M285" s="71" t="str">
        <f>IF(csv!R277="","",csv!R277)</f>
        <v>CRO</v>
      </c>
      <c r="N285" s="52" t="s">
        <v>0</v>
      </c>
      <c r="O285" s="57" t="str">
        <f t="shared" si="273"/>
        <v>Ž21B</v>
      </c>
      <c r="P285" s="78">
        <f>IF(O285="","",IF(COUNTIF(O$10:O284,O285)=0,P284+1,P284))</f>
        <v>18</v>
      </c>
      <c r="Q285" s="93">
        <f t="shared" si="274"/>
        <v>118</v>
      </c>
      <c r="R285" s="94" t="str" cm="1">
        <f t="array" ref="R285">IF(S285="","",INDEX(natjecanjeStaze_naziv,MATCH(S285,natjecanjeStaze_stazaId,0)))</f>
        <v>Ž16 – Ž21B</v>
      </c>
      <c r="S285" s="58">
        <f t="shared" si="275"/>
        <v>1007</v>
      </c>
      <c r="T285" s="52" t="s">
        <v>0</v>
      </c>
      <c r="U285" s="165" t="str">
        <f t="shared" si="276"/>
        <v>Ž21B</v>
      </c>
      <c r="V285" s="52" t="s">
        <v>0</v>
      </c>
      <c r="W285" s="57" t="str">
        <f t="shared" si="277"/>
        <v>CRO</v>
      </c>
      <c r="X285" s="78">
        <f t="shared" si="263"/>
        <v>1</v>
      </c>
      <c r="Y285" s="33" t="str">
        <f t="shared" si="278"/>
        <v/>
      </c>
      <c r="Z285" s="71" t="str">
        <f>IF(Y285="","",MAX(Z$10:Z284)+1)</f>
        <v/>
      </c>
      <c r="AA285" s="52" t="s">
        <v>0</v>
      </c>
      <c r="AB285" s="135"/>
      <c r="AC285" s="52" t="s">
        <v>0</v>
      </c>
      <c r="AD285" s="20" t="str">
        <f t="shared" si="279"/>
        <v/>
      </c>
      <c r="AE285" s="52" t="s">
        <v>0</v>
      </c>
      <c r="AF285" s="165" t="str">
        <f t="shared" si="280"/>
        <v>CRO</v>
      </c>
      <c r="AG285" s="52" t="s">
        <v>0</v>
      </c>
      <c r="AH285" s="57" t="str">
        <f t="shared" si="281"/>
        <v>KAP</v>
      </c>
      <c r="AI285" s="33" t="str">
        <f t="shared" si="282"/>
        <v>OK Kapela</v>
      </c>
      <c r="AJ285" s="78" t="str">
        <f t="shared" si="264"/>
        <v/>
      </c>
      <c r="AK285" s="33" t="str" cm="1">
        <f t="array" ref="AK285">IF(AJ285="",""&amp;AI285,IF(AJ285="NEMA",AI285,INDEX(klub_naziv,MATCH(INDEX(klubAlias_klubId,AJ285),klub_id,0))))</f>
        <v>OK Kapela</v>
      </c>
      <c r="AL285" s="33" t="str" cm="1">
        <f t="array" ref="AL285">IFERROR(""&amp;INDEX(registarNatjecatelji,CX285,4),"")</f>
        <v>OK Kapela</v>
      </c>
      <c r="AM285" s="95" t="str">
        <f t="shared" si="283"/>
        <v/>
      </c>
      <c r="AN285" s="71" t="str">
        <f t="shared" si="284"/>
        <v>OK Kapela</v>
      </c>
      <c r="AO285" s="52" t="s">
        <v>0</v>
      </c>
      <c r="AP285" s="87" t="str">
        <f>IF(AJ285&lt;&gt;"NEMA","",IF(IFERROR(MATCH(AI285,AI$10:AI284,0),0)&lt;&gt;0,"",AI285))</f>
        <v/>
      </c>
      <c r="AQ285" s="52" t="s">
        <v>0</v>
      </c>
      <c r="AR285" s="135"/>
      <c r="AS285" s="52" t="s">
        <v>0</v>
      </c>
      <c r="AT285" s="57" t="str">
        <f t="shared" si="285"/>
        <v/>
      </c>
      <c r="AU285" s="33" t="str">
        <f>IF(AT285="","",MAX(AU$10:AU284)+1)</f>
        <v/>
      </c>
      <c r="AV285" s="33" t="str">
        <f t="shared" si="286"/>
        <v/>
      </c>
      <c r="AW285" s="33" t="str">
        <f t="shared" si="287"/>
        <v/>
      </c>
      <c r="AX285" s="33" t="str">
        <f>IF(AR285="","",MAX(AX$10:AX284)+1)</f>
        <v/>
      </c>
      <c r="AY285" s="94" t="str">
        <f t="shared" si="288"/>
        <v/>
      </c>
      <c r="AZ285" s="71" t="str">
        <f t="shared" si="289"/>
        <v/>
      </c>
      <c r="BA285" s="52" t="s">
        <v>0</v>
      </c>
      <c r="BB285" s="20" t="str">
        <f t="shared" si="290"/>
        <v/>
      </c>
      <c r="BC285" s="52" t="s">
        <v>0</v>
      </c>
      <c r="BD285" s="165" t="str">
        <f t="shared" si="291"/>
        <v>OK Kapela</v>
      </c>
      <c r="BE285" s="52" t="s">
        <v>0</v>
      </c>
      <c r="BF285" s="63" t="str">
        <f t="shared" si="292"/>
        <v/>
      </c>
      <c r="BG285" s="93" t="str">
        <f t="shared" si="293"/>
        <v>1</v>
      </c>
      <c r="BH285" s="211" t="str">
        <f t="shared" si="294"/>
        <v/>
      </c>
      <c r="BI285" s="212">
        <f t="shared" si="265"/>
        <v>6</v>
      </c>
      <c r="BJ285" s="52" t="s">
        <v>0</v>
      </c>
      <c r="BK285" s="57" t="str">
        <f t="shared" si="295"/>
        <v>Ivana</v>
      </c>
      <c r="BL285" s="33" t="str">
        <f t="shared" si="296"/>
        <v>Stankovski</v>
      </c>
      <c r="BM285" s="78">
        <f t="shared" si="297"/>
        <v>1872</v>
      </c>
      <c r="BN285" s="78" t="str">
        <f t="shared" si="298"/>
        <v/>
      </c>
      <c r="BO285" s="33" t="str">
        <f t="shared" si="299"/>
        <v>Ivana</v>
      </c>
      <c r="BP285" s="71" t="str">
        <f t="shared" si="300"/>
        <v>Stankovski</v>
      </c>
      <c r="BQ285" s="52" t="s">
        <v>0</v>
      </c>
      <c r="BR285" s="87" t="str">
        <f t="shared" si="301"/>
        <v/>
      </c>
      <c r="BS285" s="52" t="s">
        <v>0</v>
      </c>
      <c r="BT285" s="20" t="str">
        <f t="shared" si="302"/>
        <v/>
      </c>
      <c r="BU285" s="52" t="s">
        <v>0</v>
      </c>
      <c r="BV285" s="135"/>
      <c r="BW285" s="52" t="s">
        <v>0</v>
      </c>
      <c r="BX285" s="57" t="str">
        <f t="shared" si="303"/>
        <v/>
      </c>
      <c r="BY285" s="78" t="str">
        <f>IF(BV285="","",MAX(BY$10:BY284)+1)</f>
        <v/>
      </c>
      <c r="BZ285" s="58" t="str">
        <f t="shared" si="304"/>
        <v/>
      </c>
      <c r="CA285" s="52" t="s">
        <v>0</v>
      </c>
      <c r="CB285" s="20" t="str">
        <f t="shared" si="305"/>
        <v/>
      </c>
      <c r="CC285" s="52" t="s">
        <v>0</v>
      </c>
      <c r="CD285" s="63" t="str">
        <f>IF(AND(BM285="NEMA",BN285="NEMA"),MAX(CD$10:CD284)+1,"")</f>
        <v/>
      </c>
      <c r="CE285" s="58" t="str">
        <f t="shared" si="306"/>
        <v/>
      </c>
      <c r="CF285" t="s">
        <v>0</v>
      </c>
      <c r="CG285" s="138" t="str">
        <f t="shared" si="266"/>
        <v>Ž</v>
      </c>
      <c r="CH285" t="s">
        <v>0</v>
      </c>
      <c r="CI285" s="57" t="str">
        <f>IF(CD285="","",IF(M285&lt;&gt;"CRO","","INSERT INTO osoba (id,reg_broj,oib,spol_id,dat_rodjenja) VALUES ("&amp;CD285&amp;",(SELECT max(reg_broj)+1 FROM osoba),Null,'"&amp;CG285&amp;"',Null); INSERT INTO osoba_log (id,reg_broj,oib,spol_id,dat_rodjenja,dnevnik_id) SELECT id,reg_broj,oib,spol_id,dat_rodjenja,"&amp;dnevnik_id&amp;" FROM osoba WHERE id = "&amp;CD285&amp;";"))</f>
        <v/>
      </c>
      <c r="CJ285" s="71" t="str">
        <f>IF(CD285="","","INSERT INTO imeprezime (id,osoba_id,rbr,ime,prezime,klub_id,identitet_id,sintaksa_id,info,aktivno,dnevnik_id) VALUES ("&amp;CD285&amp;","&amp;IF(CI285="","Null",CD285)&amp;",1,'"&amp;BK285&amp;"','"&amp;BL285&amp;"',(SELECT id FROM klub WHERE naziv = '"&amp;BD285&amp;"'),Null,1,'',1,"&amp;dnevnik_id&amp;");")</f>
        <v/>
      </c>
      <c r="CK285" t="s">
        <v>0</v>
      </c>
      <c r="CL285" s="20" t="str">
        <f t="shared" si="307"/>
        <v/>
      </c>
      <c r="CM285" s="52" t="s">
        <v>0</v>
      </c>
      <c r="CN285" s="57" t="str">
        <f t="shared" si="267"/>
        <v>Ivana</v>
      </c>
      <c r="CO285" s="71" t="str">
        <f t="shared" si="268"/>
        <v>Stankovski</v>
      </c>
      <c r="CP285" s="52" t="s">
        <v>0</v>
      </c>
      <c r="CQ285" s="57" t="str">
        <f t="shared" si="308"/>
        <v>Ivana – Stankovski – OK Kapela – Ž21B</v>
      </c>
      <c r="CR285" s="58">
        <f t="shared" si="309"/>
        <v>310</v>
      </c>
      <c r="CS285" s="52" t="s">
        <v>0</v>
      </c>
      <c r="CT285" s="57" t="str">
        <f t="shared" si="310"/>
        <v>Ivana – Stankovski – OK Kapela</v>
      </c>
      <c r="CU285" s="58">
        <f t="shared" si="311"/>
        <v>310</v>
      </c>
      <c r="CV285" s="52" t="s">
        <v>0</v>
      </c>
      <c r="CW285" s="57" t="str">
        <f t="shared" si="312"/>
        <v>Ivana – Stankovski</v>
      </c>
      <c r="CX285" s="58">
        <f t="shared" si="313"/>
        <v>310</v>
      </c>
      <c r="CY285" s="52" t="s">
        <v>0</v>
      </c>
      <c r="CZ285" s="63">
        <f t="shared" si="314"/>
        <v>310</v>
      </c>
      <c r="DA285" s="58" cm="1">
        <f t="array" ref="DA285">IF(CZ285&lt;&gt;"",INDEX(imePrezime_id,CZ285,0),IF(CD285&lt;&gt;"",CD285,""))</f>
        <v>1872</v>
      </c>
      <c r="DB285" s="52" t="s">
        <v>0</v>
      </c>
      <c r="DC285" s="63" t="str">
        <f t="shared" si="315"/>
        <v>imepre</v>
      </c>
      <c r="DD285" s="78" t="str">
        <f t="shared" si="269"/>
        <v>klu</v>
      </c>
      <c r="DE285" s="78" t="str">
        <f t="shared" si="316"/>
        <v>kat</v>
      </c>
      <c r="DF285" s="78" t="str">
        <f t="shared" si="317"/>
        <v/>
      </c>
      <c r="DG285" s="71" t="str">
        <f t="shared" si="318"/>
        <v>imepre-klu-kat</v>
      </c>
      <c r="DH285" s="52" t="s">
        <v>0</v>
      </c>
      <c r="DI285" s="63">
        <f>IF(BL285="","",MAX(DI$10:DI284)+1)</f>
        <v>1246</v>
      </c>
      <c r="DJ285" s="78">
        <f t="shared" si="319"/>
        <v>1007</v>
      </c>
      <c r="DK285" s="78">
        <f t="shared" si="320"/>
        <v>1872</v>
      </c>
      <c r="DL285" s="78" t="str">
        <f t="shared" si="321"/>
        <v/>
      </c>
      <c r="DM285" s="78">
        <f t="shared" si="322"/>
        <v>6</v>
      </c>
      <c r="DN285" s="78">
        <f t="shared" si="270"/>
        <v>0</v>
      </c>
      <c r="DO285" s="78">
        <f t="shared" si="271"/>
        <v>1</v>
      </c>
      <c r="DP285" s="78" t="str">
        <f t="shared" si="323"/>
        <v>1</v>
      </c>
      <c r="DQ285" s="78" t="str">
        <f t="shared" si="324"/>
        <v/>
      </c>
      <c r="DR285" s="78" t="str">
        <f t="shared" si="325"/>
        <v/>
      </c>
      <c r="DS285" s="58" t="str">
        <f t="shared" si="272"/>
        <v/>
      </c>
      <c r="DT285" s="52" t="s">
        <v>0</v>
      </c>
      <c r="DU285" s="20"/>
      <c r="DV285" s="52"/>
      <c r="DW285" s="20"/>
      <c r="DX285" s="52"/>
      <c r="DY285" s="230"/>
      <c r="DZ285" s="52" t="s">
        <v>0</v>
      </c>
    </row>
    <row r="286" spans="1:130" x14ac:dyDescent="0.25">
      <c r="A286" t="s">
        <v>0</v>
      </c>
      <c r="B286" s="57" t="str">
        <f>IF(csv!F278="","",csv!T278)</f>
        <v>Ž21B</v>
      </c>
      <c r="C286" s="33" t="s">
        <v>0</v>
      </c>
      <c r="D286" s="33" t="str">
        <f>IF(csv!F278="","",csv!F278)</f>
        <v>Marina</v>
      </c>
      <c r="E286" s="33" t="str">
        <f>IF(csv!E278="","",csv!E278)</f>
        <v>Tomac-Rojčević</v>
      </c>
      <c r="F286" s="33" t="s">
        <v>0</v>
      </c>
      <c r="G286" s="78" t="str">
        <f>IF(csv!M278="","",csv!M278)</f>
        <v/>
      </c>
      <c r="H286" s="78" t="str">
        <f>IF(csv!N278="","",csv!N278)</f>
        <v>2</v>
      </c>
      <c r="I286" s="33" t="s">
        <v>0</v>
      </c>
      <c r="J286" s="33" t="str">
        <f>IF(csv!P278="","",csv!P278)</f>
        <v>Vihor</v>
      </c>
      <c r="K286" s="33" t="str">
        <f>IF(csv!Q278="","",csv!Q278)</f>
        <v>OK Vihor</v>
      </c>
      <c r="L286" s="33" t="s">
        <v>0</v>
      </c>
      <c r="M286" s="71" t="str">
        <f>IF(csv!R278="","",csv!R278)</f>
        <v>CRO</v>
      </c>
      <c r="N286" s="52" t="s">
        <v>0</v>
      </c>
      <c r="O286" s="57" t="str">
        <f t="shared" si="273"/>
        <v>Ž21B</v>
      </c>
      <c r="P286" s="78">
        <f>IF(O286="","",IF(COUNTIF(O$10:O285,O286)=0,P285+1,P285))</f>
        <v>18</v>
      </c>
      <c r="Q286" s="93">
        <f t="shared" si="274"/>
        <v>118</v>
      </c>
      <c r="R286" s="94" t="str" cm="1">
        <f t="array" ref="R286">IF(S286="","",INDEX(natjecanjeStaze_naziv,MATCH(S286,natjecanjeStaze_stazaId,0)))</f>
        <v>Ž16 – Ž21B</v>
      </c>
      <c r="S286" s="58">
        <f t="shared" si="275"/>
        <v>1007</v>
      </c>
      <c r="T286" s="52" t="s">
        <v>0</v>
      </c>
      <c r="U286" s="165" t="str">
        <f t="shared" si="276"/>
        <v>Ž21B</v>
      </c>
      <c r="V286" s="52" t="s">
        <v>0</v>
      </c>
      <c r="W286" s="57" t="str">
        <f t="shared" si="277"/>
        <v>CRO</v>
      </c>
      <c r="X286" s="78">
        <f t="shared" si="263"/>
        <v>1</v>
      </c>
      <c r="Y286" s="33" t="str">
        <f t="shared" si="278"/>
        <v/>
      </c>
      <c r="Z286" s="71" t="str">
        <f>IF(Y286="","",MAX(Z$10:Z285)+1)</f>
        <v/>
      </c>
      <c r="AA286" s="52" t="s">
        <v>0</v>
      </c>
      <c r="AB286" s="135"/>
      <c r="AC286" s="52" t="s">
        <v>0</v>
      </c>
      <c r="AD286" s="20" t="str">
        <f t="shared" si="279"/>
        <v/>
      </c>
      <c r="AE286" s="52" t="s">
        <v>0</v>
      </c>
      <c r="AF286" s="165" t="str">
        <f t="shared" si="280"/>
        <v>CRO</v>
      </c>
      <c r="AG286" s="52" t="s">
        <v>0</v>
      </c>
      <c r="AH286" s="57" t="str">
        <f t="shared" si="281"/>
        <v>Vihor</v>
      </c>
      <c r="AI286" s="33" t="str">
        <f t="shared" si="282"/>
        <v>OK Vihor</v>
      </c>
      <c r="AJ286" s="78" t="str">
        <f t="shared" si="264"/>
        <v/>
      </c>
      <c r="AK286" s="33" t="str" cm="1">
        <f t="array" ref="AK286">IF(AJ286="",""&amp;AI286,IF(AJ286="NEMA",AI286,INDEX(klub_naziv,MATCH(INDEX(klubAlias_klubId,AJ286),klub_id,0))))</f>
        <v>OK Vihor</v>
      </c>
      <c r="AL286" s="33" t="str" cm="1">
        <f t="array" ref="AL286">IFERROR(""&amp;INDEX(registarNatjecatelji,CX286,4),"")</f>
        <v>OK Vihor</v>
      </c>
      <c r="AM286" s="95" t="str">
        <f t="shared" si="283"/>
        <v/>
      </c>
      <c r="AN286" s="71" t="str">
        <f t="shared" si="284"/>
        <v>OK Vihor</v>
      </c>
      <c r="AO286" s="52" t="s">
        <v>0</v>
      </c>
      <c r="AP286" s="87" t="str">
        <f>IF(AJ286&lt;&gt;"NEMA","",IF(IFERROR(MATCH(AI286,AI$10:AI285,0),0)&lt;&gt;0,"",AI286))</f>
        <v/>
      </c>
      <c r="AQ286" s="52" t="s">
        <v>0</v>
      </c>
      <c r="AR286" s="135"/>
      <c r="AS286" s="52" t="s">
        <v>0</v>
      </c>
      <c r="AT286" s="57" t="str">
        <f t="shared" si="285"/>
        <v/>
      </c>
      <c r="AU286" s="33" t="str">
        <f>IF(AT286="","",MAX(AU$10:AU285)+1)</f>
        <v/>
      </c>
      <c r="AV286" s="33" t="str">
        <f t="shared" si="286"/>
        <v/>
      </c>
      <c r="AW286" s="33" t="str">
        <f t="shared" si="287"/>
        <v/>
      </c>
      <c r="AX286" s="33" t="str">
        <f>IF(AR286="","",MAX(AX$10:AX285)+1)</f>
        <v/>
      </c>
      <c r="AY286" s="94" t="str">
        <f t="shared" si="288"/>
        <v/>
      </c>
      <c r="AZ286" s="71" t="str">
        <f t="shared" si="289"/>
        <v/>
      </c>
      <c r="BA286" s="52" t="s">
        <v>0</v>
      </c>
      <c r="BB286" s="20" t="str">
        <f t="shared" si="290"/>
        <v/>
      </c>
      <c r="BC286" s="52" t="s">
        <v>0</v>
      </c>
      <c r="BD286" s="165" t="str">
        <f t="shared" si="291"/>
        <v>OK Vihor</v>
      </c>
      <c r="BE286" s="52" t="s">
        <v>0</v>
      </c>
      <c r="BF286" s="63" t="str">
        <f t="shared" si="292"/>
        <v/>
      </c>
      <c r="BG286" s="93" t="str">
        <f t="shared" si="293"/>
        <v>2</v>
      </c>
      <c r="BH286" s="211" t="str">
        <f t="shared" si="294"/>
        <v/>
      </c>
      <c r="BI286" s="212">
        <f t="shared" si="265"/>
        <v>4</v>
      </c>
      <c r="BJ286" s="52" t="s">
        <v>0</v>
      </c>
      <c r="BK286" s="57" t="str">
        <f t="shared" si="295"/>
        <v>Marina</v>
      </c>
      <c r="BL286" s="33" t="str">
        <f t="shared" si="296"/>
        <v>Tomac-Rojčević</v>
      </c>
      <c r="BM286" s="78">
        <f t="shared" si="297"/>
        <v>1928</v>
      </c>
      <c r="BN286" s="78" t="str">
        <f t="shared" si="298"/>
        <v/>
      </c>
      <c r="BO286" s="33" t="str">
        <f t="shared" si="299"/>
        <v>Marina</v>
      </c>
      <c r="BP286" s="71" t="str">
        <f t="shared" si="300"/>
        <v>Tomac-Rojčević</v>
      </c>
      <c r="BQ286" s="52" t="s">
        <v>0</v>
      </c>
      <c r="BR286" s="87" t="str">
        <f t="shared" si="301"/>
        <v/>
      </c>
      <c r="BS286" s="52" t="s">
        <v>0</v>
      </c>
      <c r="BT286" s="20" t="str">
        <f t="shared" si="302"/>
        <v/>
      </c>
      <c r="BU286" s="52" t="s">
        <v>0</v>
      </c>
      <c r="BV286" s="135"/>
      <c r="BW286" s="52" t="s">
        <v>0</v>
      </c>
      <c r="BX286" s="57" t="str">
        <f t="shared" si="303"/>
        <v/>
      </c>
      <c r="BY286" s="78" t="str">
        <f>IF(BV286="","",MAX(BY$10:BY285)+1)</f>
        <v/>
      </c>
      <c r="BZ286" s="58" t="str">
        <f t="shared" si="304"/>
        <v/>
      </c>
      <c r="CA286" s="52" t="s">
        <v>0</v>
      </c>
      <c r="CB286" s="20" t="str">
        <f t="shared" si="305"/>
        <v/>
      </c>
      <c r="CC286" s="52" t="s">
        <v>0</v>
      </c>
      <c r="CD286" s="63" t="str">
        <f>IF(AND(BM286="NEMA",BN286="NEMA"),MAX(CD$10:CD285)+1,"")</f>
        <v/>
      </c>
      <c r="CE286" s="58" t="str">
        <f t="shared" si="306"/>
        <v/>
      </c>
      <c r="CF286" t="s">
        <v>0</v>
      </c>
      <c r="CG286" s="138" t="str">
        <f t="shared" si="266"/>
        <v>Ž</v>
      </c>
      <c r="CH286" t="s">
        <v>0</v>
      </c>
      <c r="CI286" s="57" t="str">
        <f>IF(CD286="","",IF(M286&lt;&gt;"CRO","","INSERT INTO osoba (id,reg_broj,oib,spol_id,dat_rodjenja) VALUES ("&amp;CD286&amp;",(SELECT max(reg_broj)+1 FROM osoba),Null,'"&amp;CG286&amp;"',Null); INSERT INTO osoba_log (id,reg_broj,oib,spol_id,dat_rodjenja,dnevnik_id) SELECT id,reg_broj,oib,spol_id,dat_rodjenja,"&amp;dnevnik_id&amp;" FROM osoba WHERE id = "&amp;CD286&amp;";"))</f>
        <v/>
      </c>
      <c r="CJ286" s="71" t="str">
        <f>IF(CD286="","","INSERT INTO imeprezime (id,osoba_id,rbr,ime,prezime,klub_id,identitet_id,sintaksa_id,info,aktivno,dnevnik_id) VALUES ("&amp;CD286&amp;","&amp;IF(CI286="","Null",CD286)&amp;",1,'"&amp;BK286&amp;"','"&amp;BL286&amp;"',(SELECT id FROM klub WHERE naziv = '"&amp;BD286&amp;"'),Null,1,'',1,"&amp;dnevnik_id&amp;");")</f>
        <v/>
      </c>
      <c r="CK286" t="s">
        <v>0</v>
      </c>
      <c r="CL286" s="20" t="str">
        <f t="shared" si="307"/>
        <v/>
      </c>
      <c r="CM286" s="52" t="s">
        <v>0</v>
      </c>
      <c r="CN286" s="57" t="str">
        <f t="shared" si="267"/>
        <v>Marina</v>
      </c>
      <c r="CO286" s="71" t="str">
        <f t="shared" si="268"/>
        <v>Tomac-Rojčević</v>
      </c>
      <c r="CP286" s="52" t="s">
        <v>0</v>
      </c>
      <c r="CQ286" s="57" t="str">
        <f t="shared" si="308"/>
        <v>Marina – Tomac-Rojčević – OK Vihor – Ž21B</v>
      </c>
      <c r="CR286" s="58">
        <f t="shared" si="309"/>
        <v>914</v>
      </c>
      <c r="CS286" s="52" t="s">
        <v>0</v>
      </c>
      <c r="CT286" s="57" t="str">
        <f t="shared" si="310"/>
        <v>Marina – Tomac-Rojčević – OK Vihor</v>
      </c>
      <c r="CU286" s="58">
        <f t="shared" si="311"/>
        <v>914</v>
      </c>
      <c r="CV286" s="52" t="s">
        <v>0</v>
      </c>
      <c r="CW286" s="57" t="str">
        <f t="shared" si="312"/>
        <v>Marina – Tomac-Rojčević</v>
      </c>
      <c r="CX286" s="58">
        <f t="shared" si="313"/>
        <v>914</v>
      </c>
      <c r="CY286" s="52" t="s">
        <v>0</v>
      </c>
      <c r="CZ286" s="63">
        <f t="shared" si="314"/>
        <v>914</v>
      </c>
      <c r="DA286" s="58" cm="1">
        <f t="array" ref="DA286">IF(CZ286&lt;&gt;"",INDEX(imePrezime_id,CZ286,0),IF(CD286&lt;&gt;"",CD286,""))</f>
        <v>1928</v>
      </c>
      <c r="DB286" s="52" t="s">
        <v>0</v>
      </c>
      <c r="DC286" s="63" t="str">
        <f t="shared" si="315"/>
        <v>imepre</v>
      </c>
      <c r="DD286" s="78" t="str">
        <f t="shared" si="269"/>
        <v>klu</v>
      </c>
      <c r="DE286" s="78" t="str">
        <f t="shared" si="316"/>
        <v>kat</v>
      </c>
      <c r="DF286" s="78" t="str">
        <f t="shared" si="317"/>
        <v/>
      </c>
      <c r="DG286" s="71" t="str">
        <f t="shared" si="318"/>
        <v>imepre-klu-kat</v>
      </c>
      <c r="DH286" s="52" t="s">
        <v>0</v>
      </c>
      <c r="DI286" s="63">
        <f>IF(BL286="","",MAX(DI$10:DI285)+1)</f>
        <v>1247</v>
      </c>
      <c r="DJ286" s="78">
        <f t="shared" si="319"/>
        <v>1007</v>
      </c>
      <c r="DK286" s="78">
        <f t="shared" si="320"/>
        <v>1928</v>
      </c>
      <c r="DL286" s="78" t="str">
        <f t="shared" si="321"/>
        <v/>
      </c>
      <c r="DM286" s="78">
        <f t="shared" si="322"/>
        <v>4</v>
      </c>
      <c r="DN286" s="78">
        <f t="shared" si="270"/>
        <v>0</v>
      </c>
      <c r="DO286" s="78">
        <f t="shared" si="271"/>
        <v>1</v>
      </c>
      <c r="DP286" s="78" t="str">
        <f t="shared" si="323"/>
        <v>2</v>
      </c>
      <c r="DQ286" s="78" t="str">
        <f t="shared" si="324"/>
        <v/>
      </c>
      <c r="DR286" s="78" t="str">
        <f t="shared" si="325"/>
        <v/>
      </c>
      <c r="DS286" s="58" t="str">
        <f t="shared" si="272"/>
        <v/>
      </c>
      <c r="DT286" s="52" t="s">
        <v>0</v>
      </c>
      <c r="DU286" s="20"/>
      <c r="DV286" s="52"/>
      <c r="DW286" s="20"/>
      <c r="DX286" s="52"/>
      <c r="DY286" s="230"/>
      <c r="DZ286" s="52" t="s">
        <v>0</v>
      </c>
    </row>
    <row r="287" spans="1:130" x14ac:dyDescent="0.25">
      <c r="A287" t="s">
        <v>0</v>
      </c>
      <c r="B287" s="57" t="str">
        <f>IF(csv!F279="","",csv!T279)</f>
        <v>Ž21B</v>
      </c>
      <c r="C287" s="33" t="s">
        <v>0</v>
      </c>
      <c r="D287" s="33" t="str">
        <f>IF(csv!F279="","",csv!F279)</f>
        <v>Andrea</v>
      </c>
      <c r="E287" s="33" t="str">
        <f>IF(csv!E279="","",csv!E279)</f>
        <v>Funarić</v>
      </c>
      <c r="F287" s="33" t="s">
        <v>0</v>
      </c>
      <c r="G287" s="78" t="str">
        <f>IF(csv!M279="","",csv!M279)</f>
        <v/>
      </c>
      <c r="H287" s="78" t="str">
        <f>IF(csv!N279="","",csv!N279)</f>
        <v>1</v>
      </c>
      <c r="I287" s="33" t="s">
        <v>0</v>
      </c>
      <c r="J287" s="33" t="str">
        <f>IF(csv!P279="","",csv!P279)</f>
        <v>Vihor</v>
      </c>
      <c r="K287" s="33" t="str">
        <f>IF(csv!Q279="","",csv!Q279)</f>
        <v>OK Vihor</v>
      </c>
      <c r="L287" s="33" t="s">
        <v>0</v>
      </c>
      <c r="M287" s="71" t="str">
        <f>IF(csv!R279="","",csv!R279)</f>
        <v>CRO</v>
      </c>
      <c r="N287" s="52" t="s">
        <v>0</v>
      </c>
      <c r="O287" s="57" t="str">
        <f t="shared" si="273"/>
        <v>Ž21B</v>
      </c>
      <c r="P287" s="78">
        <f>IF(O287="","",IF(COUNTIF(O$10:O286,O287)=0,P286+1,P286))</f>
        <v>18</v>
      </c>
      <c r="Q287" s="93">
        <f t="shared" si="274"/>
        <v>118</v>
      </c>
      <c r="R287" s="94" t="str" cm="1">
        <f t="array" ref="R287">IF(S287="","",INDEX(natjecanjeStaze_naziv,MATCH(S287,natjecanjeStaze_stazaId,0)))</f>
        <v>Ž16 – Ž21B</v>
      </c>
      <c r="S287" s="58">
        <f t="shared" si="275"/>
        <v>1007</v>
      </c>
      <c r="T287" s="52" t="s">
        <v>0</v>
      </c>
      <c r="U287" s="165" t="str">
        <f t="shared" si="276"/>
        <v>Ž21B</v>
      </c>
      <c r="V287" s="52" t="s">
        <v>0</v>
      </c>
      <c r="W287" s="57" t="str">
        <f t="shared" si="277"/>
        <v>CRO</v>
      </c>
      <c r="X287" s="78">
        <f t="shared" si="263"/>
        <v>1</v>
      </c>
      <c r="Y287" s="33" t="str">
        <f t="shared" si="278"/>
        <v/>
      </c>
      <c r="Z287" s="71" t="str">
        <f>IF(Y287="","",MAX(Z$10:Z286)+1)</f>
        <v/>
      </c>
      <c r="AA287" s="52" t="s">
        <v>0</v>
      </c>
      <c r="AB287" s="135"/>
      <c r="AC287" s="52" t="s">
        <v>0</v>
      </c>
      <c r="AD287" s="20" t="str">
        <f t="shared" si="279"/>
        <v/>
      </c>
      <c r="AE287" s="52" t="s">
        <v>0</v>
      </c>
      <c r="AF287" s="165" t="str">
        <f t="shared" si="280"/>
        <v>CRO</v>
      </c>
      <c r="AG287" s="52" t="s">
        <v>0</v>
      </c>
      <c r="AH287" s="57" t="str">
        <f t="shared" si="281"/>
        <v>Vihor</v>
      </c>
      <c r="AI287" s="33" t="str">
        <f t="shared" si="282"/>
        <v>OK Vihor</v>
      </c>
      <c r="AJ287" s="78" t="str">
        <f t="shared" si="264"/>
        <v/>
      </c>
      <c r="AK287" s="33" t="str" cm="1">
        <f t="array" ref="AK287">IF(AJ287="",""&amp;AI287,IF(AJ287="NEMA",AI287,INDEX(klub_naziv,MATCH(INDEX(klubAlias_klubId,AJ287),klub_id,0))))</f>
        <v>OK Vihor</v>
      </c>
      <c r="AL287" s="33" t="str" cm="1">
        <f t="array" ref="AL287">IFERROR(""&amp;INDEX(registarNatjecatelji,CX287,4),"")</f>
        <v>OK Vihor</v>
      </c>
      <c r="AM287" s="95" t="str">
        <f t="shared" si="283"/>
        <v/>
      </c>
      <c r="AN287" s="71" t="str">
        <f t="shared" si="284"/>
        <v>OK Vihor</v>
      </c>
      <c r="AO287" s="52" t="s">
        <v>0</v>
      </c>
      <c r="AP287" s="87" t="str">
        <f>IF(AJ287&lt;&gt;"NEMA","",IF(IFERROR(MATCH(AI287,AI$10:AI286,0),0)&lt;&gt;0,"",AI287))</f>
        <v/>
      </c>
      <c r="AQ287" s="52" t="s">
        <v>0</v>
      </c>
      <c r="AR287" s="135"/>
      <c r="AS287" s="52" t="s">
        <v>0</v>
      </c>
      <c r="AT287" s="57" t="str">
        <f t="shared" si="285"/>
        <v/>
      </c>
      <c r="AU287" s="33" t="str">
        <f>IF(AT287="","",MAX(AU$10:AU286)+1)</f>
        <v/>
      </c>
      <c r="AV287" s="33" t="str">
        <f t="shared" si="286"/>
        <v/>
      </c>
      <c r="AW287" s="33" t="str">
        <f t="shared" si="287"/>
        <v/>
      </c>
      <c r="AX287" s="33" t="str">
        <f>IF(AR287="","",MAX(AX$10:AX286)+1)</f>
        <v/>
      </c>
      <c r="AY287" s="94" t="str">
        <f t="shared" si="288"/>
        <v/>
      </c>
      <c r="AZ287" s="71" t="str">
        <f t="shared" si="289"/>
        <v/>
      </c>
      <c r="BA287" s="52" t="s">
        <v>0</v>
      </c>
      <c r="BB287" s="20" t="str">
        <f t="shared" si="290"/>
        <v/>
      </c>
      <c r="BC287" s="52" t="s">
        <v>0</v>
      </c>
      <c r="BD287" s="165" t="str">
        <f t="shared" si="291"/>
        <v>OK Vihor</v>
      </c>
      <c r="BE287" s="52" t="s">
        <v>0</v>
      </c>
      <c r="BF287" s="63" t="str">
        <f t="shared" si="292"/>
        <v/>
      </c>
      <c r="BG287" s="93" t="str">
        <f t="shared" si="293"/>
        <v>1</v>
      </c>
      <c r="BH287" s="211" t="str">
        <f t="shared" si="294"/>
        <v/>
      </c>
      <c r="BI287" s="212">
        <f t="shared" si="265"/>
        <v>6</v>
      </c>
      <c r="BJ287" s="52" t="s">
        <v>0</v>
      </c>
      <c r="BK287" s="57" t="str">
        <f t="shared" si="295"/>
        <v>Andrea</v>
      </c>
      <c r="BL287" s="33" t="str">
        <f t="shared" si="296"/>
        <v>Funarić</v>
      </c>
      <c r="BM287" s="78">
        <f t="shared" si="297"/>
        <v>1886</v>
      </c>
      <c r="BN287" s="78" t="str">
        <f t="shared" si="298"/>
        <v/>
      </c>
      <c r="BO287" s="33" t="str">
        <f t="shared" si="299"/>
        <v>Andrea</v>
      </c>
      <c r="BP287" s="71" t="str">
        <f t="shared" si="300"/>
        <v>Funarić</v>
      </c>
      <c r="BQ287" s="52" t="s">
        <v>0</v>
      </c>
      <c r="BR287" s="87" t="str">
        <f t="shared" si="301"/>
        <v/>
      </c>
      <c r="BS287" s="52" t="s">
        <v>0</v>
      </c>
      <c r="BT287" s="20" t="str">
        <f t="shared" si="302"/>
        <v/>
      </c>
      <c r="BU287" s="52" t="s">
        <v>0</v>
      </c>
      <c r="BV287" s="135"/>
      <c r="BW287" s="52" t="s">
        <v>0</v>
      </c>
      <c r="BX287" s="57" t="str">
        <f t="shared" si="303"/>
        <v/>
      </c>
      <c r="BY287" s="78" t="str">
        <f>IF(BV287="","",MAX(BY$10:BY286)+1)</f>
        <v/>
      </c>
      <c r="BZ287" s="58" t="str">
        <f t="shared" si="304"/>
        <v/>
      </c>
      <c r="CA287" s="52" t="s">
        <v>0</v>
      </c>
      <c r="CB287" s="20" t="str">
        <f t="shared" si="305"/>
        <v/>
      </c>
      <c r="CC287" s="52" t="s">
        <v>0</v>
      </c>
      <c r="CD287" s="63" t="str">
        <f>IF(AND(BM287="NEMA",BN287="NEMA"),MAX(CD$10:CD286)+1,"")</f>
        <v/>
      </c>
      <c r="CE287" s="58" t="str">
        <f t="shared" si="306"/>
        <v/>
      </c>
      <c r="CF287" t="s">
        <v>0</v>
      </c>
      <c r="CG287" s="138" t="str">
        <f t="shared" si="266"/>
        <v>Ž</v>
      </c>
      <c r="CH287" t="s">
        <v>0</v>
      </c>
      <c r="CI287" s="57" t="str">
        <f>IF(CD287="","",IF(M287&lt;&gt;"CRO","","INSERT INTO osoba (id,reg_broj,oib,spol_id,dat_rodjenja) VALUES ("&amp;CD287&amp;",(SELECT max(reg_broj)+1 FROM osoba),Null,'"&amp;CG287&amp;"',Null); INSERT INTO osoba_log (id,reg_broj,oib,spol_id,dat_rodjenja,dnevnik_id) SELECT id,reg_broj,oib,spol_id,dat_rodjenja,"&amp;dnevnik_id&amp;" FROM osoba WHERE id = "&amp;CD287&amp;";"))</f>
        <v/>
      </c>
      <c r="CJ287" s="71" t="str">
        <f>IF(CD287="","","INSERT INTO imeprezime (id,osoba_id,rbr,ime,prezime,klub_id,identitet_id,sintaksa_id,info,aktivno,dnevnik_id) VALUES ("&amp;CD287&amp;","&amp;IF(CI287="","Null",CD287)&amp;",1,'"&amp;BK287&amp;"','"&amp;BL287&amp;"',(SELECT id FROM klub WHERE naziv = '"&amp;BD287&amp;"'),Null,1,'',1,"&amp;dnevnik_id&amp;");")</f>
        <v/>
      </c>
      <c r="CK287" t="s">
        <v>0</v>
      </c>
      <c r="CL287" s="20" t="str">
        <f t="shared" si="307"/>
        <v/>
      </c>
      <c r="CM287" s="52" t="s">
        <v>0</v>
      </c>
      <c r="CN287" s="57" t="str">
        <f t="shared" si="267"/>
        <v>Andrea</v>
      </c>
      <c r="CO287" s="71" t="str">
        <f t="shared" si="268"/>
        <v>Funarić</v>
      </c>
      <c r="CP287" s="52" t="s">
        <v>0</v>
      </c>
      <c r="CQ287" s="57" t="str">
        <f t="shared" si="308"/>
        <v>Andrea – Funarić – OK Vihor – Ž21B</v>
      </c>
      <c r="CR287" s="58">
        <f t="shared" si="309"/>
        <v>659</v>
      </c>
      <c r="CS287" s="52" t="s">
        <v>0</v>
      </c>
      <c r="CT287" s="57" t="str">
        <f t="shared" si="310"/>
        <v>Andrea – Funarić – OK Vihor</v>
      </c>
      <c r="CU287" s="58">
        <f t="shared" si="311"/>
        <v>659</v>
      </c>
      <c r="CV287" s="52" t="s">
        <v>0</v>
      </c>
      <c r="CW287" s="57" t="str">
        <f t="shared" si="312"/>
        <v>Andrea – Funarić</v>
      </c>
      <c r="CX287" s="58">
        <f t="shared" si="313"/>
        <v>659</v>
      </c>
      <c r="CY287" s="52" t="s">
        <v>0</v>
      </c>
      <c r="CZ287" s="63">
        <f t="shared" si="314"/>
        <v>659</v>
      </c>
      <c r="DA287" s="58" cm="1">
        <f t="array" ref="DA287">IF(CZ287&lt;&gt;"",INDEX(imePrezime_id,CZ287,0),IF(CD287&lt;&gt;"",CD287,""))</f>
        <v>1886</v>
      </c>
      <c r="DB287" s="52" t="s">
        <v>0</v>
      </c>
      <c r="DC287" s="63" t="str">
        <f t="shared" si="315"/>
        <v>imepre</v>
      </c>
      <c r="DD287" s="78" t="str">
        <f t="shared" si="269"/>
        <v>klu</v>
      </c>
      <c r="DE287" s="78" t="str">
        <f t="shared" si="316"/>
        <v>kat</v>
      </c>
      <c r="DF287" s="78" t="str">
        <f t="shared" si="317"/>
        <v/>
      </c>
      <c r="DG287" s="71" t="str">
        <f t="shared" si="318"/>
        <v>imepre-klu-kat</v>
      </c>
      <c r="DH287" s="52" t="s">
        <v>0</v>
      </c>
      <c r="DI287" s="63">
        <f>IF(BL287="","",MAX(DI$10:DI286)+1)</f>
        <v>1248</v>
      </c>
      <c r="DJ287" s="78">
        <f t="shared" si="319"/>
        <v>1007</v>
      </c>
      <c r="DK287" s="78">
        <f t="shared" si="320"/>
        <v>1886</v>
      </c>
      <c r="DL287" s="78" t="str">
        <f t="shared" si="321"/>
        <v/>
      </c>
      <c r="DM287" s="78">
        <f t="shared" si="322"/>
        <v>6</v>
      </c>
      <c r="DN287" s="78">
        <f t="shared" si="270"/>
        <v>0</v>
      </c>
      <c r="DO287" s="78">
        <f t="shared" si="271"/>
        <v>1</v>
      </c>
      <c r="DP287" s="78" t="str">
        <f t="shared" si="323"/>
        <v>1</v>
      </c>
      <c r="DQ287" s="78" t="str">
        <f t="shared" si="324"/>
        <v/>
      </c>
      <c r="DR287" s="78" t="str">
        <f t="shared" si="325"/>
        <v/>
      </c>
      <c r="DS287" s="58" t="str">
        <f t="shared" si="272"/>
        <v/>
      </c>
      <c r="DT287" s="52" t="s">
        <v>0</v>
      </c>
      <c r="DU287" s="20"/>
      <c r="DV287" s="52"/>
      <c r="DW287" s="20"/>
      <c r="DX287" s="52"/>
      <c r="DY287" s="230"/>
      <c r="DZ287" s="52" t="s">
        <v>0</v>
      </c>
    </row>
    <row r="288" spans="1:130" x14ac:dyDescent="0.25">
      <c r="A288" t="s">
        <v>0</v>
      </c>
      <c r="B288" s="57" t="str">
        <f>IF(csv!F280="","",csv!T280)</f>
        <v>Ž35</v>
      </c>
      <c r="C288" s="33" t="s">
        <v>0</v>
      </c>
      <c r="D288" s="33" t="str">
        <f>IF(csv!F280="","",csv!F280)</f>
        <v>Željka</v>
      </c>
      <c r="E288" s="33" t="str">
        <f>IF(csv!E280="","",csv!E280)</f>
        <v>Fištrek</v>
      </c>
      <c r="F288" s="33" t="s">
        <v>0</v>
      </c>
      <c r="G288" s="78" t="str">
        <f>IF(csv!M280="","",csv!M280)</f>
        <v>39:15</v>
      </c>
      <c r="H288" s="78" t="str">
        <f>IF(csv!N280="","",csv!N280)</f>
        <v>0</v>
      </c>
      <c r="I288" s="33" t="s">
        <v>0</v>
      </c>
      <c r="J288" s="33" t="str">
        <f>IF(csv!P280="","",csv!P280)</f>
        <v>KAP</v>
      </c>
      <c r="K288" s="33" t="str">
        <f>IF(csv!Q280="","",csv!Q280)</f>
        <v>OK Kapela</v>
      </c>
      <c r="L288" s="33" t="s">
        <v>0</v>
      </c>
      <c r="M288" s="71" t="str">
        <f>IF(csv!R280="","",csv!R280)</f>
        <v>CRO</v>
      </c>
      <c r="N288" s="52" t="s">
        <v>0</v>
      </c>
      <c r="O288" s="57" t="str">
        <f t="shared" si="273"/>
        <v>Ž35</v>
      </c>
      <c r="P288" s="78">
        <f>IF(O288="","",IF(COUNTIF(O$10:O287,O288)=0,P287+1,P287))</f>
        <v>19</v>
      </c>
      <c r="Q288" s="93">
        <f t="shared" si="274"/>
        <v>117</v>
      </c>
      <c r="R288" s="94" t="str" cm="1">
        <f t="array" ref="R288">IF(S288="","",INDEX(natjecanjeStaze_naziv,MATCH(S288,natjecanjeStaze_stazaId,0)))</f>
        <v>M45 – Ž20 – Ž35</v>
      </c>
      <c r="S288" s="58">
        <f t="shared" si="275"/>
        <v>1011</v>
      </c>
      <c r="T288" s="52" t="s">
        <v>0</v>
      </c>
      <c r="U288" s="165" t="str">
        <f t="shared" si="276"/>
        <v>Ž35</v>
      </c>
      <c r="V288" s="52" t="s">
        <v>0</v>
      </c>
      <c r="W288" s="57" t="str">
        <f t="shared" si="277"/>
        <v>CRO</v>
      </c>
      <c r="X288" s="78">
        <f t="shared" si="263"/>
        <v>1</v>
      </c>
      <c r="Y288" s="33" t="str">
        <f t="shared" si="278"/>
        <v/>
      </c>
      <c r="Z288" s="71" t="str">
        <f>IF(Y288="","",MAX(Z$10:Z287)+1)</f>
        <v/>
      </c>
      <c r="AA288" s="52" t="s">
        <v>0</v>
      </c>
      <c r="AB288" s="135"/>
      <c r="AC288" s="52" t="s">
        <v>0</v>
      </c>
      <c r="AD288" s="20" t="str">
        <f t="shared" si="279"/>
        <v/>
      </c>
      <c r="AE288" s="52" t="s">
        <v>0</v>
      </c>
      <c r="AF288" s="165" t="str">
        <f t="shared" si="280"/>
        <v>CRO</v>
      </c>
      <c r="AG288" s="52" t="s">
        <v>0</v>
      </c>
      <c r="AH288" s="57" t="str">
        <f t="shared" si="281"/>
        <v>KAP</v>
      </c>
      <c r="AI288" s="33" t="str">
        <f t="shared" si="282"/>
        <v>OK Kapela</v>
      </c>
      <c r="AJ288" s="78" t="str">
        <f t="shared" si="264"/>
        <v/>
      </c>
      <c r="AK288" s="33" t="str" cm="1">
        <f t="array" ref="AK288">IF(AJ288="",""&amp;AI288,IF(AJ288="NEMA",AI288,INDEX(klub_naziv,MATCH(INDEX(klubAlias_klubId,AJ288),klub_id,0))))</f>
        <v>OK Kapela</v>
      </c>
      <c r="AL288" s="33" t="str" cm="1">
        <f t="array" ref="AL288">IFERROR(""&amp;INDEX(registarNatjecatelji,CX288,4),"")</f>
        <v>OK Kapela</v>
      </c>
      <c r="AM288" s="95" t="str">
        <f t="shared" si="283"/>
        <v/>
      </c>
      <c r="AN288" s="71" t="str">
        <f t="shared" si="284"/>
        <v>OK Kapela</v>
      </c>
      <c r="AO288" s="52" t="s">
        <v>0</v>
      </c>
      <c r="AP288" s="87" t="str">
        <f>IF(AJ288&lt;&gt;"NEMA","",IF(IFERROR(MATCH(AI288,AI$10:AI287,0),0)&lt;&gt;0,"",AI288))</f>
        <v/>
      </c>
      <c r="AQ288" s="52" t="s">
        <v>0</v>
      </c>
      <c r="AR288" s="135"/>
      <c r="AS288" s="52" t="s">
        <v>0</v>
      </c>
      <c r="AT288" s="57" t="str">
        <f t="shared" si="285"/>
        <v/>
      </c>
      <c r="AU288" s="33" t="str">
        <f>IF(AT288="","",MAX(AU$10:AU287)+1)</f>
        <v/>
      </c>
      <c r="AV288" s="33" t="str">
        <f t="shared" si="286"/>
        <v/>
      </c>
      <c r="AW288" s="33" t="str">
        <f t="shared" si="287"/>
        <v/>
      </c>
      <c r="AX288" s="33" t="str">
        <f>IF(AR288="","",MAX(AX$10:AX287)+1)</f>
        <v/>
      </c>
      <c r="AY288" s="94" t="str">
        <f t="shared" si="288"/>
        <v/>
      </c>
      <c r="AZ288" s="71" t="str">
        <f t="shared" si="289"/>
        <v/>
      </c>
      <c r="BA288" s="52" t="s">
        <v>0</v>
      </c>
      <c r="BB288" s="20" t="str">
        <f t="shared" si="290"/>
        <v/>
      </c>
      <c r="BC288" s="52" t="s">
        <v>0</v>
      </c>
      <c r="BD288" s="165" t="str">
        <f t="shared" si="291"/>
        <v>OK Kapela</v>
      </c>
      <c r="BE288" s="52" t="s">
        <v>0</v>
      </c>
      <c r="BF288" s="63" t="str">
        <f t="shared" si="292"/>
        <v>39:15</v>
      </c>
      <c r="BG288" s="93" t="str">
        <f t="shared" si="293"/>
        <v>0</v>
      </c>
      <c r="BH288" s="211">
        <f t="shared" si="294"/>
        <v>2355</v>
      </c>
      <c r="BI288" s="212">
        <f t="shared" si="265"/>
        <v>1</v>
      </c>
      <c r="BJ288" s="52" t="s">
        <v>0</v>
      </c>
      <c r="BK288" s="57" t="str">
        <f t="shared" si="295"/>
        <v>Željka</v>
      </c>
      <c r="BL288" s="33" t="str">
        <f t="shared" si="296"/>
        <v>Fištrek</v>
      </c>
      <c r="BM288" s="78">
        <f t="shared" si="297"/>
        <v>1193</v>
      </c>
      <c r="BN288" s="78" t="str">
        <f t="shared" si="298"/>
        <v/>
      </c>
      <c r="BO288" s="33" t="str">
        <f t="shared" si="299"/>
        <v>Željka</v>
      </c>
      <c r="BP288" s="71" t="str">
        <f t="shared" si="300"/>
        <v>Fištrek</v>
      </c>
      <c r="BQ288" s="52" t="s">
        <v>0</v>
      </c>
      <c r="BR288" s="87" t="str">
        <f t="shared" si="301"/>
        <v/>
      </c>
      <c r="BS288" s="52" t="s">
        <v>0</v>
      </c>
      <c r="BT288" s="20" t="str">
        <f t="shared" si="302"/>
        <v/>
      </c>
      <c r="BU288" s="52" t="s">
        <v>0</v>
      </c>
      <c r="BV288" s="135"/>
      <c r="BW288" s="52" t="s">
        <v>0</v>
      </c>
      <c r="BX288" s="57" t="str">
        <f t="shared" si="303"/>
        <v/>
      </c>
      <c r="BY288" s="78" t="str">
        <f>IF(BV288="","",MAX(BY$10:BY287)+1)</f>
        <v/>
      </c>
      <c r="BZ288" s="58" t="str">
        <f t="shared" si="304"/>
        <v/>
      </c>
      <c r="CA288" s="52" t="s">
        <v>0</v>
      </c>
      <c r="CB288" s="20" t="str">
        <f t="shared" si="305"/>
        <v/>
      </c>
      <c r="CC288" s="52" t="s">
        <v>0</v>
      </c>
      <c r="CD288" s="63" t="str">
        <f>IF(AND(BM288="NEMA",BN288="NEMA"),MAX(CD$10:CD287)+1,"")</f>
        <v/>
      </c>
      <c r="CE288" s="58" t="str">
        <f t="shared" si="306"/>
        <v/>
      </c>
      <c r="CF288" t="s">
        <v>0</v>
      </c>
      <c r="CG288" s="138" t="str">
        <f t="shared" si="266"/>
        <v>Ž</v>
      </c>
      <c r="CH288" t="s">
        <v>0</v>
      </c>
      <c r="CI288" s="57" t="str">
        <f>IF(CD288="","",IF(M288&lt;&gt;"CRO","","INSERT INTO osoba (id,reg_broj,oib,spol_id,dat_rodjenja) VALUES ("&amp;CD288&amp;",(SELECT max(reg_broj)+1 FROM osoba),Null,'"&amp;CG288&amp;"',Null); INSERT INTO osoba_log (id,reg_broj,oib,spol_id,dat_rodjenja,dnevnik_id) SELECT id,reg_broj,oib,spol_id,dat_rodjenja,"&amp;dnevnik_id&amp;" FROM osoba WHERE id = "&amp;CD288&amp;";"))</f>
        <v/>
      </c>
      <c r="CJ288" s="71" t="str">
        <f>IF(CD288="","","INSERT INTO imeprezime (id,osoba_id,rbr,ime,prezime,klub_id,identitet_id,sintaksa_id,info,aktivno,dnevnik_id) VALUES ("&amp;CD288&amp;","&amp;IF(CI288="","Null",CD288)&amp;",1,'"&amp;BK288&amp;"','"&amp;BL288&amp;"',(SELECT id FROM klub WHERE naziv = '"&amp;BD288&amp;"'),Null,1,'',1,"&amp;dnevnik_id&amp;");")</f>
        <v/>
      </c>
      <c r="CK288" t="s">
        <v>0</v>
      </c>
      <c r="CL288" s="20" t="str">
        <f t="shared" si="307"/>
        <v/>
      </c>
      <c r="CM288" s="52" t="s">
        <v>0</v>
      </c>
      <c r="CN288" s="57" t="str">
        <f t="shared" si="267"/>
        <v>Željka</v>
      </c>
      <c r="CO288" s="71" t="str">
        <f t="shared" si="268"/>
        <v>Fištrek</v>
      </c>
      <c r="CP288" s="52" t="s">
        <v>0</v>
      </c>
      <c r="CQ288" s="57" t="str">
        <f t="shared" si="308"/>
        <v>Željka – Fištrek – OK Kapela – Ž35</v>
      </c>
      <c r="CR288" s="58">
        <f t="shared" si="309"/>
        <v>235</v>
      </c>
      <c r="CS288" s="52" t="s">
        <v>0</v>
      </c>
      <c r="CT288" s="57" t="str">
        <f t="shared" si="310"/>
        <v>Željka – Fištrek – OK Kapela</v>
      </c>
      <c r="CU288" s="58">
        <f t="shared" si="311"/>
        <v>235</v>
      </c>
      <c r="CV288" s="52" t="s">
        <v>0</v>
      </c>
      <c r="CW288" s="57" t="str">
        <f t="shared" si="312"/>
        <v>Željka – Fištrek</v>
      </c>
      <c r="CX288" s="58">
        <f t="shared" si="313"/>
        <v>235</v>
      </c>
      <c r="CY288" s="52" t="s">
        <v>0</v>
      </c>
      <c r="CZ288" s="63">
        <f t="shared" si="314"/>
        <v>235</v>
      </c>
      <c r="DA288" s="58" cm="1">
        <f t="array" ref="DA288">IF(CZ288&lt;&gt;"",INDEX(imePrezime_id,CZ288,0),IF(CD288&lt;&gt;"",CD288,""))</f>
        <v>1193</v>
      </c>
      <c r="DB288" s="52" t="s">
        <v>0</v>
      </c>
      <c r="DC288" s="63" t="str">
        <f t="shared" si="315"/>
        <v>imepre</v>
      </c>
      <c r="DD288" s="78" t="str">
        <f t="shared" si="269"/>
        <v>klu</v>
      </c>
      <c r="DE288" s="78" t="str">
        <f t="shared" si="316"/>
        <v>kat</v>
      </c>
      <c r="DF288" s="78" t="str">
        <f t="shared" si="317"/>
        <v/>
      </c>
      <c r="DG288" s="71" t="str">
        <f t="shared" si="318"/>
        <v>imepre-klu-kat</v>
      </c>
      <c r="DH288" s="52" t="s">
        <v>0</v>
      </c>
      <c r="DI288" s="63">
        <f>IF(BL288="","",MAX(DI$10:DI287)+1)</f>
        <v>1249</v>
      </c>
      <c r="DJ288" s="78">
        <f t="shared" si="319"/>
        <v>1011</v>
      </c>
      <c r="DK288" s="78">
        <f t="shared" si="320"/>
        <v>1193</v>
      </c>
      <c r="DL288" s="78">
        <f t="shared" si="321"/>
        <v>2355</v>
      </c>
      <c r="DM288" s="78">
        <f t="shared" si="322"/>
        <v>1</v>
      </c>
      <c r="DN288" s="78">
        <f t="shared" si="270"/>
        <v>0</v>
      </c>
      <c r="DO288" s="78">
        <f t="shared" si="271"/>
        <v>1</v>
      </c>
      <c r="DP288" s="78" t="str">
        <f t="shared" si="323"/>
        <v>0</v>
      </c>
      <c r="DQ288" s="78" t="str">
        <f t="shared" si="324"/>
        <v/>
      </c>
      <c r="DR288" s="78" t="str">
        <f t="shared" si="325"/>
        <v/>
      </c>
      <c r="DS288" s="58" t="str">
        <f t="shared" si="272"/>
        <v/>
      </c>
      <c r="DT288" s="52" t="s">
        <v>0</v>
      </c>
      <c r="DU288" s="20"/>
      <c r="DV288" s="52"/>
      <c r="DW288" s="20"/>
      <c r="DX288" s="52"/>
      <c r="DY288" s="230"/>
      <c r="DZ288" s="52" t="s">
        <v>0</v>
      </c>
    </row>
    <row r="289" spans="1:130" x14ac:dyDescent="0.25">
      <c r="A289" t="s">
        <v>0</v>
      </c>
      <c r="B289" s="57" t="str">
        <f>IF(csv!F281="","",csv!T281)</f>
        <v>Ž35</v>
      </c>
      <c r="C289" s="33" t="s">
        <v>0</v>
      </c>
      <c r="D289" s="33" t="str">
        <f>IF(csv!F281="","",csv!F281)</f>
        <v>Sonja</v>
      </c>
      <c r="E289" s="33" t="str">
        <f>IF(csv!E281="","",csv!E281)</f>
        <v>Lesjak</v>
      </c>
      <c r="F289" s="33" t="s">
        <v>0</v>
      </c>
      <c r="G289" s="78" t="str">
        <f>IF(csv!M281="","",csv!M281)</f>
        <v>41:28</v>
      </c>
      <c r="H289" s="78" t="str">
        <f>IF(csv!N281="","",csv!N281)</f>
        <v>0</v>
      </c>
      <c r="I289" s="33" t="s">
        <v>0</v>
      </c>
      <c r="J289" s="33" t="str">
        <f>IF(csv!P281="","",csv!P281)</f>
        <v>JAP</v>
      </c>
      <c r="K289" s="33" t="str">
        <f>IF(csv!Q281="","",csv!Q281)</f>
        <v>OK Japetic</v>
      </c>
      <c r="L289" s="33" t="s">
        <v>0</v>
      </c>
      <c r="M289" s="71" t="str">
        <f>IF(csv!R281="","",csv!R281)</f>
        <v>CRO</v>
      </c>
      <c r="N289" s="52" t="s">
        <v>0</v>
      </c>
      <c r="O289" s="57" t="str">
        <f t="shared" si="273"/>
        <v>Ž35</v>
      </c>
      <c r="P289" s="78">
        <f>IF(O289="","",IF(COUNTIF(O$10:O288,O289)=0,P288+1,P288))</f>
        <v>19</v>
      </c>
      <c r="Q289" s="93">
        <f t="shared" si="274"/>
        <v>117</v>
      </c>
      <c r="R289" s="94" t="str" cm="1">
        <f t="array" ref="R289">IF(S289="","",INDEX(natjecanjeStaze_naziv,MATCH(S289,natjecanjeStaze_stazaId,0)))</f>
        <v>M45 – Ž20 – Ž35</v>
      </c>
      <c r="S289" s="58">
        <f t="shared" si="275"/>
        <v>1011</v>
      </c>
      <c r="T289" s="52" t="s">
        <v>0</v>
      </c>
      <c r="U289" s="165" t="str">
        <f t="shared" si="276"/>
        <v>Ž35</v>
      </c>
      <c r="V289" s="52" t="s">
        <v>0</v>
      </c>
      <c r="W289" s="57" t="str">
        <f t="shared" si="277"/>
        <v>CRO</v>
      </c>
      <c r="X289" s="78">
        <f t="shared" si="263"/>
        <v>1</v>
      </c>
      <c r="Y289" s="33" t="str">
        <f t="shared" si="278"/>
        <v/>
      </c>
      <c r="Z289" s="71" t="str">
        <f>IF(Y289="","",MAX(Z$10:Z288)+1)</f>
        <v/>
      </c>
      <c r="AA289" s="52" t="s">
        <v>0</v>
      </c>
      <c r="AB289" s="135"/>
      <c r="AC289" s="52" t="s">
        <v>0</v>
      </c>
      <c r="AD289" s="20" t="str">
        <f t="shared" si="279"/>
        <v/>
      </c>
      <c r="AE289" s="52" t="s">
        <v>0</v>
      </c>
      <c r="AF289" s="165" t="str">
        <f t="shared" si="280"/>
        <v>CRO</v>
      </c>
      <c r="AG289" s="52" t="s">
        <v>0</v>
      </c>
      <c r="AH289" s="57" t="str">
        <f t="shared" si="281"/>
        <v>JAP</v>
      </c>
      <c r="AI289" s="33" t="str">
        <f t="shared" si="282"/>
        <v>OK Japetic</v>
      </c>
      <c r="AJ289" s="78">
        <f t="shared" si="264"/>
        <v>1</v>
      </c>
      <c r="AK289" s="33" t="str" cm="1">
        <f t="array" ref="AK289">IF(AJ289="",""&amp;AI289,IF(AJ289="NEMA",AI289,INDEX(klub_naziv,MATCH(INDEX(klubAlias_klubId,AJ289),klub_id,0))))</f>
        <v>OK Japetić</v>
      </c>
      <c r="AL289" s="33" t="str" cm="1">
        <f t="array" ref="AL289">IFERROR(""&amp;INDEX(registarNatjecatelji,CX289,4),"")</f>
        <v>OK Japetić</v>
      </c>
      <c r="AM289" s="95" t="str">
        <f t="shared" si="283"/>
        <v/>
      </c>
      <c r="AN289" s="71" t="str">
        <f t="shared" si="284"/>
        <v>OK Japetić</v>
      </c>
      <c r="AO289" s="52" t="s">
        <v>0</v>
      </c>
      <c r="AP289" s="87" t="str">
        <f>IF(AJ289&lt;&gt;"NEMA","",IF(IFERROR(MATCH(AI289,AI$10:AI288,0),0)&lt;&gt;0,"",AI289))</f>
        <v/>
      </c>
      <c r="AQ289" s="52" t="s">
        <v>0</v>
      </c>
      <c r="AR289" s="135"/>
      <c r="AS289" s="52" t="s">
        <v>0</v>
      </c>
      <c r="AT289" s="57" t="str">
        <f t="shared" si="285"/>
        <v/>
      </c>
      <c r="AU289" s="33" t="str">
        <f>IF(AT289="","",MAX(AU$10:AU288)+1)</f>
        <v/>
      </c>
      <c r="AV289" s="33" t="str">
        <f t="shared" si="286"/>
        <v/>
      </c>
      <c r="AW289" s="33" t="str">
        <f t="shared" si="287"/>
        <v/>
      </c>
      <c r="AX289" s="33" t="str">
        <f>IF(AR289="","",MAX(AX$10:AX288)+1)</f>
        <v/>
      </c>
      <c r="AY289" s="94" t="str">
        <f t="shared" si="288"/>
        <v/>
      </c>
      <c r="AZ289" s="71" t="str">
        <f t="shared" si="289"/>
        <v/>
      </c>
      <c r="BA289" s="52" t="s">
        <v>0</v>
      </c>
      <c r="BB289" s="20" t="str">
        <f t="shared" si="290"/>
        <v/>
      </c>
      <c r="BC289" s="52" t="s">
        <v>0</v>
      </c>
      <c r="BD289" s="165" t="str">
        <f t="shared" si="291"/>
        <v>OK Japetić</v>
      </c>
      <c r="BE289" s="52" t="s">
        <v>0</v>
      </c>
      <c r="BF289" s="63" t="str">
        <f t="shared" si="292"/>
        <v>41:28</v>
      </c>
      <c r="BG289" s="93" t="str">
        <f t="shared" si="293"/>
        <v>0</v>
      </c>
      <c r="BH289" s="211">
        <f t="shared" si="294"/>
        <v>2488</v>
      </c>
      <c r="BI289" s="212">
        <f t="shared" si="265"/>
        <v>1</v>
      </c>
      <c r="BJ289" s="52" t="s">
        <v>0</v>
      </c>
      <c r="BK289" s="57" t="str">
        <f t="shared" si="295"/>
        <v>Sonja</v>
      </c>
      <c r="BL289" s="33" t="str">
        <f t="shared" si="296"/>
        <v>Lesjak</v>
      </c>
      <c r="BM289" s="78">
        <f t="shared" si="297"/>
        <v>1543</v>
      </c>
      <c r="BN289" s="78" t="str">
        <f t="shared" si="298"/>
        <v/>
      </c>
      <c r="BO289" s="33" t="str">
        <f t="shared" si="299"/>
        <v>Sonja</v>
      </c>
      <c r="BP289" s="71" t="str">
        <f t="shared" si="300"/>
        <v>Lesjak</v>
      </c>
      <c r="BQ289" s="52" t="s">
        <v>0</v>
      </c>
      <c r="BR289" s="87" t="str">
        <f t="shared" si="301"/>
        <v/>
      </c>
      <c r="BS289" s="52" t="s">
        <v>0</v>
      </c>
      <c r="BT289" s="20" t="str">
        <f t="shared" si="302"/>
        <v/>
      </c>
      <c r="BU289" s="52" t="s">
        <v>0</v>
      </c>
      <c r="BV289" s="135"/>
      <c r="BW289" s="52" t="s">
        <v>0</v>
      </c>
      <c r="BX289" s="57" t="str">
        <f t="shared" si="303"/>
        <v/>
      </c>
      <c r="BY289" s="78" t="str">
        <f>IF(BV289="","",MAX(BY$10:BY288)+1)</f>
        <v/>
      </c>
      <c r="BZ289" s="58" t="str">
        <f t="shared" si="304"/>
        <v/>
      </c>
      <c r="CA289" s="52" t="s">
        <v>0</v>
      </c>
      <c r="CB289" s="20" t="str">
        <f t="shared" si="305"/>
        <v/>
      </c>
      <c r="CC289" s="52" t="s">
        <v>0</v>
      </c>
      <c r="CD289" s="63" t="str">
        <f>IF(AND(BM289="NEMA",BN289="NEMA"),MAX(CD$10:CD288)+1,"")</f>
        <v/>
      </c>
      <c r="CE289" s="58" t="str">
        <f t="shared" si="306"/>
        <v/>
      </c>
      <c r="CF289" t="s">
        <v>0</v>
      </c>
      <c r="CG289" s="138" t="str">
        <f t="shared" si="266"/>
        <v>Ž</v>
      </c>
      <c r="CH289" t="s">
        <v>0</v>
      </c>
      <c r="CI289" s="57" t="str">
        <f>IF(CD289="","",IF(M289&lt;&gt;"CRO","","INSERT INTO osoba (id,reg_broj,oib,spol_id,dat_rodjenja) VALUES ("&amp;CD289&amp;",(SELECT max(reg_broj)+1 FROM osoba),Null,'"&amp;CG289&amp;"',Null); INSERT INTO osoba_log (id,reg_broj,oib,spol_id,dat_rodjenja,dnevnik_id) SELECT id,reg_broj,oib,spol_id,dat_rodjenja,"&amp;dnevnik_id&amp;" FROM osoba WHERE id = "&amp;CD289&amp;";"))</f>
        <v/>
      </c>
      <c r="CJ289" s="71" t="str">
        <f>IF(CD289="","","INSERT INTO imeprezime (id,osoba_id,rbr,ime,prezime,klub_id,identitet_id,sintaksa_id,info,aktivno,dnevnik_id) VALUES ("&amp;CD289&amp;","&amp;IF(CI289="","Null",CD289)&amp;",1,'"&amp;BK289&amp;"','"&amp;BL289&amp;"',(SELECT id FROM klub WHERE naziv = '"&amp;BD289&amp;"'),Null,1,'',1,"&amp;dnevnik_id&amp;");")</f>
        <v/>
      </c>
      <c r="CK289" t="s">
        <v>0</v>
      </c>
      <c r="CL289" s="20" t="str">
        <f t="shared" si="307"/>
        <v/>
      </c>
      <c r="CM289" s="52" t="s">
        <v>0</v>
      </c>
      <c r="CN289" s="57" t="str">
        <f t="shared" si="267"/>
        <v>Sonja</v>
      </c>
      <c r="CO289" s="71" t="str">
        <f t="shared" si="268"/>
        <v>Lesjak</v>
      </c>
      <c r="CP289" s="52" t="s">
        <v>0</v>
      </c>
      <c r="CQ289" s="57" t="str">
        <f t="shared" si="308"/>
        <v>Sonja – Lesjak – OK Japetić – Ž35</v>
      </c>
      <c r="CR289" s="58">
        <f t="shared" si="309"/>
        <v>106</v>
      </c>
      <c r="CS289" s="52" t="s">
        <v>0</v>
      </c>
      <c r="CT289" s="57" t="str">
        <f t="shared" si="310"/>
        <v>Sonja – Lesjak – OK Japetić</v>
      </c>
      <c r="CU289" s="58">
        <f t="shared" si="311"/>
        <v>106</v>
      </c>
      <c r="CV289" s="52" t="s">
        <v>0</v>
      </c>
      <c r="CW289" s="57" t="str">
        <f t="shared" si="312"/>
        <v>Sonja – Lesjak</v>
      </c>
      <c r="CX289" s="58">
        <f t="shared" si="313"/>
        <v>106</v>
      </c>
      <c r="CY289" s="52" t="s">
        <v>0</v>
      </c>
      <c r="CZ289" s="63">
        <f t="shared" si="314"/>
        <v>106</v>
      </c>
      <c r="DA289" s="58" cm="1">
        <f t="array" ref="DA289">IF(CZ289&lt;&gt;"",INDEX(imePrezime_id,CZ289,0),IF(CD289&lt;&gt;"",CD289,""))</f>
        <v>1543</v>
      </c>
      <c r="DB289" s="52" t="s">
        <v>0</v>
      </c>
      <c r="DC289" s="63" t="str">
        <f t="shared" si="315"/>
        <v>imepre</v>
      </c>
      <c r="DD289" s="78" t="str">
        <f t="shared" si="269"/>
        <v>klu(ali)</v>
      </c>
      <c r="DE289" s="78" t="str">
        <f t="shared" si="316"/>
        <v>kat</v>
      </c>
      <c r="DF289" s="78" t="str">
        <f t="shared" si="317"/>
        <v/>
      </c>
      <c r="DG289" s="71" t="str">
        <f t="shared" si="318"/>
        <v>imepre-klu(ali)-kat</v>
      </c>
      <c r="DH289" s="52" t="s">
        <v>0</v>
      </c>
      <c r="DI289" s="63">
        <f>IF(BL289="","",MAX(DI$10:DI288)+1)</f>
        <v>1250</v>
      </c>
      <c r="DJ289" s="78">
        <f t="shared" si="319"/>
        <v>1011</v>
      </c>
      <c r="DK289" s="78">
        <f t="shared" si="320"/>
        <v>1543</v>
      </c>
      <c r="DL289" s="78">
        <f t="shared" si="321"/>
        <v>2488</v>
      </c>
      <c r="DM289" s="78">
        <f t="shared" si="322"/>
        <v>1</v>
      </c>
      <c r="DN289" s="78">
        <f t="shared" si="270"/>
        <v>0</v>
      </c>
      <c r="DO289" s="78">
        <f t="shared" si="271"/>
        <v>3</v>
      </c>
      <c r="DP289" s="78" t="str">
        <f t="shared" si="323"/>
        <v>0</v>
      </c>
      <c r="DQ289" s="78" t="str">
        <f t="shared" si="324"/>
        <v/>
      </c>
      <c r="DR289" s="78">
        <f t="shared" si="325"/>
        <v>1</v>
      </c>
      <c r="DS289" s="58" t="str">
        <f t="shared" si="272"/>
        <v/>
      </c>
      <c r="DT289" s="52" t="s">
        <v>0</v>
      </c>
      <c r="DU289" s="20"/>
      <c r="DV289" s="52"/>
      <c r="DW289" s="20"/>
      <c r="DX289" s="52"/>
      <c r="DY289" s="230"/>
      <c r="DZ289" s="52" t="s">
        <v>0</v>
      </c>
    </row>
    <row r="290" spans="1:130" x14ac:dyDescent="0.25">
      <c r="A290" t="s">
        <v>0</v>
      </c>
      <c r="B290" s="57" t="str">
        <f>IF(csv!F282="","",csv!T282)</f>
        <v>Ž35</v>
      </c>
      <c r="C290" s="33" t="s">
        <v>0</v>
      </c>
      <c r="D290" s="33" t="str">
        <f>IF(csv!F282="","",csv!F282)</f>
        <v>Martina</v>
      </c>
      <c r="E290" s="33" t="str">
        <f>IF(csv!E282="","",csv!E282)</f>
        <v>Bedeković Tanković</v>
      </c>
      <c r="F290" s="33" t="s">
        <v>0</v>
      </c>
      <c r="G290" s="78" t="str">
        <f>IF(csv!M282="","",csv!M282)</f>
        <v>45:20</v>
      </c>
      <c r="H290" s="78" t="str">
        <f>IF(csv!N282="","",csv!N282)</f>
        <v>0</v>
      </c>
      <c r="I290" s="33" t="s">
        <v>0</v>
      </c>
      <c r="J290" s="33" t="str">
        <f>IF(csv!P282="","",csv!P282)</f>
        <v>OK Jelen</v>
      </c>
      <c r="K290" s="33" t="str">
        <f>IF(csv!Q282="","",csv!Q282)</f>
        <v>OK Jelen</v>
      </c>
      <c r="L290" s="33" t="s">
        <v>0</v>
      </c>
      <c r="M290" s="71" t="str">
        <f>IF(csv!R282="","",csv!R282)</f>
        <v>CRO</v>
      </c>
      <c r="N290" s="52" t="s">
        <v>0</v>
      </c>
      <c r="O290" s="57" t="str">
        <f t="shared" si="273"/>
        <v>Ž35</v>
      </c>
      <c r="P290" s="78">
        <f>IF(O290="","",IF(COUNTIF(O$10:O289,O290)=0,P289+1,P289))</f>
        <v>19</v>
      </c>
      <c r="Q290" s="93">
        <f t="shared" si="274"/>
        <v>117</v>
      </c>
      <c r="R290" s="94" t="str" cm="1">
        <f t="array" ref="R290">IF(S290="","",INDEX(natjecanjeStaze_naziv,MATCH(S290,natjecanjeStaze_stazaId,0)))</f>
        <v>M45 – Ž20 – Ž35</v>
      </c>
      <c r="S290" s="58">
        <f t="shared" si="275"/>
        <v>1011</v>
      </c>
      <c r="T290" s="52" t="s">
        <v>0</v>
      </c>
      <c r="U290" s="165" t="str">
        <f t="shared" si="276"/>
        <v>Ž35</v>
      </c>
      <c r="V290" s="52" t="s">
        <v>0</v>
      </c>
      <c r="W290" s="57" t="str">
        <f t="shared" si="277"/>
        <v>CRO</v>
      </c>
      <c r="X290" s="78">
        <f t="shared" si="263"/>
        <v>1</v>
      </c>
      <c r="Y290" s="33" t="str">
        <f t="shared" si="278"/>
        <v/>
      </c>
      <c r="Z290" s="71" t="str">
        <f>IF(Y290="","",MAX(Z$10:Z289)+1)</f>
        <v/>
      </c>
      <c r="AA290" s="52" t="s">
        <v>0</v>
      </c>
      <c r="AB290" s="135"/>
      <c r="AC290" s="52" t="s">
        <v>0</v>
      </c>
      <c r="AD290" s="20" t="str">
        <f t="shared" si="279"/>
        <v/>
      </c>
      <c r="AE290" s="52" t="s">
        <v>0</v>
      </c>
      <c r="AF290" s="165" t="str">
        <f t="shared" si="280"/>
        <v>CRO</v>
      </c>
      <c r="AG290" s="52" t="s">
        <v>0</v>
      </c>
      <c r="AH290" s="57" t="str">
        <f t="shared" si="281"/>
        <v>OK Jelen</v>
      </c>
      <c r="AI290" s="33" t="str">
        <f t="shared" si="282"/>
        <v>OK Jelen</v>
      </c>
      <c r="AJ290" s="78" t="str">
        <f t="shared" si="264"/>
        <v/>
      </c>
      <c r="AK290" s="33" t="str" cm="1">
        <f t="array" ref="AK290">IF(AJ290="",""&amp;AI290,IF(AJ290="NEMA",AI290,INDEX(klub_naziv,MATCH(INDEX(klubAlias_klubId,AJ290),klub_id,0))))</f>
        <v>OK Jelen</v>
      </c>
      <c r="AL290" s="33" t="str" cm="1">
        <f t="array" ref="AL290">IFERROR(""&amp;INDEX(registarNatjecatelji,CX290,4),"")</f>
        <v>OK Jelen</v>
      </c>
      <c r="AM290" s="95" t="str">
        <f t="shared" si="283"/>
        <v/>
      </c>
      <c r="AN290" s="71" t="str">
        <f t="shared" si="284"/>
        <v>OK Jelen</v>
      </c>
      <c r="AO290" s="52" t="s">
        <v>0</v>
      </c>
      <c r="AP290" s="87" t="str">
        <f>IF(AJ290&lt;&gt;"NEMA","",IF(IFERROR(MATCH(AI290,AI$10:AI289,0),0)&lt;&gt;0,"",AI290))</f>
        <v/>
      </c>
      <c r="AQ290" s="52" t="s">
        <v>0</v>
      </c>
      <c r="AR290" s="135"/>
      <c r="AS290" s="52" t="s">
        <v>0</v>
      </c>
      <c r="AT290" s="57" t="str">
        <f t="shared" si="285"/>
        <v/>
      </c>
      <c r="AU290" s="33" t="str">
        <f>IF(AT290="","",MAX(AU$10:AU289)+1)</f>
        <v/>
      </c>
      <c r="AV290" s="33" t="str">
        <f t="shared" si="286"/>
        <v/>
      </c>
      <c r="AW290" s="33" t="str">
        <f t="shared" si="287"/>
        <v/>
      </c>
      <c r="AX290" s="33" t="str">
        <f>IF(AR290="","",MAX(AX$10:AX289)+1)</f>
        <v/>
      </c>
      <c r="AY290" s="94" t="str">
        <f t="shared" si="288"/>
        <v/>
      </c>
      <c r="AZ290" s="71" t="str">
        <f t="shared" si="289"/>
        <v/>
      </c>
      <c r="BA290" s="52" t="s">
        <v>0</v>
      </c>
      <c r="BB290" s="20" t="str">
        <f t="shared" si="290"/>
        <v/>
      </c>
      <c r="BC290" s="52" t="s">
        <v>0</v>
      </c>
      <c r="BD290" s="165" t="str">
        <f t="shared" si="291"/>
        <v>OK Jelen</v>
      </c>
      <c r="BE290" s="52" t="s">
        <v>0</v>
      </c>
      <c r="BF290" s="63" t="str">
        <f t="shared" si="292"/>
        <v>45:20</v>
      </c>
      <c r="BG290" s="93" t="str">
        <f t="shared" si="293"/>
        <v>0</v>
      </c>
      <c r="BH290" s="211">
        <f t="shared" si="294"/>
        <v>2720</v>
      </c>
      <c r="BI290" s="212">
        <f t="shared" si="265"/>
        <v>1</v>
      </c>
      <c r="BJ290" s="52" t="s">
        <v>0</v>
      </c>
      <c r="BK290" s="57" t="str">
        <f t="shared" si="295"/>
        <v>Martina</v>
      </c>
      <c r="BL290" s="33" t="str">
        <f t="shared" si="296"/>
        <v>Bedeković Tanković</v>
      </c>
      <c r="BM290" s="78">
        <f t="shared" si="297"/>
        <v>1473</v>
      </c>
      <c r="BN290" s="78" t="str">
        <f t="shared" si="298"/>
        <v/>
      </c>
      <c r="BO290" s="33" t="str">
        <f t="shared" si="299"/>
        <v>Martina</v>
      </c>
      <c r="BP290" s="71" t="str">
        <f t="shared" si="300"/>
        <v>Bedeković Tanković</v>
      </c>
      <c r="BQ290" s="52" t="s">
        <v>0</v>
      </c>
      <c r="BR290" s="87" t="str">
        <f t="shared" si="301"/>
        <v/>
      </c>
      <c r="BS290" s="52" t="s">
        <v>0</v>
      </c>
      <c r="BT290" s="20" t="str">
        <f t="shared" si="302"/>
        <v/>
      </c>
      <c r="BU290" s="52" t="s">
        <v>0</v>
      </c>
      <c r="BV290" s="135"/>
      <c r="BW290" s="52" t="s">
        <v>0</v>
      </c>
      <c r="BX290" s="57" t="str">
        <f t="shared" si="303"/>
        <v/>
      </c>
      <c r="BY290" s="78" t="str">
        <f>IF(BV290="","",MAX(BY$10:BY289)+1)</f>
        <v/>
      </c>
      <c r="BZ290" s="58" t="str">
        <f t="shared" si="304"/>
        <v/>
      </c>
      <c r="CA290" s="52" t="s">
        <v>0</v>
      </c>
      <c r="CB290" s="20" t="str">
        <f t="shared" si="305"/>
        <v/>
      </c>
      <c r="CC290" s="52" t="s">
        <v>0</v>
      </c>
      <c r="CD290" s="63" t="str">
        <f>IF(AND(BM290="NEMA",BN290="NEMA"),MAX(CD$10:CD289)+1,"")</f>
        <v/>
      </c>
      <c r="CE290" s="58" t="str">
        <f t="shared" si="306"/>
        <v/>
      </c>
      <c r="CF290" t="s">
        <v>0</v>
      </c>
      <c r="CG290" s="138" t="str">
        <f t="shared" si="266"/>
        <v>Ž</v>
      </c>
      <c r="CH290" t="s">
        <v>0</v>
      </c>
      <c r="CI290" s="57" t="str">
        <f>IF(CD290="","",IF(M290&lt;&gt;"CRO","","INSERT INTO osoba (id,reg_broj,oib,spol_id,dat_rodjenja) VALUES ("&amp;CD290&amp;",(SELECT max(reg_broj)+1 FROM osoba),Null,'"&amp;CG290&amp;"',Null); INSERT INTO osoba_log (id,reg_broj,oib,spol_id,dat_rodjenja,dnevnik_id) SELECT id,reg_broj,oib,spol_id,dat_rodjenja,"&amp;dnevnik_id&amp;" FROM osoba WHERE id = "&amp;CD290&amp;";"))</f>
        <v/>
      </c>
      <c r="CJ290" s="71" t="str">
        <f>IF(CD290="","","INSERT INTO imeprezime (id,osoba_id,rbr,ime,prezime,klub_id,identitet_id,sintaksa_id,info,aktivno,dnevnik_id) VALUES ("&amp;CD290&amp;","&amp;IF(CI290="","Null",CD290)&amp;",1,'"&amp;BK290&amp;"','"&amp;BL290&amp;"',(SELECT id FROM klub WHERE naziv = '"&amp;BD290&amp;"'),Null,1,'',1,"&amp;dnevnik_id&amp;");")</f>
        <v/>
      </c>
      <c r="CK290" t="s">
        <v>0</v>
      </c>
      <c r="CL290" s="20" t="str">
        <f t="shared" si="307"/>
        <v/>
      </c>
      <c r="CM290" s="52" t="s">
        <v>0</v>
      </c>
      <c r="CN290" s="57" t="str">
        <f t="shared" si="267"/>
        <v>Martina</v>
      </c>
      <c r="CO290" s="71" t="str">
        <f t="shared" si="268"/>
        <v>Bedeković Tanković</v>
      </c>
      <c r="CP290" s="52" t="s">
        <v>0</v>
      </c>
      <c r="CQ290" s="57" t="str">
        <f t="shared" si="308"/>
        <v>Martina – Bedeković Tanković – OK Jelen – Ž35</v>
      </c>
      <c r="CR290" s="58">
        <f t="shared" si="309"/>
        <v>148</v>
      </c>
      <c r="CS290" s="52" t="s">
        <v>0</v>
      </c>
      <c r="CT290" s="57" t="str">
        <f t="shared" si="310"/>
        <v>Martina – Bedeković Tanković – OK Jelen</v>
      </c>
      <c r="CU290" s="58">
        <f t="shared" si="311"/>
        <v>148</v>
      </c>
      <c r="CV290" s="52" t="s">
        <v>0</v>
      </c>
      <c r="CW290" s="57" t="str">
        <f t="shared" si="312"/>
        <v>Martina – Bedeković Tanković</v>
      </c>
      <c r="CX290" s="58">
        <f t="shared" si="313"/>
        <v>148</v>
      </c>
      <c r="CY290" s="52" t="s">
        <v>0</v>
      </c>
      <c r="CZ290" s="63">
        <f t="shared" si="314"/>
        <v>148</v>
      </c>
      <c r="DA290" s="58" cm="1">
        <f t="array" ref="DA290">IF(CZ290&lt;&gt;"",INDEX(imePrezime_id,CZ290,0),IF(CD290&lt;&gt;"",CD290,""))</f>
        <v>1473</v>
      </c>
      <c r="DB290" s="52" t="s">
        <v>0</v>
      </c>
      <c r="DC290" s="63" t="str">
        <f t="shared" si="315"/>
        <v>imepre</v>
      </c>
      <c r="DD290" s="78" t="str">
        <f t="shared" si="269"/>
        <v>klu</v>
      </c>
      <c r="DE290" s="78" t="str">
        <f t="shared" si="316"/>
        <v>kat</v>
      </c>
      <c r="DF290" s="78" t="str">
        <f t="shared" si="317"/>
        <v/>
      </c>
      <c r="DG290" s="71" t="str">
        <f t="shared" si="318"/>
        <v>imepre-klu-kat</v>
      </c>
      <c r="DH290" s="52" t="s">
        <v>0</v>
      </c>
      <c r="DI290" s="63">
        <f>IF(BL290="","",MAX(DI$10:DI289)+1)</f>
        <v>1251</v>
      </c>
      <c r="DJ290" s="78">
        <f t="shared" si="319"/>
        <v>1011</v>
      </c>
      <c r="DK290" s="78">
        <f t="shared" si="320"/>
        <v>1473</v>
      </c>
      <c r="DL290" s="78">
        <f t="shared" si="321"/>
        <v>2720</v>
      </c>
      <c r="DM290" s="78">
        <f t="shared" si="322"/>
        <v>1</v>
      </c>
      <c r="DN290" s="78">
        <f t="shared" si="270"/>
        <v>0</v>
      </c>
      <c r="DO290" s="78">
        <f t="shared" si="271"/>
        <v>1</v>
      </c>
      <c r="DP290" s="78" t="str">
        <f t="shared" si="323"/>
        <v>0</v>
      </c>
      <c r="DQ290" s="78" t="str">
        <f t="shared" si="324"/>
        <v/>
      </c>
      <c r="DR290" s="78" t="str">
        <f t="shared" si="325"/>
        <v/>
      </c>
      <c r="DS290" s="58" t="str">
        <f t="shared" si="272"/>
        <v/>
      </c>
      <c r="DT290" s="52" t="s">
        <v>0</v>
      </c>
      <c r="DU290" s="20"/>
      <c r="DV290" s="52"/>
      <c r="DW290" s="20"/>
      <c r="DX290" s="52"/>
      <c r="DY290" s="230"/>
      <c r="DZ290" s="52" t="s">
        <v>0</v>
      </c>
    </row>
    <row r="291" spans="1:130" x14ac:dyDescent="0.25">
      <c r="A291" t="s">
        <v>0</v>
      </c>
      <c r="B291" s="57" t="str">
        <f>IF(csv!F283="","",csv!T283)</f>
        <v>Ž35</v>
      </c>
      <c r="C291" s="33" t="s">
        <v>0</v>
      </c>
      <c r="D291" s="33" t="str">
        <f>IF(csv!F283="","",csv!F283)</f>
        <v>Sanda</v>
      </c>
      <c r="E291" s="33" t="str">
        <f>IF(csv!E283="","",csv!E283)</f>
        <v>Berženji</v>
      </c>
      <c r="F291" s="33" t="s">
        <v>0</v>
      </c>
      <c r="G291" s="78" t="str">
        <f>IF(csv!M283="","",csv!M283)</f>
        <v>47:41</v>
      </c>
      <c r="H291" s="78" t="str">
        <f>IF(csv!N283="","",csv!N283)</f>
        <v>0</v>
      </c>
      <c r="I291" s="33" t="s">
        <v>0</v>
      </c>
      <c r="J291" s="33" t="str">
        <f>IF(csv!P283="","",csv!P283)</f>
        <v>KAP</v>
      </c>
      <c r="K291" s="33" t="str">
        <f>IF(csv!Q283="","",csv!Q283)</f>
        <v>OK Kapela</v>
      </c>
      <c r="L291" s="33" t="s">
        <v>0</v>
      </c>
      <c r="M291" s="71" t="str">
        <f>IF(csv!R283="","",csv!R283)</f>
        <v>CRO</v>
      </c>
      <c r="N291" s="52" t="s">
        <v>0</v>
      </c>
      <c r="O291" s="57" t="str">
        <f t="shared" si="273"/>
        <v>Ž35</v>
      </c>
      <c r="P291" s="78">
        <f>IF(O291="","",IF(COUNTIF(O$10:O290,O291)=0,P290+1,P290))</f>
        <v>19</v>
      </c>
      <c r="Q291" s="93">
        <f t="shared" si="274"/>
        <v>117</v>
      </c>
      <c r="R291" s="94" t="str" cm="1">
        <f t="array" ref="R291">IF(S291="","",INDEX(natjecanjeStaze_naziv,MATCH(S291,natjecanjeStaze_stazaId,0)))</f>
        <v>M45 – Ž20 – Ž35</v>
      </c>
      <c r="S291" s="58">
        <f t="shared" si="275"/>
        <v>1011</v>
      </c>
      <c r="T291" s="52" t="s">
        <v>0</v>
      </c>
      <c r="U291" s="165" t="str">
        <f t="shared" si="276"/>
        <v>Ž35</v>
      </c>
      <c r="V291" s="52" t="s">
        <v>0</v>
      </c>
      <c r="W291" s="57" t="str">
        <f t="shared" si="277"/>
        <v>CRO</v>
      </c>
      <c r="X291" s="78">
        <f t="shared" si="263"/>
        <v>1</v>
      </c>
      <c r="Y291" s="33" t="str">
        <f t="shared" si="278"/>
        <v/>
      </c>
      <c r="Z291" s="71" t="str">
        <f>IF(Y291="","",MAX(Z$10:Z290)+1)</f>
        <v/>
      </c>
      <c r="AA291" s="52" t="s">
        <v>0</v>
      </c>
      <c r="AB291" s="135"/>
      <c r="AC291" s="52" t="s">
        <v>0</v>
      </c>
      <c r="AD291" s="20" t="str">
        <f t="shared" si="279"/>
        <v/>
      </c>
      <c r="AE291" s="52" t="s">
        <v>0</v>
      </c>
      <c r="AF291" s="165" t="str">
        <f t="shared" si="280"/>
        <v>CRO</v>
      </c>
      <c r="AG291" s="52" t="s">
        <v>0</v>
      </c>
      <c r="AH291" s="57" t="str">
        <f t="shared" si="281"/>
        <v>KAP</v>
      </c>
      <c r="AI291" s="33" t="str">
        <f t="shared" si="282"/>
        <v>OK Kapela</v>
      </c>
      <c r="AJ291" s="78" t="str">
        <f t="shared" si="264"/>
        <v/>
      </c>
      <c r="AK291" s="33" t="str" cm="1">
        <f t="array" ref="AK291">IF(AJ291="",""&amp;AI291,IF(AJ291="NEMA",AI291,INDEX(klub_naziv,MATCH(INDEX(klubAlias_klubId,AJ291),klub_id,0))))</f>
        <v>OK Kapela</v>
      </c>
      <c r="AL291" s="33" t="str" cm="1">
        <f t="array" ref="AL291">IFERROR(""&amp;INDEX(registarNatjecatelji,CX291,4),"")</f>
        <v>OK Kapela</v>
      </c>
      <c r="AM291" s="95" t="str">
        <f t="shared" si="283"/>
        <v/>
      </c>
      <c r="AN291" s="71" t="str">
        <f t="shared" si="284"/>
        <v>OK Kapela</v>
      </c>
      <c r="AO291" s="52" t="s">
        <v>0</v>
      </c>
      <c r="AP291" s="87" t="str">
        <f>IF(AJ291&lt;&gt;"NEMA","",IF(IFERROR(MATCH(AI291,AI$10:AI290,0),0)&lt;&gt;0,"",AI291))</f>
        <v/>
      </c>
      <c r="AQ291" s="52" t="s">
        <v>0</v>
      </c>
      <c r="AR291" s="135"/>
      <c r="AS291" s="52" t="s">
        <v>0</v>
      </c>
      <c r="AT291" s="57" t="str">
        <f t="shared" si="285"/>
        <v/>
      </c>
      <c r="AU291" s="33" t="str">
        <f>IF(AT291="","",MAX(AU$10:AU290)+1)</f>
        <v/>
      </c>
      <c r="AV291" s="33" t="str">
        <f t="shared" si="286"/>
        <v/>
      </c>
      <c r="AW291" s="33" t="str">
        <f t="shared" si="287"/>
        <v/>
      </c>
      <c r="AX291" s="33" t="str">
        <f>IF(AR291="","",MAX(AX$10:AX290)+1)</f>
        <v/>
      </c>
      <c r="AY291" s="94" t="str">
        <f t="shared" si="288"/>
        <v/>
      </c>
      <c r="AZ291" s="71" t="str">
        <f t="shared" si="289"/>
        <v/>
      </c>
      <c r="BA291" s="52" t="s">
        <v>0</v>
      </c>
      <c r="BB291" s="20" t="str">
        <f t="shared" si="290"/>
        <v/>
      </c>
      <c r="BC291" s="52" t="s">
        <v>0</v>
      </c>
      <c r="BD291" s="165" t="str">
        <f t="shared" si="291"/>
        <v>OK Kapela</v>
      </c>
      <c r="BE291" s="52" t="s">
        <v>0</v>
      </c>
      <c r="BF291" s="63" t="str">
        <f t="shared" si="292"/>
        <v>47:41</v>
      </c>
      <c r="BG291" s="93" t="str">
        <f t="shared" si="293"/>
        <v>0</v>
      </c>
      <c r="BH291" s="211">
        <f t="shared" si="294"/>
        <v>2861</v>
      </c>
      <c r="BI291" s="212">
        <f t="shared" si="265"/>
        <v>1</v>
      </c>
      <c r="BJ291" s="52" t="s">
        <v>0</v>
      </c>
      <c r="BK291" s="57" t="str">
        <f t="shared" si="295"/>
        <v>Sanda</v>
      </c>
      <c r="BL291" s="33" t="str">
        <f t="shared" si="296"/>
        <v>Berženji</v>
      </c>
      <c r="BM291" s="78">
        <f t="shared" si="297"/>
        <v>1368</v>
      </c>
      <c r="BN291" s="78" t="str">
        <f t="shared" si="298"/>
        <v/>
      </c>
      <c r="BO291" s="33" t="str">
        <f t="shared" si="299"/>
        <v>Sanda</v>
      </c>
      <c r="BP291" s="71" t="str">
        <f t="shared" si="300"/>
        <v>Berženji</v>
      </c>
      <c r="BQ291" s="52" t="s">
        <v>0</v>
      </c>
      <c r="BR291" s="87" t="str">
        <f t="shared" si="301"/>
        <v/>
      </c>
      <c r="BS291" s="52" t="s">
        <v>0</v>
      </c>
      <c r="BT291" s="20" t="str">
        <f t="shared" si="302"/>
        <v/>
      </c>
      <c r="BU291" s="52" t="s">
        <v>0</v>
      </c>
      <c r="BV291" s="135"/>
      <c r="BW291" s="52" t="s">
        <v>0</v>
      </c>
      <c r="BX291" s="57" t="str">
        <f t="shared" si="303"/>
        <v/>
      </c>
      <c r="BY291" s="78" t="str">
        <f>IF(BV291="","",MAX(BY$10:BY290)+1)</f>
        <v/>
      </c>
      <c r="BZ291" s="58" t="str">
        <f t="shared" si="304"/>
        <v/>
      </c>
      <c r="CA291" s="52" t="s">
        <v>0</v>
      </c>
      <c r="CB291" s="20" t="str">
        <f t="shared" si="305"/>
        <v/>
      </c>
      <c r="CC291" s="52" t="s">
        <v>0</v>
      </c>
      <c r="CD291" s="63" t="str">
        <f>IF(AND(BM291="NEMA",BN291="NEMA"),MAX(CD$10:CD290)+1,"")</f>
        <v/>
      </c>
      <c r="CE291" s="58" t="str">
        <f t="shared" si="306"/>
        <v/>
      </c>
      <c r="CF291" t="s">
        <v>0</v>
      </c>
      <c r="CG291" s="138" t="str">
        <f t="shared" si="266"/>
        <v>Ž</v>
      </c>
      <c r="CH291" t="s">
        <v>0</v>
      </c>
      <c r="CI291" s="57" t="str">
        <f>IF(CD291="","",IF(M291&lt;&gt;"CRO","","INSERT INTO osoba (id,reg_broj,oib,spol_id,dat_rodjenja) VALUES ("&amp;CD291&amp;",(SELECT max(reg_broj)+1 FROM osoba),Null,'"&amp;CG291&amp;"',Null); INSERT INTO osoba_log (id,reg_broj,oib,spol_id,dat_rodjenja,dnevnik_id) SELECT id,reg_broj,oib,spol_id,dat_rodjenja,"&amp;dnevnik_id&amp;" FROM osoba WHERE id = "&amp;CD291&amp;";"))</f>
        <v/>
      </c>
      <c r="CJ291" s="71" t="str">
        <f>IF(CD291="","","INSERT INTO imeprezime (id,osoba_id,rbr,ime,prezime,klub_id,identitet_id,sintaksa_id,info,aktivno,dnevnik_id) VALUES ("&amp;CD291&amp;","&amp;IF(CI291="","Null",CD291)&amp;",1,'"&amp;BK291&amp;"','"&amp;BL291&amp;"',(SELECT id FROM klub WHERE naziv = '"&amp;BD291&amp;"'),Null,1,'',1,"&amp;dnevnik_id&amp;");")</f>
        <v/>
      </c>
      <c r="CK291" t="s">
        <v>0</v>
      </c>
      <c r="CL291" s="20" t="str">
        <f t="shared" si="307"/>
        <v/>
      </c>
      <c r="CM291" s="52" t="s">
        <v>0</v>
      </c>
      <c r="CN291" s="57" t="str">
        <f t="shared" si="267"/>
        <v>Sanda</v>
      </c>
      <c r="CO291" s="71" t="str">
        <f t="shared" si="268"/>
        <v>Berženji</v>
      </c>
      <c r="CP291" s="52" t="s">
        <v>0</v>
      </c>
      <c r="CQ291" s="57" t="str">
        <f t="shared" si="308"/>
        <v>Sanda – Berženji – OK Kapela – Ž35</v>
      </c>
      <c r="CR291" s="58">
        <f t="shared" si="309"/>
        <v>210</v>
      </c>
      <c r="CS291" s="52" t="s">
        <v>0</v>
      </c>
      <c r="CT291" s="57" t="str">
        <f t="shared" si="310"/>
        <v>Sanda – Berženji – OK Kapela</v>
      </c>
      <c r="CU291" s="58">
        <f t="shared" si="311"/>
        <v>210</v>
      </c>
      <c r="CV291" s="52" t="s">
        <v>0</v>
      </c>
      <c r="CW291" s="57" t="str">
        <f t="shared" si="312"/>
        <v>Sanda – Berženji</v>
      </c>
      <c r="CX291" s="58">
        <f t="shared" si="313"/>
        <v>210</v>
      </c>
      <c r="CY291" s="52" t="s">
        <v>0</v>
      </c>
      <c r="CZ291" s="63">
        <f t="shared" si="314"/>
        <v>210</v>
      </c>
      <c r="DA291" s="58" cm="1">
        <f t="array" ref="DA291">IF(CZ291&lt;&gt;"",INDEX(imePrezime_id,CZ291,0),IF(CD291&lt;&gt;"",CD291,""))</f>
        <v>1368</v>
      </c>
      <c r="DB291" s="52" t="s">
        <v>0</v>
      </c>
      <c r="DC291" s="63" t="str">
        <f t="shared" si="315"/>
        <v>imepre</v>
      </c>
      <c r="DD291" s="78" t="str">
        <f t="shared" si="269"/>
        <v>klu</v>
      </c>
      <c r="DE291" s="78" t="str">
        <f t="shared" si="316"/>
        <v>kat</v>
      </c>
      <c r="DF291" s="78" t="str">
        <f t="shared" si="317"/>
        <v/>
      </c>
      <c r="DG291" s="71" t="str">
        <f t="shared" si="318"/>
        <v>imepre-klu-kat</v>
      </c>
      <c r="DH291" s="52" t="s">
        <v>0</v>
      </c>
      <c r="DI291" s="63">
        <f>IF(BL291="","",MAX(DI$10:DI290)+1)</f>
        <v>1252</v>
      </c>
      <c r="DJ291" s="78">
        <f t="shared" si="319"/>
        <v>1011</v>
      </c>
      <c r="DK291" s="78">
        <f t="shared" si="320"/>
        <v>1368</v>
      </c>
      <c r="DL291" s="78">
        <f t="shared" si="321"/>
        <v>2861</v>
      </c>
      <c r="DM291" s="78">
        <f t="shared" si="322"/>
        <v>1</v>
      </c>
      <c r="DN291" s="78">
        <f t="shared" si="270"/>
        <v>0</v>
      </c>
      <c r="DO291" s="78">
        <f t="shared" si="271"/>
        <v>1</v>
      </c>
      <c r="DP291" s="78" t="str">
        <f t="shared" si="323"/>
        <v>0</v>
      </c>
      <c r="DQ291" s="78" t="str">
        <f t="shared" si="324"/>
        <v/>
      </c>
      <c r="DR291" s="78" t="str">
        <f t="shared" si="325"/>
        <v/>
      </c>
      <c r="DS291" s="58" t="str">
        <f t="shared" si="272"/>
        <v/>
      </c>
      <c r="DT291" s="52" t="s">
        <v>0</v>
      </c>
      <c r="DU291" s="20"/>
      <c r="DV291" s="52"/>
      <c r="DW291" s="20"/>
      <c r="DX291" s="52"/>
      <c r="DY291" s="230"/>
      <c r="DZ291" s="52" t="s">
        <v>0</v>
      </c>
    </row>
    <row r="292" spans="1:130" x14ac:dyDescent="0.25">
      <c r="A292" t="s">
        <v>0</v>
      </c>
      <c r="B292" s="57" t="str">
        <f>IF(csv!F284="","",csv!T284)</f>
        <v>Ž35</v>
      </c>
      <c r="C292" s="33" t="s">
        <v>0</v>
      </c>
      <c r="D292" s="33" t="str">
        <f>IF(csv!F284="","",csv!F284)</f>
        <v>Antea</v>
      </c>
      <c r="E292" s="33" t="str">
        <f>IF(csv!E284="","",csv!E284)</f>
        <v>Popović</v>
      </c>
      <c r="F292" s="33" t="s">
        <v>0</v>
      </c>
      <c r="G292" s="78" t="str">
        <f>IF(csv!M284="","",csv!M284)</f>
        <v>51:11</v>
      </c>
      <c r="H292" s="78" t="str">
        <f>IF(csv!N284="","",csv!N284)</f>
        <v>0</v>
      </c>
      <c r="I292" s="33" t="s">
        <v>0</v>
      </c>
      <c r="J292" s="33" t="str">
        <f>IF(csv!P284="","",csv!P284)</f>
        <v>KAP</v>
      </c>
      <c r="K292" s="33" t="str">
        <f>IF(csv!Q284="","",csv!Q284)</f>
        <v>OK Kapela</v>
      </c>
      <c r="L292" s="33" t="s">
        <v>0</v>
      </c>
      <c r="M292" s="71" t="str">
        <f>IF(csv!R284="","",csv!R284)</f>
        <v>CRO</v>
      </c>
      <c r="N292" s="52" t="s">
        <v>0</v>
      </c>
      <c r="O292" s="57" t="str">
        <f t="shared" si="273"/>
        <v>Ž35</v>
      </c>
      <c r="P292" s="78">
        <f>IF(O292="","",IF(COUNTIF(O$10:O291,O292)=0,P291+1,P291))</f>
        <v>19</v>
      </c>
      <c r="Q292" s="93">
        <f t="shared" si="274"/>
        <v>117</v>
      </c>
      <c r="R292" s="94" t="str" cm="1">
        <f t="array" ref="R292">IF(S292="","",INDEX(natjecanjeStaze_naziv,MATCH(S292,natjecanjeStaze_stazaId,0)))</f>
        <v>M45 – Ž20 – Ž35</v>
      </c>
      <c r="S292" s="58">
        <f t="shared" si="275"/>
        <v>1011</v>
      </c>
      <c r="T292" s="52" t="s">
        <v>0</v>
      </c>
      <c r="U292" s="165" t="str">
        <f t="shared" si="276"/>
        <v>Ž35</v>
      </c>
      <c r="V292" s="52" t="s">
        <v>0</v>
      </c>
      <c r="W292" s="57" t="str">
        <f t="shared" si="277"/>
        <v>CRO</v>
      </c>
      <c r="X292" s="78">
        <f t="shared" si="263"/>
        <v>1</v>
      </c>
      <c r="Y292" s="33" t="str">
        <f t="shared" si="278"/>
        <v/>
      </c>
      <c r="Z292" s="71" t="str">
        <f>IF(Y292="","",MAX(Z$10:Z291)+1)</f>
        <v/>
      </c>
      <c r="AA292" s="52" t="s">
        <v>0</v>
      </c>
      <c r="AB292" s="135"/>
      <c r="AC292" s="52" t="s">
        <v>0</v>
      </c>
      <c r="AD292" s="20" t="str">
        <f t="shared" si="279"/>
        <v/>
      </c>
      <c r="AE292" s="52" t="s">
        <v>0</v>
      </c>
      <c r="AF292" s="165" t="str">
        <f t="shared" si="280"/>
        <v>CRO</v>
      </c>
      <c r="AG292" s="52" t="s">
        <v>0</v>
      </c>
      <c r="AH292" s="57" t="str">
        <f t="shared" si="281"/>
        <v>KAP</v>
      </c>
      <c r="AI292" s="33" t="str">
        <f t="shared" si="282"/>
        <v>OK Kapela</v>
      </c>
      <c r="AJ292" s="78" t="str">
        <f t="shared" si="264"/>
        <v/>
      </c>
      <c r="AK292" s="33" t="str" cm="1">
        <f t="array" ref="AK292">IF(AJ292="",""&amp;AI292,IF(AJ292="NEMA",AI292,INDEX(klub_naziv,MATCH(INDEX(klubAlias_klubId,AJ292),klub_id,0))))</f>
        <v>OK Kapela</v>
      </c>
      <c r="AL292" s="33" t="str" cm="1">
        <f t="array" ref="AL292">IFERROR(""&amp;INDEX(registarNatjecatelji,CX292,4),"")</f>
        <v>OK Kapela</v>
      </c>
      <c r="AM292" s="95" t="str">
        <f t="shared" si="283"/>
        <v/>
      </c>
      <c r="AN292" s="71" t="str">
        <f t="shared" si="284"/>
        <v>OK Kapela</v>
      </c>
      <c r="AO292" s="52" t="s">
        <v>0</v>
      </c>
      <c r="AP292" s="87" t="str">
        <f>IF(AJ292&lt;&gt;"NEMA","",IF(IFERROR(MATCH(AI292,AI$10:AI291,0),0)&lt;&gt;0,"",AI292))</f>
        <v/>
      </c>
      <c r="AQ292" s="52" t="s">
        <v>0</v>
      </c>
      <c r="AR292" s="135"/>
      <c r="AS292" s="52" t="s">
        <v>0</v>
      </c>
      <c r="AT292" s="57" t="str">
        <f t="shared" si="285"/>
        <v/>
      </c>
      <c r="AU292" s="33" t="str">
        <f>IF(AT292="","",MAX(AU$10:AU291)+1)</f>
        <v/>
      </c>
      <c r="AV292" s="33" t="str">
        <f t="shared" si="286"/>
        <v/>
      </c>
      <c r="AW292" s="33" t="str">
        <f t="shared" si="287"/>
        <v/>
      </c>
      <c r="AX292" s="33" t="str">
        <f>IF(AR292="","",MAX(AX$10:AX291)+1)</f>
        <v/>
      </c>
      <c r="AY292" s="94" t="str">
        <f t="shared" si="288"/>
        <v/>
      </c>
      <c r="AZ292" s="71" t="str">
        <f t="shared" si="289"/>
        <v/>
      </c>
      <c r="BA292" s="52" t="s">
        <v>0</v>
      </c>
      <c r="BB292" s="20" t="str">
        <f t="shared" si="290"/>
        <v/>
      </c>
      <c r="BC292" s="52" t="s">
        <v>0</v>
      </c>
      <c r="BD292" s="165" t="str">
        <f t="shared" si="291"/>
        <v>OK Kapela</v>
      </c>
      <c r="BE292" s="52" t="s">
        <v>0</v>
      </c>
      <c r="BF292" s="63" t="str">
        <f t="shared" si="292"/>
        <v>51:11</v>
      </c>
      <c r="BG292" s="93" t="str">
        <f t="shared" si="293"/>
        <v>0</v>
      </c>
      <c r="BH292" s="211">
        <f t="shared" si="294"/>
        <v>3071</v>
      </c>
      <c r="BI292" s="212">
        <f t="shared" si="265"/>
        <v>1</v>
      </c>
      <c r="BJ292" s="52" t="s">
        <v>0</v>
      </c>
      <c r="BK292" s="57" t="str">
        <f t="shared" si="295"/>
        <v>Antea</v>
      </c>
      <c r="BL292" s="33" t="str">
        <f t="shared" si="296"/>
        <v>Popović</v>
      </c>
      <c r="BM292" s="78">
        <f t="shared" si="297"/>
        <v>1222</v>
      </c>
      <c r="BN292" s="78" t="str">
        <f t="shared" si="298"/>
        <v/>
      </c>
      <c r="BO292" s="33" t="str">
        <f t="shared" si="299"/>
        <v>Antea</v>
      </c>
      <c r="BP292" s="71" t="str">
        <f t="shared" si="300"/>
        <v>Popović</v>
      </c>
      <c r="BQ292" s="52" t="s">
        <v>0</v>
      </c>
      <c r="BR292" s="87" t="str">
        <f t="shared" si="301"/>
        <v/>
      </c>
      <c r="BS292" s="52" t="s">
        <v>0</v>
      </c>
      <c r="BT292" s="20" t="str">
        <f t="shared" si="302"/>
        <v/>
      </c>
      <c r="BU292" s="52" t="s">
        <v>0</v>
      </c>
      <c r="BV292" s="135"/>
      <c r="BW292" s="52" t="s">
        <v>0</v>
      </c>
      <c r="BX292" s="57" t="str">
        <f t="shared" si="303"/>
        <v/>
      </c>
      <c r="BY292" s="78" t="str">
        <f>IF(BV292="","",MAX(BY$10:BY291)+1)</f>
        <v/>
      </c>
      <c r="BZ292" s="58" t="str">
        <f t="shared" si="304"/>
        <v/>
      </c>
      <c r="CA292" s="52" t="s">
        <v>0</v>
      </c>
      <c r="CB292" s="20" t="str">
        <f t="shared" si="305"/>
        <v/>
      </c>
      <c r="CC292" s="52" t="s">
        <v>0</v>
      </c>
      <c r="CD292" s="63" t="str">
        <f>IF(AND(BM292="NEMA",BN292="NEMA"),MAX(CD$10:CD291)+1,"")</f>
        <v/>
      </c>
      <c r="CE292" s="58" t="str">
        <f t="shared" si="306"/>
        <v/>
      </c>
      <c r="CF292" t="s">
        <v>0</v>
      </c>
      <c r="CG292" s="138" t="str">
        <f t="shared" si="266"/>
        <v>Ž</v>
      </c>
      <c r="CH292" t="s">
        <v>0</v>
      </c>
      <c r="CI292" s="57" t="str">
        <f>IF(CD292="","",IF(M292&lt;&gt;"CRO","","INSERT INTO osoba (id,reg_broj,oib,spol_id,dat_rodjenja) VALUES ("&amp;CD292&amp;",(SELECT max(reg_broj)+1 FROM osoba),Null,'"&amp;CG292&amp;"',Null); INSERT INTO osoba_log (id,reg_broj,oib,spol_id,dat_rodjenja,dnevnik_id) SELECT id,reg_broj,oib,spol_id,dat_rodjenja,"&amp;dnevnik_id&amp;" FROM osoba WHERE id = "&amp;CD292&amp;";"))</f>
        <v/>
      </c>
      <c r="CJ292" s="71" t="str">
        <f>IF(CD292="","","INSERT INTO imeprezime (id,osoba_id,rbr,ime,prezime,klub_id,identitet_id,sintaksa_id,info,aktivno,dnevnik_id) VALUES ("&amp;CD292&amp;","&amp;IF(CI292="","Null",CD292)&amp;",1,'"&amp;BK292&amp;"','"&amp;BL292&amp;"',(SELECT id FROM klub WHERE naziv = '"&amp;BD292&amp;"'),Null,1,'',1,"&amp;dnevnik_id&amp;");")</f>
        <v/>
      </c>
      <c r="CK292" t="s">
        <v>0</v>
      </c>
      <c r="CL292" s="20" t="str">
        <f t="shared" si="307"/>
        <v/>
      </c>
      <c r="CM292" s="52" t="s">
        <v>0</v>
      </c>
      <c r="CN292" s="57" t="str">
        <f t="shared" si="267"/>
        <v>Antea</v>
      </c>
      <c r="CO292" s="71" t="str">
        <f t="shared" si="268"/>
        <v>Popović</v>
      </c>
      <c r="CP292" s="52" t="s">
        <v>0</v>
      </c>
      <c r="CQ292" s="57" t="str">
        <f t="shared" si="308"/>
        <v>Antea – Popović – OK Kapela – Ž35</v>
      </c>
      <c r="CR292" s="58">
        <f t="shared" si="309"/>
        <v>292</v>
      </c>
      <c r="CS292" s="52" t="s">
        <v>0</v>
      </c>
      <c r="CT292" s="57" t="str">
        <f t="shared" si="310"/>
        <v>Antea – Popović – OK Kapela</v>
      </c>
      <c r="CU292" s="58">
        <f t="shared" si="311"/>
        <v>292</v>
      </c>
      <c r="CV292" s="52" t="s">
        <v>0</v>
      </c>
      <c r="CW292" s="57" t="str">
        <f t="shared" si="312"/>
        <v>Antea – Popović</v>
      </c>
      <c r="CX292" s="58">
        <f t="shared" si="313"/>
        <v>292</v>
      </c>
      <c r="CY292" s="52" t="s">
        <v>0</v>
      </c>
      <c r="CZ292" s="63">
        <f t="shared" si="314"/>
        <v>292</v>
      </c>
      <c r="DA292" s="58" cm="1">
        <f t="array" ref="DA292">IF(CZ292&lt;&gt;"",INDEX(imePrezime_id,CZ292,0),IF(CD292&lt;&gt;"",CD292,""))</f>
        <v>1222</v>
      </c>
      <c r="DB292" s="52" t="s">
        <v>0</v>
      </c>
      <c r="DC292" s="63" t="str">
        <f t="shared" si="315"/>
        <v>imepre</v>
      </c>
      <c r="DD292" s="78" t="str">
        <f t="shared" si="269"/>
        <v>klu</v>
      </c>
      <c r="DE292" s="78" t="str">
        <f t="shared" si="316"/>
        <v>kat</v>
      </c>
      <c r="DF292" s="78" t="str">
        <f t="shared" si="317"/>
        <v/>
      </c>
      <c r="DG292" s="71" t="str">
        <f t="shared" si="318"/>
        <v>imepre-klu-kat</v>
      </c>
      <c r="DH292" s="52" t="s">
        <v>0</v>
      </c>
      <c r="DI292" s="63">
        <f>IF(BL292="","",MAX(DI$10:DI291)+1)</f>
        <v>1253</v>
      </c>
      <c r="DJ292" s="78">
        <f t="shared" si="319"/>
        <v>1011</v>
      </c>
      <c r="DK292" s="78">
        <f t="shared" si="320"/>
        <v>1222</v>
      </c>
      <c r="DL292" s="78">
        <f t="shared" si="321"/>
        <v>3071</v>
      </c>
      <c r="DM292" s="78">
        <f t="shared" si="322"/>
        <v>1</v>
      </c>
      <c r="DN292" s="78">
        <f t="shared" si="270"/>
        <v>0</v>
      </c>
      <c r="DO292" s="78">
        <f t="shared" si="271"/>
        <v>1</v>
      </c>
      <c r="DP292" s="78" t="str">
        <f t="shared" si="323"/>
        <v>0</v>
      </c>
      <c r="DQ292" s="78" t="str">
        <f t="shared" si="324"/>
        <v/>
      </c>
      <c r="DR292" s="78" t="str">
        <f t="shared" si="325"/>
        <v/>
      </c>
      <c r="DS292" s="58" t="str">
        <f t="shared" si="272"/>
        <v/>
      </c>
      <c r="DT292" s="52" t="s">
        <v>0</v>
      </c>
      <c r="DU292" s="20"/>
      <c r="DV292" s="52"/>
      <c r="DW292" s="20"/>
      <c r="DX292" s="52"/>
      <c r="DY292" s="230"/>
      <c r="DZ292" s="52" t="s">
        <v>0</v>
      </c>
    </row>
    <row r="293" spans="1:130" x14ac:dyDescent="0.25">
      <c r="A293" t="s">
        <v>0</v>
      </c>
      <c r="B293" s="57" t="str">
        <f>IF(csv!F285="","",csv!T285)</f>
        <v>Ž35</v>
      </c>
      <c r="C293" s="33" t="s">
        <v>0</v>
      </c>
      <c r="D293" s="33" t="str">
        <f>IF(csv!F285="","",csv!F285)</f>
        <v>Fabiana</v>
      </c>
      <c r="E293" s="33" t="str">
        <f>IF(csv!E285="","",csv!E285)</f>
        <v>Cini</v>
      </c>
      <c r="F293" s="33" t="s">
        <v>0</v>
      </c>
      <c r="G293" s="78" t="str">
        <f>IF(csv!M285="","",csv!M285)</f>
        <v>52:40</v>
      </c>
      <c r="H293" s="78" t="str">
        <f>IF(csv!N285="","",csv!N285)</f>
        <v>0</v>
      </c>
      <c r="I293" s="33" t="s">
        <v>0</v>
      </c>
      <c r="J293" s="33" t="str">
        <f>IF(csv!P285="","",csv!P285)</f>
        <v>Maksimir</v>
      </c>
      <c r="K293" s="33" t="str">
        <f>IF(csv!Q285="","",csv!Q285)</f>
        <v>OK Maksimir</v>
      </c>
      <c r="L293" s="33" t="s">
        <v>0</v>
      </c>
      <c r="M293" s="71" t="str">
        <f>IF(csv!R285="","",csv!R285)</f>
        <v>CRO</v>
      </c>
      <c r="N293" s="52" t="s">
        <v>0</v>
      </c>
      <c r="O293" s="57" t="str">
        <f t="shared" si="273"/>
        <v>Ž35</v>
      </c>
      <c r="P293" s="78">
        <f>IF(O293="","",IF(COUNTIF(O$10:O292,O293)=0,P292+1,P292))</f>
        <v>19</v>
      </c>
      <c r="Q293" s="93">
        <f t="shared" si="274"/>
        <v>117</v>
      </c>
      <c r="R293" s="94" t="str" cm="1">
        <f t="array" ref="R293">IF(S293="","",INDEX(natjecanjeStaze_naziv,MATCH(S293,natjecanjeStaze_stazaId,0)))</f>
        <v>M45 – Ž20 – Ž35</v>
      </c>
      <c r="S293" s="58">
        <f t="shared" si="275"/>
        <v>1011</v>
      </c>
      <c r="T293" s="52" t="s">
        <v>0</v>
      </c>
      <c r="U293" s="165" t="str">
        <f t="shared" si="276"/>
        <v>Ž35</v>
      </c>
      <c r="V293" s="52" t="s">
        <v>0</v>
      </c>
      <c r="W293" s="57" t="str">
        <f t="shared" si="277"/>
        <v>CRO</v>
      </c>
      <c r="X293" s="78">
        <f t="shared" si="263"/>
        <v>1</v>
      </c>
      <c r="Y293" s="33" t="str">
        <f t="shared" si="278"/>
        <v/>
      </c>
      <c r="Z293" s="71" t="str">
        <f>IF(Y293="","",MAX(Z$10:Z292)+1)</f>
        <v/>
      </c>
      <c r="AA293" s="52" t="s">
        <v>0</v>
      </c>
      <c r="AB293" s="135"/>
      <c r="AC293" s="52" t="s">
        <v>0</v>
      </c>
      <c r="AD293" s="20" t="str">
        <f t="shared" si="279"/>
        <v/>
      </c>
      <c r="AE293" s="52" t="s">
        <v>0</v>
      </c>
      <c r="AF293" s="165" t="str">
        <f t="shared" si="280"/>
        <v>CRO</v>
      </c>
      <c r="AG293" s="52" t="s">
        <v>0</v>
      </c>
      <c r="AH293" s="57" t="str">
        <f t="shared" si="281"/>
        <v>Maksimir</v>
      </c>
      <c r="AI293" s="33" t="str">
        <f t="shared" si="282"/>
        <v>OK Maksimir</v>
      </c>
      <c r="AJ293" s="78" t="str">
        <f t="shared" si="264"/>
        <v/>
      </c>
      <c r="AK293" s="33" t="str" cm="1">
        <f t="array" ref="AK293">IF(AJ293="",""&amp;AI293,IF(AJ293="NEMA",AI293,INDEX(klub_naziv,MATCH(INDEX(klubAlias_klubId,AJ293),klub_id,0))))</f>
        <v>OK Maksimir</v>
      </c>
      <c r="AL293" s="33" t="str" cm="1">
        <f t="array" ref="AL293">IFERROR(""&amp;INDEX(registarNatjecatelji,CX293,4),"")</f>
        <v>OK Maksimir</v>
      </c>
      <c r="AM293" s="95" t="str">
        <f t="shared" si="283"/>
        <v/>
      </c>
      <c r="AN293" s="71" t="str">
        <f t="shared" si="284"/>
        <v>OK Maksimir</v>
      </c>
      <c r="AO293" s="52" t="s">
        <v>0</v>
      </c>
      <c r="AP293" s="87" t="str">
        <f>IF(AJ293&lt;&gt;"NEMA","",IF(IFERROR(MATCH(AI293,AI$10:AI292,0),0)&lt;&gt;0,"",AI293))</f>
        <v/>
      </c>
      <c r="AQ293" s="52" t="s">
        <v>0</v>
      </c>
      <c r="AR293" s="135"/>
      <c r="AS293" s="52" t="s">
        <v>0</v>
      </c>
      <c r="AT293" s="57" t="str">
        <f t="shared" si="285"/>
        <v/>
      </c>
      <c r="AU293" s="33" t="str">
        <f>IF(AT293="","",MAX(AU$10:AU292)+1)</f>
        <v/>
      </c>
      <c r="AV293" s="33" t="str">
        <f t="shared" si="286"/>
        <v/>
      </c>
      <c r="AW293" s="33" t="str">
        <f t="shared" si="287"/>
        <v/>
      </c>
      <c r="AX293" s="33" t="str">
        <f>IF(AR293="","",MAX(AX$10:AX292)+1)</f>
        <v/>
      </c>
      <c r="AY293" s="94" t="str">
        <f t="shared" si="288"/>
        <v/>
      </c>
      <c r="AZ293" s="71" t="str">
        <f t="shared" si="289"/>
        <v/>
      </c>
      <c r="BA293" s="52" t="s">
        <v>0</v>
      </c>
      <c r="BB293" s="20" t="str">
        <f t="shared" si="290"/>
        <v/>
      </c>
      <c r="BC293" s="52" t="s">
        <v>0</v>
      </c>
      <c r="BD293" s="165" t="str">
        <f t="shared" si="291"/>
        <v>OK Maksimir</v>
      </c>
      <c r="BE293" s="52" t="s">
        <v>0</v>
      </c>
      <c r="BF293" s="63" t="str">
        <f t="shared" si="292"/>
        <v>52:40</v>
      </c>
      <c r="BG293" s="93" t="str">
        <f t="shared" si="293"/>
        <v>0</v>
      </c>
      <c r="BH293" s="211">
        <f t="shared" si="294"/>
        <v>3160</v>
      </c>
      <c r="BI293" s="212">
        <f t="shared" si="265"/>
        <v>1</v>
      </c>
      <c r="BJ293" s="52" t="s">
        <v>0</v>
      </c>
      <c r="BK293" s="57" t="str">
        <f t="shared" si="295"/>
        <v>Fabiana</v>
      </c>
      <c r="BL293" s="33" t="str">
        <f t="shared" si="296"/>
        <v>Cini</v>
      </c>
      <c r="BM293" s="78">
        <f t="shared" si="297"/>
        <v>1062</v>
      </c>
      <c r="BN293" s="78" t="str">
        <f t="shared" si="298"/>
        <v/>
      </c>
      <c r="BO293" s="33" t="str">
        <f t="shared" si="299"/>
        <v>Fabiana</v>
      </c>
      <c r="BP293" s="71" t="str">
        <f t="shared" si="300"/>
        <v>Cini</v>
      </c>
      <c r="BQ293" s="52" t="s">
        <v>0</v>
      </c>
      <c r="BR293" s="87" t="str">
        <f t="shared" si="301"/>
        <v/>
      </c>
      <c r="BS293" s="52" t="s">
        <v>0</v>
      </c>
      <c r="BT293" s="20" t="str">
        <f t="shared" si="302"/>
        <v/>
      </c>
      <c r="BU293" s="52" t="s">
        <v>0</v>
      </c>
      <c r="BV293" s="135"/>
      <c r="BW293" s="52" t="s">
        <v>0</v>
      </c>
      <c r="BX293" s="57" t="str">
        <f t="shared" si="303"/>
        <v/>
      </c>
      <c r="BY293" s="78" t="str">
        <f>IF(BV293="","",MAX(BY$10:BY292)+1)</f>
        <v/>
      </c>
      <c r="BZ293" s="58" t="str">
        <f t="shared" si="304"/>
        <v/>
      </c>
      <c r="CA293" s="52" t="s">
        <v>0</v>
      </c>
      <c r="CB293" s="20" t="str">
        <f t="shared" si="305"/>
        <v/>
      </c>
      <c r="CC293" s="52" t="s">
        <v>0</v>
      </c>
      <c r="CD293" s="63" t="str">
        <f>IF(AND(BM293="NEMA",BN293="NEMA"),MAX(CD$10:CD292)+1,"")</f>
        <v/>
      </c>
      <c r="CE293" s="58" t="str">
        <f t="shared" si="306"/>
        <v/>
      </c>
      <c r="CF293" t="s">
        <v>0</v>
      </c>
      <c r="CG293" s="138" t="str">
        <f t="shared" si="266"/>
        <v>Ž</v>
      </c>
      <c r="CH293" t="s">
        <v>0</v>
      </c>
      <c r="CI293" s="57" t="str">
        <f>IF(CD293="","",IF(M293&lt;&gt;"CRO","","INSERT INTO osoba (id,reg_broj,oib,spol_id,dat_rodjenja) VALUES ("&amp;CD293&amp;",(SELECT max(reg_broj)+1 FROM osoba),Null,'"&amp;CG293&amp;"',Null); INSERT INTO osoba_log (id,reg_broj,oib,spol_id,dat_rodjenja,dnevnik_id) SELECT id,reg_broj,oib,spol_id,dat_rodjenja,"&amp;dnevnik_id&amp;" FROM osoba WHERE id = "&amp;CD293&amp;";"))</f>
        <v/>
      </c>
      <c r="CJ293" s="71" t="str">
        <f>IF(CD293="","","INSERT INTO imeprezime (id,osoba_id,rbr,ime,prezime,klub_id,identitet_id,sintaksa_id,info,aktivno,dnevnik_id) VALUES ("&amp;CD293&amp;","&amp;IF(CI293="","Null",CD293)&amp;",1,'"&amp;BK293&amp;"','"&amp;BL293&amp;"',(SELECT id FROM klub WHERE naziv = '"&amp;BD293&amp;"'),Null,1,'',1,"&amp;dnevnik_id&amp;");")</f>
        <v/>
      </c>
      <c r="CK293" t="s">
        <v>0</v>
      </c>
      <c r="CL293" s="20" t="str">
        <f t="shared" si="307"/>
        <v/>
      </c>
      <c r="CM293" s="52" t="s">
        <v>0</v>
      </c>
      <c r="CN293" s="57" t="str">
        <f t="shared" si="267"/>
        <v>Fabiana</v>
      </c>
      <c r="CO293" s="71" t="str">
        <f t="shared" si="268"/>
        <v>Cini</v>
      </c>
      <c r="CP293" s="52" t="s">
        <v>0</v>
      </c>
      <c r="CQ293" s="57" t="str">
        <f t="shared" si="308"/>
        <v>Fabiana – Cini – OK Maksimir – Ž35</v>
      </c>
      <c r="CR293" s="58">
        <f t="shared" si="309"/>
        <v>333</v>
      </c>
      <c r="CS293" s="52" t="s">
        <v>0</v>
      </c>
      <c r="CT293" s="57" t="str">
        <f t="shared" si="310"/>
        <v>Fabiana – Cini – OK Maksimir</v>
      </c>
      <c r="CU293" s="58">
        <f t="shared" si="311"/>
        <v>333</v>
      </c>
      <c r="CV293" s="52" t="s">
        <v>0</v>
      </c>
      <c r="CW293" s="57" t="str">
        <f t="shared" si="312"/>
        <v>Fabiana – Cini</v>
      </c>
      <c r="CX293" s="58">
        <f t="shared" si="313"/>
        <v>333</v>
      </c>
      <c r="CY293" s="52" t="s">
        <v>0</v>
      </c>
      <c r="CZ293" s="63">
        <f t="shared" si="314"/>
        <v>333</v>
      </c>
      <c r="DA293" s="58" cm="1">
        <f t="array" ref="DA293">IF(CZ293&lt;&gt;"",INDEX(imePrezime_id,CZ293,0),IF(CD293&lt;&gt;"",CD293,""))</f>
        <v>1062</v>
      </c>
      <c r="DB293" s="52" t="s">
        <v>0</v>
      </c>
      <c r="DC293" s="63" t="str">
        <f t="shared" si="315"/>
        <v>imepre</v>
      </c>
      <c r="DD293" s="78" t="str">
        <f t="shared" si="269"/>
        <v>klu</v>
      </c>
      <c r="DE293" s="78" t="str">
        <f t="shared" si="316"/>
        <v>kat</v>
      </c>
      <c r="DF293" s="78" t="str">
        <f t="shared" si="317"/>
        <v/>
      </c>
      <c r="DG293" s="71" t="str">
        <f t="shared" si="318"/>
        <v>imepre-klu-kat</v>
      </c>
      <c r="DH293" s="52" t="s">
        <v>0</v>
      </c>
      <c r="DI293" s="63">
        <f>IF(BL293="","",MAX(DI$10:DI292)+1)</f>
        <v>1254</v>
      </c>
      <c r="DJ293" s="78">
        <f t="shared" si="319"/>
        <v>1011</v>
      </c>
      <c r="DK293" s="78">
        <f t="shared" si="320"/>
        <v>1062</v>
      </c>
      <c r="DL293" s="78">
        <f t="shared" si="321"/>
        <v>3160</v>
      </c>
      <c r="DM293" s="78">
        <f t="shared" si="322"/>
        <v>1</v>
      </c>
      <c r="DN293" s="78">
        <f t="shared" si="270"/>
        <v>0</v>
      </c>
      <c r="DO293" s="78">
        <f t="shared" si="271"/>
        <v>1</v>
      </c>
      <c r="DP293" s="78" t="str">
        <f t="shared" si="323"/>
        <v>0</v>
      </c>
      <c r="DQ293" s="78" t="str">
        <f t="shared" si="324"/>
        <v/>
      </c>
      <c r="DR293" s="78" t="str">
        <f t="shared" si="325"/>
        <v/>
      </c>
      <c r="DS293" s="58" t="str">
        <f t="shared" si="272"/>
        <v/>
      </c>
      <c r="DT293" s="52" t="s">
        <v>0</v>
      </c>
      <c r="DU293" s="20"/>
      <c r="DV293" s="52"/>
      <c r="DW293" s="20"/>
      <c r="DX293" s="52"/>
      <c r="DY293" s="230"/>
      <c r="DZ293" s="52" t="s">
        <v>0</v>
      </c>
    </row>
    <row r="294" spans="1:130" x14ac:dyDescent="0.25">
      <c r="A294" t="s">
        <v>0</v>
      </c>
      <c r="B294" s="57" t="str">
        <f>IF(csv!F286="","",csv!T286)</f>
        <v>Ž35</v>
      </c>
      <c r="C294" s="33" t="s">
        <v>0</v>
      </c>
      <c r="D294" s="33" t="str">
        <f>IF(csv!F286="","",csv!F286)</f>
        <v>Nikolina</v>
      </c>
      <c r="E294" s="33" t="str">
        <f>IF(csv!E286="","",csv!E286)</f>
        <v>Šantić</v>
      </c>
      <c r="F294" s="33" t="s">
        <v>0</v>
      </c>
      <c r="G294" s="78" t="str">
        <f>IF(csv!M286="","",csv!M286)</f>
        <v>56:50</v>
      </c>
      <c r="H294" s="78" t="str">
        <f>IF(csv!N286="","",csv!N286)</f>
        <v>0</v>
      </c>
      <c r="I294" s="33" t="s">
        <v>0</v>
      </c>
      <c r="J294" s="33" t="str">
        <f>IF(csv!P286="","",csv!P286)</f>
        <v>BJE</v>
      </c>
      <c r="K294" s="33" t="str">
        <f>IF(csv!Q286="","",csv!Q286)</f>
        <v>OK Bjelovar</v>
      </c>
      <c r="L294" s="33" t="s">
        <v>0</v>
      </c>
      <c r="M294" s="71" t="str">
        <f>IF(csv!R286="","",csv!R286)</f>
        <v>CRO</v>
      </c>
      <c r="N294" s="52" t="s">
        <v>0</v>
      </c>
      <c r="O294" s="57" t="str">
        <f t="shared" si="273"/>
        <v>Ž35</v>
      </c>
      <c r="P294" s="78">
        <f>IF(O294="","",IF(COUNTIF(O$10:O293,O294)=0,P293+1,P293))</f>
        <v>19</v>
      </c>
      <c r="Q294" s="93">
        <f t="shared" si="274"/>
        <v>117</v>
      </c>
      <c r="R294" s="94" t="str" cm="1">
        <f t="array" ref="R294">IF(S294="","",INDEX(natjecanjeStaze_naziv,MATCH(S294,natjecanjeStaze_stazaId,0)))</f>
        <v>M45 – Ž20 – Ž35</v>
      </c>
      <c r="S294" s="58">
        <f t="shared" si="275"/>
        <v>1011</v>
      </c>
      <c r="T294" s="52" t="s">
        <v>0</v>
      </c>
      <c r="U294" s="165" t="str">
        <f t="shared" si="276"/>
        <v>Ž35</v>
      </c>
      <c r="V294" s="52" t="s">
        <v>0</v>
      </c>
      <c r="W294" s="57" t="str">
        <f t="shared" si="277"/>
        <v>CRO</v>
      </c>
      <c r="X294" s="78">
        <f t="shared" si="263"/>
        <v>1</v>
      </c>
      <c r="Y294" s="33" t="str">
        <f t="shared" si="278"/>
        <v/>
      </c>
      <c r="Z294" s="71" t="str">
        <f>IF(Y294="","",MAX(Z$10:Z293)+1)</f>
        <v/>
      </c>
      <c r="AA294" s="52" t="s">
        <v>0</v>
      </c>
      <c r="AB294" s="135"/>
      <c r="AC294" s="52" t="s">
        <v>0</v>
      </c>
      <c r="AD294" s="20" t="str">
        <f t="shared" si="279"/>
        <v/>
      </c>
      <c r="AE294" s="52" t="s">
        <v>0</v>
      </c>
      <c r="AF294" s="165" t="str">
        <f t="shared" si="280"/>
        <v>CRO</v>
      </c>
      <c r="AG294" s="52" t="s">
        <v>0</v>
      </c>
      <c r="AH294" s="57" t="str">
        <f t="shared" si="281"/>
        <v>BJE</v>
      </c>
      <c r="AI294" s="33" t="str">
        <f t="shared" si="282"/>
        <v>OK Bjelovar</v>
      </c>
      <c r="AJ294" s="78" t="str">
        <f t="shared" si="264"/>
        <v/>
      </c>
      <c r="AK294" s="33" t="str" cm="1">
        <f t="array" ref="AK294">IF(AJ294="",""&amp;AI294,IF(AJ294="NEMA",AI294,INDEX(klub_naziv,MATCH(INDEX(klubAlias_klubId,AJ294),klub_id,0))))</f>
        <v>OK Bjelovar</v>
      </c>
      <c r="AL294" s="33" t="str" cm="1">
        <f t="array" ref="AL294">IFERROR(""&amp;INDEX(registarNatjecatelji,CX294,4),"")</f>
        <v>OK Bjelovar</v>
      </c>
      <c r="AM294" s="95" t="str">
        <f t="shared" si="283"/>
        <v/>
      </c>
      <c r="AN294" s="71" t="str">
        <f t="shared" si="284"/>
        <v>OK Bjelovar</v>
      </c>
      <c r="AO294" s="52" t="s">
        <v>0</v>
      </c>
      <c r="AP294" s="87" t="str">
        <f>IF(AJ294&lt;&gt;"NEMA","",IF(IFERROR(MATCH(AI294,AI$10:AI293,0),0)&lt;&gt;0,"",AI294))</f>
        <v/>
      </c>
      <c r="AQ294" s="52" t="s">
        <v>0</v>
      </c>
      <c r="AR294" s="135"/>
      <c r="AS294" s="52" t="s">
        <v>0</v>
      </c>
      <c r="AT294" s="57" t="str">
        <f t="shared" si="285"/>
        <v/>
      </c>
      <c r="AU294" s="33" t="str">
        <f>IF(AT294="","",MAX(AU$10:AU293)+1)</f>
        <v/>
      </c>
      <c r="AV294" s="33" t="str">
        <f t="shared" si="286"/>
        <v/>
      </c>
      <c r="AW294" s="33" t="str">
        <f t="shared" si="287"/>
        <v/>
      </c>
      <c r="AX294" s="33" t="str">
        <f>IF(AR294="","",MAX(AX$10:AX293)+1)</f>
        <v/>
      </c>
      <c r="AY294" s="94" t="str">
        <f t="shared" si="288"/>
        <v/>
      </c>
      <c r="AZ294" s="71" t="str">
        <f t="shared" si="289"/>
        <v/>
      </c>
      <c r="BA294" s="52" t="s">
        <v>0</v>
      </c>
      <c r="BB294" s="20" t="str">
        <f t="shared" si="290"/>
        <v/>
      </c>
      <c r="BC294" s="52" t="s">
        <v>0</v>
      </c>
      <c r="BD294" s="165" t="str">
        <f t="shared" si="291"/>
        <v>OK Bjelovar</v>
      </c>
      <c r="BE294" s="52" t="s">
        <v>0</v>
      </c>
      <c r="BF294" s="63" t="str">
        <f t="shared" si="292"/>
        <v>56:50</v>
      </c>
      <c r="BG294" s="93" t="str">
        <f t="shared" si="293"/>
        <v>0</v>
      </c>
      <c r="BH294" s="211">
        <f t="shared" si="294"/>
        <v>3410</v>
      </c>
      <c r="BI294" s="212">
        <f t="shared" si="265"/>
        <v>1</v>
      </c>
      <c r="BJ294" s="52" t="s">
        <v>0</v>
      </c>
      <c r="BK294" s="57" t="str">
        <f t="shared" si="295"/>
        <v>Nikolina</v>
      </c>
      <c r="BL294" s="33" t="str">
        <f t="shared" si="296"/>
        <v>Šantić</v>
      </c>
      <c r="BM294" s="78">
        <f t="shared" si="297"/>
        <v>1466</v>
      </c>
      <c r="BN294" s="78" t="str">
        <f t="shared" si="298"/>
        <v/>
      </c>
      <c r="BO294" s="33" t="str">
        <f t="shared" si="299"/>
        <v>Nikolina</v>
      </c>
      <c r="BP294" s="71" t="str">
        <f t="shared" si="300"/>
        <v>Šantić</v>
      </c>
      <c r="BQ294" s="52" t="s">
        <v>0</v>
      </c>
      <c r="BR294" s="87" t="str">
        <f t="shared" si="301"/>
        <v/>
      </c>
      <c r="BS294" s="52" t="s">
        <v>0</v>
      </c>
      <c r="BT294" s="20" t="str">
        <f t="shared" si="302"/>
        <v/>
      </c>
      <c r="BU294" s="52" t="s">
        <v>0</v>
      </c>
      <c r="BV294" s="135"/>
      <c r="BW294" s="52" t="s">
        <v>0</v>
      </c>
      <c r="BX294" s="57" t="str">
        <f t="shared" si="303"/>
        <v/>
      </c>
      <c r="BY294" s="78" t="str">
        <f>IF(BV294="","",MAX(BY$10:BY293)+1)</f>
        <v/>
      </c>
      <c r="BZ294" s="58" t="str">
        <f t="shared" si="304"/>
        <v/>
      </c>
      <c r="CA294" s="52" t="s">
        <v>0</v>
      </c>
      <c r="CB294" s="20" t="str">
        <f t="shared" si="305"/>
        <v/>
      </c>
      <c r="CC294" s="52" t="s">
        <v>0</v>
      </c>
      <c r="CD294" s="63" t="str">
        <f>IF(AND(BM294="NEMA",BN294="NEMA"),MAX(CD$10:CD293)+1,"")</f>
        <v/>
      </c>
      <c r="CE294" s="58" t="str">
        <f t="shared" si="306"/>
        <v/>
      </c>
      <c r="CF294" t="s">
        <v>0</v>
      </c>
      <c r="CG294" s="138" t="str">
        <f t="shared" si="266"/>
        <v>Ž</v>
      </c>
      <c r="CH294" t="s">
        <v>0</v>
      </c>
      <c r="CI294" s="57" t="str">
        <f>IF(CD294="","",IF(M294&lt;&gt;"CRO","","INSERT INTO osoba (id,reg_broj,oib,spol_id,dat_rodjenja) VALUES ("&amp;CD294&amp;",(SELECT max(reg_broj)+1 FROM osoba),Null,'"&amp;CG294&amp;"',Null); INSERT INTO osoba_log (id,reg_broj,oib,spol_id,dat_rodjenja,dnevnik_id) SELECT id,reg_broj,oib,spol_id,dat_rodjenja,"&amp;dnevnik_id&amp;" FROM osoba WHERE id = "&amp;CD294&amp;";"))</f>
        <v/>
      </c>
      <c r="CJ294" s="71" t="str">
        <f>IF(CD294="","","INSERT INTO imeprezime (id,osoba_id,rbr,ime,prezime,klub_id,identitet_id,sintaksa_id,info,aktivno,dnevnik_id) VALUES ("&amp;CD294&amp;","&amp;IF(CI294="","Null",CD294)&amp;",1,'"&amp;BK294&amp;"','"&amp;BL294&amp;"',(SELECT id FROM klub WHERE naziv = '"&amp;BD294&amp;"'),Null,1,'',1,"&amp;dnevnik_id&amp;");")</f>
        <v/>
      </c>
      <c r="CK294" t="s">
        <v>0</v>
      </c>
      <c r="CL294" s="20" t="str">
        <f t="shared" si="307"/>
        <v/>
      </c>
      <c r="CM294" s="52" t="s">
        <v>0</v>
      </c>
      <c r="CN294" s="57" t="str">
        <f t="shared" si="267"/>
        <v>Nikolina</v>
      </c>
      <c r="CO294" s="71" t="str">
        <f t="shared" si="268"/>
        <v>Šantić</v>
      </c>
      <c r="CP294" s="52" t="s">
        <v>0</v>
      </c>
      <c r="CQ294" s="57" t="str">
        <f t="shared" si="308"/>
        <v>Nikolina – Šantić – OK Bjelovar – Ž35</v>
      </c>
      <c r="CR294" s="58">
        <f t="shared" si="309"/>
        <v>23</v>
      </c>
      <c r="CS294" s="52" t="s">
        <v>0</v>
      </c>
      <c r="CT294" s="57" t="str">
        <f t="shared" si="310"/>
        <v>Nikolina – Šantić – OK Bjelovar</v>
      </c>
      <c r="CU294" s="58">
        <f t="shared" si="311"/>
        <v>23</v>
      </c>
      <c r="CV294" s="52" t="s">
        <v>0</v>
      </c>
      <c r="CW294" s="57" t="str">
        <f t="shared" si="312"/>
        <v>Nikolina – Šantić</v>
      </c>
      <c r="CX294" s="58">
        <f t="shared" si="313"/>
        <v>23</v>
      </c>
      <c r="CY294" s="52" t="s">
        <v>0</v>
      </c>
      <c r="CZ294" s="63">
        <f t="shared" si="314"/>
        <v>23</v>
      </c>
      <c r="DA294" s="58" cm="1">
        <f t="array" ref="DA294">IF(CZ294&lt;&gt;"",INDEX(imePrezime_id,CZ294,0),IF(CD294&lt;&gt;"",CD294,""))</f>
        <v>1466</v>
      </c>
      <c r="DB294" s="52" t="s">
        <v>0</v>
      </c>
      <c r="DC294" s="63" t="str">
        <f t="shared" si="315"/>
        <v>imepre</v>
      </c>
      <c r="DD294" s="78" t="str">
        <f t="shared" si="269"/>
        <v>klu</v>
      </c>
      <c r="DE294" s="78" t="str">
        <f t="shared" si="316"/>
        <v>kat</v>
      </c>
      <c r="DF294" s="78" t="str">
        <f t="shared" si="317"/>
        <v/>
      </c>
      <c r="DG294" s="71" t="str">
        <f t="shared" si="318"/>
        <v>imepre-klu-kat</v>
      </c>
      <c r="DH294" s="52" t="s">
        <v>0</v>
      </c>
      <c r="DI294" s="63">
        <f>IF(BL294="","",MAX(DI$10:DI293)+1)</f>
        <v>1255</v>
      </c>
      <c r="DJ294" s="78">
        <f t="shared" si="319"/>
        <v>1011</v>
      </c>
      <c r="DK294" s="78">
        <f t="shared" si="320"/>
        <v>1466</v>
      </c>
      <c r="DL294" s="78">
        <f t="shared" si="321"/>
        <v>3410</v>
      </c>
      <c r="DM294" s="78">
        <f t="shared" si="322"/>
        <v>1</v>
      </c>
      <c r="DN294" s="78">
        <f t="shared" si="270"/>
        <v>0</v>
      </c>
      <c r="DO294" s="78">
        <f t="shared" si="271"/>
        <v>1</v>
      </c>
      <c r="DP294" s="78" t="str">
        <f t="shared" si="323"/>
        <v>0</v>
      </c>
      <c r="DQ294" s="78" t="str">
        <f t="shared" si="324"/>
        <v/>
      </c>
      <c r="DR294" s="78" t="str">
        <f t="shared" si="325"/>
        <v/>
      </c>
      <c r="DS294" s="58" t="str">
        <f t="shared" si="272"/>
        <v/>
      </c>
      <c r="DT294" s="52" t="s">
        <v>0</v>
      </c>
      <c r="DU294" s="20"/>
      <c r="DV294" s="52"/>
      <c r="DW294" s="20"/>
      <c r="DX294" s="52"/>
      <c r="DY294" s="230"/>
      <c r="DZ294" s="52" t="s">
        <v>0</v>
      </c>
    </row>
    <row r="295" spans="1:130" x14ac:dyDescent="0.25">
      <c r="A295" t="s">
        <v>0</v>
      </c>
      <c r="B295" s="57" t="str">
        <f>IF(csv!F287="","",csv!T287)</f>
        <v>Ž35</v>
      </c>
      <c r="C295" s="33" t="s">
        <v>0</v>
      </c>
      <c r="D295" s="33" t="str">
        <f>IF(csv!F287="","",csv!F287)</f>
        <v>Sabina</v>
      </c>
      <c r="E295" s="33" t="str">
        <f>IF(csv!E287="","",csv!E287)</f>
        <v>Seražin Korper</v>
      </c>
      <c r="F295" s="33" t="s">
        <v>0</v>
      </c>
      <c r="G295" s="78" t="str">
        <f>IF(csv!M287="","",csv!M287)</f>
        <v>60:22</v>
      </c>
      <c r="H295" s="78" t="str">
        <f>IF(csv!N287="","",csv!N287)</f>
        <v>0</v>
      </c>
      <c r="I295" s="33" t="s">
        <v>0</v>
      </c>
      <c r="J295" s="33" t="str">
        <f>IF(csv!P287="","",csv!P287)</f>
        <v>OK Jelen</v>
      </c>
      <c r="K295" s="33" t="str">
        <f>IF(csv!Q287="","",csv!Q287)</f>
        <v>OK Jelen</v>
      </c>
      <c r="L295" s="33" t="s">
        <v>0</v>
      </c>
      <c r="M295" s="71" t="str">
        <f>IF(csv!R287="","",csv!R287)</f>
        <v>CRO</v>
      </c>
      <c r="N295" s="52" t="s">
        <v>0</v>
      </c>
      <c r="O295" s="57" t="str">
        <f t="shared" si="273"/>
        <v>Ž35</v>
      </c>
      <c r="P295" s="78">
        <f>IF(O295="","",IF(COUNTIF(O$10:O294,O295)=0,P294+1,P294))</f>
        <v>19</v>
      </c>
      <c r="Q295" s="93">
        <f t="shared" si="274"/>
        <v>117</v>
      </c>
      <c r="R295" s="94" t="str" cm="1">
        <f t="array" ref="R295">IF(S295="","",INDEX(natjecanjeStaze_naziv,MATCH(S295,natjecanjeStaze_stazaId,0)))</f>
        <v>M45 – Ž20 – Ž35</v>
      </c>
      <c r="S295" s="58">
        <f t="shared" si="275"/>
        <v>1011</v>
      </c>
      <c r="T295" s="52" t="s">
        <v>0</v>
      </c>
      <c r="U295" s="165" t="str">
        <f t="shared" si="276"/>
        <v>Ž35</v>
      </c>
      <c r="V295" s="52" t="s">
        <v>0</v>
      </c>
      <c r="W295" s="57" t="str">
        <f t="shared" si="277"/>
        <v>CRO</v>
      </c>
      <c r="X295" s="78">
        <f t="shared" si="263"/>
        <v>1</v>
      </c>
      <c r="Y295" s="33" t="str">
        <f t="shared" si="278"/>
        <v/>
      </c>
      <c r="Z295" s="71" t="str">
        <f>IF(Y295="","",MAX(Z$10:Z294)+1)</f>
        <v/>
      </c>
      <c r="AA295" s="52" t="s">
        <v>0</v>
      </c>
      <c r="AB295" s="135"/>
      <c r="AC295" s="52" t="s">
        <v>0</v>
      </c>
      <c r="AD295" s="20" t="str">
        <f t="shared" si="279"/>
        <v/>
      </c>
      <c r="AE295" s="52" t="s">
        <v>0</v>
      </c>
      <c r="AF295" s="165" t="str">
        <f t="shared" si="280"/>
        <v>CRO</v>
      </c>
      <c r="AG295" s="52" t="s">
        <v>0</v>
      </c>
      <c r="AH295" s="57" t="str">
        <f t="shared" si="281"/>
        <v>OK Jelen</v>
      </c>
      <c r="AI295" s="33" t="str">
        <f t="shared" si="282"/>
        <v>OK Jelen</v>
      </c>
      <c r="AJ295" s="78" t="str">
        <f t="shared" si="264"/>
        <v/>
      </c>
      <c r="AK295" s="33" t="str" cm="1">
        <f t="array" ref="AK295">IF(AJ295="",""&amp;AI295,IF(AJ295="NEMA",AI295,INDEX(klub_naziv,MATCH(INDEX(klubAlias_klubId,AJ295),klub_id,0))))</f>
        <v>OK Jelen</v>
      </c>
      <c r="AL295" s="33" t="str" cm="1">
        <f t="array" ref="AL295">IFERROR(""&amp;INDEX(registarNatjecatelji,CX295,4),"")</f>
        <v>OK Jelen</v>
      </c>
      <c r="AM295" s="95" t="str">
        <f t="shared" si="283"/>
        <v/>
      </c>
      <c r="AN295" s="71" t="str">
        <f t="shared" si="284"/>
        <v>OK Jelen</v>
      </c>
      <c r="AO295" s="52" t="s">
        <v>0</v>
      </c>
      <c r="AP295" s="87" t="str">
        <f>IF(AJ295&lt;&gt;"NEMA","",IF(IFERROR(MATCH(AI295,AI$10:AI294,0),0)&lt;&gt;0,"",AI295))</f>
        <v/>
      </c>
      <c r="AQ295" s="52" t="s">
        <v>0</v>
      </c>
      <c r="AR295" s="135"/>
      <c r="AS295" s="52" t="s">
        <v>0</v>
      </c>
      <c r="AT295" s="57" t="str">
        <f t="shared" si="285"/>
        <v/>
      </c>
      <c r="AU295" s="33" t="str">
        <f>IF(AT295="","",MAX(AU$10:AU294)+1)</f>
        <v/>
      </c>
      <c r="AV295" s="33" t="str">
        <f t="shared" si="286"/>
        <v/>
      </c>
      <c r="AW295" s="33" t="str">
        <f t="shared" si="287"/>
        <v/>
      </c>
      <c r="AX295" s="33" t="str">
        <f>IF(AR295="","",MAX(AX$10:AX294)+1)</f>
        <v/>
      </c>
      <c r="AY295" s="94" t="str">
        <f t="shared" si="288"/>
        <v/>
      </c>
      <c r="AZ295" s="71" t="str">
        <f t="shared" si="289"/>
        <v/>
      </c>
      <c r="BA295" s="52" t="s">
        <v>0</v>
      </c>
      <c r="BB295" s="20" t="str">
        <f t="shared" si="290"/>
        <v/>
      </c>
      <c r="BC295" s="52" t="s">
        <v>0</v>
      </c>
      <c r="BD295" s="165" t="str">
        <f t="shared" si="291"/>
        <v>OK Jelen</v>
      </c>
      <c r="BE295" s="52" t="s">
        <v>0</v>
      </c>
      <c r="BF295" s="63" t="str">
        <f t="shared" si="292"/>
        <v>60:22</v>
      </c>
      <c r="BG295" s="93" t="str">
        <f t="shared" si="293"/>
        <v>0</v>
      </c>
      <c r="BH295" s="211">
        <f t="shared" si="294"/>
        <v>3622</v>
      </c>
      <c r="BI295" s="212">
        <f t="shared" si="265"/>
        <v>1</v>
      </c>
      <c r="BJ295" s="52" t="s">
        <v>0</v>
      </c>
      <c r="BK295" s="57" t="str">
        <f t="shared" si="295"/>
        <v>Sabina</v>
      </c>
      <c r="BL295" s="33" t="str">
        <f t="shared" si="296"/>
        <v>Seražin Korper</v>
      </c>
      <c r="BM295" s="78">
        <f t="shared" si="297"/>
        <v>1381</v>
      </c>
      <c r="BN295" s="78" t="str">
        <f t="shared" si="298"/>
        <v/>
      </c>
      <c r="BO295" s="33" t="str">
        <f t="shared" si="299"/>
        <v>Sabina</v>
      </c>
      <c r="BP295" s="71" t="str">
        <f t="shared" si="300"/>
        <v>Seražin Korper</v>
      </c>
      <c r="BQ295" s="52" t="s">
        <v>0</v>
      </c>
      <c r="BR295" s="87" t="str">
        <f t="shared" si="301"/>
        <v/>
      </c>
      <c r="BS295" s="52" t="s">
        <v>0</v>
      </c>
      <c r="BT295" s="20" t="str">
        <f t="shared" si="302"/>
        <v/>
      </c>
      <c r="BU295" s="52" t="s">
        <v>0</v>
      </c>
      <c r="BV295" s="135"/>
      <c r="BW295" s="52" t="s">
        <v>0</v>
      </c>
      <c r="BX295" s="57" t="str">
        <f t="shared" si="303"/>
        <v/>
      </c>
      <c r="BY295" s="78" t="str">
        <f>IF(BV295="","",MAX(BY$10:BY294)+1)</f>
        <v/>
      </c>
      <c r="BZ295" s="58" t="str">
        <f t="shared" si="304"/>
        <v/>
      </c>
      <c r="CA295" s="52" t="s">
        <v>0</v>
      </c>
      <c r="CB295" s="20" t="str">
        <f t="shared" si="305"/>
        <v/>
      </c>
      <c r="CC295" s="52" t="s">
        <v>0</v>
      </c>
      <c r="CD295" s="63" t="str">
        <f>IF(AND(BM295="NEMA",BN295="NEMA"),MAX(CD$10:CD294)+1,"")</f>
        <v/>
      </c>
      <c r="CE295" s="58" t="str">
        <f t="shared" si="306"/>
        <v/>
      </c>
      <c r="CF295" t="s">
        <v>0</v>
      </c>
      <c r="CG295" s="138" t="str">
        <f t="shared" si="266"/>
        <v>Ž</v>
      </c>
      <c r="CH295" t="s">
        <v>0</v>
      </c>
      <c r="CI295" s="57" t="str">
        <f>IF(CD295="","",IF(M295&lt;&gt;"CRO","","INSERT INTO osoba (id,reg_broj,oib,spol_id,dat_rodjenja) VALUES ("&amp;CD295&amp;",(SELECT max(reg_broj)+1 FROM osoba),Null,'"&amp;CG295&amp;"',Null); INSERT INTO osoba_log (id,reg_broj,oib,spol_id,dat_rodjenja,dnevnik_id) SELECT id,reg_broj,oib,spol_id,dat_rodjenja,"&amp;dnevnik_id&amp;" FROM osoba WHERE id = "&amp;CD295&amp;";"))</f>
        <v/>
      </c>
      <c r="CJ295" s="71" t="str">
        <f>IF(CD295="","","INSERT INTO imeprezime (id,osoba_id,rbr,ime,prezime,klub_id,identitet_id,sintaksa_id,info,aktivno,dnevnik_id) VALUES ("&amp;CD295&amp;","&amp;IF(CI295="","Null",CD295)&amp;",1,'"&amp;BK295&amp;"','"&amp;BL295&amp;"',(SELECT id FROM klub WHERE naziv = '"&amp;BD295&amp;"'),Null,1,'',1,"&amp;dnevnik_id&amp;");")</f>
        <v/>
      </c>
      <c r="CK295" t="s">
        <v>0</v>
      </c>
      <c r="CL295" s="20" t="str">
        <f t="shared" si="307"/>
        <v/>
      </c>
      <c r="CM295" s="52" t="s">
        <v>0</v>
      </c>
      <c r="CN295" s="57" t="str">
        <f t="shared" si="267"/>
        <v>Sabina</v>
      </c>
      <c r="CO295" s="71" t="str">
        <f t="shared" si="268"/>
        <v>Seražin Korper</v>
      </c>
      <c r="CP295" s="52" t="s">
        <v>0</v>
      </c>
      <c r="CQ295" s="57" t="str">
        <f t="shared" si="308"/>
        <v>Sabina – Seražin Korper – OK Jelen – Ž35</v>
      </c>
      <c r="CR295" s="58">
        <f t="shared" si="309"/>
        <v>188</v>
      </c>
      <c r="CS295" s="52" t="s">
        <v>0</v>
      </c>
      <c r="CT295" s="57" t="str">
        <f t="shared" si="310"/>
        <v>Sabina – Seražin Korper – OK Jelen</v>
      </c>
      <c r="CU295" s="58">
        <f t="shared" si="311"/>
        <v>188</v>
      </c>
      <c r="CV295" s="52" t="s">
        <v>0</v>
      </c>
      <c r="CW295" s="57" t="str">
        <f t="shared" si="312"/>
        <v>Sabina – Seražin Korper</v>
      </c>
      <c r="CX295" s="58">
        <f t="shared" si="313"/>
        <v>188</v>
      </c>
      <c r="CY295" s="52" t="s">
        <v>0</v>
      </c>
      <c r="CZ295" s="63">
        <f t="shared" si="314"/>
        <v>188</v>
      </c>
      <c r="DA295" s="58" cm="1">
        <f t="array" ref="DA295">IF(CZ295&lt;&gt;"",INDEX(imePrezime_id,CZ295,0),IF(CD295&lt;&gt;"",CD295,""))</f>
        <v>1381</v>
      </c>
      <c r="DB295" s="52" t="s">
        <v>0</v>
      </c>
      <c r="DC295" s="63" t="str">
        <f t="shared" si="315"/>
        <v>imepre</v>
      </c>
      <c r="DD295" s="78" t="str">
        <f t="shared" si="269"/>
        <v>klu</v>
      </c>
      <c r="DE295" s="78" t="str">
        <f t="shared" si="316"/>
        <v>kat</v>
      </c>
      <c r="DF295" s="78" t="str">
        <f t="shared" si="317"/>
        <v/>
      </c>
      <c r="DG295" s="71" t="str">
        <f t="shared" si="318"/>
        <v>imepre-klu-kat</v>
      </c>
      <c r="DH295" s="52" t="s">
        <v>0</v>
      </c>
      <c r="DI295" s="63">
        <f>IF(BL295="","",MAX(DI$10:DI294)+1)</f>
        <v>1256</v>
      </c>
      <c r="DJ295" s="78">
        <f t="shared" si="319"/>
        <v>1011</v>
      </c>
      <c r="DK295" s="78">
        <f t="shared" si="320"/>
        <v>1381</v>
      </c>
      <c r="DL295" s="78">
        <f t="shared" si="321"/>
        <v>3622</v>
      </c>
      <c r="DM295" s="78">
        <f t="shared" si="322"/>
        <v>1</v>
      </c>
      <c r="DN295" s="78">
        <f t="shared" si="270"/>
        <v>0</v>
      </c>
      <c r="DO295" s="78">
        <f t="shared" si="271"/>
        <v>1</v>
      </c>
      <c r="DP295" s="78" t="str">
        <f t="shared" si="323"/>
        <v>0</v>
      </c>
      <c r="DQ295" s="78" t="str">
        <f t="shared" si="324"/>
        <v/>
      </c>
      <c r="DR295" s="78" t="str">
        <f t="shared" si="325"/>
        <v/>
      </c>
      <c r="DS295" s="58" t="str">
        <f t="shared" si="272"/>
        <v/>
      </c>
      <c r="DT295" s="52" t="s">
        <v>0</v>
      </c>
      <c r="DU295" s="20"/>
      <c r="DV295" s="52"/>
      <c r="DW295" s="20"/>
      <c r="DX295" s="52"/>
      <c r="DY295" s="230"/>
      <c r="DZ295" s="52" t="s">
        <v>0</v>
      </c>
    </row>
    <row r="296" spans="1:130" x14ac:dyDescent="0.25">
      <c r="A296" t="s">
        <v>0</v>
      </c>
      <c r="B296" s="57" t="str">
        <f>IF(csv!F288="","",csv!T288)</f>
        <v>Ž35</v>
      </c>
      <c r="C296" s="33" t="s">
        <v>0</v>
      </c>
      <c r="D296" s="33" t="str">
        <f>IF(csv!F288="","",csv!F288)</f>
        <v>Monika</v>
      </c>
      <c r="E296" s="33" t="str">
        <f>IF(csv!E288="","",csv!E288)</f>
        <v>Kovaljesko</v>
      </c>
      <c r="F296" s="33" t="s">
        <v>0</v>
      </c>
      <c r="G296" s="78" t="str">
        <f>IF(csv!M288="","",csv!M288)</f>
        <v>60:50</v>
      </c>
      <c r="H296" s="78" t="str">
        <f>IF(csv!N288="","",csv!N288)</f>
        <v>0</v>
      </c>
      <c r="I296" s="33" t="s">
        <v>0</v>
      </c>
      <c r="J296" s="33" t="str">
        <f>IF(csv!P288="","",csv!P288)</f>
        <v>KAP</v>
      </c>
      <c r="K296" s="33" t="str">
        <f>IF(csv!Q288="","",csv!Q288)</f>
        <v>OK Kapela</v>
      </c>
      <c r="L296" s="33" t="s">
        <v>0</v>
      </c>
      <c r="M296" s="71" t="str">
        <f>IF(csv!R288="","",csv!R288)</f>
        <v>CRO</v>
      </c>
      <c r="N296" s="52" t="s">
        <v>0</v>
      </c>
      <c r="O296" s="57" t="str">
        <f t="shared" si="273"/>
        <v>Ž35</v>
      </c>
      <c r="P296" s="78">
        <f>IF(O296="","",IF(COUNTIF(O$10:O295,O296)=0,P295+1,P295))</f>
        <v>19</v>
      </c>
      <c r="Q296" s="93">
        <f t="shared" si="274"/>
        <v>117</v>
      </c>
      <c r="R296" s="94" t="str" cm="1">
        <f t="array" ref="R296">IF(S296="","",INDEX(natjecanjeStaze_naziv,MATCH(S296,natjecanjeStaze_stazaId,0)))</f>
        <v>M45 – Ž20 – Ž35</v>
      </c>
      <c r="S296" s="58">
        <f t="shared" si="275"/>
        <v>1011</v>
      </c>
      <c r="T296" s="52" t="s">
        <v>0</v>
      </c>
      <c r="U296" s="165" t="str">
        <f t="shared" si="276"/>
        <v>Ž35</v>
      </c>
      <c r="V296" s="52" t="s">
        <v>0</v>
      </c>
      <c r="W296" s="57" t="str">
        <f t="shared" si="277"/>
        <v>CRO</v>
      </c>
      <c r="X296" s="78">
        <f t="shared" si="263"/>
        <v>1</v>
      </c>
      <c r="Y296" s="33" t="str">
        <f t="shared" si="278"/>
        <v/>
      </c>
      <c r="Z296" s="71" t="str">
        <f>IF(Y296="","",MAX(Z$10:Z295)+1)</f>
        <v/>
      </c>
      <c r="AA296" s="52" t="s">
        <v>0</v>
      </c>
      <c r="AB296" s="135"/>
      <c r="AC296" s="52" t="s">
        <v>0</v>
      </c>
      <c r="AD296" s="20" t="str">
        <f t="shared" si="279"/>
        <v/>
      </c>
      <c r="AE296" s="52" t="s">
        <v>0</v>
      </c>
      <c r="AF296" s="165" t="str">
        <f t="shared" si="280"/>
        <v>CRO</v>
      </c>
      <c r="AG296" s="52" t="s">
        <v>0</v>
      </c>
      <c r="AH296" s="57" t="str">
        <f t="shared" si="281"/>
        <v>KAP</v>
      </c>
      <c r="AI296" s="33" t="str">
        <f t="shared" si="282"/>
        <v>OK Kapela</v>
      </c>
      <c r="AJ296" s="78" t="str">
        <f t="shared" si="264"/>
        <v/>
      </c>
      <c r="AK296" s="33" t="str" cm="1">
        <f t="array" ref="AK296">IF(AJ296="",""&amp;AI296,IF(AJ296="NEMA",AI296,INDEX(klub_naziv,MATCH(INDEX(klubAlias_klubId,AJ296),klub_id,0))))</f>
        <v>OK Kapela</v>
      </c>
      <c r="AL296" s="33" t="str" cm="1">
        <f t="array" ref="AL296">IFERROR(""&amp;INDEX(registarNatjecatelji,CX296,4),"")</f>
        <v>OK Kapela</v>
      </c>
      <c r="AM296" s="95" t="str">
        <f t="shared" si="283"/>
        <v/>
      </c>
      <c r="AN296" s="71" t="str">
        <f t="shared" si="284"/>
        <v>OK Kapela</v>
      </c>
      <c r="AO296" s="52" t="s">
        <v>0</v>
      </c>
      <c r="AP296" s="87" t="str">
        <f>IF(AJ296&lt;&gt;"NEMA","",IF(IFERROR(MATCH(AI296,AI$10:AI295,0),0)&lt;&gt;0,"",AI296))</f>
        <v/>
      </c>
      <c r="AQ296" s="52" t="s">
        <v>0</v>
      </c>
      <c r="AR296" s="135"/>
      <c r="AS296" s="52" t="s">
        <v>0</v>
      </c>
      <c r="AT296" s="57" t="str">
        <f t="shared" si="285"/>
        <v/>
      </c>
      <c r="AU296" s="33" t="str">
        <f>IF(AT296="","",MAX(AU$10:AU295)+1)</f>
        <v/>
      </c>
      <c r="AV296" s="33" t="str">
        <f t="shared" si="286"/>
        <v/>
      </c>
      <c r="AW296" s="33" t="str">
        <f t="shared" si="287"/>
        <v/>
      </c>
      <c r="AX296" s="33" t="str">
        <f>IF(AR296="","",MAX(AX$10:AX295)+1)</f>
        <v/>
      </c>
      <c r="AY296" s="94" t="str">
        <f t="shared" si="288"/>
        <v/>
      </c>
      <c r="AZ296" s="71" t="str">
        <f t="shared" si="289"/>
        <v/>
      </c>
      <c r="BA296" s="52" t="s">
        <v>0</v>
      </c>
      <c r="BB296" s="20" t="str">
        <f t="shared" si="290"/>
        <v/>
      </c>
      <c r="BC296" s="52" t="s">
        <v>0</v>
      </c>
      <c r="BD296" s="165" t="str">
        <f t="shared" si="291"/>
        <v>OK Kapela</v>
      </c>
      <c r="BE296" s="52" t="s">
        <v>0</v>
      </c>
      <c r="BF296" s="63" t="str">
        <f t="shared" si="292"/>
        <v>60:50</v>
      </c>
      <c r="BG296" s="93" t="str">
        <f t="shared" si="293"/>
        <v>0</v>
      </c>
      <c r="BH296" s="211">
        <f t="shared" si="294"/>
        <v>3650</v>
      </c>
      <c r="BI296" s="212">
        <f t="shared" si="265"/>
        <v>1</v>
      </c>
      <c r="BJ296" s="52" t="s">
        <v>0</v>
      </c>
      <c r="BK296" s="57" t="str">
        <f t="shared" si="295"/>
        <v>Monika</v>
      </c>
      <c r="BL296" s="33" t="str">
        <f t="shared" si="296"/>
        <v>Kovaljesko</v>
      </c>
      <c r="BM296" s="78">
        <f t="shared" si="297"/>
        <v>1541</v>
      </c>
      <c r="BN296" s="78" t="str">
        <f t="shared" si="298"/>
        <v/>
      </c>
      <c r="BO296" s="33" t="str">
        <f t="shared" si="299"/>
        <v>Monika</v>
      </c>
      <c r="BP296" s="71" t="str">
        <f t="shared" si="300"/>
        <v>Kovaljesko</v>
      </c>
      <c r="BQ296" s="52" t="s">
        <v>0</v>
      </c>
      <c r="BR296" s="87" t="str">
        <f t="shared" si="301"/>
        <v/>
      </c>
      <c r="BS296" s="52" t="s">
        <v>0</v>
      </c>
      <c r="BT296" s="20" t="str">
        <f t="shared" si="302"/>
        <v/>
      </c>
      <c r="BU296" s="52" t="s">
        <v>0</v>
      </c>
      <c r="BV296" s="135"/>
      <c r="BW296" s="52" t="s">
        <v>0</v>
      </c>
      <c r="BX296" s="57" t="str">
        <f t="shared" si="303"/>
        <v/>
      </c>
      <c r="BY296" s="78" t="str">
        <f>IF(BV296="","",MAX(BY$10:BY295)+1)</f>
        <v/>
      </c>
      <c r="BZ296" s="58" t="str">
        <f t="shared" si="304"/>
        <v/>
      </c>
      <c r="CA296" s="52" t="s">
        <v>0</v>
      </c>
      <c r="CB296" s="20" t="str">
        <f t="shared" si="305"/>
        <v/>
      </c>
      <c r="CC296" s="52" t="s">
        <v>0</v>
      </c>
      <c r="CD296" s="63" t="str">
        <f>IF(AND(BM296="NEMA",BN296="NEMA"),MAX(CD$10:CD295)+1,"")</f>
        <v/>
      </c>
      <c r="CE296" s="58" t="str">
        <f t="shared" si="306"/>
        <v/>
      </c>
      <c r="CF296" t="s">
        <v>0</v>
      </c>
      <c r="CG296" s="138" t="str">
        <f t="shared" si="266"/>
        <v>Ž</v>
      </c>
      <c r="CH296" t="s">
        <v>0</v>
      </c>
      <c r="CI296" s="57" t="str">
        <f>IF(CD296="","",IF(M296&lt;&gt;"CRO","","INSERT INTO osoba (id,reg_broj,oib,spol_id,dat_rodjenja) VALUES ("&amp;CD296&amp;",(SELECT max(reg_broj)+1 FROM osoba),Null,'"&amp;CG296&amp;"',Null); INSERT INTO osoba_log (id,reg_broj,oib,spol_id,dat_rodjenja,dnevnik_id) SELECT id,reg_broj,oib,spol_id,dat_rodjenja,"&amp;dnevnik_id&amp;" FROM osoba WHERE id = "&amp;CD296&amp;";"))</f>
        <v/>
      </c>
      <c r="CJ296" s="71" t="str">
        <f>IF(CD296="","","INSERT INTO imeprezime (id,osoba_id,rbr,ime,prezime,klub_id,identitet_id,sintaksa_id,info,aktivno,dnevnik_id) VALUES ("&amp;CD296&amp;","&amp;IF(CI296="","Null",CD296)&amp;",1,'"&amp;BK296&amp;"','"&amp;BL296&amp;"',(SELECT id FROM klub WHERE naziv = '"&amp;BD296&amp;"'),Null,1,'',1,"&amp;dnevnik_id&amp;");")</f>
        <v/>
      </c>
      <c r="CK296" t="s">
        <v>0</v>
      </c>
      <c r="CL296" s="20" t="str">
        <f t="shared" si="307"/>
        <v/>
      </c>
      <c r="CM296" s="52" t="s">
        <v>0</v>
      </c>
      <c r="CN296" s="57" t="str">
        <f t="shared" si="267"/>
        <v>Monika</v>
      </c>
      <c r="CO296" s="71" t="str">
        <f t="shared" si="268"/>
        <v>Kovaljesko</v>
      </c>
      <c r="CP296" s="52" t="s">
        <v>0</v>
      </c>
      <c r="CQ296" s="57" t="str">
        <f t="shared" si="308"/>
        <v>Monika – Kovaljesko – OK Kapela – Ž35</v>
      </c>
      <c r="CR296" s="58">
        <f t="shared" si="309"/>
        <v>267</v>
      </c>
      <c r="CS296" s="52" t="s">
        <v>0</v>
      </c>
      <c r="CT296" s="57" t="str">
        <f t="shared" si="310"/>
        <v>Monika – Kovaljesko – OK Kapela</v>
      </c>
      <c r="CU296" s="58">
        <f t="shared" si="311"/>
        <v>267</v>
      </c>
      <c r="CV296" s="52" t="s">
        <v>0</v>
      </c>
      <c r="CW296" s="57" t="str">
        <f t="shared" si="312"/>
        <v>Monika – Kovaljesko</v>
      </c>
      <c r="CX296" s="58">
        <f t="shared" si="313"/>
        <v>267</v>
      </c>
      <c r="CY296" s="52" t="s">
        <v>0</v>
      </c>
      <c r="CZ296" s="63">
        <f t="shared" si="314"/>
        <v>267</v>
      </c>
      <c r="DA296" s="58" cm="1">
        <f t="array" ref="DA296">IF(CZ296&lt;&gt;"",INDEX(imePrezime_id,CZ296,0),IF(CD296&lt;&gt;"",CD296,""))</f>
        <v>1541</v>
      </c>
      <c r="DB296" s="52" t="s">
        <v>0</v>
      </c>
      <c r="DC296" s="63" t="str">
        <f t="shared" si="315"/>
        <v>imepre</v>
      </c>
      <c r="DD296" s="78" t="str">
        <f t="shared" si="269"/>
        <v>klu</v>
      </c>
      <c r="DE296" s="78" t="str">
        <f t="shared" si="316"/>
        <v>kat</v>
      </c>
      <c r="DF296" s="78" t="str">
        <f t="shared" si="317"/>
        <v/>
      </c>
      <c r="DG296" s="71" t="str">
        <f t="shared" si="318"/>
        <v>imepre-klu-kat</v>
      </c>
      <c r="DH296" s="52" t="s">
        <v>0</v>
      </c>
      <c r="DI296" s="63">
        <f>IF(BL296="","",MAX(DI$10:DI295)+1)</f>
        <v>1257</v>
      </c>
      <c r="DJ296" s="78">
        <f t="shared" si="319"/>
        <v>1011</v>
      </c>
      <c r="DK296" s="78">
        <f t="shared" si="320"/>
        <v>1541</v>
      </c>
      <c r="DL296" s="78">
        <f t="shared" si="321"/>
        <v>3650</v>
      </c>
      <c r="DM296" s="78">
        <f t="shared" si="322"/>
        <v>1</v>
      </c>
      <c r="DN296" s="78">
        <f t="shared" si="270"/>
        <v>0</v>
      </c>
      <c r="DO296" s="78">
        <f t="shared" si="271"/>
        <v>1</v>
      </c>
      <c r="DP296" s="78" t="str">
        <f t="shared" si="323"/>
        <v>0</v>
      </c>
      <c r="DQ296" s="78" t="str">
        <f t="shared" si="324"/>
        <v/>
      </c>
      <c r="DR296" s="78" t="str">
        <f t="shared" si="325"/>
        <v/>
      </c>
      <c r="DS296" s="58" t="str">
        <f t="shared" si="272"/>
        <v/>
      </c>
      <c r="DT296" s="52" t="s">
        <v>0</v>
      </c>
      <c r="DU296" s="20"/>
      <c r="DV296" s="52"/>
      <c r="DW296" s="20"/>
      <c r="DX296" s="52"/>
      <c r="DY296" s="230"/>
      <c r="DZ296" s="52" t="s">
        <v>0</v>
      </c>
    </row>
    <row r="297" spans="1:130" x14ac:dyDescent="0.25">
      <c r="A297" t="s">
        <v>0</v>
      </c>
      <c r="B297" s="57" t="str">
        <f>IF(csv!F289="","",csv!T289)</f>
        <v>Ž35</v>
      </c>
      <c r="C297" s="33" t="s">
        <v>0</v>
      </c>
      <c r="D297" s="33" t="str">
        <f>IF(csv!F289="","",csv!F289)</f>
        <v>Vlatka</v>
      </c>
      <c r="E297" s="33" t="str">
        <f>IF(csv!E289="","",csv!E289)</f>
        <v>Stupalo</v>
      </c>
      <c r="F297" s="33" t="s">
        <v>0</v>
      </c>
      <c r="G297" s="78" t="str">
        <f>IF(csv!M289="","",csv!M289)</f>
        <v>64:07</v>
      </c>
      <c r="H297" s="78" t="str">
        <f>IF(csv!N289="","",csv!N289)</f>
        <v>0</v>
      </c>
      <c r="I297" s="33" t="s">
        <v>0</v>
      </c>
      <c r="J297" s="33" t="str">
        <f>IF(csv!P289="","",csv!P289)</f>
        <v>Vihor</v>
      </c>
      <c r="K297" s="33" t="str">
        <f>IF(csv!Q289="","",csv!Q289)</f>
        <v>OK Vihor</v>
      </c>
      <c r="L297" s="33" t="s">
        <v>0</v>
      </c>
      <c r="M297" s="71" t="str">
        <f>IF(csv!R289="","",csv!R289)</f>
        <v>CRO</v>
      </c>
      <c r="N297" s="52" t="s">
        <v>0</v>
      </c>
      <c r="O297" s="57" t="str">
        <f t="shared" si="273"/>
        <v>Ž35</v>
      </c>
      <c r="P297" s="78">
        <f>IF(O297="","",IF(COUNTIF(O$10:O296,O297)=0,P296+1,P296))</f>
        <v>19</v>
      </c>
      <c r="Q297" s="93">
        <f t="shared" si="274"/>
        <v>117</v>
      </c>
      <c r="R297" s="94" t="str" cm="1">
        <f t="array" ref="R297">IF(S297="","",INDEX(natjecanjeStaze_naziv,MATCH(S297,natjecanjeStaze_stazaId,0)))</f>
        <v>M45 – Ž20 – Ž35</v>
      </c>
      <c r="S297" s="58">
        <f t="shared" si="275"/>
        <v>1011</v>
      </c>
      <c r="T297" s="52" t="s">
        <v>0</v>
      </c>
      <c r="U297" s="165" t="str">
        <f t="shared" si="276"/>
        <v>Ž35</v>
      </c>
      <c r="V297" s="52" t="s">
        <v>0</v>
      </c>
      <c r="W297" s="57" t="str">
        <f t="shared" si="277"/>
        <v>CRO</v>
      </c>
      <c r="X297" s="78">
        <f t="shared" si="263"/>
        <v>1</v>
      </c>
      <c r="Y297" s="33" t="str">
        <f t="shared" si="278"/>
        <v/>
      </c>
      <c r="Z297" s="71" t="str">
        <f>IF(Y297="","",MAX(Z$10:Z296)+1)</f>
        <v/>
      </c>
      <c r="AA297" s="52" t="s">
        <v>0</v>
      </c>
      <c r="AB297" s="135"/>
      <c r="AC297" s="52" t="s">
        <v>0</v>
      </c>
      <c r="AD297" s="20" t="str">
        <f t="shared" si="279"/>
        <v/>
      </c>
      <c r="AE297" s="52" t="s">
        <v>0</v>
      </c>
      <c r="AF297" s="165" t="str">
        <f t="shared" si="280"/>
        <v>CRO</v>
      </c>
      <c r="AG297" s="52" t="s">
        <v>0</v>
      </c>
      <c r="AH297" s="57" t="str">
        <f t="shared" si="281"/>
        <v>Vihor</v>
      </c>
      <c r="AI297" s="33" t="str">
        <f t="shared" si="282"/>
        <v>OK Vihor</v>
      </c>
      <c r="AJ297" s="78" t="str">
        <f t="shared" si="264"/>
        <v/>
      </c>
      <c r="AK297" s="33" t="str" cm="1">
        <f t="array" ref="AK297">IF(AJ297="",""&amp;AI297,IF(AJ297="NEMA",AI297,INDEX(klub_naziv,MATCH(INDEX(klubAlias_klubId,AJ297),klub_id,0))))</f>
        <v>OK Vihor</v>
      </c>
      <c r="AL297" s="33" t="str" cm="1">
        <f t="array" ref="AL297">IFERROR(""&amp;INDEX(registarNatjecatelji,CX297,4),"")</f>
        <v>OK Vihor</v>
      </c>
      <c r="AM297" s="95" t="str">
        <f t="shared" si="283"/>
        <v/>
      </c>
      <c r="AN297" s="71" t="str">
        <f t="shared" si="284"/>
        <v>OK Vihor</v>
      </c>
      <c r="AO297" s="52" t="s">
        <v>0</v>
      </c>
      <c r="AP297" s="87" t="str">
        <f>IF(AJ297&lt;&gt;"NEMA","",IF(IFERROR(MATCH(AI297,AI$10:AI296,0),0)&lt;&gt;0,"",AI297))</f>
        <v/>
      </c>
      <c r="AQ297" s="52" t="s">
        <v>0</v>
      </c>
      <c r="AR297" s="135"/>
      <c r="AS297" s="52" t="s">
        <v>0</v>
      </c>
      <c r="AT297" s="57" t="str">
        <f t="shared" si="285"/>
        <v/>
      </c>
      <c r="AU297" s="33" t="str">
        <f>IF(AT297="","",MAX(AU$10:AU296)+1)</f>
        <v/>
      </c>
      <c r="AV297" s="33" t="str">
        <f t="shared" si="286"/>
        <v/>
      </c>
      <c r="AW297" s="33" t="str">
        <f t="shared" si="287"/>
        <v/>
      </c>
      <c r="AX297" s="33" t="str">
        <f>IF(AR297="","",MAX(AX$10:AX296)+1)</f>
        <v/>
      </c>
      <c r="AY297" s="94" t="str">
        <f t="shared" si="288"/>
        <v/>
      </c>
      <c r="AZ297" s="71" t="str">
        <f t="shared" si="289"/>
        <v/>
      </c>
      <c r="BA297" s="52" t="s">
        <v>0</v>
      </c>
      <c r="BB297" s="20" t="str">
        <f t="shared" si="290"/>
        <v/>
      </c>
      <c r="BC297" s="52" t="s">
        <v>0</v>
      </c>
      <c r="BD297" s="165" t="str">
        <f t="shared" si="291"/>
        <v>OK Vihor</v>
      </c>
      <c r="BE297" s="52" t="s">
        <v>0</v>
      </c>
      <c r="BF297" s="63" t="str">
        <f t="shared" si="292"/>
        <v>64:07</v>
      </c>
      <c r="BG297" s="93" t="str">
        <f t="shared" si="293"/>
        <v>0</v>
      </c>
      <c r="BH297" s="211">
        <f t="shared" si="294"/>
        <v>3847</v>
      </c>
      <c r="BI297" s="212">
        <f t="shared" si="265"/>
        <v>1</v>
      </c>
      <c r="BJ297" s="52" t="s">
        <v>0</v>
      </c>
      <c r="BK297" s="57" t="str">
        <f t="shared" si="295"/>
        <v>Vlatka</v>
      </c>
      <c r="BL297" s="33" t="str">
        <f t="shared" si="296"/>
        <v>Stupalo</v>
      </c>
      <c r="BM297" s="78">
        <f t="shared" si="297"/>
        <v>1262</v>
      </c>
      <c r="BN297" s="78" t="str">
        <f t="shared" si="298"/>
        <v/>
      </c>
      <c r="BO297" s="33" t="str">
        <f t="shared" si="299"/>
        <v>Vlatka</v>
      </c>
      <c r="BP297" s="71" t="str">
        <f t="shared" si="300"/>
        <v>Stupalo</v>
      </c>
      <c r="BQ297" s="52" t="s">
        <v>0</v>
      </c>
      <c r="BR297" s="87" t="str">
        <f t="shared" si="301"/>
        <v/>
      </c>
      <c r="BS297" s="52" t="s">
        <v>0</v>
      </c>
      <c r="BT297" s="20" t="str">
        <f t="shared" si="302"/>
        <v/>
      </c>
      <c r="BU297" s="52" t="s">
        <v>0</v>
      </c>
      <c r="BV297" s="135"/>
      <c r="BW297" s="52" t="s">
        <v>0</v>
      </c>
      <c r="BX297" s="57" t="str">
        <f t="shared" si="303"/>
        <v/>
      </c>
      <c r="BY297" s="78" t="str">
        <f>IF(BV297="","",MAX(BY$10:BY296)+1)</f>
        <v/>
      </c>
      <c r="BZ297" s="58" t="str">
        <f t="shared" si="304"/>
        <v/>
      </c>
      <c r="CA297" s="52" t="s">
        <v>0</v>
      </c>
      <c r="CB297" s="20" t="str">
        <f t="shared" si="305"/>
        <v/>
      </c>
      <c r="CC297" s="52" t="s">
        <v>0</v>
      </c>
      <c r="CD297" s="63" t="str">
        <f>IF(AND(BM297="NEMA",BN297="NEMA"),MAX(CD$10:CD296)+1,"")</f>
        <v/>
      </c>
      <c r="CE297" s="58" t="str">
        <f t="shared" si="306"/>
        <v/>
      </c>
      <c r="CF297" t="s">
        <v>0</v>
      </c>
      <c r="CG297" s="138" t="str">
        <f t="shared" si="266"/>
        <v>Ž</v>
      </c>
      <c r="CH297" t="s">
        <v>0</v>
      </c>
      <c r="CI297" s="57" t="str">
        <f>IF(CD297="","",IF(M297&lt;&gt;"CRO","","INSERT INTO osoba (id,reg_broj,oib,spol_id,dat_rodjenja) VALUES ("&amp;CD297&amp;",(SELECT max(reg_broj)+1 FROM osoba),Null,'"&amp;CG297&amp;"',Null); INSERT INTO osoba_log (id,reg_broj,oib,spol_id,dat_rodjenja,dnevnik_id) SELECT id,reg_broj,oib,spol_id,dat_rodjenja,"&amp;dnevnik_id&amp;" FROM osoba WHERE id = "&amp;CD297&amp;";"))</f>
        <v/>
      </c>
      <c r="CJ297" s="71" t="str">
        <f>IF(CD297="","","INSERT INTO imeprezime (id,osoba_id,rbr,ime,prezime,klub_id,identitet_id,sintaksa_id,info,aktivno,dnevnik_id) VALUES ("&amp;CD297&amp;","&amp;IF(CI297="","Null",CD297)&amp;",1,'"&amp;BK297&amp;"','"&amp;BL297&amp;"',(SELECT id FROM klub WHERE naziv = '"&amp;BD297&amp;"'),Null,1,'',1,"&amp;dnevnik_id&amp;");")</f>
        <v/>
      </c>
      <c r="CK297" t="s">
        <v>0</v>
      </c>
      <c r="CL297" s="20" t="str">
        <f t="shared" si="307"/>
        <v/>
      </c>
      <c r="CM297" s="52" t="s">
        <v>0</v>
      </c>
      <c r="CN297" s="57" t="str">
        <f t="shared" si="267"/>
        <v>Vlatka</v>
      </c>
      <c r="CO297" s="71" t="str">
        <f t="shared" si="268"/>
        <v>Stupalo</v>
      </c>
      <c r="CP297" s="52" t="s">
        <v>0</v>
      </c>
      <c r="CQ297" s="57" t="str">
        <f t="shared" si="308"/>
        <v>Vlatka – Stupalo – OK Vihor – Ž35</v>
      </c>
      <c r="CR297" s="58">
        <f t="shared" si="309"/>
        <v>903</v>
      </c>
      <c r="CS297" s="52" t="s">
        <v>0</v>
      </c>
      <c r="CT297" s="57" t="str">
        <f t="shared" si="310"/>
        <v>Vlatka – Stupalo – OK Vihor</v>
      </c>
      <c r="CU297" s="58">
        <f t="shared" si="311"/>
        <v>903</v>
      </c>
      <c r="CV297" s="52" t="s">
        <v>0</v>
      </c>
      <c r="CW297" s="57" t="str">
        <f t="shared" si="312"/>
        <v>Vlatka – Stupalo</v>
      </c>
      <c r="CX297" s="58">
        <f t="shared" si="313"/>
        <v>903</v>
      </c>
      <c r="CY297" s="52" t="s">
        <v>0</v>
      </c>
      <c r="CZ297" s="63">
        <f t="shared" si="314"/>
        <v>903</v>
      </c>
      <c r="DA297" s="58" cm="1">
        <f t="array" ref="DA297">IF(CZ297&lt;&gt;"",INDEX(imePrezime_id,CZ297,0),IF(CD297&lt;&gt;"",CD297,""))</f>
        <v>1262</v>
      </c>
      <c r="DB297" s="52" t="s">
        <v>0</v>
      </c>
      <c r="DC297" s="63" t="str">
        <f t="shared" si="315"/>
        <v>imepre</v>
      </c>
      <c r="DD297" s="78" t="str">
        <f t="shared" si="269"/>
        <v>klu</v>
      </c>
      <c r="DE297" s="78" t="str">
        <f t="shared" si="316"/>
        <v>kat</v>
      </c>
      <c r="DF297" s="78" t="str">
        <f t="shared" si="317"/>
        <v/>
      </c>
      <c r="DG297" s="71" t="str">
        <f t="shared" si="318"/>
        <v>imepre-klu-kat</v>
      </c>
      <c r="DH297" s="52" t="s">
        <v>0</v>
      </c>
      <c r="DI297" s="63">
        <f>IF(BL297="","",MAX(DI$10:DI296)+1)</f>
        <v>1258</v>
      </c>
      <c r="DJ297" s="78">
        <f t="shared" si="319"/>
        <v>1011</v>
      </c>
      <c r="DK297" s="78">
        <f t="shared" si="320"/>
        <v>1262</v>
      </c>
      <c r="DL297" s="78">
        <f t="shared" si="321"/>
        <v>3847</v>
      </c>
      <c r="DM297" s="78">
        <f t="shared" si="322"/>
        <v>1</v>
      </c>
      <c r="DN297" s="78">
        <f t="shared" si="270"/>
        <v>0</v>
      </c>
      <c r="DO297" s="78">
        <f t="shared" si="271"/>
        <v>1</v>
      </c>
      <c r="DP297" s="78" t="str">
        <f t="shared" si="323"/>
        <v>0</v>
      </c>
      <c r="DQ297" s="78" t="str">
        <f t="shared" si="324"/>
        <v/>
      </c>
      <c r="DR297" s="78" t="str">
        <f t="shared" si="325"/>
        <v/>
      </c>
      <c r="DS297" s="58" t="str">
        <f t="shared" si="272"/>
        <v/>
      </c>
      <c r="DT297" s="52" t="s">
        <v>0</v>
      </c>
      <c r="DU297" s="20"/>
      <c r="DV297" s="52"/>
      <c r="DW297" s="20"/>
      <c r="DX297" s="52"/>
      <c r="DY297" s="230"/>
      <c r="DZ297" s="52" t="s">
        <v>0</v>
      </c>
    </row>
    <row r="298" spans="1:130" x14ac:dyDescent="0.25">
      <c r="A298" t="s">
        <v>0</v>
      </c>
      <c r="B298" s="57" t="str">
        <f>IF(csv!F290="","",csv!T290)</f>
        <v>Ž35</v>
      </c>
      <c r="C298" s="33" t="s">
        <v>0</v>
      </c>
      <c r="D298" s="33" t="str">
        <f>IF(csv!F290="","",csv!F290)</f>
        <v>Bernardica</v>
      </c>
      <c r="E298" s="33" t="str">
        <f>IF(csv!E290="","",csv!E290)</f>
        <v>Stipić</v>
      </c>
      <c r="F298" s="33" t="s">
        <v>0</v>
      </c>
      <c r="G298" s="78" t="str">
        <f>IF(csv!M290="","",csv!M290)</f>
        <v>64:51</v>
      </c>
      <c r="H298" s="78" t="str">
        <f>IF(csv!N290="","",csv!N290)</f>
        <v>0</v>
      </c>
      <c r="I298" s="33" t="s">
        <v>0</v>
      </c>
      <c r="J298" s="33" t="str">
        <f>IF(csv!P290="","",csv!P290)</f>
        <v>Vihor</v>
      </c>
      <c r="K298" s="33" t="str">
        <f>IF(csv!Q290="","",csv!Q290)</f>
        <v>OK Vihor</v>
      </c>
      <c r="L298" s="33" t="s">
        <v>0</v>
      </c>
      <c r="M298" s="71" t="str">
        <f>IF(csv!R290="","",csv!R290)</f>
        <v>CRO</v>
      </c>
      <c r="N298" s="52" t="s">
        <v>0</v>
      </c>
      <c r="O298" s="57" t="str">
        <f t="shared" si="273"/>
        <v>Ž35</v>
      </c>
      <c r="P298" s="78">
        <f>IF(O298="","",IF(COUNTIF(O$10:O297,O298)=0,P297+1,P297))</f>
        <v>19</v>
      </c>
      <c r="Q298" s="93">
        <f t="shared" si="274"/>
        <v>117</v>
      </c>
      <c r="R298" s="94" t="str" cm="1">
        <f t="array" ref="R298">IF(S298="","",INDEX(natjecanjeStaze_naziv,MATCH(S298,natjecanjeStaze_stazaId,0)))</f>
        <v>M45 – Ž20 – Ž35</v>
      </c>
      <c r="S298" s="58">
        <f t="shared" si="275"/>
        <v>1011</v>
      </c>
      <c r="T298" s="52" t="s">
        <v>0</v>
      </c>
      <c r="U298" s="165" t="str">
        <f t="shared" si="276"/>
        <v>Ž35</v>
      </c>
      <c r="V298" s="52" t="s">
        <v>0</v>
      </c>
      <c r="W298" s="57" t="str">
        <f t="shared" si="277"/>
        <v>CRO</v>
      </c>
      <c r="X298" s="78">
        <f t="shared" si="263"/>
        <v>1</v>
      </c>
      <c r="Y298" s="33" t="str">
        <f t="shared" si="278"/>
        <v/>
      </c>
      <c r="Z298" s="71" t="str">
        <f>IF(Y298="","",MAX(Z$10:Z297)+1)</f>
        <v/>
      </c>
      <c r="AA298" s="52" t="s">
        <v>0</v>
      </c>
      <c r="AB298" s="135"/>
      <c r="AC298" s="52" t="s">
        <v>0</v>
      </c>
      <c r="AD298" s="20" t="str">
        <f t="shared" si="279"/>
        <v/>
      </c>
      <c r="AE298" s="52" t="s">
        <v>0</v>
      </c>
      <c r="AF298" s="165" t="str">
        <f t="shared" si="280"/>
        <v>CRO</v>
      </c>
      <c r="AG298" s="52" t="s">
        <v>0</v>
      </c>
      <c r="AH298" s="57" t="str">
        <f t="shared" si="281"/>
        <v>Vihor</v>
      </c>
      <c r="AI298" s="33" t="str">
        <f t="shared" si="282"/>
        <v>OK Vihor</v>
      </c>
      <c r="AJ298" s="78" t="str">
        <f t="shared" si="264"/>
        <v/>
      </c>
      <c r="AK298" s="33" t="str" cm="1">
        <f t="array" ref="AK298">IF(AJ298="",""&amp;AI298,IF(AJ298="NEMA",AI298,INDEX(klub_naziv,MATCH(INDEX(klubAlias_klubId,AJ298),klub_id,0))))</f>
        <v>OK Vihor</v>
      </c>
      <c r="AL298" s="33" t="str" cm="1">
        <f t="array" ref="AL298">IFERROR(""&amp;INDEX(registarNatjecatelji,CX298,4),"")</f>
        <v>OK Vihor</v>
      </c>
      <c r="AM298" s="95" t="str">
        <f t="shared" si="283"/>
        <v/>
      </c>
      <c r="AN298" s="71" t="str">
        <f t="shared" si="284"/>
        <v>OK Vihor</v>
      </c>
      <c r="AO298" s="52" t="s">
        <v>0</v>
      </c>
      <c r="AP298" s="87" t="str">
        <f>IF(AJ298&lt;&gt;"NEMA","",IF(IFERROR(MATCH(AI298,AI$10:AI297,0),0)&lt;&gt;0,"",AI298))</f>
        <v/>
      </c>
      <c r="AQ298" s="52" t="s">
        <v>0</v>
      </c>
      <c r="AR298" s="135"/>
      <c r="AS298" s="52" t="s">
        <v>0</v>
      </c>
      <c r="AT298" s="57" t="str">
        <f t="shared" si="285"/>
        <v/>
      </c>
      <c r="AU298" s="33" t="str">
        <f>IF(AT298="","",MAX(AU$10:AU297)+1)</f>
        <v/>
      </c>
      <c r="AV298" s="33" t="str">
        <f t="shared" si="286"/>
        <v/>
      </c>
      <c r="AW298" s="33" t="str">
        <f t="shared" si="287"/>
        <v/>
      </c>
      <c r="AX298" s="33" t="str">
        <f>IF(AR298="","",MAX(AX$10:AX297)+1)</f>
        <v/>
      </c>
      <c r="AY298" s="94" t="str">
        <f t="shared" si="288"/>
        <v/>
      </c>
      <c r="AZ298" s="71" t="str">
        <f t="shared" si="289"/>
        <v/>
      </c>
      <c r="BA298" s="52" t="s">
        <v>0</v>
      </c>
      <c r="BB298" s="20" t="str">
        <f t="shared" si="290"/>
        <v/>
      </c>
      <c r="BC298" s="52" t="s">
        <v>0</v>
      </c>
      <c r="BD298" s="165" t="str">
        <f t="shared" si="291"/>
        <v>OK Vihor</v>
      </c>
      <c r="BE298" s="52" t="s">
        <v>0</v>
      </c>
      <c r="BF298" s="63" t="str">
        <f t="shared" si="292"/>
        <v>64:51</v>
      </c>
      <c r="BG298" s="93" t="str">
        <f t="shared" si="293"/>
        <v>0</v>
      </c>
      <c r="BH298" s="211">
        <f t="shared" si="294"/>
        <v>3891</v>
      </c>
      <c r="BI298" s="212">
        <f t="shared" si="265"/>
        <v>1</v>
      </c>
      <c r="BJ298" s="52" t="s">
        <v>0</v>
      </c>
      <c r="BK298" s="57" t="str">
        <f t="shared" si="295"/>
        <v>Bernardica</v>
      </c>
      <c r="BL298" s="33" t="str">
        <f t="shared" si="296"/>
        <v>Stipić</v>
      </c>
      <c r="BM298" s="78">
        <f t="shared" si="297"/>
        <v>1326</v>
      </c>
      <c r="BN298" s="78" t="str">
        <f t="shared" si="298"/>
        <v/>
      </c>
      <c r="BO298" s="33" t="str">
        <f t="shared" si="299"/>
        <v>Bernardica</v>
      </c>
      <c r="BP298" s="71" t="str">
        <f t="shared" si="300"/>
        <v>Stipić</v>
      </c>
      <c r="BQ298" s="52" t="s">
        <v>0</v>
      </c>
      <c r="BR298" s="87" t="str">
        <f t="shared" si="301"/>
        <v/>
      </c>
      <c r="BS298" s="52" t="s">
        <v>0</v>
      </c>
      <c r="BT298" s="20" t="str">
        <f t="shared" si="302"/>
        <v/>
      </c>
      <c r="BU298" s="52" t="s">
        <v>0</v>
      </c>
      <c r="BV298" s="135"/>
      <c r="BW298" s="52" t="s">
        <v>0</v>
      </c>
      <c r="BX298" s="57" t="str">
        <f t="shared" si="303"/>
        <v/>
      </c>
      <c r="BY298" s="78" t="str">
        <f>IF(BV298="","",MAX(BY$10:BY297)+1)</f>
        <v/>
      </c>
      <c r="BZ298" s="58" t="str">
        <f t="shared" si="304"/>
        <v/>
      </c>
      <c r="CA298" s="52" t="s">
        <v>0</v>
      </c>
      <c r="CB298" s="20" t="str">
        <f t="shared" si="305"/>
        <v/>
      </c>
      <c r="CC298" s="52" t="s">
        <v>0</v>
      </c>
      <c r="CD298" s="63" t="str">
        <f>IF(AND(BM298="NEMA",BN298="NEMA"),MAX(CD$10:CD297)+1,"")</f>
        <v/>
      </c>
      <c r="CE298" s="58" t="str">
        <f t="shared" si="306"/>
        <v/>
      </c>
      <c r="CF298" t="s">
        <v>0</v>
      </c>
      <c r="CG298" s="138" t="str">
        <f t="shared" si="266"/>
        <v>Ž</v>
      </c>
      <c r="CH298" t="s">
        <v>0</v>
      </c>
      <c r="CI298" s="57" t="str">
        <f>IF(CD298="","",IF(M298&lt;&gt;"CRO","","INSERT INTO osoba (id,reg_broj,oib,spol_id,dat_rodjenja) VALUES ("&amp;CD298&amp;",(SELECT max(reg_broj)+1 FROM osoba),Null,'"&amp;CG298&amp;"',Null); INSERT INTO osoba_log (id,reg_broj,oib,spol_id,dat_rodjenja,dnevnik_id) SELECT id,reg_broj,oib,spol_id,dat_rodjenja,"&amp;dnevnik_id&amp;" FROM osoba WHERE id = "&amp;CD298&amp;";"))</f>
        <v/>
      </c>
      <c r="CJ298" s="71" t="str">
        <f>IF(CD298="","","INSERT INTO imeprezime (id,osoba_id,rbr,ime,prezime,klub_id,identitet_id,sintaksa_id,info,aktivno,dnevnik_id) VALUES ("&amp;CD298&amp;","&amp;IF(CI298="","Null",CD298)&amp;",1,'"&amp;BK298&amp;"','"&amp;BL298&amp;"',(SELECT id FROM klub WHERE naziv = '"&amp;BD298&amp;"'),Null,1,'',1,"&amp;dnevnik_id&amp;");")</f>
        <v/>
      </c>
      <c r="CK298" t="s">
        <v>0</v>
      </c>
      <c r="CL298" s="20" t="str">
        <f t="shared" si="307"/>
        <v/>
      </c>
      <c r="CM298" s="52" t="s">
        <v>0</v>
      </c>
      <c r="CN298" s="57" t="str">
        <f t="shared" si="267"/>
        <v>Bernardica</v>
      </c>
      <c r="CO298" s="71" t="str">
        <f t="shared" si="268"/>
        <v>Stipić</v>
      </c>
      <c r="CP298" s="52" t="s">
        <v>0</v>
      </c>
      <c r="CQ298" s="57" t="str">
        <f t="shared" si="308"/>
        <v>Bernardica – Stipić – OK Vihor – Ž35</v>
      </c>
      <c r="CR298" s="58">
        <f t="shared" si="309"/>
        <v>902</v>
      </c>
      <c r="CS298" s="52" t="s">
        <v>0</v>
      </c>
      <c r="CT298" s="57" t="str">
        <f t="shared" si="310"/>
        <v>Bernardica – Stipić – OK Vihor</v>
      </c>
      <c r="CU298" s="58">
        <f t="shared" si="311"/>
        <v>902</v>
      </c>
      <c r="CV298" s="52" t="s">
        <v>0</v>
      </c>
      <c r="CW298" s="57" t="str">
        <f t="shared" si="312"/>
        <v>Bernardica – Stipić</v>
      </c>
      <c r="CX298" s="58">
        <f t="shared" si="313"/>
        <v>902</v>
      </c>
      <c r="CY298" s="52" t="s">
        <v>0</v>
      </c>
      <c r="CZ298" s="63">
        <f t="shared" si="314"/>
        <v>902</v>
      </c>
      <c r="DA298" s="58" cm="1">
        <f t="array" ref="DA298">IF(CZ298&lt;&gt;"",INDEX(imePrezime_id,CZ298,0),IF(CD298&lt;&gt;"",CD298,""))</f>
        <v>1326</v>
      </c>
      <c r="DB298" s="52" t="s">
        <v>0</v>
      </c>
      <c r="DC298" s="63" t="str">
        <f t="shared" si="315"/>
        <v>imepre</v>
      </c>
      <c r="DD298" s="78" t="str">
        <f t="shared" si="269"/>
        <v>klu</v>
      </c>
      <c r="DE298" s="78" t="str">
        <f t="shared" si="316"/>
        <v>kat</v>
      </c>
      <c r="DF298" s="78" t="str">
        <f t="shared" si="317"/>
        <v/>
      </c>
      <c r="DG298" s="71" t="str">
        <f t="shared" si="318"/>
        <v>imepre-klu-kat</v>
      </c>
      <c r="DH298" s="52" t="s">
        <v>0</v>
      </c>
      <c r="DI298" s="63">
        <f>IF(BL298="","",MAX(DI$10:DI297)+1)</f>
        <v>1259</v>
      </c>
      <c r="DJ298" s="78">
        <f t="shared" si="319"/>
        <v>1011</v>
      </c>
      <c r="DK298" s="78">
        <f t="shared" si="320"/>
        <v>1326</v>
      </c>
      <c r="DL298" s="78">
        <f t="shared" si="321"/>
        <v>3891</v>
      </c>
      <c r="DM298" s="78">
        <f t="shared" si="322"/>
        <v>1</v>
      </c>
      <c r="DN298" s="78">
        <f t="shared" si="270"/>
        <v>0</v>
      </c>
      <c r="DO298" s="78">
        <f t="shared" si="271"/>
        <v>1</v>
      </c>
      <c r="DP298" s="78" t="str">
        <f t="shared" si="323"/>
        <v>0</v>
      </c>
      <c r="DQ298" s="78" t="str">
        <f t="shared" si="324"/>
        <v/>
      </c>
      <c r="DR298" s="78" t="str">
        <f t="shared" si="325"/>
        <v/>
      </c>
      <c r="DS298" s="58" t="str">
        <f t="shared" si="272"/>
        <v/>
      </c>
      <c r="DT298" s="52" t="s">
        <v>0</v>
      </c>
      <c r="DU298" s="20"/>
      <c r="DV298" s="52"/>
      <c r="DW298" s="20"/>
      <c r="DX298" s="52"/>
      <c r="DY298" s="230"/>
      <c r="DZ298" s="52" t="s">
        <v>0</v>
      </c>
    </row>
    <row r="299" spans="1:130" x14ac:dyDescent="0.25">
      <c r="A299" t="s">
        <v>0</v>
      </c>
      <c r="B299" s="57" t="str">
        <f>IF(csv!F291="","",csv!T291)</f>
        <v>Ž35</v>
      </c>
      <c r="C299" s="33" t="s">
        <v>0</v>
      </c>
      <c r="D299" s="33" t="str">
        <f>IF(csv!F291="","",csv!F291)</f>
        <v>Daniela</v>
      </c>
      <c r="E299" s="33" t="str">
        <f>IF(csv!E291="","",csv!E291)</f>
        <v>Popović Budi</v>
      </c>
      <c r="F299" s="33" t="s">
        <v>0</v>
      </c>
      <c r="G299" s="78" t="str">
        <f>IF(csv!M291="","",csv!M291)</f>
        <v>67:08</v>
      </c>
      <c r="H299" s="78" t="str">
        <f>IF(csv!N291="","",csv!N291)</f>
        <v>0</v>
      </c>
      <c r="I299" s="33" t="s">
        <v>0</v>
      </c>
      <c r="J299" s="33" t="str">
        <f>IF(csv!P291="","",csv!P291)</f>
        <v>JAP</v>
      </c>
      <c r="K299" s="33" t="str">
        <f>IF(csv!Q291="","",csv!Q291)</f>
        <v>OK Japetic</v>
      </c>
      <c r="L299" s="33" t="s">
        <v>0</v>
      </c>
      <c r="M299" s="71" t="str">
        <f>IF(csv!R291="","",csv!R291)</f>
        <v>CRO</v>
      </c>
      <c r="N299" s="52" t="s">
        <v>0</v>
      </c>
      <c r="O299" s="57" t="str">
        <f t="shared" si="273"/>
        <v>Ž35</v>
      </c>
      <c r="P299" s="78">
        <f>IF(O299="","",IF(COUNTIF(O$10:O298,O299)=0,P298+1,P298))</f>
        <v>19</v>
      </c>
      <c r="Q299" s="93">
        <f t="shared" si="274"/>
        <v>117</v>
      </c>
      <c r="R299" s="94" t="str" cm="1">
        <f t="array" ref="R299">IF(S299="","",INDEX(natjecanjeStaze_naziv,MATCH(S299,natjecanjeStaze_stazaId,0)))</f>
        <v>M45 – Ž20 – Ž35</v>
      </c>
      <c r="S299" s="58">
        <f t="shared" si="275"/>
        <v>1011</v>
      </c>
      <c r="T299" s="52" t="s">
        <v>0</v>
      </c>
      <c r="U299" s="165" t="str">
        <f t="shared" si="276"/>
        <v>Ž35</v>
      </c>
      <c r="V299" s="52" t="s">
        <v>0</v>
      </c>
      <c r="W299" s="57" t="str">
        <f t="shared" si="277"/>
        <v>CRO</v>
      </c>
      <c r="X299" s="78">
        <f t="shared" si="263"/>
        <v>1</v>
      </c>
      <c r="Y299" s="33" t="str">
        <f t="shared" si="278"/>
        <v/>
      </c>
      <c r="Z299" s="71" t="str">
        <f>IF(Y299="","",MAX(Z$10:Z298)+1)</f>
        <v/>
      </c>
      <c r="AA299" s="52" t="s">
        <v>0</v>
      </c>
      <c r="AB299" s="135"/>
      <c r="AC299" s="52" t="s">
        <v>0</v>
      </c>
      <c r="AD299" s="20" t="str">
        <f t="shared" si="279"/>
        <v/>
      </c>
      <c r="AE299" s="52" t="s">
        <v>0</v>
      </c>
      <c r="AF299" s="165" t="str">
        <f t="shared" si="280"/>
        <v>CRO</v>
      </c>
      <c r="AG299" s="52" t="s">
        <v>0</v>
      </c>
      <c r="AH299" s="57" t="str">
        <f t="shared" si="281"/>
        <v>JAP</v>
      </c>
      <c r="AI299" s="33" t="str">
        <f t="shared" si="282"/>
        <v>OK Japetic</v>
      </c>
      <c r="AJ299" s="78">
        <f t="shared" si="264"/>
        <v>1</v>
      </c>
      <c r="AK299" s="33" t="str" cm="1">
        <f t="array" ref="AK299">IF(AJ299="",""&amp;AI299,IF(AJ299="NEMA",AI299,INDEX(klub_naziv,MATCH(INDEX(klubAlias_klubId,AJ299),klub_id,0))))</f>
        <v>OK Japetić</v>
      </c>
      <c r="AL299" s="33" t="str" cm="1">
        <f t="array" ref="AL299">IFERROR(""&amp;INDEX(registarNatjecatelji,CX299,4),"")</f>
        <v>OK Japetić</v>
      </c>
      <c r="AM299" s="95" t="str">
        <f t="shared" si="283"/>
        <v/>
      </c>
      <c r="AN299" s="71" t="str">
        <f t="shared" si="284"/>
        <v>OK Japetić</v>
      </c>
      <c r="AO299" s="52" t="s">
        <v>0</v>
      </c>
      <c r="AP299" s="87" t="str">
        <f>IF(AJ299&lt;&gt;"NEMA","",IF(IFERROR(MATCH(AI299,AI$10:AI298,0),0)&lt;&gt;0,"",AI299))</f>
        <v/>
      </c>
      <c r="AQ299" s="52" t="s">
        <v>0</v>
      </c>
      <c r="AR299" s="135"/>
      <c r="AS299" s="52" t="s">
        <v>0</v>
      </c>
      <c r="AT299" s="57" t="str">
        <f t="shared" si="285"/>
        <v/>
      </c>
      <c r="AU299" s="33" t="str">
        <f>IF(AT299="","",MAX(AU$10:AU298)+1)</f>
        <v/>
      </c>
      <c r="AV299" s="33" t="str">
        <f t="shared" si="286"/>
        <v/>
      </c>
      <c r="AW299" s="33" t="str">
        <f t="shared" si="287"/>
        <v/>
      </c>
      <c r="AX299" s="33" t="str">
        <f>IF(AR299="","",MAX(AX$10:AX298)+1)</f>
        <v/>
      </c>
      <c r="AY299" s="94" t="str">
        <f t="shared" si="288"/>
        <v/>
      </c>
      <c r="AZ299" s="71" t="str">
        <f t="shared" si="289"/>
        <v/>
      </c>
      <c r="BA299" s="52" t="s">
        <v>0</v>
      </c>
      <c r="BB299" s="20" t="str">
        <f t="shared" si="290"/>
        <v/>
      </c>
      <c r="BC299" s="52" t="s">
        <v>0</v>
      </c>
      <c r="BD299" s="165" t="str">
        <f t="shared" si="291"/>
        <v>OK Japetić</v>
      </c>
      <c r="BE299" s="52" t="s">
        <v>0</v>
      </c>
      <c r="BF299" s="63" t="str">
        <f t="shared" si="292"/>
        <v>67:08</v>
      </c>
      <c r="BG299" s="93" t="str">
        <f t="shared" si="293"/>
        <v>0</v>
      </c>
      <c r="BH299" s="211">
        <f t="shared" si="294"/>
        <v>4028</v>
      </c>
      <c r="BI299" s="212">
        <f t="shared" si="265"/>
        <v>1</v>
      </c>
      <c r="BJ299" s="52" t="s">
        <v>0</v>
      </c>
      <c r="BK299" s="57" t="str">
        <f t="shared" si="295"/>
        <v>Daniela</v>
      </c>
      <c r="BL299" s="33" t="str">
        <f t="shared" si="296"/>
        <v>Popović Budi</v>
      </c>
      <c r="BM299" s="78">
        <f t="shared" si="297"/>
        <v>1316</v>
      </c>
      <c r="BN299" s="78" t="str">
        <f t="shared" si="298"/>
        <v/>
      </c>
      <c r="BO299" s="33" t="str">
        <f t="shared" si="299"/>
        <v>Daniela</v>
      </c>
      <c r="BP299" s="71" t="str">
        <f t="shared" si="300"/>
        <v>Popović Budi</v>
      </c>
      <c r="BQ299" s="52" t="s">
        <v>0</v>
      </c>
      <c r="BR299" s="87" t="str">
        <f t="shared" si="301"/>
        <v/>
      </c>
      <c r="BS299" s="52" t="s">
        <v>0</v>
      </c>
      <c r="BT299" s="20" t="str">
        <f t="shared" si="302"/>
        <v/>
      </c>
      <c r="BU299" s="52" t="s">
        <v>0</v>
      </c>
      <c r="BV299" s="135"/>
      <c r="BW299" s="52" t="s">
        <v>0</v>
      </c>
      <c r="BX299" s="57" t="str">
        <f t="shared" si="303"/>
        <v/>
      </c>
      <c r="BY299" s="78" t="str">
        <f>IF(BV299="","",MAX(BY$10:BY298)+1)</f>
        <v/>
      </c>
      <c r="BZ299" s="58" t="str">
        <f t="shared" si="304"/>
        <v/>
      </c>
      <c r="CA299" s="52" t="s">
        <v>0</v>
      </c>
      <c r="CB299" s="20" t="str">
        <f t="shared" si="305"/>
        <v/>
      </c>
      <c r="CC299" s="52" t="s">
        <v>0</v>
      </c>
      <c r="CD299" s="63" t="str">
        <f>IF(AND(BM299="NEMA",BN299="NEMA"),MAX(CD$10:CD298)+1,"")</f>
        <v/>
      </c>
      <c r="CE299" s="58" t="str">
        <f t="shared" si="306"/>
        <v/>
      </c>
      <c r="CF299" t="s">
        <v>0</v>
      </c>
      <c r="CG299" s="138" t="str">
        <f t="shared" si="266"/>
        <v>Ž</v>
      </c>
      <c r="CH299" t="s">
        <v>0</v>
      </c>
      <c r="CI299" s="57" t="str">
        <f>IF(CD299="","",IF(M299&lt;&gt;"CRO","","INSERT INTO osoba (id,reg_broj,oib,spol_id,dat_rodjenja) VALUES ("&amp;CD299&amp;",(SELECT max(reg_broj)+1 FROM osoba),Null,'"&amp;CG299&amp;"',Null); INSERT INTO osoba_log (id,reg_broj,oib,spol_id,dat_rodjenja,dnevnik_id) SELECT id,reg_broj,oib,spol_id,dat_rodjenja,"&amp;dnevnik_id&amp;" FROM osoba WHERE id = "&amp;CD299&amp;";"))</f>
        <v/>
      </c>
      <c r="CJ299" s="71" t="str">
        <f>IF(CD299="","","INSERT INTO imeprezime (id,osoba_id,rbr,ime,prezime,klub_id,identitet_id,sintaksa_id,info,aktivno,dnevnik_id) VALUES ("&amp;CD299&amp;","&amp;IF(CI299="","Null",CD299)&amp;",1,'"&amp;BK299&amp;"','"&amp;BL299&amp;"',(SELECT id FROM klub WHERE naziv = '"&amp;BD299&amp;"'),Null,1,'',1,"&amp;dnevnik_id&amp;");")</f>
        <v/>
      </c>
      <c r="CK299" t="s">
        <v>0</v>
      </c>
      <c r="CL299" s="20" t="str">
        <f t="shared" si="307"/>
        <v/>
      </c>
      <c r="CM299" s="52" t="s">
        <v>0</v>
      </c>
      <c r="CN299" s="57" t="str">
        <f t="shared" si="267"/>
        <v>Daniela</v>
      </c>
      <c r="CO299" s="71" t="str">
        <f t="shared" si="268"/>
        <v>Popović Budi</v>
      </c>
      <c r="CP299" s="52" t="s">
        <v>0</v>
      </c>
      <c r="CQ299" s="57" t="str">
        <f t="shared" si="308"/>
        <v>Daniela – Popović Budi – OK Japetić – Ž35</v>
      </c>
      <c r="CR299" s="58">
        <f t="shared" si="309"/>
        <v>131</v>
      </c>
      <c r="CS299" s="52" t="s">
        <v>0</v>
      </c>
      <c r="CT299" s="57" t="str">
        <f t="shared" si="310"/>
        <v>Daniela – Popović Budi – OK Japetić</v>
      </c>
      <c r="CU299" s="58">
        <f t="shared" si="311"/>
        <v>131</v>
      </c>
      <c r="CV299" s="52" t="s">
        <v>0</v>
      </c>
      <c r="CW299" s="57" t="str">
        <f t="shared" si="312"/>
        <v>Daniela – Popović Budi</v>
      </c>
      <c r="CX299" s="58">
        <f t="shared" si="313"/>
        <v>131</v>
      </c>
      <c r="CY299" s="52" t="s">
        <v>0</v>
      </c>
      <c r="CZ299" s="63">
        <f t="shared" si="314"/>
        <v>131</v>
      </c>
      <c r="DA299" s="58" cm="1">
        <f t="array" ref="DA299">IF(CZ299&lt;&gt;"",INDEX(imePrezime_id,CZ299,0),IF(CD299&lt;&gt;"",CD299,""))</f>
        <v>1316</v>
      </c>
      <c r="DB299" s="52" t="s">
        <v>0</v>
      </c>
      <c r="DC299" s="63" t="str">
        <f t="shared" si="315"/>
        <v>imepre</v>
      </c>
      <c r="DD299" s="78" t="str">
        <f t="shared" si="269"/>
        <v>klu(ali)</v>
      </c>
      <c r="DE299" s="78" t="str">
        <f t="shared" si="316"/>
        <v>kat</v>
      </c>
      <c r="DF299" s="78" t="str">
        <f t="shared" si="317"/>
        <v/>
      </c>
      <c r="DG299" s="71" t="str">
        <f t="shared" si="318"/>
        <v>imepre-klu(ali)-kat</v>
      </c>
      <c r="DH299" s="52" t="s">
        <v>0</v>
      </c>
      <c r="DI299" s="63">
        <f>IF(BL299="","",MAX(DI$10:DI298)+1)</f>
        <v>1260</v>
      </c>
      <c r="DJ299" s="78">
        <f t="shared" si="319"/>
        <v>1011</v>
      </c>
      <c r="DK299" s="78">
        <f t="shared" si="320"/>
        <v>1316</v>
      </c>
      <c r="DL299" s="78">
        <f t="shared" si="321"/>
        <v>4028</v>
      </c>
      <c r="DM299" s="78">
        <f t="shared" si="322"/>
        <v>1</v>
      </c>
      <c r="DN299" s="78">
        <f t="shared" si="270"/>
        <v>0</v>
      </c>
      <c r="DO299" s="78">
        <f t="shared" si="271"/>
        <v>3</v>
      </c>
      <c r="DP299" s="78" t="str">
        <f t="shared" si="323"/>
        <v>0</v>
      </c>
      <c r="DQ299" s="78" t="str">
        <f t="shared" si="324"/>
        <v/>
      </c>
      <c r="DR299" s="78">
        <f t="shared" si="325"/>
        <v>1</v>
      </c>
      <c r="DS299" s="58" t="str">
        <f t="shared" si="272"/>
        <v/>
      </c>
      <c r="DT299" s="52" t="s">
        <v>0</v>
      </c>
      <c r="DU299" s="20"/>
      <c r="DV299" s="52"/>
      <c r="DW299" s="20"/>
      <c r="DX299" s="52"/>
      <c r="DY299" s="230"/>
      <c r="DZ299" s="52" t="s">
        <v>0</v>
      </c>
    </row>
    <row r="300" spans="1:130" x14ac:dyDescent="0.25">
      <c r="A300" t="s">
        <v>0</v>
      </c>
      <c r="B300" s="57" t="str">
        <f>IF(csv!F292="","",csv!T292)</f>
        <v>Ž35</v>
      </c>
      <c r="C300" s="33" t="s">
        <v>0</v>
      </c>
      <c r="D300" s="33" t="str">
        <f>IF(csv!F292="","",csv!F292)</f>
        <v>Sandra</v>
      </c>
      <c r="E300" s="33" t="str">
        <f>IF(csv!E292="","",csv!E292)</f>
        <v>Bergant Vidaković</v>
      </c>
      <c r="F300" s="33" t="s">
        <v>0</v>
      </c>
      <c r="G300" s="78" t="str">
        <f>IF(csv!M292="","",csv!M292)</f>
        <v>72:27</v>
      </c>
      <c r="H300" s="78" t="str">
        <f>IF(csv!N292="","",csv!N292)</f>
        <v>0</v>
      </c>
      <c r="I300" s="33" t="s">
        <v>0</v>
      </c>
      <c r="J300" s="33" t="str">
        <f>IF(csv!P292="","",csv!P292)</f>
        <v>KAP</v>
      </c>
      <c r="K300" s="33" t="str">
        <f>IF(csv!Q292="","",csv!Q292)</f>
        <v>OK Kapela</v>
      </c>
      <c r="L300" s="33" t="s">
        <v>0</v>
      </c>
      <c r="M300" s="71" t="str">
        <f>IF(csv!R292="","",csv!R292)</f>
        <v>CRO</v>
      </c>
      <c r="N300" s="52" t="s">
        <v>0</v>
      </c>
      <c r="O300" s="57" t="str">
        <f t="shared" si="273"/>
        <v>Ž35</v>
      </c>
      <c r="P300" s="78">
        <f>IF(O300="","",IF(COUNTIF(O$10:O299,O300)=0,P299+1,P299))</f>
        <v>19</v>
      </c>
      <c r="Q300" s="93">
        <f t="shared" si="274"/>
        <v>117</v>
      </c>
      <c r="R300" s="94" t="str" cm="1">
        <f t="array" ref="R300">IF(S300="","",INDEX(natjecanjeStaze_naziv,MATCH(S300,natjecanjeStaze_stazaId,0)))</f>
        <v>M45 – Ž20 – Ž35</v>
      </c>
      <c r="S300" s="58">
        <f t="shared" si="275"/>
        <v>1011</v>
      </c>
      <c r="T300" s="52" t="s">
        <v>0</v>
      </c>
      <c r="U300" s="165" t="str">
        <f t="shared" si="276"/>
        <v>Ž35</v>
      </c>
      <c r="V300" s="52" t="s">
        <v>0</v>
      </c>
      <c r="W300" s="57" t="str">
        <f t="shared" si="277"/>
        <v>CRO</v>
      </c>
      <c r="X300" s="78">
        <f t="shared" si="263"/>
        <v>1</v>
      </c>
      <c r="Y300" s="33" t="str">
        <f t="shared" si="278"/>
        <v/>
      </c>
      <c r="Z300" s="71" t="str">
        <f>IF(Y300="","",MAX(Z$10:Z299)+1)</f>
        <v/>
      </c>
      <c r="AA300" s="52" t="s">
        <v>0</v>
      </c>
      <c r="AB300" s="135"/>
      <c r="AC300" s="52" t="s">
        <v>0</v>
      </c>
      <c r="AD300" s="20" t="str">
        <f t="shared" si="279"/>
        <v/>
      </c>
      <c r="AE300" s="52" t="s">
        <v>0</v>
      </c>
      <c r="AF300" s="165" t="str">
        <f t="shared" si="280"/>
        <v>CRO</v>
      </c>
      <c r="AG300" s="52" t="s">
        <v>0</v>
      </c>
      <c r="AH300" s="57" t="str">
        <f t="shared" si="281"/>
        <v>KAP</v>
      </c>
      <c r="AI300" s="33" t="str">
        <f t="shared" si="282"/>
        <v>OK Kapela</v>
      </c>
      <c r="AJ300" s="78" t="str">
        <f t="shared" si="264"/>
        <v/>
      </c>
      <c r="AK300" s="33" t="str" cm="1">
        <f t="array" ref="AK300">IF(AJ300="",""&amp;AI300,IF(AJ300="NEMA",AI300,INDEX(klub_naziv,MATCH(INDEX(klubAlias_klubId,AJ300),klub_id,0))))</f>
        <v>OK Kapela</v>
      </c>
      <c r="AL300" s="33" t="str" cm="1">
        <f t="array" ref="AL300">IFERROR(""&amp;INDEX(registarNatjecatelji,CX300,4),"")</f>
        <v>OK Kapela</v>
      </c>
      <c r="AM300" s="95" t="str">
        <f t="shared" si="283"/>
        <v/>
      </c>
      <c r="AN300" s="71" t="str">
        <f t="shared" si="284"/>
        <v>OK Kapela</v>
      </c>
      <c r="AO300" s="52" t="s">
        <v>0</v>
      </c>
      <c r="AP300" s="87" t="str">
        <f>IF(AJ300&lt;&gt;"NEMA","",IF(IFERROR(MATCH(AI300,AI$10:AI299,0),0)&lt;&gt;0,"",AI300))</f>
        <v/>
      </c>
      <c r="AQ300" s="52" t="s">
        <v>0</v>
      </c>
      <c r="AR300" s="135"/>
      <c r="AS300" s="52" t="s">
        <v>0</v>
      </c>
      <c r="AT300" s="57" t="str">
        <f t="shared" si="285"/>
        <v/>
      </c>
      <c r="AU300" s="33" t="str">
        <f>IF(AT300="","",MAX(AU$10:AU299)+1)</f>
        <v/>
      </c>
      <c r="AV300" s="33" t="str">
        <f t="shared" si="286"/>
        <v/>
      </c>
      <c r="AW300" s="33" t="str">
        <f t="shared" si="287"/>
        <v/>
      </c>
      <c r="AX300" s="33" t="str">
        <f>IF(AR300="","",MAX(AX$10:AX299)+1)</f>
        <v/>
      </c>
      <c r="AY300" s="94" t="str">
        <f t="shared" si="288"/>
        <v/>
      </c>
      <c r="AZ300" s="71" t="str">
        <f t="shared" si="289"/>
        <v/>
      </c>
      <c r="BA300" s="52" t="s">
        <v>0</v>
      </c>
      <c r="BB300" s="20" t="str">
        <f t="shared" si="290"/>
        <v/>
      </c>
      <c r="BC300" s="52" t="s">
        <v>0</v>
      </c>
      <c r="BD300" s="165" t="str">
        <f t="shared" si="291"/>
        <v>OK Kapela</v>
      </c>
      <c r="BE300" s="52" t="s">
        <v>0</v>
      </c>
      <c r="BF300" s="63" t="str">
        <f t="shared" si="292"/>
        <v>72:27</v>
      </c>
      <c r="BG300" s="93" t="str">
        <f t="shared" si="293"/>
        <v>0</v>
      </c>
      <c r="BH300" s="211">
        <f t="shared" si="294"/>
        <v>4347</v>
      </c>
      <c r="BI300" s="212">
        <f t="shared" si="265"/>
        <v>1</v>
      </c>
      <c r="BJ300" s="52" t="s">
        <v>0</v>
      </c>
      <c r="BK300" s="57" t="str">
        <f t="shared" si="295"/>
        <v>Sandra</v>
      </c>
      <c r="BL300" s="33" t="str">
        <f t="shared" si="296"/>
        <v>Bergant Vidaković</v>
      </c>
      <c r="BM300" s="78">
        <f t="shared" si="297"/>
        <v>1175</v>
      </c>
      <c r="BN300" s="78" t="str">
        <f t="shared" si="298"/>
        <v/>
      </c>
      <c r="BO300" s="33" t="str">
        <f t="shared" si="299"/>
        <v>Sandra</v>
      </c>
      <c r="BP300" s="71" t="str">
        <f t="shared" si="300"/>
        <v>Bergant Vidaković</v>
      </c>
      <c r="BQ300" s="52" t="s">
        <v>0</v>
      </c>
      <c r="BR300" s="87" t="str">
        <f t="shared" si="301"/>
        <v/>
      </c>
      <c r="BS300" s="52" t="s">
        <v>0</v>
      </c>
      <c r="BT300" s="20" t="str">
        <f t="shared" si="302"/>
        <v/>
      </c>
      <c r="BU300" s="52" t="s">
        <v>0</v>
      </c>
      <c r="BV300" s="135"/>
      <c r="BW300" s="52" t="s">
        <v>0</v>
      </c>
      <c r="BX300" s="57" t="str">
        <f t="shared" si="303"/>
        <v/>
      </c>
      <c r="BY300" s="78" t="str">
        <f>IF(BV300="","",MAX(BY$10:BY299)+1)</f>
        <v/>
      </c>
      <c r="BZ300" s="58" t="str">
        <f t="shared" si="304"/>
        <v/>
      </c>
      <c r="CA300" s="52" t="s">
        <v>0</v>
      </c>
      <c r="CB300" s="20" t="str">
        <f t="shared" si="305"/>
        <v/>
      </c>
      <c r="CC300" s="52" t="s">
        <v>0</v>
      </c>
      <c r="CD300" s="63" t="str">
        <f>IF(AND(BM300="NEMA",BN300="NEMA"),MAX(CD$10:CD299)+1,"")</f>
        <v/>
      </c>
      <c r="CE300" s="58" t="str">
        <f t="shared" si="306"/>
        <v/>
      </c>
      <c r="CF300" t="s">
        <v>0</v>
      </c>
      <c r="CG300" s="138" t="str">
        <f t="shared" si="266"/>
        <v>Ž</v>
      </c>
      <c r="CH300" t="s">
        <v>0</v>
      </c>
      <c r="CI300" s="57" t="str">
        <f>IF(CD300="","",IF(M300&lt;&gt;"CRO","","INSERT INTO osoba (id,reg_broj,oib,spol_id,dat_rodjenja) VALUES ("&amp;CD300&amp;",(SELECT max(reg_broj)+1 FROM osoba),Null,'"&amp;CG300&amp;"',Null); INSERT INTO osoba_log (id,reg_broj,oib,spol_id,dat_rodjenja,dnevnik_id) SELECT id,reg_broj,oib,spol_id,dat_rodjenja,"&amp;dnevnik_id&amp;" FROM osoba WHERE id = "&amp;CD300&amp;";"))</f>
        <v/>
      </c>
      <c r="CJ300" s="71" t="str">
        <f>IF(CD300="","","INSERT INTO imeprezime (id,osoba_id,rbr,ime,prezime,klub_id,identitet_id,sintaksa_id,info,aktivno,dnevnik_id) VALUES ("&amp;CD300&amp;","&amp;IF(CI300="","Null",CD300)&amp;",1,'"&amp;BK300&amp;"','"&amp;BL300&amp;"',(SELECT id FROM klub WHERE naziv = '"&amp;BD300&amp;"'),Null,1,'',1,"&amp;dnevnik_id&amp;");")</f>
        <v/>
      </c>
      <c r="CK300" t="s">
        <v>0</v>
      </c>
      <c r="CL300" s="20" t="str">
        <f t="shared" si="307"/>
        <v/>
      </c>
      <c r="CM300" s="52" t="s">
        <v>0</v>
      </c>
      <c r="CN300" s="57" t="str">
        <f t="shared" si="267"/>
        <v>Sandra</v>
      </c>
      <c r="CO300" s="71" t="str">
        <f t="shared" si="268"/>
        <v>Bergant Vidaković</v>
      </c>
      <c r="CP300" s="52" t="s">
        <v>0</v>
      </c>
      <c r="CQ300" s="57" t="str">
        <f t="shared" si="308"/>
        <v>Sandra – Bergant Vidaković – OK Kapela – Ž35</v>
      </c>
      <c r="CR300" s="58">
        <f t="shared" si="309"/>
        <v>207</v>
      </c>
      <c r="CS300" s="52" t="s">
        <v>0</v>
      </c>
      <c r="CT300" s="57" t="str">
        <f t="shared" si="310"/>
        <v>Sandra – Bergant Vidaković – OK Kapela</v>
      </c>
      <c r="CU300" s="58">
        <f t="shared" si="311"/>
        <v>207</v>
      </c>
      <c r="CV300" s="52" t="s">
        <v>0</v>
      </c>
      <c r="CW300" s="57" t="str">
        <f t="shared" si="312"/>
        <v>Sandra – Bergant Vidaković</v>
      </c>
      <c r="CX300" s="58">
        <f t="shared" si="313"/>
        <v>207</v>
      </c>
      <c r="CY300" s="52" t="s">
        <v>0</v>
      </c>
      <c r="CZ300" s="63">
        <f t="shared" si="314"/>
        <v>207</v>
      </c>
      <c r="DA300" s="58" cm="1">
        <f t="array" ref="DA300">IF(CZ300&lt;&gt;"",INDEX(imePrezime_id,CZ300,0),IF(CD300&lt;&gt;"",CD300,""))</f>
        <v>1175</v>
      </c>
      <c r="DB300" s="52" t="s">
        <v>0</v>
      </c>
      <c r="DC300" s="63" t="str">
        <f t="shared" si="315"/>
        <v>imepre</v>
      </c>
      <c r="DD300" s="78" t="str">
        <f t="shared" si="269"/>
        <v>klu</v>
      </c>
      <c r="DE300" s="78" t="str">
        <f t="shared" si="316"/>
        <v>kat</v>
      </c>
      <c r="DF300" s="78" t="str">
        <f t="shared" si="317"/>
        <v/>
      </c>
      <c r="DG300" s="71" t="str">
        <f t="shared" si="318"/>
        <v>imepre-klu-kat</v>
      </c>
      <c r="DH300" s="52" t="s">
        <v>0</v>
      </c>
      <c r="DI300" s="63">
        <f>IF(BL300="","",MAX(DI$10:DI299)+1)</f>
        <v>1261</v>
      </c>
      <c r="DJ300" s="78">
        <f t="shared" si="319"/>
        <v>1011</v>
      </c>
      <c r="DK300" s="78">
        <f t="shared" si="320"/>
        <v>1175</v>
      </c>
      <c r="DL300" s="78">
        <f t="shared" si="321"/>
        <v>4347</v>
      </c>
      <c r="DM300" s="78">
        <f t="shared" si="322"/>
        <v>1</v>
      </c>
      <c r="DN300" s="78">
        <f t="shared" si="270"/>
        <v>0</v>
      </c>
      <c r="DO300" s="78">
        <f t="shared" si="271"/>
        <v>1</v>
      </c>
      <c r="DP300" s="78" t="str">
        <f t="shared" si="323"/>
        <v>0</v>
      </c>
      <c r="DQ300" s="78" t="str">
        <f t="shared" si="324"/>
        <v/>
      </c>
      <c r="DR300" s="78" t="str">
        <f t="shared" si="325"/>
        <v/>
      </c>
      <c r="DS300" s="58" t="str">
        <f t="shared" si="272"/>
        <v/>
      </c>
      <c r="DT300" s="52" t="s">
        <v>0</v>
      </c>
      <c r="DU300" s="20"/>
      <c r="DV300" s="52"/>
      <c r="DW300" s="20"/>
      <c r="DX300" s="52"/>
      <c r="DY300" s="230"/>
      <c r="DZ300" s="52" t="s">
        <v>0</v>
      </c>
    </row>
    <row r="301" spans="1:130" x14ac:dyDescent="0.25">
      <c r="A301" t="s">
        <v>0</v>
      </c>
      <c r="B301" s="57" t="str">
        <f>IF(csv!F293="","",csv!T293)</f>
        <v>Ž35</v>
      </c>
      <c r="C301" s="33" t="s">
        <v>0</v>
      </c>
      <c r="D301" s="33" t="str">
        <f>IF(csv!F293="","",csv!F293)</f>
        <v>Aida</v>
      </c>
      <c r="E301" s="33" t="str">
        <f>IF(csv!E293="","",csv!E293)</f>
        <v>Krkić Drobić</v>
      </c>
      <c r="F301" s="33" t="s">
        <v>0</v>
      </c>
      <c r="G301" s="78" t="str">
        <f>IF(csv!M293="","",csv!M293)</f>
        <v>74:44</v>
      </c>
      <c r="H301" s="78" t="str">
        <f>IF(csv!N293="","",csv!N293)</f>
        <v>0</v>
      </c>
      <c r="I301" s="33" t="s">
        <v>0</v>
      </c>
      <c r="J301" s="33" t="str">
        <f>IF(csv!P293="","",csv!P293)</f>
        <v>KAP</v>
      </c>
      <c r="K301" s="33" t="str">
        <f>IF(csv!Q293="","",csv!Q293)</f>
        <v>OK Kapela</v>
      </c>
      <c r="L301" s="33" t="s">
        <v>0</v>
      </c>
      <c r="M301" s="71" t="str">
        <f>IF(csv!R293="","",csv!R293)</f>
        <v>CRO</v>
      </c>
      <c r="N301" s="52" t="s">
        <v>0</v>
      </c>
      <c r="O301" s="57" t="str">
        <f t="shared" si="273"/>
        <v>Ž35</v>
      </c>
      <c r="P301" s="78">
        <f>IF(O301="","",IF(COUNTIF(O$10:O300,O301)=0,P300+1,P300))</f>
        <v>19</v>
      </c>
      <c r="Q301" s="93">
        <f t="shared" si="274"/>
        <v>117</v>
      </c>
      <c r="R301" s="94" t="str" cm="1">
        <f t="array" ref="R301">IF(S301="","",INDEX(natjecanjeStaze_naziv,MATCH(S301,natjecanjeStaze_stazaId,0)))</f>
        <v>M45 – Ž20 – Ž35</v>
      </c>
      <c r="S301" s="58">
        <f t="shared" si="275"/>
        <v>1011</v>
      </c>
      <c r="T301" s="52" t="s">
        <v>0</v>
      </c>
      <c r="U301" s="165" t="str">
        <f t="shared" si="276"/>
        <v>Ž35</v>
      </c>
      <c r="V301" s="52" t="s">
        <v>0</v>
      </c>
      <c r="W301" s="57" t="str">
        <f t="shared" si="277"/>
        <v>CRO</v>
      </c>
      <c r="X301" s="78">
        <f t="shared" si="263"/>
        <v>1</v>
      </c>
      <c r="Y301" s="33" t="str">
        <f t="shared" si="278"/>
        <v/>
      </c>
      <c r="Z301" s="71" t="str">
        <f>IF(Y301="","",MAX(Z$10:Z300)+1)</f>
        <v/>
      </c>
      <c r="AA301" s="52" t="s">
        <v>0</v>
      </c>
      <c r="AB301" s="135"/>
      <c r="AC301" s="52" t="s">
        <v>0</v>
      </c>
      <c r="AD301" s="20" t="str">
        <f t="shared" si="279"/>
        <v/>
      </c>
      <c r="AE301" s="52" t="s">
        <v>0</v>
      </c>
      <c r="AF301" s="165" t="str">
        <f t="shared" si="280"/>
        <v>CRO</v>
      </c>
      <c r="AG301" s="52" t="s">
        <v>0</v>
      </c>
      <c r="AH301" s="57" t="str">
        <f t="shared" si="281"/>
        <v>KAP</v>
      </c>
      <c r="AI301" s="33" t="str">
        <f t="shared" si="282"/>
        <v>OK Kapela</v>
      </c>
      <c r="AJ301" s="78" t="str">
        <f t="shared" si="264"/>
        <v/>
      </c>
      <c r="AK301" s="33" t="str" cm="1">
        <f t="array" ref="AK301">IF(AJ301="",""&amp;AI301,IF(AJ301="NEMA",AI301,INDEX(klub_naziv,MATCH(INDEX(klubAlias_klubId,AJ301),klub_id,0))))</f>
        <v>OK Kapela</v>
      </c>
      <c r="AL301" s="33" t="str" cm="1">
        <f t="array" ref="AL301">IFERROR(""&amp;INDEX(registarNatjecatelji,CX301,4),"")</f>
        <v>OK Kapela</v>
      </c>
      <c r="AM301" s="95" t="str">
        <f t="shared" si="283"/>
        <v/>
      </c>
      <c r="AN301" s="71" t="str">
        <f t="shared" si="284"/>
        <v>OK Kapela</v>
      </c>
      <c r="AO301" s="52" t="s">
        <v>0</v>
      </c>
      <c r="AP301" s="87" t="str">
        <f>IF(AJ301&lt;&gt;"NEMA","",IF(IFERROR(MATCH(AI301,AI$10:AI300,0),0)&lt;&gt;0,"",AI301))</f>
        <v/>
      </c>
      <c r="AQ301" s="52" t="s">
        <v>0</v>
      </c>
      <c r="AR301" s="135"/>
      <c r="AS301" s="52" t="s">
        <v>0</v>
      </c>
      <c r="AT301" s="57" t="str">
        <f t="shared" si="285"/>
        <v/>
      </c>
      <c r="AU301" s="33" t="str">
        <f>IF(AT301="","",MAX(AU$10:AU300)+1)</f>
        <v/>
      </c>
      <c r="AV301" s="33" t="str">
        <f t="shared" si="286"/>
        <v/>
      </c>
      <c r="AW301" s="33" t="str">
        <f t="shared" si="287"/>
        <v/>
      </c>
      <c r="AX301" s="33" t="str">
        <f>IF(AR301="","",MAX(AX$10:AX300)+1)</f>
        <v/>
      </c>
      <c r="AY301" s="94" t="str">
        <f t="shared" si="288"/>
        <v/>
      </c>
      <c r="AZ301" s="71" t="str">
        <f t="shared" si="289"/>
        <v/>
      </c>
      <c r="BA301" s="52" t="s">
        <v>0</v>
      </c>
      <c r="BB301" s="20" t="str">
        <f t="shared" si="290"/>
        <v/>
      </c>
      <c r="BC301" s="52" t="s">
        <v>0</v>
      </c>
      <c r="BD301" s="165" t="str">
        <f t="shared" si="291"/>
        <v>OK Kapela</v>
      </c>
      <c r="BE301" s="52" t="s">
        <v>0</v>
      </c>
      <c r="BF301" s="63" t="str">
        <f t="shared" si="292"/>
        <v>74:44</v>
      </c>
      <c r="BG301" s="93" t="str">
        <f t="shared" si="293"/>
        <v>0</v>
      </c>
      <c r="BH301" s="211">
        <f t="shared" si="294"/>
        <v>4484</v>
      </c>
      <c r="BI301" s="212">
        <f t="shared" si="265"/>
        <v>1</v>
      </c>
      <c r="BJ301" s="52" t="s">
        <v>0</v>
      </c>
      <c r="BK301" s="57" t="str">
        <f t="shared" si="295"/>
        <v>Aida</v>
      </c>
      <c r="BL301" s="33" t="str">
        <f t="shared" si="296"/>
        <v>Krkić Drobić</v>
      </c>
      <c r="BM301" s="78">
        <f t="shared" si="297"/>
        <v>1331</v>
      </c>
      <c r="BN301" s="78" t="str">
        <f t="shared" si="298"/>
        <v/>
      </c>
      <c r="BO301" s="33" t="str">
        <f t="shared" si="299"/>
        <v>Aida</v>
      </c>
      <c r="BP301" s="71" t="str">
        <f t="shared" si="300"/>
        <v>Krkić Drobić</v>
      </c>
      <c r="BQ301" s="52" t="s">
        <v>0</v>
      </c>
      <c r="BR301" s="87" t="str">
        <f t="shared" si="301"/>
        <v/>
      </c>
      <c r="BS301" s="52" t="s">
        <v>0</v>
      </c>
      <c r="BT301" s="20" t="str">
        <f t="shared" si="302"/>
        <v/>
      </c>
      <c r="BU301" s="52" t="s">
        <v>0</v>
      </c>
      <c r="BV301" s="135"/>
      <c r="BW301" s="52" t="s">
        <v>0</v>
      </c>
      <c r="BX301" s="57" t="str">
        <f t="shared" si="303"/>
        <v/>
      </c>
      <c r="BY301" s="78" t="str">
        <f>IF(BV301="","",MAX(BY$10:BY300)+1)</f>
        <v/>
      </c>
      <c r="BZ301" s="58" t="str">
        <f t="shared" si="304"/>
        <v/>
      </c>
      <c r="CA301" s="52" t="s">
        <v>0</v>
      </c>
      <c r="CB301" s="20" t="str">
        <f t="shared" si="305"/>
        <v/>
      </c>
      <c r="CC301" s="52" t="s">
        <v>0</v>
      </c>
      <c r="CD301" s="63" t="str">
        <f>IF(AND(BM301="NEMA",BN301="NEMA"),MAX(CD$10:CD300)+1,"")</f>
        <v/>
      </c>
      <c r="CE301" s="58" t="str">
        <f t="shared" si="306"/>
        <v/>
      </c>
      <c r="CF301" t="s">
        <v>0</v>
      </c>
      <c r="CG301" s="138" t="str">
        <f t="shared" si="266"/>
        <v>Ž</v>
      </c>
      <c r="CH301" t="s">
        <v>0</v>
      </c>
      <c r="CI301" s="57" t="str">
        <f>IF(CD301="","",IF(M301&lt;&gt;"CRO","","INSERT INTO osoba (id,reg_broj,oib,spol_id,dat_rodjenja) VALUES ("&amp;CD301&amp;",(SELECT max(reg_broj)+1 FROM osoba),Null,'"&amp;CG301&amp;"',Null); INSERT INTO osoba_log (id,reg_broj,oib,spol_id,dat_rodjenja,dnevnik_id) SELECT id,reg_broj,oib,spol_id,dat_rodjenja,"&amp;dnevnik_id&amp;" FROM osoba WHERE id = "&amp;CD301&amp;";"))</f>
        <v/>
      </c>
      <c r="CJ301" s="71" t="str">
        <f>IF(CD301="","","INSERT INTO imeprezime (id,osoba_id,rbr,ime,prezime,klub_id,identitet_id,sintaksa_id,info,aktivno,dnevnik_id) VALUES ("&amp;CD301&amp;","&amp;IF(CI301="","Null",CD301)&amp;",1,'"&amp;BK301&amp;"','"&amp;BL301&amp;"',(SELECT id FROM klub WHERE naziv = '"&amp;BD301&amp;"'),Null,1,'',1,"&amp;dnevnik_id&amp;");")</f>
        <v/>
      </c>
      <c r="CK301" t="s">
        <v>0</v>
      </c>
      <c r="CL301" s="20" t="str">
        <f t="shared" si="307"/>
        <v/>
      </c>
      <c r="CM301" s="52" t="s">
        <v>0</v>
      </c>
      <c r="CN301" s="57" t="str">
        <f t="shared" si="267"/>
        <v>Aida</v>
      </c>
      <c r="CO301" s="71" t="str">
        <f t="shared" si="268"/>
        <v>Krkić Drobić</v>
      </c>
      <c r="CP301" s="52" t="s">
        <v>0</v>
      </c>
      <c r="CQ301" s="57" t="str">
        <f t="shared" si="308"/>
        <v>Aida – Krkić Drobić – OK Kapela – Ž35</v>
      </c>
      <c r="CR301" s="58">
        <f t="shared" si="309"/>
        <v>268</v>
      </c>
      <c r="CS301" s="52" t="s">
        <v>0</v>
      </c>
      <c r="CT301" s="57" t="str">
        <f t="shared" si="310"/>
        <v>Aida – Krkić Drobić – OK Kapela</v>
      </c>
      <c r="CU301" s="58">
        <f t="shared" si="311"/>
        <v>268</v>
      </c>
      <c r="CV301" s="52" t="s">
        <v>0</v>
      </c>
      <c r="CW301" s="57" t="str">
        <f t="shared" si="312"/>
        <v>Aida – Krkić Drobić</v>
      </c>
      <c r="CX301" s="58">
        <f t="shared" si="313"/>
        <v>268</v>
      </c>
      <c r="CY301" s="52" t="s">
        <v>0</v>
      </c>
      <c r="CZ301" s="63">
        <f t="shared" si="314"/>
        <v>268</v>
      </c>
      <c r="DA301" s="58" cm="1">
        <f t="array" ref="DA301">IF(CZ301&lt;&gt;"",INDEX(imePrezime_id,CZ301,0),IF(CD301&lt;&gt;"",CD301,""))</f>
        <v>1331</v>
      </c>
      <c r="DB301" s="52" t="s">
        <v>0</v>
      </c>
      <c r="DC301" s="63" t="str">
        <f t="shared" si="315"/>
        <v>imepre</v>
      </c>
      <c r="DD301" s="78" t="str">
        <f t="shared" si="269"/>
        <v>klu</v>
      </c>
      <c r="DE301" s="78" t="str">
        <f t="shared" si="316"/>
        <v>kat</v>
      </c>
      <c r="DF301" s="78" t="str">
        <f t="shared" si="317"/>
        <v/>
      </c>
      <c r="DG301" s="71" t="str">
        <f t="shared" si="318"/>
        <v>imepre-klu-kat</v>
      </c>
      <c r="DH301" s="52" t="s">
        <v>0</v>
      </c>
      <c r="DI301" s="63">
        <f>IF(BL301="","",MAX(DI$10:DI300)+1)</f>
        <v>1262</v>
      </c>
      <c r="DJ301" s="78">
        <f t="shared" si="319"/>
        <v>1011</v>
      </c>
      <c r="DK301" s="78">
        <f t="shared" si="320"/>
        <v>1331</v>
      </c>
      <c r="DL301" s="78">
        <f t="shared" si="321"/>
        <v>4484</v>
      </c>
      <c r="DM301" s="78">
        <f t="shared" si="322"/>
        <v>1</v>
      </c>
      <c r="DN301" s="78">
        <f t="shared" si="270"/>
        <v>0</v>
      </c>
      <c r="DO301" s="78">
        <f t="shared" si="271"/>
        <v>1</v>
      </c>
      <c r="DP301" s="78" t="str">
        <f t="shared" si="323"/>
        <v>0</v>
      </c>
      <c r="DQ301" s="78" t="str">
        <f t="shared" si="324"/>
        <v/>
      </c>
      <c r="DR301" s="78" t="str">
        <f t="shared" si="325"/>
        <v/>
      </c>
      <c r="DS301" s="58" t="str">
        <f t="shared" si="272"/>
        <v/>
      </c>
      <c r="DT301" s="52" t="s">
        <v>0</v>
      </c>
      <c r="DU301" s="20"/>
      <c r="DV301" s="52"/>
      <c r="DW301" s="20"/>
      <c r="DX301" s="52"/>
      <c r="DY301" s="230"/>
      <c r="DZ301" s="52" t="s">
        <v>0</v>
      </c>
    </row>
    <row r="302" spans="1:130" x14ac:dyDescent="0.25">
      <c r="A302" t="s">
        <v>0</v>
      </c>
      <c r="B302" s="57" t="str">
        <f>IF(csv!F294="","",csv!T294)</f>
        <v>Ž35</v>
      </c>
      <c r="C302" s="33" t="s">
        <v>0</v>
      </c>
      <c r="D302" s="33" t="str">
        <f>IF(csv!F294="","",csv!F294)</f>
        <v>Iva</v>
      </c>
      <c r="E302" s="33" t="str">
        <f>IF(csv!E294="","",csv!E294)</f>
        <v>Tatić</v>
      </c>
      <c r="F302" s="33" t="s">
        <v>0</v>
      </c>
      <c r="G302" s="78" t="str">
        <f>IF(csv!M294="","",csv!M294)</f>
        <v>92:09</v>
      </c>
      <c r="H302" s="78" t="str">
        <f>IF(csv!N294="","",csv!N294)</f>
        <v>0</v>
      </c>
      <c r="I302" s="33" t="s">
        <v>0</v>
      </c>
      <c r="J302" s="33" t="str">
        <f>IF(csv!P294="","",csv!P294)</f>
        <v>Vihor</v>
      </c>
      <c r="K302" s="33" t="str">
        <f>IF(csv!Q294="","",csv!Q294)</f>
        <v>OK Vihor</v>
      </c>
      <c r="L302" s="33" t="s">
        <v>0</v>
      </c>
      <c r="M302" s="71" t="str">
        <f>IF(csv!R294="","",csv!R294)</f>
        <v>CRO</v>
      </c>
      <c r="N302" s="52" t="s">
        <v>0</v>
      </c>
      <c r="O302" s="57" t="str">
        <f t="shared" si="273"/>
        <v>Ž35</v>
      </c>
      <c r="P302" s="78">
        <f>IF(O302="","",IF(COUNTIF(O$10:O301,O302)=0,P301+1,P301))</f>
        <v>19</v>
      </c>
      <c r="Q302" s="93">
        <f t="shared" si="274"/>
        <v>117</v>
      </c>
      <c r="R302" s="94" t="str" cm="1">
        <f t="array" ref="R302">IF(S302="","",INDEX(natjecanjeStaze_naziv,MATCH(S302,natjecanjeStaze_stazaId,0)))</f>
        <v>M45 – Ž20 – Ž35</v>
      </c>
      <c r="S302" s="58">
        <f t="shared" si="275"/>
        <v>1011</v>
      </c>
      <c r="T302" s="52" t="s">
        <v>0</v>
      </c>
      <c r="U302" s="165" t="str">
        <f t="shared" si="276"/>
        <v>Ž35</v>
      </c>
      <c r="V302" s="52" t="s">
        <v>0</v>
      </c>
      <c r="W302" s="57" t="str">
        <f t="shared" si="277"/>
        <v>CRO</v>
      </c>
      <c r="X302" s="78">
        <f t="shared" si="263"/>
        <v>1</v>
      </c>
      <c r="Y302" s="33" t="str">
        <f t="shared" si="278"/>
        <v/>
      </c>
      <c r="Z302" s="71" t="str">
        <f>IF(Y302="","",MAX(Z$10:Z301)+1)</f>
        <v/>
      </c>
      <c r="AA302" s="52" t="s">
        <v>0</v>
      </c>
      <c r="AB302" s="135"/>
      <c r="AC302" s="52" t="s">
        <v>0</v>
      </c>
      <c r="AD302" s="20" t="str">
        <f t="shared" si="279"/>
        <v/>
      </c>
      <c r="AE302" s="52" t="s">
        <v>0</v>
      </c>
      <c r="AF302" s="165" t="str">
        <f t="shared" si="280"/>
        <v>CRO</v>
      </c>
      <c r="AG302" s="52" t="s">
        <v>0</v>
      </c>
      <c r="AH302" s="57" t="str">
        <f t="shared" si="281"/>
        <v>Vihor</v>
      </c>
      <c r="AI302" s="33" t="str">
        <f t="shared" si="282"/>
        <v>OK Vihor</v>
      </c>
      <c r="AJ302" s="78" t="str">
        <f t="shared" si="264"/>
        <v/>
      </c>
      <c r="AK302" s="33" t="str" cm="1">
        <f t="array" ref="AK302">IF(AJ302="",""&amp;AI302,IF(AJ302="NEMA",AI302,INDEX(klub_naziv,MATCH(INDEX(klubAlias_klubId,AJ302),klub_id,0))))</f>
        <v>OK Vihor</v>
      </c>
      <c r="AL302" s="33" t="str" cm="1">
        <f t="array" ref="AL302">IFERROR(""&amp;INDEX(registarNatjecatelji,CX302,4),"")</f>
        <v>OK Vihor</v>
      </c>
      <c r="AM302" s="95" t="str">
        <f t="shared" si="283"/>
        <v/>
      </c>
      <c r="AN302" s="71" t="str">
        <f t="shared" si="284"/>
        <v>OK Vihor</v>
      </c>
      <c r="AO302" s="52" t="s">
        <v>0</v>
      </c>
      <c r="AP302" s="87" t="str">
        <f>IF(AJ302&lt;&gt;"NEMA","",IF(IFERROR(MATCH(AI302,AI$10:AI301,0),0)&lt;&gt;0,"",AI302))</f>
        <v/>
      </c>
      <c r="AQ302" s="52" t="s">
        <v>0</v>
      </c>
      <c r="AR302" s="135"/>
      <c r="AS302" s="52" t="s">
        <v>0</v>
      </c>
      <c r="AT302" s="57" t="str">
        <f t="shared" si="285"/>
        <v/>
      </c>
      <c r="AU302" s="33" t="str">
        <f>IF(AT302="","",MAX(AU$10:AU301)+1)</f>
        <v/>
      </c>
      <c r="AV302" s="33" t="str">
        <f t="shared" si="286"/>
        <v/>
      </c>
      <c r="AW302" s="33" t="str">
        <f t="shared" si="287"/>
        <v/>
      </c>
      <c r="AX302" s="33" t="str">
        <f>IF(AR302="","",MAX(AX$10:AX301)+1)</f>
        <v/>
      </c>
      <c r="AY302" s="94" t="str">
        <f t="shared" si="288"/>
        <v/>
      </c>
      <c r="AZ302" s="71" t="str">
        <f t="shared" si="289"/>
        <v/>
      </c>
      <c r="BA302" s="52" t="s">
        <v>0</v>
      </c>
      <c r="BB302" s="20" t="str">
        <f t="shared" si="290"/>
        <v/>
      </c>
      <c r="BC302" s="52" t="s">
        <v>0</v>
      </c>
      <c r="BD302" s="165" t="str">
        <f t="shared" si="291"/>
        <v>OK Vihor</v>
      </c>
      <c r="BE302" s="52" t="s">
        <v>0</v>
      </c>
      <c r="BF302" s="63" t="str">
        <f t="shared" si="292"/>
        <v>92:09</v>
      </c>
      <c r="BG302" s="93" t="str">
        <f t="shared" si="293"/>
        <v>0</v>
      </c>
      <c r="BH302" s="211">
        <f t="shared" si="294"/>
        <v>5529</v>
      </c>
      <c r="BI302" s="212">
        <f t="shared" si="265"/>
        <v>1</v>
      </c>
      <c r="BJ302" s="52" t="s">
        <v>0</v>
      </c>
      <c r="BK302" s="57" t="str">
        <f t="shared" si="295"/>
        <v>Iva</v>
      </c>
      <c r="BL302" s="33" t="str">
        <f t="shared" si="296"/>
        <v>Tatić</v>
      </c>
      <c r="BM302" s="78">
        <f t="shared" si="297"/>
        <v>1148</v>
      </c>
      <c r="BN302" s="78" t="str">
        <f t="shared" si="298"/>
        <v/>
      </c>
      <c r="BO302" s="33" t="str">
        <f t="shared" si="299"/>
        <v>Iva</v>
      </c>
      <c r="BP302" s="71" t="str">
        <f t="shared" si="300"/>
        <v>Tatić</v>
      </c>
      <c r="BQ302" s="52" t="s">
        <v>0</v>
      </c>
      <c r="BR302" s="87" t="str">
        <f t="shared" si="301"/>
        <v/>
      </c>
      <c r="BS302" s="52" t="s">
        <v>0</v>
      </c>
      <c r="BT302" s="20" t="str">
        <f t="shared" si="302"/>
        <v/>
      </c>
      <c r="BU302" s="52" t="s">
        <v>0</v>
      </c>
      <c r="BV302" s="135"/>
      <c r="BW302" s="52" t="s">
        <v>0</v>
      </c>
      <c r="BX302" s="57" t="str">
        <f t="shared" si="303"/>
        <v/>
      </c>
      <c r="BY302" s="78" t="str">
        <f>IF(BV302="","",MAX(BY$10:BY301)+1)</f>
        <v/>
      </c>
      <c r="BZ302" s="58" t="str">
        <f t="shared" si="304"/>
        <v/>
      </c>
      <c r="CA302" s="52" t="s">
        <v>0</v>
      </c>
      <c r="CB302" s="20" t="str">
        <f t="shared" si="305"/>
        <v/>
      </c>
      <c r="CC302" s="52" t="s">
        <v>0</v>
      </c>
      <c r="CD302" s="63" t="str">
        <f>IF(AND(BM302="NEMA",BN302="NEMA"),MAX(CD$10:CD301)+1,"")</f>
        <v/>
      </c>
      <c r="CE302" s="58" t="str">
        <f t="shared" si="306"/>
        <v/>
      </c>
      <c r="CF302" t="s">
        <v>0</v>
      </c>
      <c r="CG302" s="138" t="str">
        <f t="shared" si="266"/>
        <v>Ž</v>
      </c>
      <c r="CH302" t="s">
        <v>0</v>
      </c>
      <c r="CI302" s="57" t="str">
        <f>IF(CD302="","",IF(M302&lt;&gt;"CRO","","INSERT INTO osoba (id,reg_broj,oib,spol_id,dat_rodjenja) VALUES ("&amp;CD302&amp;",(SELECT max(reg_broj)+1 FROM osoba),Null,'"&amp;CG302&amp;"',Null); INSERT INTO osoba_log (id,reg_broj,oib,spol_id,dat_rodjenja,dnevnik_id) SELECT id,reg_broj,oib,spol_id,dat_rodjenja,"&amp;dnevnik_id&amp;" FROM osoba WHERE id = "&amp;CD302&amp;";"))</f>
        <v/>
      </c>
      <c r="CJ302" s="71" t="str">
        <f>IF(CD302="","","INSERT INTO imeprezime (id,osoba_id,rbr,ime,prezime,klub_id,identitet_id,sintaksa_id,info,aktivno,dnevnik_id) VALUES ("&amp;CD302&amp;","&amp;IF(CI302="","Null",CD302)&amp;",1,'"&amp;BK302&amp;"','"&amp;BL302&amp;"',(SELECT id FROM klub WHERE naziv = '"&amp;BD302&amp;"'),Null,1,'',1,"&amp;dnevnik_id&amp;");")</f>
        <v/>
      </c>
      <c r="CK302" t="s">
        <v>0</v>
      </c>
      <c r="CL302" s="20" t="str">
        <f t="shared" si="307"/>
        <v/>
      </c>
      <c r="CM302" s="52" t="s">
        <v>0</v>
      </c>
      <c r="CN302" s="57" t="str">
        <f t="shared" si="267"/>
        <v>Iva</v>
      </c>
      <c r="CO302" s="71" t="str">
        <f t="shared" si="268"/>
        <v>Tatić</v>
      </c>
      <c r="CP302" s="52" t="s">
        <v>0</v>
      </c>
      <c r="CQ302" s="57" t="str">
        <f t="shared" si="308"/>
        <v>Iva – Tatić – OK Vihor – Ž35</v>
      </c>
      <c r="CR302" s="58">
        <f t="shared" si="309"/>
        <v>908</v>
      </c>
      <c r="CS302" s="52" t="s">
        <v>0</v>
      </c>
      <c r="CT302" s="57" t="str">
        <f t="shared" si="310"/>
        <v>Iva – Tatić – OK Vihor</v>
      </c>
      <c r="CU302" s="58">
        <f t="shared" si="311"/>
        <v>908</v>
      </c>
      <c r="CV302" s="52" t="s">
        <v>0</v>
      </c>
      <c r="CW302" s="57" t="str">
        <f t="shared" si="312"/>
        <v>Iva – Tatić</v>
      </c>
      <c r="CX302" s="58">
        <f t="shared" si="313"/>
        <v>908</v>
      </c>
      <c r="CY302" s="52" t="s">
        <v>0</v>
      </c>
      <c r="CZ302" s="63">
        <f t="shared" si="314"/>
        <v>908</v>
      </c>
      <c r="DA302" s="58" cm="1">
        <f t="array" ref="DA302">IF(CZ302&lt;&gt;"",INDEX(imePrezime_id,CZ302,0),IF(CD302&lt;&gt;"",CD302,""))</f>
        <v>1148</v>
      </c>
      <c r="DB302" s="52" t="s">
        <v>0</v>
      </c>
      <c r="DC302" s="63" t="str">
        <f t="shared" si="315"/>
        <v>imepre</v>
      </c>
      <c r="DD302" s="78" t="str">
        <f t="shared" si="269"/>
        <v>klu</v>
      </c>
      <c r="DE302" s="78" t="str">
        <f t="shared" si="316"/>
        <v>kat</v>
      </c>
      <c r="DF302" s="78" t="str">
        <f t="shared" si="317"/>
        <v/>
      </c>
      <c r="DG302" s="71" t="str">
        <f t="shared" si="318"/>
        <v>imepre-klu-kat</v>
      </c>
      <c r="DH302" s="52" t="s">
        <v>0</v>
      </c>
      <c r="DI302" s="63">
        <f>IF(BL302="","",MAX(DI$10:DI301)+1)</f>
        <v>1263</v>
      </c>
      <c r="DJ302" s="78">
        <f t="shared" si="319"/>
        <v>1011</v>
      </c>
      <c r="DK302" s="78">
        <f t="shared" si="320"/>
        <v>1148</v>
      </c>
      <c r="DL302" s="78">
        <f t="shared" si="321"/>
        <v>5529</v>
      </c>
      <c r="DM302" s="78">
        <f t="shared" si="322"/>
        <v>1</v>
      </c>
      <c r="DN302" s="78">
        <f t="shared" si="270"/>
        <v>0</v>
      </c>
      <c r="DO302" s="78">
        <f t="shared" si="271"/>
        <v>1</v>
      </c>
      <c r="DP302" s="78" t="str">
        <f t="shared" si="323"/>
        <v>0</v>
      </c>
      <c r="DQ302" s="78" t="str">
        <f t="shared" si="324"/>
        <v/>
      </c>
      <c r="DR302" s="78" t="str">
        <f t="shared" si="325"/>
        <v/>
      </c>
      <c r="DS302" s="58" t="str">
        <f t="shared" si="272"/>
        <v/>
      </c>
      <c r="DT302" s="52" t="s">
        <v>0</v>
      </c>
      <c r="DU302" s="20"/>
      <c r="DV302" s="52"/>
      <c r="DW302" s="20"/>
      <c r="DX302" s="52"/>
      <c r="DY302" s="230"/>
      <c r="DZ302" s="52" t="s">
        <v>0</v>
      </c>
    </row>
    <row r="303" spans="1:130" x14ac:dyDescent="0.25">
      <c r="A303" t="s">
        <v>0</v>
      </c>
      <c r="B303" s="57" t="str">
        <f>IF(csv!F295="","",csv!T295)</f>
        <v>Ž35</v>
      </c>
      <c r="C303" s="33" t="s">
        <v>0</v>
      </c>
      <c r="D303" s="33" t="str">
        <f>IF(csv!F295="","",csv!F295)</f>
        <v>Tanja</v>
      </c>
      <c r="E303" s="33" t="str">
        <f>IF(csv!E295="","",csv!E295)</f>
        <v>Potrebica</v>
      </c>
      <c r="F303" s="33" t="s">
        <v>0</v>
      </c>
      <c r="G303" s="78" t="str">
        <f>IF(csv!M295="","",csv!M295)</f>
        <v>101:44</v>
      </c>
      <c r="H303" s="78" t="str">
        <f>IF(csv!N295="","",csv!N295)</f>
        <v>0</v>
      </c>
      <c r="I303" s="33" t="s">
        <v>0</v>
      </c>
      <c r="J303" s="33" t="str">
        <f>IF(csv!P295="","",csv!P295)</f>
        <v>OK Varaždin</v>
      </c>
      <c r="K303" s="33" t="str">
        <f>IF(csv!Q295="","",csv!Q295)</f>
        <v>OK Varaždin</v>
      </c>
      <c r="L303" s="33" t="s">
        <v>0</v>
      </c>
      <c r="M303" s="71" t="str">
        <f>IF(csv!R295="","",csv!R295)</f>
        <v>CRO</v>
      </c>
      <c r="N303" s="52" t="s">
        <v>0</v>
      </c>
      <c r="O303" s="57" t="str">
        <f t="shared" si="273"/>
        <v>Ž35</v>
      </c>
      <c r="P303" s="78">
        <f>IF(O303="","",IF(COUNTIF(O$10:O302,O303)=0,P302+1,P302))</f>
        <v>19</v>
      </c>
      <c r="Q303" s="93">
        <f t="shared" si="274"/>
        <v>117</v>
      </c>
      <c r="R303" s="94" t="str" cm="1">
        <f t="array" ref="R303">IF(S303="","",INDEX(natjecanjeStaze_naziv,MATCH(S303,natjecanjeStaze_stazaId,0)))</f>
        <v>M45 – Ž20 – Ž35</v>
      </c>
      <c r="S303" s="58">
        <f t="shared" si="275"/>
        <v>1011</v>
      </c>
      <c r="T303" s="52" t="s">
        <v>0</v>
      </c>
      <c r="U303" s="165" t="str">
        <f t="shared" si="276"/>
        <v>Ž35</v>
      </c>
      <c r="V303" s="52" t="s">
        <v>0</v>
      </c>
      <c r="W303" s="57" t="str">
        <f t="shared" si="277"/>
        <v>CRO</v>
      </c>
      <c r="X303" s="78">
        <f t="shared" si="263"/>
        <v>1</v>
      </c>
      <c r="Y303" s="33" t="str">
        <f t="shared" si="278"/>
        <v/>
      </c>
      <c r="Z303" s="71" t="str">
        <f>IF(Y303="","",MAX(Z$10:Z302)+1)</f>
        <v/>
      </c>
      <c r="AA303" s="52" t="s">
        <v>0</v>
      </c>
      <c r="AB303" s="135"/>
      <c r="AC303" s="52" t="s">
        <v>0</v>
      </c>
      <c r="AD303" s="20" t="str">
        <f t="shared" si="279"/>
        <v/>
      </c>
      <c r="AE303" s="52" t="s">
        <v>0</v>
      </c>
      <c r="AF303" s="165" t="str">
        <f t="shared" si="280"/>
        <v>CRO</v>
      </c>
      <c r="AG303" s="52" t="s">
        <v>0</v>
      </c>
      <c r="AH303" s="57" t="str">
        <f t="shared" si="281"/>
        <v>OK Varaždin</v>
      </c>
      <c r="AI303" s="33" t="str">
        <f t="shared" si="282"/>
        <v>OK Varaždin</v>
      </c>
      <c r="AJ303" s="78" t="str">
        <f t="shared" si="264"/>
        <v/>
      </c>
      <c r="AK303" s="33" t="str" cm="1">
        <f t="array" ref="AK303">IF(AJ303="",""&amp;AI303,IF(AJ303="NEMA",AI303,INDEX(klub_naziv,MATCH(INDEX(klubAlias_klubId,AJ303),klub_id,0))))</f>
        <v>OK Varaždin</v>
      </c>
      <c r="AL303" s="33" t="str" cm="1">
        <f t="array" ref="AL303">IFERROR(""&amp;INDEX(registarNatjecatelji,CX303,4),"")</f>
        <v>OK Varaždin</v>
      </c>
      <c r="AM303" s="95" t="str">
        <f t="shared" si="283"/>
        <v/>
      </c>
      <c r="AN303" s="71" t="str">
        <f t="shared" si="284"/>
        <v>OK Varaždin</v>
      </c>
      <c r="AO303" s="52" t="s">
        <v>0</v>
      </c>
      <c r="AP303" s="87" t="str">
        <f>IF(AJ303&lt;&gt;"NEMA","",IF(IFERROR(MATCH(AI303,AI$10:AI302,0),0)&lt;&gt;0,"",AI303))</f>
        <v/>
      </c>
      <c r="AQ303" s="52" t="s">
        <v>0</v>
      </c>
      <c r="AR303" s="135"/>
      <c r="AS303" s="52" t="s">
        <v>0</v>
      </c>
      <c r="AT303" s="57" t="str">
        <f t="shared" si="285"/>
        <v/>
      </c>
      <c r="AU303" s="33" t="str">
        <f>IF(AT303="","",MAX(AU$10:AU302)+1)</f>
        <v/>
      </c>
      <c r="AV303" s="33" t="str">
        <f t="shared" si="286"/>
        <v/>
      </c>
      <c r="AW303" s="33" t="str">
        <f t="shared" si="287"/>
        <v/>
      </c>
      <c r="AX303" s="33" t="str">
        <f>IF(AR303="","",MAX(AX$10:AX302)+1)</f>
        <v/>
      </c>
      <c r="AY303" s="94" t="str">
        <f t="shared" si="288"/>
        <v/>
      </c>
      <c r="AZ303" s="71" t="str">
        <f t="shared" si="289"/>
        <v/>
      </c>
      <c r="BA303" s="52" t="s">
        <v>0</v>
      </c>
      <c r="BB303" s="20" t="str">
        <f t="shared" si="290"/>
        <v/>
      </c>
      <c r="BC303" s="52" t="s">
        <v>0</v>
      </c>
      <c r="BD303" s="165" t="str">
        <f t="shared" si="291"/>
        <v>OK Varaždin</v>
      </c>
      <c r="BE303" s="52" t="s">
        <v>0</v>
      </c>
      <c r="BF303" s="63" t="str">
        <f t="shared" si="292"/>
        <v>101:44</v>
      </c>
      <c r="BG303" s="93" t="str">
        <f t="shared" si="293"/>
        <v>0</v>
      </c>
      <c r="BH303" s="211">
        <f t="shared" si="294"/>
        <v>6104</v>
      </c>
      <c r="BI303" s="212">
        <f t="shared" si="265"/>
        <v>1</v>
      </c>
      <c r="BJ303" s="52" t="s">
        <v>0</v>
      </c>
      <c r="BK303" s="57" t="str">
        <f t="shared" si="295"/>
        <v>Tanja</v>
      </c>
      <c r="BL303" s="33" t="str">
        <f t="shared" si="296"/>
        <v>Potrebica</v>
      </c>
      <c r="BM303" s="78">
        <f t="shared" si="297"/>
        <v>1220</v>
      </c>
      <c r="BN303" s="78" t="str">
        <f t="shared" si="298"/>
        <v/>
      </c>
      <c r="BO303" s="33" t="str">
        <f t="shared" si="299"/>
        <v>Tanja</v>
      </c>
      <c r="BP303" s="71" t="str">
        <f t="shared" si="300"/>
        <v>Potrebica</v>
      </c>
      <c r="BQ303" s="52" t="s">
        <v>0</v>
      </c>
      <c r="BR303" s="87" t="str">
        <f t="shared" si="301"/>
        <v/>
      </c>
      <c r="BS303" s="52" t="s">
        <v>0</v>
      </c>
      <c r="BT303" s="20" t="str">
        <f t="shared" si="302"/>
        <v/>
      </c>
      <c r="BU303" s="52" t="s">
        <v>0</v>
      </c>
      <c r="BV303" s="135"/>
      <c r="BW303" s="52" t="s">
        <v>0</v>
      </c>
      <c r="BX303" s="57" t="str">
        <f t="shared" si="303"/>
        <v/>
      </c>
      <c r="BY303" s="78" t="str">
        <f>IF(BV303="","",MAX(BY$10:BY302)+1)</f>
        <v/>
      </c>
      <c r="BZ303" s="58" t="str">
        <f t="shared" si="304"/>
        <v/>
      </c>
      <c r="CA303" s="52" t="s">
        <v>0</v>
      </c>
      <c r="CB303" s="20" t="str">
        <f t="shared" si="305"/>
        <v/>
      </c>
      <c r="CC303" s="52" t="s">
        <v>0</v>
      </c>
      <c r="CD303" s="63" t="str">
        <f>IF(AND(BM303="NEMA",BN303="NEMA"),MAX(CD$10:CD302)+1,"")</f>
        <v/>
      </c>
      <c r="CE303" s="58" t="str">
        <f t="shared" si="306"/>
        <v/>
      </c>
      <c r="CF303" t="s">
        <v>0</v>
      </c>
      <c r="CG303" s="138" t="str">
        <f t="shared" si="266"/>
        <v>Ž</v>
      </c>
      <c r="CH303" t="s">
        <v>0</v>
      </c>
      <c r="CI303" s="57" t="str">
        <f>IF(CD303="","",IF(M303&lt;&gt;"CRO","","INSERT INTO osoba (id,reg_broj,oib,spol_id,dat_rodjenja) VALUES ("&amp;CD303&amp;",(SELECT max(reg_broj)+1 FROM osoba),Null,'"&amp;CG303&amp;"',Null); INSERT INTO osoba_log (id,reg_broj,oib,spol_id,dat_rodjenja,dnevnik_id) SELECT id,reg_broj,oib,spol_id,dat_rodjenja,"&amp;dnevnik_id&amp;" FROM osoba WHERE id = "&amp;CD303&amp;";"))</f>
        <v/>
      </c>
      <c r="CJ303" s="71" t="str">
        <f>IF(CD303="","","INSERT INTO imeprezime (id,osoba_id,rbr,ime,prezime,klub_id,identitet_id,sintaksa_id,info,aktivno,dnevnik_id) VALUES ("&amp;CD303&amp;","&amp;IF(CI303="","Null",CD303)&amp;",1,'"&amp;BK303&amp;"','"&amp;BL303&amp;"',(SELECT id FROM klub WHERE naziv = '"&amp;BD303&amp;"'),Null,1,'',1,"&amp;dnevnik_id&amp;");")</f>
        <v/>
      </c>
      <c r="CK303" t="s">
        <v>0</v>
      </c>
      <c r="CL303" s="20" t="str">
        <f t="shared" si="307"/>
        <v/>
      </c>
      <c r="CM303" s="52" t="s">
        <v>0</v>
      </c>
      <c r="CN303" s="57" t="str">
        <f t="shared" si="267"/>
        <v>Tanja</v>
      </c>
      <c r="CO303" s="71" t="str">
        <f t="shared" si="268"/>
        <v>Potrebica</v>
      </c>
      <c r="CP303" s="52" t="s">
        <v>0</v>
      </c>
      <c r="CQ303" s="57" t="str">
        <f t="shared" si="308"/>
        <v>Tanja – Potrebica – OK Varaždin – Ž35</v>
      </c>
      <c r="CR303" s="58">
        <f t="shared" si="309"/>
        <v>568</v>
      </c>
      <c r="CS303" s="52" t="s">
        <v>0</v>
      </c>
      <c r="CT303" s="57" t="str">
        <f t="shared" si="310"/>
        <v>Tanja – Potrebica – OK Varaždin</v>
      </c>
      <c r="CU303" s="58">
        <f t="shared" si="311"/>
        <v>568</v>
      </c>
      <c r="CV303" s="52" t="s">
        <v>0</v>
      </c>
      <c r="CW303" s="57" t="str">
        <f t="shared" si="312"/>
        <v>Tanja – Potrebica</v>
      </c>
      <c r="CX303" s="58">
        <f t="shared" si="313"/>
        <v>568</v>
      </c>
      <c r="CY303" s="52" t="s">
        <v>0</v>
      </c>
      <c r="CZ303" s="63">
        <f t="shared" si="314"/>
        <v>568</v>
      </c>
      <c r="DA303" s="58" cm="1">
        <f t="array" ref="DA303">IF(CZ303&lt;&gt;"",INDEX(imePrezime_id,CZ303,0),IF(CD303&lt;&gt;"",CD303,""))</f>
        <v>1220</v>
      </c>
      <c r="DB303" s="52" t="s">
        <v>0</v>
      </c>
      <c r="DC303" s="63" t="str">
        <f t="shared" si="315"/>
        <v>imepre</v>
      </c>
      <c r="DD303" s="78" t="str">
        <f t="shared" si="269"/>
        <v>klu</v>
      </c>
      <c r="DE303" s="78" t="str">
        <f t="shared" si="316"/>
        <v>kat</v>
      </c>
      <c r="DF303" s="78" t="str">
        <f t="shared" si="317"/>
        <v/>
      </c>
      <c r="DG303" s="71" t="str">
        <f t="shared" si="318"/>
        <v>imepre-klu-kat</v>
      </c>
      <c r="DH303" s="52" t="s">
        <v>0</v>
      </c>
      <c r="DI303" s="63">
        <f>IF(BL303="","",MAX(DI$10:DI302)+1)</f>
        <v>1264</v>
      </c>
      <c r="DJ303" s="78">
        <f t="shared" si="319"/>
        <v>1011</v>
      </c>
      <c r="DK303" s="78">
        <f t="shared" si="320"/>
        <v>1220</v>
      </c>
      <c r="DL303" s="78">
        <f t="shared" si="321"/>
        <v>6104</v>
      </c>
      <c r="DM303" s="78">
        <f t="shared" si="322"/>
        <v>1</v>
      </c>
      <c r="DN303" s="78">
        <f t="shared" si="270"/>
        <v>0</v>
      </c>
      <c r="DO303" s="78">
        <f t="shared" si="271"/>
        <v>1</v>
      </c>
      <c r="DP303" s="78" t="str">
        <f t="shared" si="323"/>
        <v>0</v>
      </c>
      <c r="DQ303" s="78" t="str">
        <f t="shared" si="324"/>
        <v/>
      </c>
      <c r="DR303" s="78" t="str">
        <f t="shared" si="325"/>
        <v/>
      </c>
      <c r="DS303" s="58" t="str">
        <f t="shared" si="272"/>
        <v/>
      </c>
      <c r="DT303" s="52" t="s">
        <v>0</v>
      </c>
      <c r="DU303" s="20"/>
      <c r="DV303" s="52"/>
      <c r="DW303" s="20"/>
      <c r="DX303" s="52"/>
      <c r="DY303" s="230"/>
      <c r="DZ303" s="52" t="s">
        <v>0</v>
      </c>
    </row>
    <row r="304" spans="1:130" x14ac:dyDescent="0.25">
      <c r="A304" t="s">
        <v>0</v>
      </c>
      <c r="B304" s="57" t="str">
        <f>IF(csv!F296="","",csv!T296)</f>
        <v>Ž35</v>
      </c>
      <c r="C304" s="33" t="s">
        <v>0</v>
      </c>
      <c r="D304" s="33" t="str">
        <f>IF(csv!F296="","",csv!F296)</f>
        <v>Maja</v>
      </c>
      <c r="E304" s="33" t="str">
        <f>IF(csv!E296="","",csv!E296)</f>
        <v>Kušt</v>
      </c>
      <c r="F304" s="33" t="s">
        <v>0</v>
      </c>
      <c r="G304" s="78" t="str">
        <f>IF(csv!M296="","",csv!M296)</f>
        <v>106:38</v>
      </c>
      <c r="H304" s="78" t="str">
        <f>IF(csv!N296="","",csv!N296)</f>
        <v>0</v>
      </c>
      <c r="I304" s="33" t="s">
        <v>0</v>
      </c>
      <c r="J304" s="33" t="str">
        <f>IF(csv!P296="","",csv!P296)</f>
        <v>Vihor</v>
      </c>
      <c r="K304" s="33" t="str">
        <f>IF(csv!Q296="","",csv!Q296)</f>
        <v>OK Vihor</v>
      </c>
      <c r="L304" s="33" t="s">
        <v>0</v>
      </c>
      <c r="M304" s="71" t="str">
        <f>IF(csv!R296="","",csv!R296)</f>
        <v>CRO</v>
      </c>
      <c r="N304" s="52" t="s">
        <v>0</v>
      </c>
      <c r="O304" s="57" t="str">
        <f t="shared" si="273"/>
        <v>Ž35</v>
      </c>
      <c r="P304" s="78">
        <f>IF(O304="","",IF(COUNTIF(O$10:O303,O304)=0,P303+1,P303))</f>
        <v>19</v>
      </c>
      <c r="Q304" s="93">
        <f t="shared" si="274"/>
        <v>117</v>
      </c>
      <c r="R304" s="94" t="str" cm="1">
        <f t="array" ref="R304">IF(S304="","",INDEX(natjecanjeStaze_naziv,MATCH(S304,natjecanjeStaze_stazaId,0)))</f>
        <v>M45 – Ž20 – Ž35</v>
      </c>
      <c r="S304" s="58">
        <f t="shared" si="275"/>
        <v>1011</v>
      </c>
      <c r="T304" s="52" t="s">
        <v>0</v>
      </c>
      <c r="U304" s="165" t="str">
        <f t="shared" si="276"/>
        <v>Ž35</v>
      </c>
      <c r="V304" s="52" t="s">
        <v>0</v>
      </c>
      <c r="W304" s="57" t="str">
        <f t="shared" si="277"/>
        <v>CRO</v>
      </c>
      <c r="X304" s="78">
        <f t="shared" si="263"/>
        <v>1</v>
      </c>
      <c r="Y304" s="33" t="str">
        <f t="shared" si="278"/>
        <v/>
      </c>
      <c r="Z304" s="71" t="str">
        <f>IF(Y304="","",MAX(Z$10:Z303)+1)</f>
        <v/>
      </c>
      <c r="AA304" s="52" t="s">
        <v>0</v>
      </c>
      <c r="AB304" s="135"/>
      <c r="AC304" s="52" t="s">
        <v>0</v>
      </c>
      <c r="AD304" s="20" t="str">
        <f t="shared" si="279"/>
        <v/>
      </c>
      <c r="AE304" s="52" t="s">
        <v>0</v>
      </c>
      <c r="AF304" s="165" t="str">
        <f t="shared" si="280"/>
        <v>CRO</v>
      </c>
      <c r="AG304" s="52" t="s">
        <v>0</v>
      </c>
      <c r="AH304" s="57" t="str">
        <f t="shared" si="281"/>
        <v>Vihor</v>
      </c>
      <c r="AI304" s="33" t="str">
        <f t="shared" si="282"/>
        <v>OK Vihor</v>
      </c>
      <c r="AJ304" s="78" t="str">
        <f t="shared" si="264"/>
        <v/>
      </c>
      <c r="AK304" s="33" t="str" cm="1">
        <f t="array" ref="AK304">IF(AJ304="",""&amp;AI304,IF(AJ304="NEMA",AI304,INDEX(klub_naziv,MATCH(INDEX(klubAlias_klubId,AJ304),klub_id,0))))</f>
        <v>OK Vihor</v>
      </c>
      <c r="AL304" s="33" t="str" cm="1">
        <f t="array" ref="AL304">IFERROR(""&amp;INDEX(registarNatjecatelji,CX304,4),"")</f>
        <v>OK Vihor</v>
      </c>
      <c r="AM304" s="95" t="str">
        <f t="shared" si="283"/>
        <v/>
      </c>
      <c r="AN304" s="71" t="str">
        <f t="shared" si="284"/>
        <v>OK Vihor</v>
      </c>
      <c r="AO304" s="52" t="s">
        <v>0</v>
      </c>
      <c r="AP304" s="87" t="str">
        <f>IF(AJ304&lt;&gt;"NEMA","",IF(IFERROR(MATCH(AI304,AI$10:AI303,0),0)&lt;&gt;0,"",AI304))</f>
        <v/>
      </c>
      <c r="AQ304" s="52" t="s">
        <v>0</v>
      </c>
      <c r="AR304" s="135"/>
      <c r="AS304" s="52" t="s">
        <v>0</v>
      </c>
      <c r="AT304" s="57" t="str">
        <f t="shared" si="285"/>
        <v/>
      </c>
      <c r="AU304" s="33" t="str">
        <f>IF(AT304="","",MAX(AU$10:AU303)+1)</f>
        <v/>
      </c>
      <c r="AV304" s="33" t="str">
        <f t="shared" si="286"/>
        <v/>
      </c>
      <c r="AW304" s="33" t="str">
        <f t="shared" si="287"/>
        <v/>
      </c>
      <c r="AX304" s="33" t="str">
        <f>IF(AR304="","",MAX(AX$10:AX303)+1)</f>
        <v/>
      </c>
      <c r="AY304" s="94" t="str">
        <f t="shared" si="288"/>
        <v/>
      </c>
      <c r="AZ304" s="71" t="str">
        <f t="shared" si="289"/>
        <v/>
      </c>
      <c r="BA304" s="52" t="s">
        <v>0</v>
      </c>
      <c r="BB304" s="20" t="str">
        <f t="shared" si="290"/>
        <v/>
      </c>
      <c r="BC304" s="52" t="s">
        <v>0</v>
      </c>
      <c r="BD304" s="165" t="str">
        <f t="shared" si="291"/>
        <v>OK Vihor</v>
      </c>
      <c r="BE304" s="52" t="s">
        <v>0</v>
      </c>
      <c r="BF304" s="63" t="str">
        <f t="shared" si="292"/>
        <v>106:38</v>
      </c>
      <c r="BG304" s="93" t="str">
        <f t="shared" si="293"/>
        <v>0</v>
      </c>
      <c r="BH304" s="211">
        <f t="shared" si="294"/>
        <v>6398</v>
      </c>
      <c r="BI304" s="212">
        <f t="shared" si="265"/>
        <v>1</v>
      </c>
      <c r="BJ304" s="52" t="s">
        <v>0</v>
      </c>
      <c r="BK304" s="57" t="str">
        <f t="shared" si="295"/>
        <v>Maja</v>
      </c>
      <c r="BL304" s="33" t="str">
        <f t="shared" si="296"/>
        <v>Kušt</v>
      </c>
      <c r="BM304" s="78">
        <f t="shared" si="297"/>
        <v>1375</v>
      </c>
      <c r="BN304" s="78" t="str">
        <f t="shared" si="298"/>
        <v/>
      </c>
      <c r="BO304" s="33" t="str">
        <f t="shared" si="299"/>
        <v>Maja</v>
      </c>
      <c r="BP304" s="71" t="str">
        <f t="shared" si="300"/>
        <v>Kušt</v>
      </c>
      <c r="BQ304" s="52" t="s">
        <v>0</v>
      </c>
      <c r="BR304" s="87" t="str">
        <f t="shared" si="301"/>
        <v/>
      </c>
      <c r="BS304" s="52" t="s">
        <v>0</v>
      </c>
      <c r="BT304" s="20" t="str">
        <f t="shared" si="302"/>
        <v/>
      </c>
      <c r="BU304" s="52" t="s">
        <v>0</v>
      </c>
      <c r="BV304" s="135"/>
      <c r="BW304" s="52" t="s">
        <v>0</v>
      </c>
      <c r="BX304" s="57" t="str">
        <f t="shared" si="303"/>
        <v/>
      </c>
      <c r="BY304" s="78" t="str">
        <f>IF(BV304="","",MAX(BY$10:BY303)+1)</f>
        <v/>
      </c>
      <c r="BZ304" s="58" t="str">
        <f t="shared" si="304"/>
        <v/>
      </c>
      <c r="CA304" s="52" t="s">
        <v>0</v>
      </c>
      <c r="CB304" s="20" t="str">
        <f t="shared" si="305"/>
        <v/>
      </c>
      <c r="CC304" s="52" t="s">
        <v>0</v>
      </c>
      <c r="CD304" s="63" t="str">
        <f>IF(AND(BM304="NEMA",BN304="NEMA"),MAX(CD$10:CD303)+1,"")</f>
        <v/>
      </c>
      <c r="CE304" s="58" t="str">
        <f t="shared" si="306"/>
        <v/>
      </c>
      <c r="CF304" t="s">
        <v>0</v>
      </c>
      <c r="CG304" s="138" t="str">
        <f t="shared" si="266"/>
        <v>Ž</v>
      </c>
      <c r="CH304" t="s">
        <v>0</v>
      </c>
      <c r="CI304" s="57" t="str">
        <f>IF(CD304="","",IF(M304&lt;&gt;"CRO","","INSERT INTO osoba (id,reg_broj,oib,spol_id,dat_rodjenja) VALUES ("&amp;CD304&amp;",(SELECT max(reg_broj)+1 FROM osoba),Null,'"&amp;CG304&amp;"',Null); INSERT INTO osoba_log (id,reg_broj,oib,spol_id,dat_rodjenja,dnevnik_id) SELECT id,reg_broj,oib,spol_id,dat_rodjenja,"&amp;dnevnik_id&amp;" FROM osoba WHERE id = "&amp;CD304&amp;";"))</f>
        <v/>
      </c>
      <c r="CJ304" s="71" t="str">
        <f>IF(CD304="","","INSERT INTO imeprezime (id,osoba_id,rbr,ime,prezime,klub_id,identitet_id,sintaksa_id,info,aktivno,dnevnik_id) VALUES ("&amp;CD304&amp;","&amp;IF(CI304="","Null",CD304)&amp;",1,'"&amp;BK304&amp;"','"&amp;BL304&amp;"',(SELECT id FROM klub WHERE naziv = '"&amp;BD304&amp;"'),Null,1,'',1,"&amp;dnevnik_id&amp;");")</f>
        <v/>
      </c>
      <c r="CK304" t="s">
        <v>0</v>
      </c>
      <c r="CL304" s="20" t="str">
        <f t="shared" si="307"/>
        <v/>
      </c>
      <c r="CM304" s="52" t="s">
        <v>0</v>
      </c>
      <c r="CN304" s="57" t="str">
        <f t="shared" si="267"/>
        <v>Maja</v>
      </c>
      <c r="CO304" s="71" t="str">
        <f t="shared" si="268"/>
        <v>Kušt</v>
      </c>
      <c r="CP304" s="52" t="s">
        <v>0</v>
      </c>
      <c r="CQ304" s="57" t="str">
        <f t="shared" si="308"/>
        <v>Maja – Kušt – OK Vihor – Ž35</v>
      </c>
      <c r="CR304" s="58">
        <f t="shared" si="309"/>
        <v>758</v>
      </c>
      <c r="CS304" s="52" t="s">
        <v>0</v>
      </c>
      <c r="CT304" s="57" t="str">
        <f t="shared" si="310"/>
        <v>Maja – Kušt – OK Vihor</v>
      </c>
      <c r="CU304" s="58">
        <f t="shared" si="311"/>
        <v>758</v>
      </c>
      <c r="CV304" s="52" t="s">
        <v>0</v>
      </c>
      <c r="CW304" s="57" t="str">
        <f t="shared" si="312"/>
        <v>Maja – Kušt</v>
      </c>
      <c r="CX304" s="58">
        <f t="shared" si="313"/>
        <v>758</v>
      </c>
      <c r="CY304" s="52" t="s">
        <v>0</v>
      </c>
      <c r="CZ304" s="63">
        <f t="shared" si="314"/>
        <v>758</v>
      </c>
      <c r="DA304" s="58" cm="1">
        <f t="array" ref="DA304">IF(CZ304&lt;&gt;"",INDEX(imePrezime_id,CZ304,0),IF(CD304&lt;&gt;"",CD304,""))</f>
        <v>1375</v>
      </c>
      <c r="DB304" s="52" t="s">
        <v>0</v>
      </c>
      <c r="DC304" s="63" t="str">
        <f t="shared" si="315"/>
        <v>imepre</v>
      </c>
      <c r="DD304" s="78" t="str">
        <f t="shared" si="269"/>
        <v>klu</v>
      </c>
      <c r="DE304" s="78" t="str">
        <f t="shared" si="316"/>
        <v>kat</v>
      </c>
      <c r="DF304" s="78" t="str">
        <f t="shared" si="317"/>
        <v/>
      </c>
      <c r="DG304" s="71" t="str">
        <f t="shared" si="318"/>
        <v>imepre-klu-kat</v>
      </c>
      <c r="DH304" s="52" t="s">
        <v>0</v>
      </c>
      <c r="DI304" s="63">
        <f>IF(BL304="","",MAX(DI$10:DI303)+1)</f>
        <v>1265</v>
      </c>
      <c r="DJ304" s="78">
        <f t="shared" si="319"/>
        <v>1011</v>
      </c>
      <c r="DK304" s="78">
        <f t="shared" si="320"/>
        <v>1375</v>
      </c>
      <c r="DL304" s="78">
        <f t="shared" si="321"/>
        <v>6398</v>
      </c>
      <c r="DM304" s="78">
        <f t="shared" si="322"/>
        <v>1</v>
      </c>
      <c r="DN304" s="78">
        <f t="shared" si="270"/>
        <v>0</v>
      </c>
      <c r="DO304" s="78">
        <f t="shared" si="271"/>
        <v>1</v>
      </c>
      <c r="DP304" s="78" t="str">
        <f t="shared" si="323"/>
        <v>0</v>
      </c>
      <c r="DQ304" s="78" t="str">
        <f t="shared" si="324"/>
        <v/>
      </c>
      <c r="DR304" s="78" t="str">
        <f t="shared" si="325"/>
        <v/>
      </c>
      <c r="DS304" s="58" t="str">
        <f t="shared" si="272"/>
        <v/>
      </c>
      <c r="DT304" s="52" t="s">
        <v>0</v>
      </c>
      <c r="DU304" s="20"/>
      <c r="DV304" s="52"/>
      <c r="DW304" s="20"/>
      <c r="DX304" s="52"/>
      <c r="DY304" s="230"/>
      <c r="DZ304" s="52" t="s">
        <v>0</v>
      </c>
    </row>
    <row r="305" spans="1:130" x14ac:dyDescent="0.25">
      <c r="A305" t="s">
        <v>0</v>
      </c>
      <c r="B305" s="57" t="str">
        <f>IF(csv!F297="","",csv!T297)</f>
        <v>Ž35</v>
      </c>
      <c r="C305" s="33" t="s">
        <v>0</v>
      </c>
      <c r="D305" s="33" t="str">
        <f>IF(csv!F297="","",csv!F297)</f>
        <v>Ana</v>
      </c>
      <c r="E305" s="33" t="str">
        <f>IF(csv!E297="","",csv!E297)</f>
        <v>Delić</v>
      </c>
      <c r="F305" s="33" t="s">
        <v>0</v>
      </c>
      <c r="G305" s="78" t="str">
        <f>IF(csv!M297="","",csv!M297)</f>
        <v/>
      </c>
      <c r="H305" s="78" t="str">
        <f>IF(csv!N297="","",csv!N297)</f>
        <v>1</v>
      </c>
      <c r="I305" s="33" t="s">
        <v>0</v>
      </c>
      <c r="J305" s="33" t="str">
        <f>IF(csv!P297="","",csv!P297)</f>
        <v>OK Jelen</v>
      </c>
      <c r="K305" s="33" t="str">
        <f>IF(csv!Q297="","",csv!Q297)</f>
        <v>OK Jelen</v>
      </c>
      <c r="L305" s="33" t="s">
        <v>0</v>
      </c>
      <c r="M305" s="71" t="str">
        <f>IF(csv!R297="","",csv!R297)</f>
        <v>CRO</v>
      </c>
      <c r="N305" s="52" t="s">
        <v>0</v>
      </c>
      <c r="O305" s="57" t="str">
        <f t="shared" si="273"/>
        <v>Ž35</v>
      </c>
      <c r="P305" s="78">
        <f>IF(O305="","",IF(COUNTIF(O$10:O304,O305)=0,P304+1,P304))</f>
        <v>19</v>
      </c>
      <c r="Q305" s="93">
        <f t="shared" si="274"/>
        <v>117</v>
      </c>
      <c r="R305" s="94" t="str" cm="1">
        <f t="array" ref="R305">IF(S305="","",INDEX(natjecanjeStaze_naziv,MATCH(S305,natjecanjeStaze_stazaId,0)))</f>
        <v>M45 – Ž20 – Ž35</v>
      </c>
      <c r="S305" s="58">
        <f t="shared" si="275"/>
        <v>1011</v>
      </c>
      <c r="T305" s="52" t="s">
        <v>0</v>
      </c>
      <c r="U305" s="165" t="str">
        <f t="shared" si="276"/>
        <v>Ž35</v>
      </c>
      <c r="V305" s="52" t="s">
        <v>0</v>
      </c>
      <c r="W305" s="57" t="str">
        <f t="shared" si="277"/>
        <v>CRO</v>
      </c>
      <c r="X305" s="78">
        <f t="shared" si="263"/>
        <v>1</v>
      </c>
      <c r="Y305" s="33" t="str">
        <f t="shared" si="278"/>
        <v/>
      </c>
      <c r="Z305" s="71" t="str">
        <f>IF(Y305="","",MAX(Z$10:Z304)+1)</f>
        <v/>
      </c>
      <c r="AA305" s="52" t="s">
        <v>0</v>
      </c>
      <c r="AB305" s="135"/>
      <c r="AC305" s="52" t="s">
        <v>0</v>
      </c>
      <c r="AD305" s="20" t="str">
        <f t="shared" si="279"/>
        <v/>
      </c>
      <c r="AE305" s="52" t="s">
        <v>0</v>
      </c>
      <c r="AF305" s="165" t="str">
        <f t="shared" si="280"/>
        <v>CRO</v>
      </c>
      <c r="AG305" s="52" t="s">
        <v>0</v>
      </c>
      <c r="AH305" s="57" t="str">
        <f t="shared" si="281"/>
        <v>OK Jelen</v>
      </c>
      <c r="AI305" s="33" t="str">
        <f t="shared" si="282"/>
        <v>OK Jelen</v>
      </c>
      <c r="AJ305" s="78" t="str">
        <f t="shared" si="264"/>
        <v/>
      </c>
      <c r="AK305" s="33" t="str" cm="1">
        <f t="array" ref="AK305">IF(AJ305="",""&amp;AI305,IF(AJ305="NEMA",AI305,INDEX(klub_naziv,MATCH(INDEX(klubAlias_klubId,AJ305),klub_id,0))))</f>
        <v>OK Jelen</v>
      </c>
      <c r="AL305" s="33" t="str" cm="1">
        <f t="array" ref="AL305">IFERROR(""&amp;INDEX(registarNatjecatelji,CX305,4),"")</f>
        <v>OK Jelen</v>
      </c>
      <c r="AM305" s="95" t="str">
        <f t="shared" si="283"/>
        <v/>
      </c>
      <c r="AN305" s="71" t="str">
        <f t="shared" si="284"/>
        <v>OK Jelen</v>
      </c>
      <c r="AO305" s="52" t="s">
        <v>0</v>
      </c>
      <c r="AP305" s="87" t="str">
        <f>IF(AJ305&lt;&gt;"NEMA","",IF(IFERROR(MATCH(AI305,AI$10:AI304,0),0)&lt;&gt;0,"",AI305))</f>
        <v/>
      </c>
      <c r="AQ305" s="52" t="s">
        <v>0</v>
      </c>
      <c r="AR305" s="135"/>
      <c r="AS305" s="52" t="s">
        <v>0</v>
      </c>
      <c r="AT305" s="57" t="str">
        <f t="shared" si="285"/>
        <v/>
      </c>
      <c r="AU305" s="33" t="str">
        <f>IF(AT305="","",MAX(AU$10:AU304)+1)</f>
        <v/>
      </c>
      <c r="AV305" s="33" t="str">
        <f t="shared" si="286"/>
        <v/>
      </c>
      <c r="AW305" s="33" t="str">
        <f t="shared" si="287"/>
        <v/>
      </c>
      <c r="AX305" s="33" t="str">
        <f>IF(AR305="","",MAX(AX$10:AX304)+1)</f>
        <v/>
      </c>
      <c r="AY305" s="94" t="str">
        <f t="shared" si="288"/>
        <v/>
      </c>
      <c r="AZ305" s="71" t="str">
        <f t="shared" si="289"/>
        <v/>
      </c>
      <c r="BA305" s="52" t="s">
        <v>0</v>
      </c>
      <c r="BB305" s="20" t="str">
        <f t="shared" si="290"/>
        <v/>
      </c>
      <c r="BC305" s="52" t="s">
        <v>0</v>
      </c>
      <c r="BD305" s="165" t="str">
        <f t="shared" si="291"/>
        <v>OK Jelen</v>
      </c>
      <c r="BE305" s="52" t="s">
        <v>0</v>
      </c>
      <c r="BF305" s="63" t="str">
        <f t="shared" si="292"/>
        <v/>
      </c>
      <c r="BG305" s="93" t="str">
        <f t="shared" si="293"/>
        <v>1</v>
      </c>
      <c r="BH305" s="211" t="str">
        <f t="shared" si="294"/>
        <v/>
      </c>
      <c r="BI305" s="212">
        <f t="shared" si="265"/>
        <v>6</v>
      </c>
      <c r="BJ305" s="52" t="s">
        <v>0</v>
      </c>
      <c r="BK305" s="57" t="str">
        <f t="shared" si="295"/>
        <v>Ana</v>
      </c>
      <c r="BL305" s="33" t="str">
        <f t="shared" si="296"/>
        <v>Delić</v>
      </c>
      <c r="BM305" s="78">
        <f t="shared" si="297"/>
        <v>1549</v>
      </c>
      <c r="BN305" s="78" t="str">
        <f t="shared" si="298"/>
        <v/>
      </c>
      <c r="BO305" s="33" t="str">
        <f t="shared" si="299"/>
        <v>Ana</v>
      </c>
      <c r="BP305" s="71" t="str">
        <f t="shared" si="300"/>
        <v>Delić</v>
      </c>
      <c r="BQ305" s="52" t="s">
        <v>0</v>
      </c>
      <c r="BR305" s="87" t="str">
        <f t="shared" si="301"/>
        <v/>
      </c>
      <c r="BS305" s="52" t="s">
        <v>0</v>
      </c>
      <c r="BT305" s="20" t="str">
        <f t="shared" si="302"/>
        <v/>
      </c>
      <c r="BU305" s="52" t="s">
        <v>0</v>
      </c>
      <c r="BV305" s="135"/>
      <c r="BW305" s="52" t="s">
        <v>0</v>
      </c>
      <c r="BX305" s="57" t="str">
        <f t="shared" si="303"/>
        <v/>
      </c>
      <c r="BY305" s="78" t="str">
        <f>IF(BV305="","",MAX(BY$10:BY304)+1)</f>
        <v/>
      </c>
      <c r="BZ305" s="58" t="str">
        <f t="shared" si="304"/>
        <v/>
      </c>
      <c r="CA305" s="52" t="s">
        <v>0</v>
      </c>
      <c r="CB305" s="20" t="str">
        <f t="shared" si="305"/>
        <v/>
      </c>
      <c r="CC305" s="52" t="s">
        <v>0</v>
      </c>
      <c r="CD305" s="63" t="str">
        <f>IF(AND(BM305="NEMA",BN305="NEMA"),MAX(CD$10:CD304)+1,"")</f>
        <v/>
      </c>
      <c r="CE305" s="58" t="str">
        <f t="shared" si="306"/>
        <v/>
      </c>
      <c r="CF305" t="s">
        <v>0</v>
      </c>
      <c r="CG305" s="138" t="str">
        <f t="shared" si="266"/>
        <v>Ž</v>
      </c>
      <c r="CH305" t="s">
        <v>0</v>
      </c>
      <c r="CI305" s="57" t="str">
        <f>IF(CD305="","",IF(M305&lt;&gt;"CRO","","INSERT INTO osoba (id,reg_broj,oib,spol_id,dat_rodjenja) VALUES ("&amp;CD305&amp;",(SELECT max(reg_broj)+1 FROM osoba),Null,'"&amp;CG305&amp;"',Null); INSERT INTO osoba_log (id,reg_broj,oib,spol_id,dat_rodjenja,dnevnik_id) SELECT id,reg_broj,oib,spol_id,dat_rodjenja,"&amp;dnevnik_id&amp;" FROM osoba WHERE id = "&amp;CD305&amp;";"))</f>
        <v/>
      </c>
      <c r="CJ305" s="71" t="str">
        <f>IF(CD305="","","INSERT INTO imeprezime (id,osoba_id,rbr,ime,prezime,klub_id,identitet_id,sintaksa_id,info,aktivno,dnevnik_id) VALUES ("&amp;CD305&amp;","&amp;IF(CI305="","Null",CD305)&amp;",1,'"&amp;BK305&amp;"','"&amp;BL305&amp;"',(SELECT id FROM klub WHERE naziv = '"&amp;BD305&amp;"'),Null,1,'',1,"&amp;dnevnik_id&amp;");")</f>
        <v/>
      </c>
      <c r="CK305" t="s">
        <v>0</v>
      </c>
      <c r="CL305" s="20" t="str">
        <f t="shared" si="307"/>
        <v/>
      </c>
      <c r="CM305" s="52" t="s">
        <v>0</v>
      </c>
      <c r="CN305" s="57" t="str">
        <f t="shared" si="267"/>
        <v>Ana</v>
      </c>
      <c r="CO305" s="71" t="str">
        <f t="shared" si="268"/>
        <v>Delić</v>
      </c>
      <c r="CP305" s="52" t="s">
        <v>0</v>
      </c>
      <c r="CQ305" s="57" t="str">
        <f t="shared" si="308"/>
        <v>Ana – Delić – OK Jelen – Ž35</v>
      </c>
      <c r="CR305" s="58">
        <f t="shared" si="309"/>
        <v>155</v>
      </c>
      <c r="CS305" s="52" t="s">
        <v>0</v>
      </c>
      <c r="CT305" s="57" t="str">
        <f t="shared" si="310"/>
        <v>Ana – Delić – OK Jelen</v>
      </c>
      <c r="CU305" s="58">
        <f t="shared" si="311"/>
        <v>155</v>
      </c>
      <c r="CV305" s="52" t="s">
        <v>0</v>
      </c>
      <c r="CW305" s="57" t="str">
        <f t="shared" si="312"/>
        <v>Ana – Delić</v>
      </c>
      <c r="CX305" s="58">
        <f t="shared" si="313"/>
        <v>155</v>
      </c>
      <c r="CY305" s="52" t="s">
        <v>0</v>
      </c>
      <c r="CZ305" s="63">
        <f t="shared" si="314"/>
        <v>155</v>
      </c>
      <c r="DA305" s="58" cm="1">
        <f t="array" ref="DA305">IF(CZ305&lt;&gt;"",INDEX(imePrezime_id,CZ305,0),IF(CD305&lt;&gt;"",CD305,""))</f>
        <v>1549</v>
      </c>
      <c r="DB305" s="52" t="s">
        <v>0</v>
      </c>
      <c r="DC305" s="63" t="str">
        <f t="shared" si="315"/>
        <v>imepre</v>
      </c>
      <c r="DD305" s="78" t="str">
        <f t="shared" si="269"/>
        <v>klu</v>
      </c>
      <c r="DE305" s="78" t="str">
        <f t="shared" si="316"/>
        <v>kat</v>
      </c>
      <c r="DF305" s="78" t="str">
        <f t="shared" si="317"/>
        <v/>
      </c>
      <c r="DG305" s="71" t="str">
        <f t="shared" si="318"/>
        <v>imepre-klu-kat</v>
      </c>
      <c r="DH305" s="52" t="s">
        <v>0</v>
      </c>
      <c r="DI305" s="63">
        <f>IF(BL305="","",MAX(DI$10:DI304)+1)</f>
        <v>1266</v>
      </c>
      <c r="DJ305" s="78">
        <f t="shared" si="319"/>
        <v>1011</v>
      </c>
      <c r="DK305" s="78">
        <f t="shared" si="320"/>
        <v>1549</v>
      </c>
      <c r="DL305" s="78" t="str">
        <f t="shared" si="321"/>
        <v/>
      </c>
      <c r="DM305" s="78">
        <f t="shared" si="322"/>
        <v>6</v>
      </c>
      <c r="DN305" s="78">
        <f t="shared" si="270"/>
        <v>0</v>
      </c>
      <c r="DO305" s="78">
        <f t="shared" si="271"/>
        <v>1</v>
      </c>
      <c r="DP305" s="78" t="str">
        <f t="shared" si="323"/>
        <v>1</v>
      </c>
      <c r="DQ305" s="78" t="str">
        <f t="shared" si="324"/>
        <v/>
      </c>
      <c r="DR305" s="78" t="str">
        <f t="shared" si="325"/>
        <v/>
      </c>
      <c r="DS305" s="58" t="str">
        <f t="shared" si="272"/>
        <v/>
      </c>
      <c r="DT305" s="52" t="s">
        <v>0</v>
      </c>
      <c r="DU305" s="20"/>
      <c r="DV305" s="52"/>
      <c r="DW305" s="20"/>
      <c r="DX305" s="52"/>
      <c r="DY305" s="230"/>
      <c r="DZ305" s="52" t="s">
        <v>0</v>
      </c>
    </row>
    <row r="306" spans="1:130" x14ac:dyDescent="0.25">
      <c r="A306" t="s">
        <v>0</v>
      </c>
      <c r="B306" s="57" t="str">
        <f>IF(csv!F298="","",csv!T298)</f>
        <v>Ž35</v>
      </c>
      <c r="C306" s="33" t="s">
        <v>0</v>
      </c>
      <c r="D306" s="33" t="str">
        <f>IF(csv!F298="","",csv!F298)</f>
        <v>Vacant</v>
      </c>
      <c r="E306" s="33" t="str">
        <f>IF(csv!E298="","",csv!E298)</f>
        <v/>
      </c>
      <c r="F306" s="33" t="s">
        <v>0</v>
      </c>
      <c r="G306" s="78" t="str">
        <f>IF(csv!M298="","",csv!M298)</f>
        <v/>
      </c>
      <c r="H306" s="78" t="str">
        <f>IF(csv!N298="","",csv!N298)</f>
        <v>0</v>
      </c>
      <c r="I306" s="33" t="s">
        <v>0</v>
      </c>
      <c r="J306" s="33" t="str">
        <f>IF(csv!P298="","",csv!P298)</f>
        <v/>
      </c>
      <c r="K306" s="33" t="str">
        <f>IF(csv!Q298="","",csv!Q298)</f>
        <v/>
      </c>
      <c r="L306" s="33" t="s">
        <v>0</v>
      </c>
      <c r="M306" s="71" t="str">
        <f>IF(csv!R298="","",csv!R298)</f>
        <v/>
      </c>
      <c r="N306" s="52" t="s">
        <v>0</v>
      </c>
      <c r="O306" s="57" t="str">
        <f t="shared" si="273"/>
        <v>Ž35</v>
      </c>
      <c r="P306" s="78">
        <f>IF(O306="","",IF(COUNTIF(O$10:O305,O306)=0,P305+1,P305))</f>
        <v>19</v>
      </c>
      <c r="Q306" s="93">
        <f t="shared" si="274"/>
        <v>117</v>
      </c>
      <c r="R306" s="94" t="str" cm="1">
        <f t="array" ref="R306">IF(S306="","",INDEX(natjecanjeStaze_naziv,MATCH(S306,natjecanjeStaze_stazaId,0)))</f>
        <v/>
      </c>
      <c r="S306" s="58" t="str">
        <f t="shared" si="275"/>
        <v/>
      </c>
      <c r="T306" s="52" t="s">
        <v>0</v>
      </c>
      <c r="U306" s="165" t="str">
        <f t="shared" si="276"/>
        <v>Ž35</v>
      </c>
      <c r="V306" s="52" t="s">
        <v>0</v>
      </c>
      <c r="W306" s="57" t="str">
        <f t="shared" si="277"/>
        <v/>
      </c>
      <c r="X306" s="78" t="str">
        <f t="shared" ref="X306:X369" si="326">IF(W306="","",IFERROR(INDEX(drzava_id,MATCH(W306,drzava_oznaka,0)),"NEMA"))</f>
        <v/>
      </c>
      <c r="Y306" s="33" t="str">
        <f t="shared" si="278"/>
        <v/>
      </c>
      <c r="Z306" s="71" t="str">
        <f>IF(Y306="","",MAX(Z$10:Z305)+1)</f>
        <v/>
      </c>
      <c r="AA306" s="52" t="s">
        <v>0</v>
      </c>
      <c r="AB306" s="135"/>
      <c r="AC306" s="52" t="s">
        <v>0</v>
      </c>
      <c r="AD306" s="20" t="str">
        <f t="shared" si="279"/>
        <v/>
      </c>
      <c r="AE306" s="52" t="s">
        <v>0</v>
      </c>
      <c r="AF306" s="165" t="str">
        <f t="shared" si="280"/>
        <v/>
      </c>
      <c r="AG306" s="52" t="s">
        <v>0</v>
      </c>
      <c r="AH306" s="57" t="str">
        <f t="shared" si="281"/>
        <v/>
      </c>
      <c r="AI306" s="33" t="str">
        <f t="shared" si="282"/>
        <v/>
      </c>
      <c r="AJ306" s="78" t="str">
        <f t="shared" ref="AJ306:AJ369" si="327">IF(AI306="","",IF(IFERROR(MATCH(AI306,klub_naziv,0),"")&lt;&gt;"","",IFERROR(MATCH(AI306,klubAlias_alias,0),"NEMA")))</f>
        <v/>
      </c>
      <c r="AK306" s="33" t="str" cm="1">
        <f t="array" ref="AK306">IF(AJ306="",""&amp;AI306,IF(AJ306="NEMA",AI306,INDEX(klub_naziv,MATCH(INDEX(klubAlias_klubId,AJ306),klub_id,0))))</f>
        <v/>
      </c>
      <c r="AL306" s="33" t="str" cm="1">
        <f t="array" ref="AL306">IFERROR(""&amp;INDEX(registarNatjecatelji,CX306,4),"")</f>
        <v/>
      </c>
      <c r="AM306" s="95" t="str">
        <f t="shared" si="283"/>
        <v/>
      </c>
      <c r="AN306" s="71" t="str">
        <f t="shared" si="284"/>
        <v/>
      </c>
      <c r="AO306" s="52" t="s">
        <v>0</v>
      </c>
      <c r="AP306" s="87" t="str">
        <f>IF(AJ306&lt;&gt;"NEMA","",IF(IFERROR(MATCH(AI306,AI$10:AI305,0),0)&lt;&gt;0,"",AI306))</f>
        <v/>
      </c>
      <c r="AQ306" s="52" t="s">
        <v>0</v>
      </c>
      <c r="AR306" s="135"/>
      <c r="AS306" s="52" t="s">
        <v>0</v>
      </c>
      <c r="AT306" s="57" t="str">
        <f t="shared" si="285"/>
        <v/>
      </c>
      <c r="AU306" s="33" t="str">
        <f>IF(AT306="","",MAX(AU$10:AU305)+1)</f>
        <v/>
      </c>
      <c r="AV306" s="33" t="str">
        <f t="shared" si="286"/>
        <v/>
      </c>
      <c r="AW306" s="33" t="str">
        <f t="shared" si="287"/>
        <v/>
      </c>
      <c r="AX306" s="33" t="str">
        <f>IF(AR306="","",MAX(AX$10:AX305)+1)</f>
        <v/>
      </c>
      <c r="AY306" s="94" t="str">
        <f t="shared" si="288"/>
        <v/>
      </c>
      <c r="AZ306" s="71" t="str">
        <f t="shared" si="289"/>
        <v/>
      </c>
      <c r="BA306" s="52" t="s">
        <v>0</v>
      </c>
      <c r="BB306" s="20" t="str">
        <f t="shared" si="290"/>
        <v/>
      </c>
      <c r="BC306" s="52" t="s">
        <v>0</v>
      </c>
      <c r="BD306" s="165" t="str">
        <f t="shared" si="291"/>
        <v/>
      </c>
      <c r="BE306" s="52" t="s">
        <v>0</v>
      </c>
      <c r="BF306" s="63" t="str">
        <f t="shared" si="292"/>
        <v/>
      </c>
      <c r="BG306" s="93" t="str">
        <f t="shared" si="293"/>
        <v>0</v>
      </c>
      <c r="BH306" s="211" t="str">
        <f t="shared" si="294"/>
        <v/>
      </c>
      <c r="BI306" s="212" t="str">
        <f t="shared" si="265"/>
        <v/>
      </c>
      <c r="BJ306" s="52" t="s">
        <v>0</v>
      </c>
      <c r="BK306" s="57" t="str">
        <f t="shared" si="295"/>
        <v>Vacant</v>
      </c>
      <c r="BL306" s="33" t="str">
        <f t="shared" si="296"/>
        <v/>
      </c>
      <c r="BM306" s="78" t="str">
        <f t="shared" si="297"/>
        <v/>
      </c>
      <c r="BN306" s="78" t="str">
        <f t="shared" si="298"/>
        <v/>
      </c>
      <c r="BO306" s="33" t="str">
        <f t="shared" si="299"/>
        <v/>
      </c>
      <c r="BP306" s="71" t="str">
        <f t="shared" si="300"/>
        <v/>
      </c>
      <c r="BQ306" s="52" t="s">
        <v>0</v>
      </c>
      <c r="BR306" s="87" t="str">
        <f t="shared" si="301"/>
        <v/>
      </c>
      <c r="BS306" s="52" t="s">
        <v>0</v>
      </c>
      <c r="BT306" s="20" t="str">
        <f t="shared" si="302"/>
        <v/>
      </c>
      <c r="BU306" s="52" t="s">
        <v>0</v>
      </c>
      <c r="BV306" s="135"/>
      <c r="BW306" s="52" t="s">
        <v>0</v>
      </c>
      <c r="BX306" s="57" t="str">
        <f t="shared" si="303"/>
        <v/>
      </c>
      <c r="BY306" s="78" t="str">
        <f>IF(BV306="","",MAX(BY$10:BY305)+1)</f>
        <v/>
      </c>
      <c r="BZ306" s="58" t="str">
        <f t="shared" si="304"/>
        <v/>
      </c>
      <c r="CA306" s="52" t="s">
        <v>0</v>
      </c>
      <c r="CB306" s="20" t="str">
        <f t="shared" si="305"/>
        <v/>
      </c>
      <c r="CC306" s="52" t="s">
        <v>0</v>
      </c>
      <c r="CD306" s="63" t="str">
        <f>IF(AND(BM306="NEMA",BN306="NEMA"),MAX(CD$10:CD305)+1,"")</f>
        <v/>
      </c>
      <c r="CE306" s="58" t="str">
        <f t="shared" si="306"/>
        <v/>
      </c>
      <c r="CF306" t="s">
        <v>0</v>
      </c>
      <c r="CG306" s="138" t="str">
        <f t="shared" si="266"/>
        <v>Ž</v>
      </c>
      <c r="CH306" t="s">
        <v>0</v>
      </c>
      <c r="CI306" s="57" t="str">
        <f>IF(CD306="","",IF(M306&lt;&gt;"CRO","","INSERT INTO osoba (id,reg_broj,oib,spol_id,dat_rodjenja) VALUES ("&amp;CD306&amp;",(SELECT max(reg_broj)+1 FROM osoba),Null,'"&amp;CG306&amp;"',Null); INSERT INTO osoba_log (id,reg_broj,oib,spol_id,dat_rodjenja,dnevnik_id) SELECT id,reg_broj,oib,spol_id,dat_rodjenja,"&amp;dnevnik_id&amp;" FROM osoba WHERE id = "&amp;CD306&amp;";"))</f>
        <v/>
      </c>
      <c r="CJ306" s="71" t="str">
        <f>IF(CD306="","","INSERT INTO imeprezime (id,osoba_id,rbr,ime,prezime,klub_id,identitet_id,sintaksa_id,info,aktivno,dnevnik_id) VALUES ("&amp;CD306&amp;","&amp;IF(CI306="","Null",CD306)&amp;",1,'"&amp;BK306&amp;"','"&amp;BL306&amp;"',(SELECT id FROM klub WHERE naziv = '"&amp;BD306&amp;"'),Null,1,'',1,"&amp;dnevnik_id&amp;");")</f>
        <v/>
      </c>
      <c r="CK306" t="s">
        <v>0</v>
      </c>
      <c r="CL306" s="20" t="str">
        <f t="shared" si="307"/>
        <v/>
      </c>
      <c r="CM306" s="52" t="s">
        <v>0</v>
      </c>
      <c r="CN306" s="57" t="str">
        <f t="shared" si="267"/>
        <v/>
      </c>
      <c r="CO306" s="71" t="str">
        <f t="shared" si="268"/>
        <v/>
      </c>
      <c r="CP306" s="52" t="s">
        <v>0</v>
      </c>
      <c r="CQ306" s="57" t="str">
        <f t="shared" si="308"/>
        <v/>
      </c>
      <c r="CR306" s="58" t="str">
        <f t="shared" si="309"/>
        <v/>
      </c>
      <c r="CS306" s="52" t="s">
        <v>0</v>
      </c>
      <c r="CT306" s="57" t="str">
        <f t="shared" si="310"/>
        <v/>
      </c>
      <c r="CU306" s="58" t="str">
        <f t="shared" si="311"/>
        <v/>
      </c>
      <c r="CV306" s="52" t="s">
        <v>0</v>
      </c>
      <c r="CW306" s="57" t="str">
        <f t="shared" si="312"/>
        <v/>
      </c>
      <c r="CX306" s="58" t="str">
        <f t="shared" si="313"/>
        <v/>
      </c>
      <c r="CY306" s="52" t="s">
        <v>0</v>
      </c>
      <c r="CZ306" s="63" t="str">
        <f t="shared" si="314"/>
        <v/>
      </c>
      <c r="DA306" s="58" t="str" cm="1">
        <f t="array" ref="DA306">IF(CZ306&lt;&gt;"",INDEX(imePrezime_id,CZ306,0),IF(CD306&lt;&gt;"",CD306,""))</f>
        <v/>
      </c>
      <c r="DB306" s="52" t="s">
        <v>0</v>
      </c>
      <c r="DC306" s="63" t="str">
        <f t="shared" si="315"/>
        <v/>
      </c>
      <c r="DD306" s="78" t="str">
        <f t="shared" si="269"/>
        <v/>
      </c>
      <c r="DE306" s="78" t="str">
        <f t="shared" si="316"/>
        <v/>
      </c>
      <c r="DF306" s="78" t="str">
        <f t="shared" si="317"/>
        <v/>
      </c>
      <c r="DG306" s="71" t="str">
        <f t="shared" si="318"/>
        <v/>
      </c>
      <c r="DH306" s="52" t="s">
        <v>0</v>
      </c>
      <c r="DI306" s="63" t="str">
        <f>IF(BL306="","",MAX(DI$10:DI305)+1)</f>
        <v/>
      </c>
      <c r="DJ306" s="78" t="str">
        <f t="shared" si="319"/>
        <v/>
      </c>
      <c r="DK306" s="78" t="str">
        <f t="shared" si="320"/>
        <v/>
      </c>
      <c r="DL306" s="78" t="str">
        <f t="shared" si="321"/>
        <v/>
      </c>
      <c r="DM306" s="78" t="str">
        <f t="shared" si="322"/>
        <v/>
      </c>
      <c r="DN306" s="78" t="str">
        <f t="shared" si="270"/>
        <v/>
      </c>
      <c r="DO306" s="78" t="str">
        <f t="shared" si="271"/>
        <v/>
      </c>
      <c r="DP306" s="78" t="str">
        <f t="shared" si="323"/>
        <v/>
      </c>
      <c r="DQ306" s="78" t="str">
        <f t="shared" si="324"/>
        <v/>
      </c>
      <c r="DR306" s="78" t="str">
        <f t="shared" si="325"/>
        <v/>
      </c>
      <c r="DS306" s="58" t="str">
        <f t="shared" si="272"/>
        <v/>
      </c>
      <c r="DT306" s="52" t="s">
        <v>0</v>
      </c>
      <c r="DU306" s="20"/>
      <c r="DV306" s="52"/>
      <c r="DW306" s="20"/>
      <c r="DX306" s="52"/>
      <c r="DY306" s="230"/>
      <c r="DZ306" s="52" t="s">
        <v>0</v>
      </c>
    </row>
    <row r="307" spans="1:130" x14ac:dyDescent="0.25">
      <c r="A307" t="s">
        <v>0</v>
      </c>
      <c r="B307" s="57" t="str">
        <f>IF(csv!F299="","",csv!T299)</f>
        <v>Ž35</v>
      </c>
      <c r="C307" s="33" t="s">
        <v>0</v>
      </c>
      <c r="D307" s="33" t="str">
        <f>IF(csv!F299="","",csv!F299)</f>
        <v>Vacant</v>
      </c>
      <c r="E307" s="33" t="str">
        <f>IF(csv!E299="","",csv!E299)</f>
        <v/>
      </c>
      <c r="F307" s="33" t="s">
        <v>0</v>
      </c>
      <c r="G307" s="78" t="str">
        <f>IF(csv!M299="","",csv!M299)</f>
        <v/>
      </c>
      <c r="H307" s="78" t="str">
        <f>IF(csv!N299="","",csv!N299)</f>
        <v>0</v>
      </c>
      <c r="I307" s="33" t="s">
        <v>0</v>
      </c>
      <c r="J307" s="33" t="str">
        <f>IF(csv!P299="","",csv!P299)</f>
        <v/>
      </c>
      <c r="K307" s="33" t="str">
        <f>IF(csv!Q299="","",csv!Q299)</f>
        <v/>
      </c>
      <c r="L307" s="33" t="s">
        <v>0</v>
      </c>
      <c r="M307" s="71" t="str">
        <f>IF(csv!R299="","",csv!R299)</f>
        <v/>
      </c>
      <c r="N307" s="52" t="s">
        <v>0</v>
      </c>
      <c r="O307" s="57" t="str">
        <f t="shared" si="273"/>
        <v>Ž35</v>
      </c>
      <c r="P307" s="78">
        <f>IF(O307="","",IF(COUNTIF(O$10:O306,O307)=0,P306+1,P306))</f>
        <v>19</v>
      </c>
      <c r="Q307" s="93">
        <f t="shared" si="274"/>
        <v>117</v>
      </c>
      <c r="R307" s="94" t="str" cm="1">
        <f t="array" ref="R307">IF(S307="","",INDEX(natjecanjeStaze_naziv,MATCH(S307,natjecanjeStaze_stazaId,0)))</f>
        <v/>
      </c>
      <c r="S307" s="58" t="str">
        <f t="shared" si="275"/>
        <v/>
      </c>
      <c r="T307" s="52" t="s">
        <v>0</v>
      </c>
      <c r="U307" s="165" t="str">
        <f t="shared" si="276"/>
        <v>Ž35</v>
      </c>
      <c r="V307" s="52" t="s">
        <v>0</v>
      </c>
      <c r="W307" s="57" t="str">
        <f t="shared" si="277"/>
        <v/>
      </c>
      <c r="X307" s="78" t="str">
        <f t="shared" si="326"/>
        <v/>
      </c>
      <c r="Y307" s="33" t="str">
        <f t="shared" si="278"/>
        <v/>
      </c>
      <c r="Z307" s="71" t="str">
        <f>IF(Y307="","",MAX(Z$10:Z306)+1)</f>
        <v/>
      </c>
      <c r="AA307" s="52" t="s">
        <v>0</v>
      </c>
      <c r="AB307" s="135"/>
      <c r="AC307" s="52" t="s">
        <v>0</v>
      </c>
      <c r="AD307" s="20" t="str">
        <f t="shared" si="279"/>
        <v/>
      </c>
      <c r="AE307" s="52" t="s">
        <v>0</v>
      </c>
      <c r="AF307" s="165" t="str">
        <f t="shared" si="280"/>
        <v/>
      </c>
      <c r="AG307" s="52" t="s">
        <v>0</v>
      </c>
      <c r="AH307" s="57" t="str">
        <f t="shared" si="281"/>
        <v/>
      </c>
      <c r="AI307" s="33" t="str">
        <f t="shared" si="282"/>
        <v/>
      </c>
      <c r="AJ307" s="78" t="str">
        <f t="shared" si="327"/>
        <v/>
      </c>
      <c r="AK307" s="33" t="str" cm="1">
        <f t="array" ref="AK307">IF(AJ307="",""&amp;AI307,IF(AJ307="NEMA",AI307,INDEX(klub_naziv,MATCH(INDEX(klubAlias_klubId,AJ307),klub_id,0))))</f>
        <v/>
      </c>
      <c r="AL307" s="33" t="str" cm="1">
        <f t="array" ref="AL307">IFERROR(""&amp;INDEX(registarNatjecatelji,CX307,4),"")</f>
        <v/>
      </c>
      <c r="AM307" s="95" t="str">
        <f t="shared" si="283"/>
        <v/>
      </c>
      <c r="AN307" s="71" t="str">
        <f t="shared" si="284"/>
        <v/>
      </c>
      <c r="AO307" s="52" t="s">
        <v>0</v>
      </c>
      <c r="AP307" s="87" t="str">
        <f>IF(AJ307&lt;&gt;"NEMA","",IF(IFERROR(MATCH(AI307,AI$10:AI306,0),0)&lt;&gt;0,"",AI307))</f>
        <v/>
      </c>
      <c r="AQ307" s="52" t="s">
        <v>0</v>
      </c>
      <c r="AR307" s="135"/>
      <c r="AS307" s="52" t="s">
        <v>0</v>
      </c>
      <c r="AT307" s="57" t="str">
        <f t="shared" si="285"/>
        <v/>
      </c>
      <c r="AU307" s="33" t="str">
        <f>IF(AT307="","",MAX(AU$10:AU306)+1)</f>
        <v/>
      </c>
      <c r="AV307" s="33" t="str">
        <f t="shared" si="286"/>
        <v/>
      </c>
      <c r="AW307" s="33" t="str">
        <f t="shared" si="287"/>
        <v/>
      </c>
      <c r="AX307" s="33" t="str">
        <f>IF(AR307="","",MAX(AX$10:AX306)+1)</f>
        <v/>
      </c>
      <c r="AY307" s="94" t="str">
        <f t="shared" si="288"/>
        <v/>
      </c>
      <c r="AZ307" s="71" t="str">
        <f t="shared" si="289"/>
        <v/>
      </c>
      <c r="BA307" s="52" t="s">
        <v>0</v>
      </c>
      <c r="BB307" s="20" t="str">
        <f t="shared" si="290"/>
        <v/>
      </c>
      <c r="BC307" s="52" t="s">
        <v>0</v>
      </c>
      <c r="BD307" s="165" t="str">
        <f t="shared" si="291"/>
        <v/>
      </c>
      <c r="BE307" s="52" t="s">
        <v>0</v>
      </c>
      <c r="BF307" s="63" t="str">
        <f t="shared" si="292"/>
        <v/>
      </c>
      <c r="BG307" s="93" t="str">
        <f t="shared" si="293"/>
        <v>0</v>
      </c>
      <c r="BH307" s="211" t="str">
        <f t="shared" si="294"/>
        <v/>
      </c>
      <c r="BI307" s="212" t="str">
        <f t="shared" si="265"/>
        <v/>
      </c>
      <c r="BJ307" s="52" t="s">
        <v>0</v>
      </c>
      <c r="BK307" s="57" t="str">
        <f t="shared" si="295"/>
        <v>Vacant</v>
      </c>
      <c r="BL307" s="33" t="str">
        <f t="shared" si="296"/>
        <v/>
      </c>
      <c r="BM307" s="78" t="str">
        <f t="shared" si="297"/>
        <v/>
      </c>
      <c r="BN307" s="78" t="str">
        <f t="shared" si="298"/>
        <v/>
      </c>
      <c r="BO307" s="33" t="str">
        <f t="shared" si="299"/>
        <v/>
      </c>
      <c r="BP307" s="71" t="str">
        <f t="shared" si="300"/>
        <v/>
      </c>
      <c r="BQ307" s="52" t="s">
        <v>0</v>
      </c>
      <c r="BR307" s="87" t="str">
        <f t="shared" si="301"/>
        <v/>
      </c>
      <c r="BS307" s="52" t="s">
        <v>0</v>
      </c>
      <c r="BT307" s="20" t="str">
        <f t="shared" si="302"/>
        <v/>
      </c>
      <c r="BU307" s="52" t="s">
        <v>0</v>
      </c>
      <c r="BV307" s="135"/>
      <c r="BW307" s="52" t="s">
        <v>0</v>
      </c>
      <c r="BX307" s="57" t="str">
        <f t="shared" si="303"/>
        <v/>
      </c>
      <c r="BY307" s="78" t="str">
        <f>IF(BV307="","",MAX(BY$10:BY306)+1)</f>
        <v/>
      </c>
      <c r="BZ307" s="58" t="str">
        <f t="shared" si="304"/>
        <v/>
      </c>
      <c r="CA307" s="52" t="s">
        <v>0</v>
      </c>
      <c r="CB307" s="20" t="str">
        <f t="shared" si="305"/>
        <v/>
      </c>
      <c r="CC307" s="52" t="s">
        <v>0</v>
      </c>
      <c r="CD307" s="63" t="str">
        <f>IF(AND(BM307="NEMA",BN307="NEMA"),MAX(CD$10:CD306)+1,"")</f>
        <v/>
      </c>
      <c r="CE307" s="58" t="str">
        <f t="shared" si="306"/>
        <v/>
      </c>
      <c r="CF307" t="s">
        <v>0</v>
      </c>
      <c r="CG307" s="138" t="str">
        <f t="shared" si="266"/>
        <v>Ž</v>
      </c>
      <c r="CH307" t="s">
        <v>0</v>
      </c>
      <c r="CI307" s="57" t="str">
        <f>IF(CD307="","",IF(M307&lt;&gt;"CRO","","INSERT INTO osoba (id,reg_broj,oib,spol_id,dat_rodjenja) VALUES ("&amp;CD307&amp;",(SELECT max(reg_broj)+1 FROM osoba),Null,'"&amp;CG307&amp;"',Null); INSERT INTO osoba_log (id,reg_broj,oib,spol_id,dat_rodjenja,dnevnik_id) SELECT id,reg_broj,oib,spol_id,dat_rodjenja,"&amp;dnevnik_id&amp;" FROM osoba WHERE id = "&amp;CD307&amp;";"))</f>
        <v/>
      </c>
      <c r="CJ307" s="71" t="str">
        <f>IF(CD307="","","INSERT INTO imeprezime (id,osoba_id,rbr,ime,prezime,klub_id,identitet_id,sintaksa_id,info,aktivno,dnevnik_id) VALUES ("&amp;CD307&amp;","&amp;IF(CI307="","Null",CD307)&amp;",1,'"&amp;BK307&amp;"','"&amp;BL307&amp;"',(SELECT id FROM klub WHERE naziv = '"&amp;BD307&amp;"'),Null,1,'',1,"&amp;dnevnik_id&amp;");")</f>
        <v/>
      </c>
      <c r="CK307" t="s">
        <v>0</v>
      </c>
      <c r="CL307" s="20" t="str">
        <f t="shared" si="307"/>
        <v/>
      </c>
      <c r="CM307" s="52" t="s">
        <v>0</v>
      </c>
      <c r="CN307" s="57" t="str">
        <f t="shared" si="267"/>
        <v/>
      </c>
      <c r="CO307" s="71" t="str">
        <f t="shared" si="268"/>
        <v/>
      </c>
      <c r="CP307" s="52" t="s">
        <v>0</v>
      </c>
      <c r="CQ307" s="57" t="str">
        <f t="shared" si="308"/>
        <v/>
      </c>
      <c r="CR307" s="58" t="str">
        <f t="shared" si="309"/>
        <v/>
      </c>
      <c r="CS307" s="52" t="s">
        <v>0</v>
      </c>
      <c r="CT307" s="57" t="str">
        <f t="shared" si="310"/>
        <v/>
      </c>
      <c r="CU307" s="58" t="str">
        <f t="shared" si="311"/>
        <v/>
      </c>
      <c r="CV307" s="52" t="s">
        <v>0</v>
      </c>
      <c r="CW307" s="57" t="str">
        <f t="shared" si="312"/>
        <v/>
      </c>
      <c r="CX307" s="58" t="str">
        <f t="shared" si="313"/>
        <v/>
      </c>
      <c r="CY307" s="52" t="s">
        <v>0</v>
      </c>
      <c r="CZ307" s="63" t="str">
        <f t="shared" si="314"/>
        <v/>
      </c>
      <c r="DA307" s="58" t="str" cm="1">
        <f t="array" ref="DA307">IF(CZ307&lt;&gt;"",INDEX(imePrezime_id,CZ307,0),IF(CD307&lt;&gt;"",CD307,""))</f>
        <v/>
      </c>
      <c r="DB307" s="52" t="s">
        <v>0</v>
      </c>
      <c r="DC307" s="63" t="str">
        <f t="shared" si="315"/>
        <v/>
      </c>
      <c r="DD307" s="78" t="str">
        <f t="shared" si="269"/>
        <v/>
      </c>
      <c r="DE307" s="78" t="str">
        <f t="shared" si="316"/>
        <v/>
      </c>
      <c r="DF307" s="78" t="str">
        <f t="shared" si="317"/>
        <v/>
      </c>
      <c r="DG307" s="71" t="str">
        <f t="shared" si="318"/>
        <v/>
      </c>
      <c r="DH307" s="52" t="s">
        <v>0</v>
      </c>
      <c r="DI307" s="63" t="str">
        <f>IF(BL307="","",MAX(DI$10:DI306)+1)</f>
        <v/>
      </c>
      <c r="DJ307" s="78" t="str">
        <f t="shared" si="319"/>
        <v/>
      </c>
      <c r="DK307" s="78" t="str">
        <f t="shared" si="320"/>
        <v/>
      </c>
      <c r="DL307" s="78" t="str">
        <f t="shared" si="321"/>
        <v/>
      </c>
      <c r="DM307" s="78" t="str">
        <f t="shared" si="322"/>
        <v/>
      </c>
      <c r="DN307" s="78" t="str">
        <f t="shared" si="270"/>
        <v/>
      </c>
      <c r="DO307" s="78" t="str">
        <f t="shared" si="271"/>
        <v/>
      </c>
      <c r="DP307" s="78" t="str">
        <f t="shared" si="323"/>
        <v/>
      </c>
      <c r="DQ307" s="78" t="str">
        <f t="shared" si="324"/>
        <v/>
      </c>
      <c r="DR307" s="78" t="str">
        <f t="shared" si="325"/>
        <v/>
      </c>
      <c r="DS307" s="58" t="str">
        <f t="shared" si="272"/>
        <v/>
      </c>
      <c r="DT307" s="52" t="s">
        <v>0</v>
      </c>
      <c r="DU307" s="20"/>
      <c r="DV307" s="52"/>
      <c r="DW307" s="20"/>
      <c r="DX307" s="52"/>
      <c r="DY307" s="230"/>
      <c r="DZ307" s="52" t="s">
        <v>0</v>
      </c>
    </row>
    <row r="308" spans="1:130" x14ac:dyDescent="0.25">
      <c r="A308" t="s">
        <v>0</v>
      </c>
      <c r="B308" s="57" t="str">
        <f>IF(csv!F300="","",csv!T300)</f>
        <v>Ž35</v>
      </c>
      <c r="C308" s="33" t="s">
        <v>0</v>
      </c>
      <c r="D308" s="33" t="str">
        <f>IF(csv!F300="","",csv!F300)</f>
        <v>Violeta</v>
      </c>
      <c r="E308" s="33" t="str">
        <f>IF(csv!E300="","",csv!E300)</f>
        <v>Čalić</v>
      </c>
      <c r="F308" s="33" t="s">
        <v>0</v>
      </c>
      <c r="G308" s="78" t="str">
        <f>IF(csv!M300="","",csv!M300)</f>
        <v/>
      </c>
      <c r="H308" s="78" t="str">
        <f>IF(csv!N300="","",csv!N300)</f>
        <v>1</v>
      </c>
      <c r="I308" s="33" t="s">
        <v>0</v>
      </c>
      <c r="J308" s="33" t="str">
        <f>IF(csv!P300="","",csv!P300)</f>
        <v>Vihor</v>
      </c>
      <c r="K308" s="33" t="str">
        <f>IF(csv!Q300="","",csv!Q300)</f>
        <v>OK Vihor</v>
      </c>
      <c r="L308" s="33" t="s">
        <v>0</v>
      </c>
      <c r="M308" s="71" t="str">
        <f>IF(csv!R300="","",csv!R300)</f>
        <v>CRO</v>
      </c>
      <c r="N308" s="52" t="s">
        <v>0</v>
      </c>
      <c r="O308" s="57" t="str">
        <f t="shared" si="273"/>
        <v>Ž35</v>
      </c>
      <c r="P308" s="78">
        <f>IF(O308="","",IF(COUNTIF(O$10:O307,O308)=0,P307+1,P307))</f>
        <v>19</v>
      </c>
      <c r="Q308" s="93">
        <f t="shared" si="274"/>
        <v>117</v>
      </c>
      <c r="R308" s="94" t="str" cm="1">
        <f t="array" ref="R308">IF(S308="","",INDEX(natjecanjeStaze_naziv,MATCH(S308,natjecanjeStaze_stazaId,0)))</f>
        <v>M45 – Ž20 – Ž35</v>
      </c>
      <c r="S308" s="58">
        <f t="shared" si="275"/>
        <v>1011</v>
      </c>
      <c r="T308" s="52" t="s">
        <v>0</v>
      </c>
      <c r="U308" s="165" t="str">
        <f t="shared" si="276"/>
        <v>Ž35</v>
      </c>
      <c r="V308" s="52" t="s">
        <v>0</v>
      </c>
      <c r="W308" s="57" t="str">
        <f t="shared" si="277"/>
        <v>CRO</v>
      </c>
      <c r="X308" s="78">
        <f t="shared" si="326"/>
        <v>1</v>
      </c>
      <c r="Y308" s="33" t="str">
        <f t="shared" si="278"/>
        <v/>
      </c>
      <c r="Z308" s="71" t="str">
        <f>IF(Y308="","",MAX(Z$10:Z307)+1)</f>
        <v/>
      </c>
      <c r="AA308" s="52" t="s">
        <v>0</v>
      </c>
      <c r="AB308" s="135"/>
      <c r="AC308" s="52" t="s">
        <v>0</v>
      </c>
      <c r="AD308" s="20" t="str">
        <f t="shared" si="279"/>
        <v/>
      </c>
      <c r="AE308" s="52" t="s">
        <v>0</v>
      </c>
      <c r="AF308" s="165" t="str">
        <f t="shared" si="280"/>
        <v>CRO</v>
      </c>
      <c r="AG308" s="52" t="s">
        <v>0</v>
      </c>
      <c r="AH308" s="57" t="str">
        <f t="shared" si="281"/>
        <v>Vihor</v>
      </c>
      <c r="AI308" s="33" t="str">
        <f t="shared" si="282"/>
        <v>OK Vihor</v>
      </c>
      <c r="AJ308" s="78" t="str">
        <f t="shared" si="327"/>
        <v/>
      </c>
      <c r="AK308" s="33" t="str" cm="1">
        <f t="array" ref="AK308">IF(AJ308="",""&amp;AI308,IF(AJ308="NEMA",AI308,INDEX(klub_naziv,MATCH(INDEX(klubAlias_klubId,AJ308),klub_id,0))))</f>
        <v>OK Vihor</v>
      </c>
      <c r="AL308" s="33" t="str" cm="1">
        <f t="array" ref="AL308">IFERROR(""&amp;INDEX(registarNatjecatelji,CX308,4),"")</f>
        <v>OK Vihor</v>
      </c>
      <c r="AM308" s="95" t="str">
        <f t="shared" si="283"/>
        <v/>
      </c>
      <c r="AN308" s="71" t="str">
        <f t="shared" si="284"/>
        <v>OK Vihor</v>
      </c>
      <c r="AO308" s="52" t="s">
        <v>0</v>
      </c>
      <c r="AP308" s="87" t="str">
        <f>IF(AJ308&lt;&gt;"NEMA","",IF(IFERROR(MATCH(AI308,AI$10:AI307,0),0)&lt;&gt;0,"",AI308))</f>
        <v/>
      </c>
      <c r="AQ308" s="52" t="s">
        <v>0</v>
      </c>
      <c r="AR308" s="135"/>
      <c r="AS308" s="52" t="s">
        <v>0</v>
      </c>
      <c r="AT308" s="57" t="str">
        <f t="shared" si="285"/>
        <v/>
      </c>
      <c r="AU308" s="33" t="str">
        <f>IF(AT308="","",MAX(AU$10:AU307)+1)</f>
        <v/>
      </c>
      <c r="AV308" s="33" t="str">
        <f t="shared" si="286"/>
        <v/>
      </c>
      <c r="AW308" s="33" t="str">
        <f t="shared" si="287"/>
        <v/>
      </c>
      <c r="AX308" s="33" t="str">
        <f>IF(AR308="","",MAX(AX$10:AX307)+1)</f>
        <v/>
      </c>
      <c r="AY308" s="94" t="str">
        <f t="shared" si="288"/>
        <v/>
      </c>
      <c r="AZ308" s="71" t="str">
        <f t="shared" si="289"/>
        <v/>
      </c>
      <c r="BA308" s="52" t="s">
        <v>0</v>
      </c>
      <c r="BB308" s="20" t="str">
        <f t="shared" si="290"/>
        <v/>
      </c>
      <c r="BC308" s="52" t="s">
        <v>0</v>
      </c>
      <c r="BD308" s="165" t="str">
        <f t="shared" si="291"/>
        <v>OK Vihor</v>
      </c>
      <c r="BE308" s="52" t="s">
        <v>0</v>
      </c>
      <c r="BF308" s="63" t="str">
        <f t="shared" si="292"/>
        <v/>
      </c>
      <c r="BG308" s="93" t="str">
        <f t="shared" si="293"/>
        <v>1</v>
      </c>
      <c r="BH308" s="211" t="str">
        <f t="shared" si="294"/>
        <v/>
      </c>
      <c r="BI308" s="212">
        <f t="shared" si="265"/>
        <v>6</v>
      </c>
      <c r="BJ308" s="52" t="s">
        <v>0</v>
      </c>
      <c r="BK308" s="57" t="str">
        <f t="shared" si="295"/>
        <v>Violeta</v>
      </c>
      <c r="BL308" s="33" t="str">
        <f t="shared" si="296"/>
        <v>Čalić</v>
      </c>
      <c r="BM308" s="78">
        <f t="shared" si="297"/>
        <v>1330</v>
      </c>
      <c r="BN308" s="78" t="str">
        <f t="shared" si="298"/>
        <v/>
      </c>
      <c r="BO308" s="33" t="str">
        <f t="shared" si="299"/>
        <v>Violeta</v>
      </c>
      <c r="BP308" s="71" t="str">
        <f t="shared" si="300"/>
        <v>Čalić</v>
      </c>
      <c r="BQ308" s="52" t="s">
        <v>0</v>
      </c>
      <c r="BR308" s="87" t="str">
        <f t="shared" si="301"/>
        <v/>
      </c>
      <c r="BS308" s="52" t="s">
        <v>0</v>
      </c>
      <c r="BT308" s="20" t="str">
        <f t="shared" si="302"/>
        <v/>
      </c>
      <c r="BU308" s="52" t="s">
        <v>0</v>
      </c>
      <c r="BV308" s="135"/>
      <c r="BW308" s="52" t="s">
        <v>0</v>
      </c>
      <c r="BX308" s="57" t="str">
        <f t="shared" si="303"/>
        <v/>
      </c>
      <c r="BY308" s="78" t="str">
        <f>IF(BV308="","",MAX(BY$10:BY307)+1)</f>
        <v/>
      </c>
      <c r="BZ308" s="58" t="str">
        <f t="shared" si="304"/>
        <v/>
      </c>
      <c r="CA308" s="52" t="s">
        <v>0</v>
      </c>
      <c r="CB308" s="20" t="str">
        <f t="shared" si="305"/>
        <v/>
      </c>
      <c r="CC308" s="52" t="s">
        <v>0</v>
      </c>
      <c r="CD308" s="63" t="str">
        <f>IF(AND(BM308="NEMA",BN308="NEMA"),MAX(CD$10:CD307)+1,"")</f>
        <v/>
      </c>
      <c r="CE308" s="58" t="str">
        <f t="shared" si="306"/>
        <v/>
      </c>
      <c r="CF308" t="s">
        <v>0</v>
      </c>
      <c r="CG308" s="138" t="str">
        <f t="shared" si="266"/>
        <v>Ž</v>
      </c>
      <c r="CH308" t="s">
        <v>0</v>
      </c>
      <c r="CI308" s="57" t="str">
        <f>IF(CD308="","",IF(M308&lt;&gt;"CRO","","INSERT INTO osoba (id,reg_broj,oib,spol_id,dat_rodjenja) VALUES ("&amp;CD308&amp;",(SELECT max(reg_broj)+1 FROM osoba),Null,'"&amp;CG308&amp;"',Null); INSERT INTO osoba_log (id,reg_broj,oib,spol_id,dat_rodjenja,dnevnik_id) SELECT id,reg_broj,oib,spol_id,dat_rodjenja,"&amp;dnevnik_id&amp;" FROM osoba WHERE id = "&amp;CD308&amp;";"))</f>
        <v/>
      </c>
      <c r="CJ308" s="71" t="str">
        <f>IF(CD308="","","INSERT INTO imeprezime (id,osoba_id,rbr,ime,prezime,klub_id,identitet_id,sintaksa_id,info,aktivno,dnevnik_id) VALUES ("&amp;CD308&amp;","&amp;IF(CI308="","Null",CD308)&amp;",1,'"&amp;BK308&amp;"','"&amp;BL308&amp;"',(SELECT id FROM klub WHERE naziv = '"&amp;BD308&amp;"'),Null,1,'',1,"&amp;dnevnik_id&amp;");")</f>
        <v/>
      </c>
      <c r="CK308" t="s">
        <v>0</v>
      </c>
      <c r="CL308" s="20" t="str">
        <f t="shared" si="307"/>
        <v/>
      </c>
      <c r="CM308" s="52" t="s">
        <v>0</v>
      </c>
      <c r="CN308" s="57" t="str">
        <f t="shared" si="267"/>
        <v>Violeta</v>
      </c>
      <c r="CO308" s="71" t="str">
        <f t="shared" si="268"/>
        <v>Čalić</v>
      </c>
      <c r="CP308" s="52" t="s">
        <v>0</v>
      </c>
      <c r="CQ308" s="57" t="str">
        <f t="shared" si="308"/>
        <v>Violeta – Čalić – OK Vihor – Ž35</v>
      </c>
      <c r="CR308" s="58">
        <f t="shared" si="309"/>
        <v>630</v>
      </c>
      <c r="CS308" s="52" t="s">
        <v>0</v>
      </c>
      <c r="CT308" s="57" t="str">
        <f t="shared" si="310"/>
        <v>Violeta – Čalić – OK Vihor</v>
      </c>
      <c r="CU308" s="58">
        <f t="shared" si="311"/>
        <v>630</v>
      </c>
      <c r="CV308" s="52" t="s">
        <v>0</v>
      </c>
      <c r="CW308" s="57" t="str">
        <f t="shared" si="312"/>
        <v>Violeta – Čalić</v>
      </c>
      <c r="CX308" s="58">
        <f t="shared" si="313"/>
        <v>630</v>
      </c>
      <c r="CY308" s="52" t="s">
        <v>0</v>
      </c>
      <c r="CZ308" s="63">
        <f t="shared" si="314"/>
        <v>630</v>
      </c>
      <c r="DA308" s="58" cm="1">
        <f t="array" ref="DA308">IF(CZ308&lt;&gt;"",INDEX(imePrezime_id,CZ308,0),IF(CD308&lt;&gt;"",CD308,""))</f>
        <v>1330</v>
      </c>
      <c r="DB308" s="52" t="s">
        <v>0</v>
      </c>
      <c r="DC308" s="63" t="str">
        <f t="shared" si="315"/>
        <v>imepre</v>
      </c>
      <c r="DD308" s="78" t="str">
        <f t="shared" si="269"/>
        <v>klu</v>
      </c>
      <c r="DE308" s="78" t="str">
        <f t="shared" si="316"/>
        <v>kat</v>
      </c>
      <c r="DF308" s="78" t="str">
        <f t="shared" si="317"/>
        <v/>
      </c>
      <c r="DG308" s="71" t="str">
        <f t="shared" si="318"/>
        <v>imepre-klu-kat</v>
      </c>
      <c r="DH308" s="52" t="s">
        <v>0</v>
      </c>
      <c r="DI308" s="63">
        <f>IF(BL308="","",MAX(DI$10:DI307)+1)</f>
        <v>1267</v>
      </c>
      <c r="DJ308" s="78">
        <f t="shared" si="319"/>
        <v>1011</v>
      </c>
      <c r="DK308" s="78">
        <f t="shared" si="320"/>
        <v>1330</v>
      </c>
      <c r="DL308" s="78" t="str">
        <f t="shared" si="321"/>
        <v/>
      </c>
      <c r="DM308" s="78">
        <f t="shared" si="322"/>
        <v>6</v>
      </c>
      <c r="DN308" s="78">
        <f t="shared" si="270"/>
        <v>0</v>
      </c>
      <c r="DO308" s="78">
        <f t="shared" si="271"/>
        <v>1</v>
      </c>
      <c r="DP308" s="78" t="str">
        <f t="shared" si="323"/>
        <v>1</v>
      </c>
      <c r="DQ308" s="78" t="str">
        <f t="shared" si="324"/>
        <v/>
      </c>
      <c r="DR308" s="78" t="str">
        <f t="shared" si="325"/>
        <v/>
      </c>
      <c r="DS308" s="58" t="str">
        <f t="shared" si="272"/>
        <v/>
      </c>
      <c r="DT308" s="52" t="s">
        <v>0</v>
      </c>
      <c r="DU308" s="20"/>
      <c r="DV308" s="52"/>
      <c r="DW308" s="20"/>
      <c r="DX308" s="52"/>
      <c r="DY308" s="230"/>
      <c r="DZ308" s="52" t="s">
        <v>0</v>
      </c>
    </row>
    <row r="309" spans="1:130" x14ac:dyDescent="0.25">
      <c r="A309" t="s">
        <v>0</v>
      </c>
      <c r="B309" s="57" t="str">
        <f>IF(csv!F301="","",csv!T301)</f>
        <v>Ž35</v>
      </c>
      <c r="C309" s="33" t="s">
        <v>0</v>
      </c>
      <c r="D309" s="33" t="str">
        <f>IF(csv!F301="","",csv!F301)</f>
        <v>Sabina</v>
      </c>
      <c r="E309" s="33" t="str">
        <f>IF(csv!E301="","",csv!E301)</f>
        <v>Rako</v>
      </c>
      <c r="F309" s="33" t="s">
        <v>0</v>
      </c>
      <c r="G309" s="78" t="str">
        <f>IF(csv!M301="","",csv!M301)</f>
        <v/>
      </c>
      <c r="H309" s="78" t="str">
        <f>IF(csv!N301="","",csv!N301)</f>
        <v>1</v>
      </c>
      <c r="I309" s="33" t="s">
        <v>0</v>
      </c>
      <c r="J309" s="33" t="str">
        <f>IF(csv!P301="","",csv!P301)</f>
        <v>Vihor</v>
      </c>
      <c r="K309" s="33" t="str">
        <f>IF(csv!Q301="","",csv!Q301)</f>
        <v>OK Vihor</v>
      </c>
      <c r="L309" s="33" t="s">
        <v>0</v>
      </c>
      <c r="M309" s="71" t="str">
        <f>IF(csv!R301="","",csv!R301)</f>
        <v>CRO</v>
      </c>
      <c r="N309" s="52" t="s">
        <v>0</v>
      </c>
      <c r="O309" s="57" t="str">
        <f t="shared" si="273"/>
        <v>Ž35</v>
      </c>
      <c r="P309" s="78">
        <f>IF(O309="","",IF(COUNTIF(O$10:O308,O309)=0,P308+1,P308))</f>
        <v>19</v>
      </c>
      <c r="Q309" s="93">
        <f t="shared" si="274"/>
        <v>117</v>
      </c>
      <c r="R309" s="94" t="str" cm="1">
        <f t="array" ref="R309">IF(S309="","",INDEX(natjecanjeStaze_naziv,MATCH(S309,natjecanjeStaze_stazaId,0)))</f>
        <v>M45 – Ž20 – Ž35</v>
      </c>
      <c r="S309" s="58">
        <f t="shared" si="275"/>
        <v>1011</v>
      </c>
      <c r="T309" s="52" t="s">
        <v>0</v>
      </c>
      <c r="U309" s="165" t="str">
        <f t="shared" si="276"/>
        <v>Ž35</v>
      </c>
      <c r="V309" s="52" t="s">
        <v>0</v>
      </c>
      <c r="W309" s="57" t="str">
        <f t="shared" si="277"/>
        <v>CRO</v>
      </c>
      <c r="X309" s="78">
        <f t="shared" si="326"/>
        <v>1</v>
      </c>
      <c r="Y309" s="33" t="str">
        <f t="shared" si="278"/>
        <v/>
      </c>
      <c r="Z309" s="71" t="str">
        <f>IF(Y309="","",MAX(Z$10:Z308)+1)</f>
        <v/>
      </c>
      <c r="AA309" s="52" t="s">
        <v>0</v>
      </c>
      <c r="AB309" s="135"/>
      <c r="AC309" s="52" t="s">
        <v>0</v>
      </c>
      <c r="AD309" s="20" t="str">
        <f t="shared" si="279"/>
        <v/>
      </c>
      <c r="AE309" s="52" t="s">
        <v>0</v>
      </c>
      <c r="AF309" s="165" t="str">
        <f t="shared" si="280"/>
        <v>CRO</v>
      </c>
      <c r="AG309" s="52" t="s">
        <v>0</v>
      </c>
      <c r="AH309" s="57" t="str">
        <f t="shared" si="281"/>
        <v>Vihor</v>
      </c>
      <c r="AI309" s="33" t="str">
        <f t="shared" si="282"/>
        <v>OK Vihor</v>
      </c>
      <c r="AJ309" s="78" t="str">
        <f t="shared" si="327"/>
        <v/>
      </c>
      <c r="AK309" s="33" t="str" cm="1">
        <f t="array" ref="AK309">IF(AJ309="",""&amp;AI309,IF(AJ309="NEMA",AI309,INDEX(klub_naziv,MATCH(INDEX(klubAlias_klubId,AJ309),klub_id,0))))</f>
        <v>OK Vihor</v>
      </c>
      <c r="AL309" s="33" t="str" cm="1">
        <f t="array" ref="AL309">IFERROR(""&amp;INDEX(registarNatjecatelji,CX309,4),"")</f>
        <v>OK Vihor</v>
      </c>
      <c r="AM309" s="95" t="str">
        <f t="shared" si="283"/>
        <v/>
      </c>
      <c r="AN309" s="71" t="str">
        <f t="shared" si="284"/>
        <v>OK Vihor</v>
      </c>
      <c r="AO309" s="52" t="s">
        <v>0</v>
      </c>
      <c r="AP309" s="87" t="str">
        <f>IF(AJ309&lt;&gt;"NEMA","",IF(IFERROR(MATCH(AI309,AI$10:AI308,0),0)&lt;&gt;0,"",AI309))</f>
        <v/>
      </c>
      <c r="AQ309" s="52" t="s">
        <v>0</v>
      </c>
      <c r="AR309" s="135"/>
      <c r="AS309" s="52" t="s">
        <v>0</v>
      </c>
      <c r="AT309" s="57" t="str">
        <f t="shared" si="285"/>
        <v/>
      </c>
      <c r="AU309" s="33" t="str">
        <f>IF(AT309="","",MAX(AU$10:AU308)+1)</f>
        <v/>
      </c>
      <c r="AV309" s="33" t="str">
        <f t="shared" si="286"/>
        <v/>
      </c>
      <c r="AW309" s="33" t="str">
        <f t="shared" si="287"/>
        <v/>
      </c>
      <c r="AX309" s="33" t="str">
        <f>IF(AR309="","",MAX(AX$10:AX308)+1)</f>
        <v/>
      </c>
      <c r="AY309" s="94" t="str">
        <f t="shared" si="288"/>
        <v/>
      </c>
      <c r="AZ309" s="71" t="str">
        <f t="shared" si="289"/>
        <v/>
      </c>
      <c r="BA309" s="52" t="s">
        <v>0</v>
      </c>
      <c r="BB309" s="20" t="str">
        <f t="shared" si="290"/>
        <v/>
      </c>
      <c r="BC309" s="52" t="s">
        <v>0</v>
      </c>
      <c r="BD309" s="165" t="str">
        <f t="shared" si="291"/>
        <v>OK Vihor</v>
      </c>
      <c r="BE309" s="52" t="s">
        <v>0</v>
      </c>
      <c r="BF309" s="63" t="str">
        <f t="shared" si="292"/>
        <v/>
      </c>
      <c r="BG309" s="93" t="str">
        <f t="shared" si="293"/>
        <v>1</v>
      </c>
      <c r="BH309" s="211" t="str">
        <f t="shared" si="294"/>
        <v/>
      </c>
      <c r="BI309" s="212">
        <f t="shared" si="265"/>
        <v>6</v>
      </c>
      <c r="BJ309" s="52" t="s">
        <v>0</v>
      </c>
      <c r="BK309" s="57" t="str">
        <f t="shared" si="295"/>
        <v>Sabina</v>
      </c>
      <c r="BL309" s="33" t="str">
        <f t="shared" si="296"/>
        <v>Rako</v>
      </c>
      <c r="BM309" s="78">
        <f t="shared" si="297"/>
        <v>1322</v>
      </c>
      <c r="BN309" s="78" t="str">
        <f t="shared" si="298"/>
        <v/>
      </c>
      <c r="BO309" s="33" t="str">
        <f t="shared" si="299"/>
        <v>Sabina</v>
      </c>
      <c r="BP309" s="71" t="str">
        <f t="shared" si="300"/>
        <v>Rako</v>
      </c>
      <c r="BQ309" s="52" t="s">
        <v>0</v>
      </c>
      <c r="BR309" s="87" t="str">
        <f t="shared" si="301"/>
        <v/>
      </c>
      <c r="BS309" s="52" t="s">
        <v>0</v>
      </c>
      <c r="BT309" s="20" t="str">
        <f t="shared" si="302"/>
        <v/>
      </c>
      <c r="BU309" s="52" t="s">
        <v>0</v>
      </c>
      <c r="BV309" s="135"/>
      <c r="BW309" s="52" t="s">
        <v>0</v>
      </c>
      <c r="BX309" s="57" t="str">
        <f t="shared" si="303"/>
        <v/>
      </c>
      <c r="BY309" s="78" t="str">
        <f>IF(BV309="","",MAX(BY$10:BY308)+1)</f>
        <v/>
      </c>
      <c r="BZ309" s="58" t="str">
        <f t="shared" si="304"/>
        <v/>
      </c>
      <c r="CA309" s="52" t="s">
        <v>0</v>
      </c>
      <c r="CB309" s="20" t="str">
        <f t="shared" si="305"/>
        <v/>
      </c>
      <c r="CC309" s="52" t="s">
        <v>0</v>
      </c>
      <c r="CD309" s="63" t="str">
        <f>IF(AND(BM309="NEMA",BN309="NEMA"),MAX(CD$10:CD308)+1,"")</f>
        <v/>
      </c>
      <c r="CE309" s="58" t="str">
        <f t="shared" si="306"/>
        <v/>
      </c>
      <c r="CF309" t="s">
        <v>0</v>
      </c>
      <c r="CG309" s="138" t="str">
        <f t="shared" si="266"/>
        <v>Ž</v>
      </c>
      <c r="CH309" t="s">
        <v>0</v>
      </c>
      <c r="CI309" s="57" t="str">
        <f>IF(CD309="","",IF(M309&lt;&gt;"CRO","","INSERT INTO osoba (id,reg_broj,oib,spol_id,dat_rodjenja) VALUES ("&amp;CD309&amp;",(SELECT max(reg_broj)+1 FROM osoba),Null,'"&amp;CG309&amp;"',Null); INSERT INTO osoba_log (id,reg_broj,oib,spol_id,dat_rodjenja,dnevnik_id) SELECT id,reg_broj,oib,spol_id,dat_rodjenja,"&amp;dnevnik_id&amp;" FROM osoba WHERE id = "&amp;CD309&amp;";"))</f>
        <v/>
      </c>
      <c r="CJ309" s="71" t="str">
        <f>IF(CD309="","","INSERT INTO imeprezime (id,osoba_id,rbr,ime,prezime,klub_id,identitet_id,sintaksa_id,info,aktivno,dnevnik_id) VALUES ("&amp;CD309&amp;","&amp;IF(CI309="","Null",CD309)&amp;",1,'"&amp;BK309&amp;"','"&amp;BL309&amp;"',(SELECT id FROM klub WHERE naziv = '"&amp;BD309&amp;"'),Null,1,'',1,"&amp;dnevnik_id&amp;");")</f>
        <v/>
      </c>
      <c r="CK309" t="s">
        <v>0</v>
      </c>
      <c r="CL309" s="20" t="str">
        <f t="shared" si="307"/>
        <v/>
      </c>
      <c r="CM309" s="52" t="s">
        <v>0</v>
      </c>
      <c r="CN309" s="57" t="str">
        <f t="shared" si="267"/>
        <v>Sabina</v>
      </c>
      <c r="CO309" s="71" t="str">
        <f t="shared" si="268"/>
        <v>Rako</v>
      </c>
      <c r="CP309" s="52" t="s">
        <v>0</v>
      </c>
      <c r="CQ309" s="57" t="str">
        <f t="shared" si="308"/>
        <v>Sabina – Rako – OK Vihor – Ž35</v>
      </c>
      <c r="CR309" s="58">
        <f t="shared" si="309"/>
        <v>861</v>
      </c>
      <c r="CS309" s="52" t="s">
        <v>0</v>
      </c>
      <c r="CT309" s="57" t="str">
        <f t="shared" si="310"/>
        <v>Sabina – Rako – OK Vihor</v>
      </c>
      <c r="CU309" s="58">
        <f t="shared" si="311"/>
        <v>861</v>
      </c>
      <c r="CV309" s="52" t="s">
        <v>0</v>
      </c>
      <c r="CW309" s="57" t="str">
        <f t="shared" si="312"/>
        <v>Sabina – Rako</v>
      </c>
      <c r="CX309" s="58">
        <f t="shared" si="313"/>
        <v>861</v>
      </c>
      <c r="CY309" s="52" t="s">
        <v>0</v>
      </c>
      <c r="CZ309" s="63">
        <f t="shared" si="314"/>
        <v>861</v>
      </c>
      <c r="DA309" s="58" cm="1">
        <f t="array" ref="DA309">IF(CZ309&lt;&gt;"",INDEX(imePrezime_id,CZ309,0),IF(CD309&lt;&gt;"",CD309,""))</f>
        <v>1322</v>
      </c>
      <c r="DB309" s="52" t="s">
        <v>0</v>
      </c>
      <c r="DC309" s="63" t="str">
        <f t="shared" si="315"/>
        <v>imepre</v>
      </c>
      <c r="DD309" s="78" t="str">
        <f t="shared" si="269"/>
        <v>klu</v>
      </c>
      <c r="DE309" s="78" t="str">
        <f t="shared" si="316"/>
        <v>kat</v>
      </c>
      <c r="DF309" s="78" t="str">
        <f t="shared" si="317"/>
        <v/>
      </c>
      <c r="DG309" s="71" t="str">
        <f t="shared" si="318"/>
        <v>imepre-klu-kat</v>
      </c>
      <c r="DH309" s="52" t="s">
        <v>0</v>
      </c>
      <c r="DI309" s="63">
        <f>IF(BL309="","",MAX(DI$10:DI308)+1)</f>
        <v>1268</v>
      </c>
      <c r="DJ309" s="78">
        <f t="shared" si="319"/>
        <v>1011</v>
      </c>
      <c r="DK309" s="78">
        <f t="shared" si="320"/>
        <v>1322</v>
      </c>
      <c r="DL309" s="78" t="str">
        <f t="shared" si="321"/>
        <v/>
      </c>
      <c r="DM309" s="78">
        <f t="shared" si="322"/>
        <v>6</v>
      </c>
      <c r="DN309" s="78">
        <f t="shared" si="270"/>
        <v>0</v>
      </c>
      <c r="DO309" s="78">
        <f t="shared" si="271"/>
        <v>1</v>
      </c>
      <c r="DP309" s="78" t="str">
        <f t="shared" si="323"/>
        <v>1</v>
      </c>
      <c r="DQ309" s="78" t="str">
        <f t="shared" si="324"/>
        <v/>
      </c>
      <c r="DR309" s="78" t="str">
        <f t="shared" si="325"/>
        <v/>
      </c>
      <c r="DS309" s="58" t="str">
        <f t="shared" si="272"/>
        <v/>
      </c>
      <c r="DT309" s="52" t="s">
        <v>0</v>
      </c>
      <c r="DU309" s="20"/>
      <c r="DV309" s="52"/>
      <c r="DW309" s="20"/>
      <c r="DX309" s="52"/>
      <c r="DY309" s="230"/>
      <c r="DZ309" s="52" t="s">
        <v>0</v>
      </c>
    </row>
    <row r="310" spans="1:130" x14ac:dyDescent="0.25">
      <c r="A310" t="s">
        <v>0</v>
      </c>
      <c r="B310" s="57" t="str">
        <f>IF(csv!F302="","",csv!T302)</f>
        <v>Ž45</v>
      </c>
      <c r="C310" s="33" t="s">
        <v>0</v>
      </c>
      <c r="D310" s="33" t="str">
        <f>IF(csv!F302="","",csv!F302)</f>
        <v>Ivana</v>
      </c>
      <c r="E310" s="33" t="str">
        <f>IF(csv!E302="","",csv!E302)</f>
        <v>Gobec</v>
      </c>
      <c r="F310" s="33" t="s">
        <v>0</v>
      </c>
      <c r="G310" s="78" t="str">
        <f>IF(csv!M302="","",csv!M302)</f>
        <v>35:48</v>
      </c>
      <c r="H310" s="78" t="str">
        <f>IF(csv!N302="","",csv!N302)</f>
        <v>0</v>
      </c>
      <c r="I310" s="33" t="s">
        <v>0</v>
      </c>
      <c r="J310" s="33" t="str">
        <f>IF(csv!P302="","",csv!P302)</f>
        <v>Vihor</v>
      </c>
      <c r="K310" s="33" t="str">
        <f>IF(csv!Q302="","",csv!Q302)</f>
        <v>OK Vihor</v>
      </c>
      <c r="L310" s="33" t="s">
        <v>0</v>
      </c>
      <c r="M310" s="71" t="str">
        <f>IF(csv!R302="","",csv!R302)</f>
        <v>CRO</v>
      </c>
      <c r="N310" s="52" t="s">
        <v>0</v>
      </c>
      <c r="O310" s="57" t="str">
        <f t="shared" si="273"/>
        <v>Ž45</v>
      </c>
      <c r="P310" s="78">
        <f>IF(O310="","",IF(COUNTIF(O$10:O309,O310)=0,P309+1,P309))</f>
        <v>20</v>
      </c>
      <c r="Q310" s="93">
        <f t="shared" si="274"/>
        <v>116</v>
      </c>
      <c r="R310" s="94" t="str" cm="1">
        <f t="array" ref="R310">IF(S310="","",INDEX(natjecanjeStaze_naziv,MATCH(S310,natjecanjeStaze_stazaId,0)))</f>
        <v>M55 – Ž45</v>
      </c>
      <c r="S310" s="58">
        <f t="shared" si="275"/>
        <v>1012</v>
      </c>
      <c r="T310" s="52" t="s">
        <v>0</v>
      </c>
      <c r="U310" s="165" t="str">
        <f t="shared" si="276"/>
        <v>Ž45</v>
      </c>
      <c r="V310" s="52" t="s">
        <v>0</v>
      </c>
      <c r="W310" s="57" t="str">
        <f t="shared" si="277"/>
        <v>CRO</v>
      </c>
      <c r="X310" s="78">
        <f t="shared" si="326"/>
        <v>1</v>
      </c>
      <c r="Y310" s="33" t="str">
        <f t="shared" si="278"/>
        <v/>
      </c>
      <c r="Z310" s="71" t="str">
        <f>IF(Y310="","",MAX(Z$10:Z309)+1)</f>
        <v/>
      </c>
      <c r="AA310" s="52" t="s">
        <v>0</v>
      </c>
      <c r="AB310" s="135"/>
      <c r="AC310" s="52" t="s">
        <v>0</v>
      </c>
      <c r="AD310" s="20" t="str">
        <f t="shared" si="279"/>
        <v/>
      </c>
      <c r="AE310" s="52" t="s">
        <v>0</v>
      </c>
      <c r="AF310" s="165" t="str">
        <f t="shared" si="280"/>
        <v>CRO</v>
      </c>
      <c r="AG310" s="52" t="s">
        <v>0</v>
      </c>
      <c r="AH310" s="57" t="str">
        <f t="shared" si="281"/>
        <v>Vihor</v>
      </c>
      <c r="AI310" s="33" t="str">
        <f t="shared" si="282"/>
        <v>OK Vihor</v>
      </c>
      <c r="AJ310" s="78" t="str">
        <f t="shared" si="327"/>
        <v/>
      </c>
      <c r="AK310" s="33" t="str" cm="1">
        <f t="array" ref="AK310">IF(AJ310="",""&amp;AI310,IF(AJ310="NEMA",AI310,INDEX(klub_naziv,MATCH(INDEX(klubAlias_klubId,AJ310),klub_id,0))))</f>
        <v>OK Vihor</v>
      </c>
      <c r="AL310" s="33" t="str" cm="1">
        <f t="array" ref="AL310">IFERROR(""&amp;INDEX(registarNatjecatelji,CX310,4),"")</f>
        <v>OK Vihor</v>
      </c>
      <c r="AM310" s="95" t="str">
        <f t="shared" si="283"/>
        <v/>
      </c>
      <c r="AN310" s="71" t="str">
        <f t="shared" si="284"/>
        <v>OK Vihor</v>
      </c>
      <c r="AO310" s="52" t="s">
        <v>0</v>
      </c>
      <c r="AP310" s="87" t="str">
        <f>IF(AJ310&lt;&gt;"NEMA","",IF(IFERROR(MATCH(AI310,AI$10:AI309,0),0)&lt;&gt;0,"",AI310))</f>
        <v/>
      </c>
      <c r="AQ310" s="52" t="s">
        <v>0</v>
      </c>
      <c r="AR310" s="135"/>
      <c r="AS310" s="52" t="s">
        <v>0</v>
      </c>
      <c r="AT310" s="57" t="str">
        <f t="shared" si="285"/>
        <v/>
      </c>
      <c r="AU310" s="33" t="str">
        <f>IF(AT310="","",MAX(AU$10:AU309)+1)</f>
        <v/>
      </c>
      <c r="AV310" s="33" t="str">
        <f t="shared" si="286"/>
        <v/>
      </c>
      <c r="AW310" s="33" t="str">
        <f t="shared" si="287"/>
        <v/>
      </c>
      <c r="AX310" s="33" t="str">
        <f>IF(AR310="","",MAX(AX$10:AX309)+1)</f>
        <v/>
      </c>
      <c r="AY310" s="94" t="str">
        <f t="shared" si="288"/>
        <v/>
      </c>
      <c r="AZ310" s="71" t="str">
        <f t="shared" si="289"/>
        <v/>
      </c>
      <c r="BA310" s="52" t="s">
        <v>0</v>
      </c>
      <c r="BB310" s="20" t="str">
        <f t="shared" si="290"/>
        <v/>
      </c>
      <c r="BC310" s="52" t="s">
        <v>0</v>
      </c>
      <c r="BD310" s="165" t="str">
        <f t="shared" si="291"/>
        <v>OK Vihor</v>
      </c>
      <c r="BE310" s="52" t="s">
        <v>0</v>
      </c>
      <c r="BF310" s="63" t="str">
        <f t="shared" si="292"/>
        <v>35:48</v>
      </c>
      <c r="BG310" s="93" t="str">
        <f t="shared" si="293"/>
        <v>0</v>
      </c>
      <c r="BH310" s="211">
        <f t="shared" si="294"/>
        <v>2148</v>
      </c>
      <c r="BI310" s="212">
        <f t="shared" si="265"/>
        <v>1</v>
      </c>
      <c r="BJ310" s="52" t="s">
        <v>0</v>
      </c>
      <c r="BK310" s="57" t="str">
        <f t="shared" si="295"/>
        <v>Ivana</v>
      </c>
      <c r="BL310" s="33" t="str">
        <f t="shared" si="296"/>
        <v>Gobec</v>
      </c>
      <c r="BM310" s="78">
        <f t="shared" si="297"/>
        <v>1309</v>
      </c>
      <c r="BN310" s="78" t="str">
        <f t="shared" si="298"/>
        <v/>
      </c>
      <c r="BO310" s="33" t="str">
        <f t="shared" si="299"/>
        <v>Ivana</v>
      </c>
      <c r="BP310" s="71" t="str">
        <f t="shared" si="300"/>
        <v>Gobec</v>
      </c>
      <c r="BQ310" s="52" t="s">
        <v>0</v>
      </c>
      <c r="BR310" s="87" t="str">
        <f t="shared" si="301"/>
        <v/>
      </c>
      <c r="BS310" s="52" t="s">
        <v>0</v>
      </c>
      <c r="BT310" s="20" t="str">
        <f t="shared" si="302"/>
        <v/>
      </c>
      <c r="BU310" s="52" t="s">
        <v>0</v>
      </c>
      <c r="BV310" s="135"/>
      <c r="BW310" s="52" t="s">
        <v>0</v>
      </c>
      <c r="BX310" s="57" t="str">
        <f t="shared" si="303"/>
        <v/>
      </c>
      <c r="BY310" s="78" t="str">
        <f>IF(BV310="","",MAX(BY$10:BY309)+1)</f>
        <v/>
      </c>
      <c r="BZ310" s="58" t="str">
        <f t="shared" si="304"/>
        <v/>
      </c>
      <c r="CA310" s="52" t="s">
        <v>0</v>
      </c>
      <c r="CB310" s="20" t="str">
        <f t="shared" si="305"/>
        <v/>
      </c>
      <c r="CC310" s="52" t="s">
        <v>0</v>
      </c>
      <c r="CD310" s="63" t="str">
        <f>IF(AND(BM310="NEMA",BN310="NEMA"),MAX(CD$10:CD309)+1,"")</f>
        <v/>
      </c>
      <c r="CE310" s="58" t="str">
        <f t="shared" si="306"/>
        <v/>
      </c>
      <c r="CF310" t="s">
        <v>0</v>
      </c>
      <c r="CG310" s="138" t="str">
        <f t="shared" si="266"/>
        <v>Ž</v>
      </c>
      <c r="CH310" t="s">
        <v>0</v>
      </c>
      <c r="CI310" s="57" t="str">
        <f>IF(CD310="","",IF(M310&lt;&gt;"CRO","","INSERT INTO osoba (id,reg_broj,oib,spol_id,dat_rodjenja) VALUES ("&amp;CD310&amp;",(SELECT max(reg_broj)+1 FROM osoba),Null,'"&amp;CG310&amp;"',Null); INSERT INTO osoba_log (id,reg_broj,oib,spol_id,dat_rodjenja,dnevnik_id) SELECT id,reg_broj,oib,spol_id,dat_rodjenja,"&amp;dnevnik_id&amp;" FROM osoba WHERE id = "&amp;CD310&amp;";"))</f>
        <v/>
      </c>
      <c r="CJ310" s="71" t="str">
        <f>IF(CD310="","","INSERT INTO imeprezime (id,osoba_id,rbr,ime,prezime,klub_id,identitet_id,sintaksa_id,info,aktivno,dnevnik_id) VALUES ("&amp;CD310&amp;","&amp;IF(CI310="","Null",CD310)&amp;",1,'"&amp;BK310&amp;"','"&amp;BL310&amp;"',(SELECT id FROM klub WHERE naziv = '"&amp;BD310&amp;"'),Null,1,'',1,"&amp;dnevnik_id&amp;");")</f>
        <v/>
      </c>
      <c r="CK310" t="s">
        <v>0</v>
      </c>
      <c r="CL310" s="20" t="str">
        <f t="shared" si="307"/>
        <v/>
      </c>
      <c r="CM310" s="52" t="s">
        <v>0</v>
      </c>
      <c r="CN310" s="57" t="str">
        <f t="shared" si="267"/>
        <v>Ivana</v>
      </c>
      <c r="CO310" s="71" t="str">
        <f t="shared" si="268"/>
        <v>Gobec</v>
      </c>
      <c r="CP310" s="52" t="s">
        <v>0</v>
      </c>
      <c r="CQ310" s="57" t="str">
        <f t="shared" si="308"/>
        <v>Ivana – Gobec – OK Vihor – Ž45</v>
      </c>
      <c r="CR310" s="58">
        <f t="shared" si="309"/>
        <v>663</v>
      </c>
      <c r="CS310" s="52" t="s">
        <v>0</v>
      </c>
      <c r="CT310" s="57" t="str">
        <f t="shared" si="310"/>
        <v>Ivana – Gobec – OK Vihor</v>
      </c>
      <c r="CU310" s="58">
        <f t="shared" si="311"/>
        <v>663</v>
      </c>
      <c r="CV310" s="52" t="s">
        <v>0</v>
      </c>
      <c r="CW310" s="57" t="str">
        <f t="shared" si="312"/>
        <v>Ivana – Gobec</v>
      </c>
      <c r="CX310" s="58">
        <f t="shared" si="313"/>
        <v>663</v>
      </c>
      <c r="CY310" s="52" t="s">
        <v>0</v>
      </c>
      <c r="CZ310" s="63">
        <f t="shared" si="314"/>
        <v>663</v>
      </c>
      <c r="DA310" s="58" cm="1">
        <f t="array" ref="DA310">IF(CZ310&lt;&gt;"",INDEX(imePrezime_id,CZ310,0),IF(CD310&lt;&gt;"",CD310,""))</f>
        <v>1309</v>
      </c>
      <c r="DB310" s="52" t="s">
        <v>0</v>
      </c>
      <c r="DC310" s="63" t="str">
        <f t="shared" si="315"/>
        <v>imepre</v>
      </c>
      <c r="DD310" s="78" t="str">
        <f t="shared" si="269"/>
        <v>klu</v>
      </c>
      <c r="DE310" s="78" t="str">
        <f t="shared" si="316"/>
        <v>kat</v>
      </c>
      <c r="DF310" s="78" t="str">
        <f t="shared" si="317"/>
        <v/>
      </c>
      <c r="DG310" s="71" t="str">
        <f t="shared" si="318"/>
        <v>imepre-klu-kat</v>
      </c>
      <c r="DH310" s="52" t="s">
        <v>0</v>
      </c>
      <c r="DI310" s="63">
        <f>IF(BL310="","",MAX(DI$10:DI309)+1)</f>
        <v>1269</v>
      </c>
      <c r="DJ310" s="78">
        <f t="shared" si="319"/>
        <v>1012</v>
      </c>
      <c r="DK310" s="78">
        <f t="shared" si="320"/>
        <v>1309</v>
      </c>
      <c r="DL310" s="78">
        <f t="shared" si="321"/>
        <v>2148</v>
      </c>
      <c r="DM310" s="78">
        <f t="shared" si="322"/>
        <v>1</v>
      </c>
      <c r="DN310" s="78">
        <f t="shared" si="270"/>
        <v>0</v>
      </c>
      <c r="DO310" s="78">
        <f t="shared" si="271"/>
        <v>1</v>
      </c>
      <c r="DP310" s="78" t="str">
        <f t="shared" si="323"/>
        <v>0</v>
      </c>
      <c r="DQ310" s="78" t="str">
        <f t="shared" si="324"/>
        <v/>
      </c>
      <c r="DR310" s="78" t="str">
        <f t="shared" si="325"/>
        <v/>
      </c>
      <c r="DS310" s="58" t="str">
        <f t="shared" si="272"/>
        <v/>
      </c>
      <c r="DT310" s="52" t="s">
        <v>0</v>
      </c>
      <c r="DU310" s="20"/>
      <c r="DV310" s="52"/>
      <c r="DW310" s="20"/>
      <c r="DX310" s="52"/>
      <c r="DY310" s="230"/>
      <c r="DZ310" s="52" t="s">
        <v>0</v>
      </c>
    </row>
    <row r="311" spans="1:130" x14ac:dyDescent="0.25">
      <c r="A311" t="s">
        <v>0</v>
      </c>
      <c r="B311" s="57" t="str">
        <f>IF(csv!F303="","",csv!T303)</f>
        <v>Ž45</v>
      </c>
      <c r="C311" s="33" t="s">
        <v>0</v>
      </c>
      <c r="D311" s="33" t="str">
        <f>IF(csv!F303="","",csv!F303)</f>
        <v>Bojana</v>
      </c>
      <c r="E311" s="33" t="str">
        <f>IF(csv!E303="","",csv!E303)</f>
        <v>Nikolić</v>
      </c>
      <c r="F311" s="33" t="s">
        <v>0</v>
      </c>
      <c r="G311" s="78" t="str">
        <f>IF(csv!M303="","",csv!M303)</f>
        <v>39:57</v>
      </c>
      <c r="H311" s="78" t="str">
        <f>IF(csv!N303="","",csv!N303)</f>
        <v>0</v>
      </c>
      <c r="I311" s="33" t="s">
        <v>0</v>
      </c>
      <c r="J311" s="33" t="str">
        <f>IF(csv!P303="","",csv!P303)</f>
        <v>Vihor</v>
      </c>
      <c r="K311" s="33" t="str">
        <f>IF(csv!Q303="","",csv!Q303)</f>
        <v>OK Vihor</v>
      </c>
      <c r="L311" s="33" t="s">
        <v>0</v>
      </c>
      <c r="M311" s="71" t="str">
        <f>IF(csv!R303="","",csv!R303)</f>
        <v>CRO</v>
      </c>
      <c r="N311" s="52" t="s">
        <v>0</v>
      </c>
      <c r="O311" s="57" t="str">
        <f t="shared" si="273"/>
        <v>Ž45</v>
      </c>
      <c r="P311" s="78">
        <f>IF(O311="","",IF(COUNTIF(O$10:O310,O311)=0,P310+1,P310))</f>
        <v>20</v>
      </c>
      <c r="Q311" s="93">
        <f t="shared" si="274"/>
        <v>116</v>
      </c>
      <c r="R311" s="94" t="str" cm="1">
        <f t="array" ref="R311">IF(S311="","",INDEX(natjecanjeStaze_naziv,MATCH(S311,natjecanjeStaze_stazaId,0)))</f>
        <v>M55 – Ž45</v>
      </c>
      <c r="S311" s="58">
        <f t="shared" si="275"/>
        <v>1012</v>
      </c>
      <c r="T311" s="52" t="s">
        <v>0</v>
      </c>
      <c r="U311" s="165" t="str">
        <f t="shared" si="276"/>
        <v>Ž45</v>
      </c>
      <c r="V311" s="52" t="s">
        <v>0</v>
      </c>
      <c r="W311" s="57" t="str">
        <f t="shared" si="277"/>
        <v>CRO</v>
      </c>
      <c r="X311" s="78">
        <f t="shared" si="326"/>
        <v>1</v>
      </c>
      <c r="Y311" s="33" t="str">
        <f t="shared" si="278"/>
        <v/>
      </c>
      <c r="Z311" s="71" t="str">
        <f>IF(Y311="","",MAX(Z$10:Z310)+1)</f>
        <v/>
      </c>
      <c r="AA311" s="52" t="s">
        <v>0</v>
      </c>
      <c r="AB311" s="135"/>
      <c r="AC311" s="52" t="s">
        <v>0</v>
      </c>
      <c r="AD311" s="20" t="str">
        <f t="shared" si="279"/>
        <v/>
      </c>
      <c r="AE311" s="52" t="s">
        <v>0</v>
      </c>
      <c r="AF311" s="165" t="str">
        <f t="shared" si="280"/>
        <v>CRO</v>
      </c>
      <c r="AG311" s="52" t="s">
        <v>0</v>
      </c>
      <c r="AH311" s="57" t="str">
        <f t="shared" si="281"/>
        <v>Vihor</v>
      </c>
      <c r="AI311" s="33" t="str">
        <f t="shared" si="282"/>
        <v>OK Vihor</v>
      </c>
      <c r="AJ311" s="78" t="str">
        <f t="shared" si="327"/>
        <v/>
      </c>
      <c r="AK311" s="33" t="str" cm="1">
        <f t="array" ref="AK311">IF(AJ311="",""&amp;AI311,IF(AJ311="NEMA",AI311,INDEX(klub_naziv,MATCH(INDEX(klubAlias_klubId,AJ311),klub_id,0))))</f>
        <v>OK Vihor</v>
      </c>
      <c r="AL311" s="33" t="str" cm="1">
        <f t="array" ref="AL311">IFERROR(""&amp;INDEX(registarNatjecatelji,CX311,4),"")</f>
        <v>OK Vihor</v>
      </c>
      <c r="AM311" s="95" t="str">
        <f t="shared" si="283"/>
        <v/>
      </c>
      <c r="AN311" s="71" t="str">
        <f t="shared" si="284"/>
        <v>OK Vihor</v>
      </c>
      <c r="AO311" s="52" t="s">
        <v>0</v>
      </c>
      <c r="AP311" s="87" t="str">
        <f>IF(AJ311&lt;&gt;"NEMA","",IF(IFERROR(MATCH(AI311,AI$10:AI310,0),0)&lt;&gt;0,"",AI311))</f>
        <v/>
      </c>
      <c r="AQ311" s="52" t="s">
        <v>0</v>
      </c>
      <c r="AR311" s="135"/>
      <c r="AS311" s="52" t="s">
        <v>0</v>
      </c>
      <c r="AT311" s="57" t="str">
        <f t="shared" si="285"/>
        <v/>
      </c>
      <c r="AU311" s="33" t="str">
        <f>IF(AT311="","",MAX(AU$10:AU310)+1)</f>
        <v/>
      </c>
      <c r="AV311" s="33" t="str">
        <f t="shared" si="286"/>
        <v/>
      </c>
      <c r="AW311" s="33" t="str">
        <f t="shared" si="287"/>
        <v/>
      </c>
      <c r="AX311" s="33" t="str">
        <f>IF(AR311="","",MAX(AX$10:AX310)+1)</f>
        <v/>
      </c>
      <c r="AY311" s="94" t="str">
        <f t="shared" si="288"/>
        <v/>
      </c>
      <c r="AZ311" s="71" t="str">
        <f t="shared" si="289"/>
        <v/>
      </c>
      <c r="BA311" s="52" t="s">
        <v>0</v>
      </c>
      <c r="BB311" s="20" t="str">
        <f t="shared" si="290"/>
        <v/>
      </c>
      <c r="BC311" s="52" t="s">
        <v>0</v>
      </c>
      <c r="BD311" s="165" t="str">
        <f t="shared" si="291"/>
        <v>OK Vihor</v>
      </c>
      <c r="BE311" s="52" t="s">
        <v>0</v>
      </c>
      <c r="BF311" s="63" t="str">
        <f t="shared" si="292"/>
        <v>39:57</v>
      </c>
      <c r="BG311" s="93" t="str">
        <f t="shared" si="293"/>
        <v>0</v>
      </c>
      <c r="BH311" s="211">
        <f t="shared" si="294"/>
        <v>2397</v>
      </c>
      <c r="BI311" s="212">
        <f t="shared" si="265"/>
        <v>1</v>
      </c>
      <c r="BJ311" s="52" t="s">
        <v>0</v>
      </c>
      <c r="BK311" s="57" t="str">
        <f t="shared" si="295"/>
        <v>Bojana</v>
      </c>
      <c r="BL311" s="33" t="str">
        <f t="shared" si="296"/>
        <v>Nikolić</v>
      </c>
      <c r="BM311" s="78">
        <f t="shared" si="297"/>
        <v>1445</v>
      </c>
      <c r="BN311" s="78" t="str">
        <f t="shared" si="298"/>
        <v/>
      </c>
      <c r="BO311" s="33" t="str">
        <f t="shared" si="299"/>
        <v>Bojana</v>
      </c>
      <c r="BP311" s="71" t="str">
        <f t="shared" si="300"/>
        <v>Nikolić</v>
      </c>
      <c r="BQ311" s="52" t="s">
        <v>0</v>
      </c>
      <c r="BR311" s="87" t="str">
        <f t="shared" si="301"/>
        <v/>
      </c>
      <c r="BS311" s="52" t="s">
        <v>0</v>
      </c>
      <c r="BT311" s="20" t="str">
        <f t="shared" si="302"/>
        <v/>
      </c>
      <c r="BU311" s="52" t="s">
        <v>0</v>
      </c>
      <c r="BV311" s="135"/>
      <c r="BW311" s="52" t="s">
        <v>0</v>
      </c>
      <c r="BX311" s="57" t="str">
        <f t="shared" si="303"/>
        <v/>
      </c>
      <c r="BY311" s="78" t="str">
        <f>IF(BV311="","",MAX(BY$10:BY310)+1)</f>
        <v/>
      </c>
      <c r="BZ311" s="58" t="str">
        <f t="shared" si="304"/>
        <v/>
      </c>
      <c r="CA311" s="52" t="s">
        <v>0</v>
      </c>
      <c r="CB311" s="20" t="str">
        <f t="shared" si="305"/>
        <v/>
      </c>
      <c r="CC311" s="52" t="s">
        <v>0</v>
      </c>
      <c r="CD311" s="63" t="str">
        <f>IF(AND(BM311="NEMA",BN311="NEMA"),MAX(CD$10:CD310)+1,"")</f>
        <v/>
      </c>
      <c r="CE311" s="58" t="str">
        <f t="shared" si="306"/>
        <v/>
      </c>
      <c r="CF311" t="s">
        <v>0</v>
      </c>
      <c r="CG311" s="138" t="str">
        <f t="shared" si="266"/>
        <v>Ž</v>
      </c>
      <c r="CH311" t="s">
        <v>0</v>
      </c>
      <c r="CI311" s="57" t="str">
        <f>IF(CD311="","",IF(M311&lt;&gt;"CRO","","INSERT INTO osoba (id,reg_broj,oib,spol_id,dat_rodjenja) VALUES ("&amp;CD311&amp;",(SELECT max(reg_broj)+1 FROM osoba),Null,'"&amp;CG311&amp;"',Null); INSERT INTO osoba_log (id,reg_broj,oib,spol_id,dat_rodjenja,dnevnik_id) SELECT id,reg_broj,oib,spol_id,dat_rodjenja,"&amp;dnevnik_id&amp;" FROM osoba WHERE id = "&amp;CD311&amp;";"))</f>
        <v/>
      </c>
      <c r="CJ311" s="71" t="str">
        <f>IF(CD311="","","INSERT INTO imeprezime (id,osoba_id,rbr,ime,prezime,klub_id,identitet_id,sintaksa_id,info,aktivno,dnevnik_id) VALUES ("&amp;CD311&amp;","&amp;IF(CI311="","Null",CD311)&amp;",1,'"&amp;BK311&amp;"','"&amp;BL311&amp;"',(SELECT id FROM klub WHERE naziv = '"&amp;BD311&amp;"'),Null,1,'',1,"&amp;dnevnik_id&amp;");")</f>
        <v/>
      </c>
      <c r="CK311" t="s">
        <v>0</v>
      </c>
      <c r="CL311" s="20" t="str">
        <f t="shared" si="307"/>
        <v/>
      </c>
      <c r="CM311" s="52" t="s">
        <v>0</v>
      </c>
      <c r="CN311" s="57" t="str">
        <f t="shared" si="267"/>
        <v>Bojana</v>
      </c>
      <c r="CO311" s="71" t="str">
        <f t="shared" si="268"/>
        <v>Nikolić</v>
      </c>
      <c r="CP311" s="52" t="s">
        <v>0</v>
      </c>
      <c r="CQ311" s="57" t="str">
        <f t="shared" si="308"/>
        <v>Bojana – Nikolić – OK Vihor – Ž45</v>
      </c>
      <c r="CR311" s="58">
        <f t="shared" si="309"/>
        <v>808</v>
      </c>
      <c r="CS311" s="52" t="s">
        <v>0</v>
      </c>
      <c r="CT311" s="57" t="str">
        <f t="shared" si="310"/>
        <v>Bojana – Nikolić – OK Vihor</v>
      </c>
      <c r="CU311" s="58">
        <f t="shared" si="311"/>
        <v>808</v>
      </c>
      <c r="CV311" s="52" t="s">
        <v>0</v>
      </c>
      <c r="CW311" s="57" t="str">
        <f t="shared" si="312"/>
        <v>Bojana – Nikolić</v>
      </c>
      <c r="CX311" s="58">
        <f t="shared" si="313"/>
        <v>808</v>
      </c>
      <c r="CY311" s="52" t="s">
        <v>0</v>
      </c>
      <c r="CZ311" s="63">
        <f t="shared" si="314"/>
        <v>808</v>
      </c>
      <c r="DA311" s="58" cm="1">
        <f t="array" ref="DA311">IF(CZ311&lt;&gt;"",INDEX(imePrezime_id,CZ311,0),IF(CD311&lt;&gt;"",CD311,""))</f>
        <v>1445</v>
      </c>
      <c r="DB311" s="52" t="s">
        <v>0</v>
      </c>
      <c r="DC311" s="63" t="str">
        <f t="shared" si="315"/>
        <v>imepre</v>
      </c>
      <c r="DD311" s="78" t="str">
        <f t="shared" si="269"/>
        <v>klu</v>
      </c>
      <c r="DE311" s="78" t="str">
        <f t="shared" si="316"/>
        <v>kat</v>
      </c>
      <c r="DF311" s="78" t="str">
        <f t="shared" si="317"/>
        <v/>
      </c>
      <c r="DG311" s="71" t="str">
        <f t="shared" si="318"/>
        <v>imepre-klu-kat</v>
      </c>
      <c r="DH311" s="52" t="s">
        <v>0</v>
      </c>
      <c r="DI311" s="63">
        <f>IF(BL311="","",MAX(DI$10:DI310)+1)</f>
        <v>1270</v>
      </c>
      <c r="DJ311" s="78">
        <f t="shared" si="319"/>
        <v>1012</v>
      </c>
      <c r="DK311" s="78">
        <f t="shared" si="320"/>
        <v>1445</v>
      </c>
      <c r="DL311" s="78">
        <f t="shared" si="321"/>
        <v>2397</v>
      </c>
      <c r="DM311" s="78">
        <f t="shared" si="322"/>
        <v>1</v>
      </c>
      <c r="DN311" s="78">
        <f t="shared" si="270"/>
        <v>0</v>
      </c>
      <c r="DO311" s="78">
        <f t="shared" si="271"/>
        <v>1</v>
      </c>
      <c r="DP311" s="78" t="str">
        <f t="shared" si="323"/>
        <v>0</v>
      </c>
      <c r="DQ311" s="78" t="str">
        <f t="shared" si="324"/>
        <v/>
      </c>
      <c r="DR311" s="78" t="str">
        <f t="shared" si="325"/>
        <v/>
      </c>
      <c r="DS311" s="58" t="str">
        <f t="shared" si="272"/>
        <v/>
      </c>
      <c r="DT311" s="52" t="s">
        <v>0</v>
      </c>
      <c r="DU311" s="20"/>
      <c r="DV311" s="52"/>
      <c r="DW311" s="20"/>
      <c r="DX311" s="52"/>
      <c r="DY311" s="230"/>
      <c r="DZ311" s="52" t="s">
        <v>0</v>
      </c>
    </row>
    <row r="312" spans="1:130" x14ac:dyDescent="0.25">
      <c r="A312" t="s">
        <v>0</v>
      </c>
      <c r="B312" s="57" t="str">
        <f>IF(csv!F304="","",csv!T304)</f>
        <v>Ž45</v>
      </c>
      <c r="C312" s="33" t="s">
        <v>0</v>
      </c>
      <c r="D312" s="33" t="str">
        <f>IF(csv!F304="","",csv!F304)</f>
        <v>Mirka</v>
      </c>
      <c r="E312" s="33" t="str">
        <f>IF(csv!E304="","",csv!E304)</f>
        <v>Jakšić</v>
      </c>
      <c r="F312" s="33" t="s">
        <v>0</v>
      </c>
      <c r="G312" s="78" t="str">
        <f>IF(csv!M304="","",csv!M304)</f>
        <v>42:42</v>
      </c>
      <c r="H312" s="78" t="str">
        <f>IF(csv!N304="","",csv!N304)</f>
        <v>0</v>
      </c>
      <c r="I312" s="33" t="s">
        <v>0</v>
      </c>
      <c r="J312" s="33" t="str">
        <f>IF(csv!P304="","",csv!P304)</f>
        <v>Maksimir</v>
      </c>
      <c r="K312" s="33" t="str">
        <f>IF(csv!Q304="","",csv!Q304)</f>
        <v>OK Maksimir</v>
      </c>
      <c r="L312" s="33" t="s">
        <v>0</v>
      </c>
      <c r="M312" s="71" t="str">
        <f>IF(csv!R304="","",csv!R304)</f>
        <v>CRO</v>
      </c>
      <c r="N312" s="52" t="s">
        <v>0</v>
      </c>
      <c r="O312" s="57" t="str">
        <f t="shared" si="273"/>
        <v>Ž45</v>
      </c>
      <c r="P312" s="78">
        <f>IF(O312="","",IF(COUNTIF(O$10:O311,O312)=0,P311+1,P311))</f>
        <v>20</v>
      </c>
      <c r="Q312" s="93">
        <f t="shared" si="274"/>
        <v>116</v>
      </c>
      <c r="R312" s="94" t="str" cm="1">
        <f t="array" ref="R312">IF(S312="","",INDEX(natjecanjeStaze_naziv,MATCH(S312,natjecanjeStaze_stazaId,0)))</f>
        <v>M55 – Ž45</v>
      </c>
      <c r="S312" s="58">
        <f t="shared" si="275"/>
        <v>1012</v>
      </c>
      <c r="T312" s="52" t="s">
        <v>0</v>
      </c>
      <c r="U312" s="165" t="str">
        <f t="shared" si="276"/>
        <v>Ž45</v>
      </c>
      <c r="V312" s="52" t="s">
        <v>0</v>
      </c>
      <c r="W312" s="57" t="str">
        <f t="shared" si="277"/>
        <v>CRO</v>
      </c>
      <c r="X312" s="78">
        <f t="shared" si="326"/>
        <v>1</v>
      </c>
      <c r="Y312" s="33" t="str">
        <f t="shared" si="278"/>
        <v/>
      </c>
      <c r="Z312" s="71" t="str">
        <f>IF(Y312="","",MAX(Z$10:Z311)+1)</f>
        <v/>
      </c>
      <c r="AA312" s="52" t="s">
        <v>0</v>
      </c>
      <c r="AB312" s="135"/>
      <c r="AC312" s="52" t="s">
        <v>0</v>
      </c>
      <c r="AD312" s="20" t="str">
        <f t="shared" si="279"/>
        <v/>
      </c>
      <c r="AE312" s="52" t="s">
        <v>0</v>
      </c>
      <c r="AF312" s="165" t="str">
        <f t="shared" si="280"/>
        <v>CRO</v>
      </c>
      <c r="AG312" s="52" t="s">
        <v>0</v>
      </c>
      <c r="AH312" s="57" t="str">
        <f t="shared" si="281"/>
        <v>Maksimir</v>
      </c>
      <c r="AI312" s="33" t="str">
        <f t="shared" si="282"/>
        <v>OK Maksimir</v>
      </c>
      <c r="AJ312" s="78" t="str">
        <f t="shared" si="327"/>
        <v/>
      </c>
      <c r="AK312" s="33" t="str" cm="1">
        <f t="array" ref="AK312">IF(AJ312="",""&amp;AI312,IF(AJ312="NEMA",AI312,INDEX(klub_naziv,MATCH(INDEX(klubAlias_klubId,AJ312),klub_id,0))))</f>
        <v>OK Maksimir</v>
      </c>
      <c r="AL312" s="33" t="str" cm="1">
        <f t="array" ref="AL312">IFERROR(""&amp;INDEX(registarNatjecatelji,CX312,4),"")</f>
        <v>OK Maksimir</v>
      </c>
      <c r="AM312" s="95" t="str">
        <f t="shared" si="283"/>
        <v/>
      </c>
      <c r="AN312" s="71" t="str">
        <f t="shared" si="284"/>
        <v>OK Maksimir</v>
      </c>
      <c r="AO312" s="52" t="s">
        <v>0</v>
      </c>
      <c r="AP312" s="87" t="str">
        <f>IF(AJ312&lt;&gt;"NEMA","",IF(IFERROR(MATCH(AI312,AI$10:AI311,0),0)&lt;&gt;0,"",AI312))</f>
        <v/>
      </c>
      <c r="AQ312" s="52" t="s">
        <v>0</v>
      </c>
      <c r="AR312" s="135"/>
      <c r="AS312" s="52" t="s">
        <v>0</v>
      </c>
      <c r="AT312" s="57" t="str">
        <f t="shared" si="285"/>
        <v/>
      </c>
      <c r="AU312" s="33" t="str">
        <f>IF(AT312="","",MAX(AU$10:AU311)+1)</f>
        <v/>
      </c>
      <c r="AV312" s="33" t="str">
        <f t="shared" si="286"/>
        <v/>
      </c>
      <c r="AW312" s="33" t="str">
        <f t="shared" si="287"/>
        <v/>
      </c>
      <c r="AX312" s="33" t="str">
        <f>IF(AR312="","",MAX(AX$10:AX311)+1)</f>
        <v/>
      </c>
      <c r="AY312" s="94" t="str">
        <f t="shared" si="288"/>
        <v/>
      </c>
      <c r="AZ312" s="71" t="str">
        <f t="shared" si="289"/>
        <v/>
      </c>
      <c r="BA312" s="52" t="s">
        <v>0</v>
      </c>
      <c r="BB312" s="20" t="str">
        <f t="shared" si="290"/>
        <v/>
      </c>
      <c r="BC312" s="52" t="s">
        <v>0</v>
      </c>
      <c r="BD312" s="165" t="str">
        <f t="shared" si="291"/>
        <v>OK Maksimir</v>
      </c>
      <c r="BE312" s="52" t="s">
        <v>0</v>
      </c>
      <c r="BF312" s="63" t="str">
        <f t="shared" si="292"/>
        <v>42:42</v>
      </c>
      <c r="BG312" s="93" t="str">
        <f t="shared" si="293"/>
        <v>0</v>
      </c>
      <c r="BH312" s="211">
        <f t="shared" si="294"/>
        <v>2562</v>
      </c>
      <c r="BI312" s="212">
        <f t="shared" si="265"/>
        <v>1</v>
      </c>
      <c r="BJ312" s="52" t="s">
        <v>0</v>
      </c>
      <c r="BK312" s="57" t="str">
        <f t="shared" si="295"/>
        <v>Mirka</v>
      </c>
      <c r="BL312" s="33" t="str">
        <f t="shared" si="296"/>
        <v>Jakšić</v>
      </c>
      <c r="BM312" s="78">
        <f t="shared" si="297"/>
        <v>1372</v>
      </c>
      <c r="BN312" s="78" t="str">
        <f t="shared" si="298"/>
        <v/>
      </c>
      <c r="BO312" s="33" t="str">
        <f t="shared" si="299"/>
        <v>Mirka</v>
      </c>
      <c r="BP312" s="71" t="str">
        <f t="shared" si="300"/>
        <v>Jakšić</v>
      </c>
      <c r="BQ312" s="52" t="s">
        <v>0</v>
      </c>
      <c r="BR312" s="87" t="str">
        <f t="shared" si="301"/>
        <v/>
      </c>
      <c r="BS312" s="52" t="s">
        <v>0</v>
      </c>
      <c r="BT312" s="20" t="str">
        <f t="shared" si="302"/>
        <v/>
      </c>
      <c r="BU312" s="52" t="s">
        <v>0</v>
      </c>
      <c r="BV312" s="135"/>
      <c r="BW312" s="52" t="s">
        <v>0</v>
      </c>
      <c r="BX312" s="57" t="str">
        <f t="shared" si="303"/>
        <v/>
      </c>
      <c r="BY312" s="78" t="str">
        <f>IF(BV312="","",MAX(BY$10:BY311)+1)</f>
        <v/>
      </c>
      <c r="BZ312" s="58" t="str">
        <f t="shared" si="304"/>
        <v/>
      </c>
      <c r="CA312" s="52" t="s">
        <v>0</v>
      </c>
      <c r="CB312" s="20" t="str">
        <f t="shared" si="305"/>
        <v/>
      </c>
      <c r="CC312" s="52" t="s">
        <v>0</v>
      </c>
      <c r="CD312" s="63" t="str">
        <f>IF(AND(BM312="NEMA",BN312="NEMA"),MAX(CD$10:CD311)+1,"")</f>
        <v/>
      </c>
      <c r="CE312" s="58" t="str">
        <f t="shared" si="306"/>
        <v/>
      </c>
      <c r="CF312" t="s">
        <v>0</v>
      </c>
      <c r="CG312" s="138" t="str">
        <f t="shared" si="266"/>
        <v>Ž</v>
      </c>
      <c r="CH312" t="s">
        <v>0</v>
      </c>
      <c r="CI312" s="57" t="str">
        <f>IF(CD312="","",IF(M312&lt;&gt;"CRO","","INSERT INTO osoba (id,reg_broj,oib,spol_id,dat_rodjenja) VALUES ("&amp;CD312&amp;",(SELECT max(reg_broj)+1 FROM osoba),Null,'"&amp;CG312&amp;"',Null); INSERT INTO osoba_log (id,reg_broj,oib,spol_id,dat_rodjenja,dnevnik_id) SELECT id,reg_broj,oib,spol_id,dat_rodjenja,"&amp;dnevnik_id&amp;" FROM osoba WHERE id = "&amp;CD312&amp;";"))</f>
        <v/>
      </c>
      <c r="CJ312" s="71" t="str">
        <f>IF(CD312="","","INSERT INTO imeprezime (id,osoba_id,rbr,ime,prezime,klub_id,identitet_id,sintaksa_id,info,aktivno,dnevnik_id) VALUES ("&amp;CD312&amp;","&amp;IF(CI312="","Null",CD312)&amp;",1,'"&amp;BK312&amp;"','"&amp;BL312&amp;"',(SELECT id FROM klub WHERE naziv = '"&amp;BD312&amp;"'),Null,1,'',1,"&amp;dnevnik_id&amp;");")</f>
        <v/>
      </c>
      <c r="CK312" t="s">
        <v>0</v>
      </c>
      <c r="CL312" s="20" t="str">
        <f t="shared" si="307"/>
        <v/>
      </c>
      <c r="CM312" s="52" t="s">
        <v>0</v>
      </c>
      <c r="CN312" s="57" t="str">
        <f t="shared" si="267"/>
        <v>Mirka</v>
      </c>
      <c r="CO312" s="71" t="str">
        <f t="shared" si="268"/>
        <v>Jakšić</v>
      </c>
      <c r="CP312" s="52" t="s">
        <v>0</v>
      </c>
      <c r="CQ312" s="57" t="str">
        <f t="shared" si="308"/>
        <v>Mirka – Jakšić – OK Maksimir – Ž45</v>
      </c>
      <c r="CR312" s="58">
        <f t="shared" si="309"/>
        <v>345</v>
      </c>
      <c r="CS312" s="52" t="s">
        <v>0</v>
      </c>
      <c r="CT312" s="57" t="str">
        <f t="shared" si="310"/>
        <v>Mirka – Jakšić – OK Maksimir</v>
      </c>
      <c r="CU312" s="58">
        <f t="shared" si="311"/>
        <v>345</v>
      </c>
      <c r="CV312" s="52" t="s">
        <v>0</v>
      </c>
      <c r="CW312" s="57" t="str">
        <f t="shared" si="312"/>
        <v>Mirka – Jakšić</v>
      </c>
      <c r="CX312" s="58">
        <f t="shared" si="313"/>
        <v>345</v>
      </c>
      <c r="CY312" s="52" t="s">
        <v>0</v>
      </c>
      <c r="CZ312" s="63">
        <f t="shared" si="314"/>
        <v>345</v>
      </c>
      <c r="DA312" s="58" cm="1">
        <f t="array" ref="DA312">IF(CZ312&lt;&gt;"",INDEX(imePrezime_id,CZ312,0),IF(CD312&lt;&gt;"",CD312,""))</f>
        <v>1372</v>
      </c>
      <c r="DB312" s="52" t="s">
        <v>0</v>
      </c>
      <c r="DC312" s="63" t="str">
        <f t="shared" si="315"/>
        <v>imepre</v>
      </c>
      <c r="DD312" s="78" t="str">
        <f t="shared" si="269"/>
        <v>klu</v>
      </c>
      <c r="DE312" s="78" t="str">
        <f t="shared" si="316"/>
        <v>kat</v>
      </c>
      <c r="DF312" s="78" t="str">
        <f t="shared" si="317"/>
        <v/>
      </c>
      <c r="DG312" s="71" t="str">
        <f t="shared" si="318"/>
        <v>imepre-klu-kat</v>
      </c>
      <c r="DH312" s="52" t="s">
        <v>0</v>
      </c>
      <c r="DI312" s="63">
        <f>IF(BL312="","",MAX(DI$10:DI311)+1)</f>
        <v>1271</v>
      </c>
      <c r="DJ312" s="78">
        <f t="shared" si="319"/>
        <v>1012</v>
      </c>
      <c r="DK312" s="78">
        <f t="shared" si="320"/>
        <v>1372</v>
      </c>
      <c r="DL312" s="78">
        <f t="shared" si="321"/>
        <v>2562</v>
      </c>
      <c r="DM312" s="78">
        <f t="shared" si="322"/>
        <v>1</v>
      </c>
      <c r="DN312" s="78">
        <f t="shared" si="270"/>
        <v>0</v>
      </c>
      <c r="DO312" s="78">
        <f t="shared" si="271"/>
        <v>1</v>
      </c>
      <c r="DP312" s="78" t="str">
        <f t="shared" si="323"/>
        <v>0</v>
      </c>
      <c r="DQ312" s="78" t="str">
        <f t="shared" si="324"/>
        <v/>
      </c>
      <c r="DR312" s="78" t="str">
        <f t="shared" si="325"/>
        <v/>
      </c>
      <c r="DS312" s="58" t="str">
        <f t="shared" si="272"/>
        <v/>
      </c>
      <c r="DT312" s="52" t="s">
        <v>0</v>
      </c>
      <c r="DU312" s="20"/>
      <c r="DV312" s="52"/>
      <c r="DW312" s="20"/>
      <c r="DX312" s="52"/>
      <c r="DY312" s="230"/>
      <c r="DZ312" s="52" t="s">
        <v>0</v>
      </c>
    </row>
    <row r="313" spans="1:130" x14ac:dyDescent="0.25">
      <c r="A313" t="s">
        <v>0</v>
      </c>
      <c r="B313" s="57" t="str">
        <f>IF(csv!F305="","",csv!T305)</f>
        <v>Ž45</v>
      </c>
      <c r="C313" s="33" t="s">
        <v>0</v>
      </c>
      <c r="D313" s="33" t="str">
        <f>IF(csv!F305="","",csv!F305)</f>
        <v>Neda</v>
      </c>
      <c r="E313" s="33" t="str">
        <f>IF(csv!E305="","",csv!E305)</f>
        <v>Gobec</v>
      </c>
      <c r="F313" s="33" t="s">
        <v>0</v>
      </c>
      <c r="G313" s="78" t="str">
        <f>IF(csv!M305="","",csv!M305)</f>
        <v>43:29</v>
      </c>
      <c r="H313" s="78" t="str">
        <f>IF(csv!N305="","",csv!N305)</f>
        <v>0</v>
      </c>
      <c r="I313" s="33" t="s">
        <v>0</v>
      </c>
      <c r="J313" s="33" t="str">
        <f>IF(csv!P305="","",csv!P305)</f>
        <v>Vihor</v>
      </c>
      <c r="K313" s="33" t="str">
        <f>IF(csv!Q305="","",csv!Q305)</f>
        <v>OK Vihor</v>
      </c>
      <c r="L313" s="33" t="s">
        <v>0</v>
      </c>
      <c r="M313" s="71" t="str">
        <f>IF(csv!R305="","",csv!R305)</f>
        <v>CRO</v>
      </c>
      <c r="N313" s="52" t="s">
        <v>0</v>
      </c>
      <c r="O313" s="57" t="str">
        <f t="shared" si="273"/>
        <v>Ž45</v>
      </c>
      <c r="P313" s="78">
        <f>IF(O313="","",IF(COUNTIF(O$10:O312,O313)=0,P312+1,P312))</f>
        <v>20</v>
      </c>
      <c r="Q313" s="93">
        <f t="shared" si="274"/>
        <v>116</v>
      </c>
      <c r="R313" s="94" t="str" cm="1">
        <f t="array" ref="R313">IF(S313="","",INDEX(natjecanjeStaze_naziv,MATCH(S313,natjecanjeStaze_stazaId,0)))</f>
        <v>M55 – Ž45</v>
      </c>
      <c r="S313" s="58">
        <f t="shared" si="275"/>
        <v>1012</v>
      </c>
      <c r="T313" s="52" t="s">
        <v>0</v>
      </c>
      <c r="U313" s="165" t="str">
        <f t="shared" si="276"/>
        <v>Ž45</v>
      </c>
      <c r="V313" s="52" t="s">
        <v>0</v>
      </c>
      <c r="W313" s="57" t="str">
        <f t="shared" si="277"/>
        <v>CRO</v>
      </c>
      <c r="X313" s="78">
        <f t="shared" si="326"/>
        <v>1</v>
      </c>
      <c r="Y313" s="33" t="str">
        <f t="shared" si="278"/>
        <v/>
      </c>
      <c r="Z313" s="71" t="str">
        <f>IF(Y313="","",MAX(Z$10:Z312)+1)</f>
        <v/>
      </c>
      <c r="AA313" s="52" t="s">
        <v>0</v>
      </c>
      <c r="AB313" s="135"/>
      <c r="AC313" s="52" t="s">
        <v>0</v>
      </c>
      <c r="AD313" s="20" t="str">
        <f t="shared" si="279"/>
        <v/>
      </c>
      <c r="AE313" s="52" t="s">
        <v>0</v>
      </c>
      <c r="AF313" s="165" t="str">
        <f t="shared" si="280"/>
        <v>CRO</v>
      </c>
      <c r="AG313" s="52" t="s">
        <v>0</v>
      </c>
      <c r="AH313" s="57" t="str">
        <f t="shared" si="281"/>
        <v>Vihor</v>
      </c>
      <c r="AI313" s="33" t="str">
        <f t="shared" si="282"/>
        <v>OK Vihor</v>
      </c>
      <c r="AJ313" s="78" t="str">
        <f t="shared" si="327"/>
        <v/>
      </c>
      <c r="AK313" s="33" t="str" cm="1">
        <f t="array" ref="AK313">IF(AJ313="",""&amp;AI313,IF(AJ313="NEMA",AI313,INDEX(klub_naziv,MATCH(INDEX(klubAlias_klubId,AJ313),klub_id,0))))</f>
        <v>OK Vihor</v>
      </c>
      <c r="AL313" s="33" t="str" cm="1">
        <f t="array" ref="AL313">IFERROR(""&amp;INDEX(registarNatjecatelji,CX313,4),"")</f>
        <v>OK Vihor</v>
      </c>
      <c r="AM313" s="95" t="str">
        <f t="shared" si="283"/>
        <v/>
      </c>
      <c r="AN313" s="71" t="str">
        <f t="shared" si="284"/>
        <v>OK Vihor</v>
      </c>
      <c r="AO313" s="52" t="s">
        <v>0</v>
      </c>
      <c r="AP313" s="87" t="str">
        <f>IF(AJ313&lt;&gt;"NEMA","",IF(IFERROR(MATCH(AI313,AI$10:AI312,0),0)&lt;&gt;0,"",AI313))</f>
        <v/>
      </c>
      <c r="AQ313" s="52" t="s">
        <v>0</v>
      </c>
      <c r="AR313" s="135"/>
      <c r="AS313" s="52" t="s">
        <v>0</v>
      </c>
      <c r="AT313" s="57" t="str">
        <f t="shared" si="285"/>
        <v/>
      </c>
      <c r="AU313" s="33" t="str">
        <f>IF(AT313="","",MAX(AU$10:AU312)+1)</f>
        <v/>
      </c>
      <c r="AV313" s="33" t="str">
        <f t="shared" si="286"/>
        <v/>
      </c>
      <c r="AW313" s="33" t="str">
        <f t="shared" si="287"/>
        <v/>
      </c>
      <c r="AX313" s="33" t="str">
        <f>IF(AR313="","",MAX(AX$10:AX312)+1)</f>
        <v/>
      </c>
      <c r="AY313" s="94" t="str">
        <f t="shared" si="288"/>
        <v/>
      </c>
      <c r="AZ313" s="71" t="str">
        <f t="shared" si="289"/>
        <v/>
      </c>
      <c r="BA313" s="52" t="s">
        <v>0</v>
      </c>
      <c r="BB313" s="20" t="str">
        <f t="shared" si="290"/>
        <v/>
      </c>
      <c r="BC313" s="52" t="s">
        <v>0</v>
      </c>
      <c r="BD313" s="165" t="str">
        <f t="shared" si="291"/>
        <v>OK Vihor</v>
      </c>
      <c r="BE313" s="52" t="s">
        <v>0</v>
      </c>
      <c r="BF313" s="63" t="str">
        <f t="shared" si="292"/>
        <v>43:29</v>
      </c>
      <c r="BG313" s="93" t="str">
        <f t="shared" si="293"/>
        <v>0</v>
      </c>
      <c r="BH313" s="211">
        <f t="shared" si="294"/>
        <v>2609</v>
      </c>
      <c r="BI313" s="212">
        <f t="shared" si="265"/>
        <v>1</v>
      </c>
      <c r="BJ313" s="52" t="s">
        <v>0</v>
      </c>
      <c r="BK313" s="57" t="str">
        <f t="shared" si="295"/>
        <v>Neda</v>
      </c>
      <c r="BL313" s="33" t="str">
        <f t="shared" si="296"/>
        <v>Gobec</v>
      </c>
      <c r="BM313" s="78">
        <f t="shared" si="297"/>
        <v>1913</v>
      </c>
      <c r="BN313" s="78" t="str">
        <f t="shared" si="298"/>
        <v/>
      </c>
      <c r="BO313" s="33" t="str">
        <f t="shared" si="299"/>
        <v>Neda</v>
      </c>
      <c r="BP313" s="71" t="str">
        <f t="shared" si="300"/>
        <v>Gobec</v>
      </c>
      <c r="BQ313" s="52" t="s">
        <v>0</v>
      </c>
      <c r="BR313" s="87" t="str">
        <f t="shared" si="301"/>
        <v/>
      </c>
      <c r="BS313" s="52" t="s">
        <v>0</v>
      </c>
      <c r="BT313" s="20" t="str">
        <f t="shared" si="302"/>
        <v/>
      </c>
      <c r="BU313" s="52" t="s">
        <v>0</v>
      </c>
      <c r="BV313" s="135"/>
      <c r="BW313" s="52" t="s">
        <v>0</v>
      </c>
      <c r="BX313" s="57" t="str">
        <f t="shared" si="303"/>
        <v/>
      </c>
      <c r="BY313" s="78" t="str">
        <f>IF(BV313="","",MAX(BY$10:BY312)+1)</f>
        <v/>
      </c>
      <c r="BZ313" s="58" t="str">
        <f t="shared" si="304"/>
        <v/>
      </c>
      <c r="CA313" s="52" t="s">
        <v>0</v>
      </c>
      <c r="CB313" s="20" t="str">
        <f t="shared" si="305"/>
        <v/>
      </c>
      <c r="CC313" s="52" t="s">
        <v>0</v>
      </c>
      <c r="CD313" s="63" t="str">
        <f>IF(AND(BM313="NEMA",BN313="NEMA"),MAX(CD$10:CD312)+1,"")</f>
        <v/>
      </c>
      <c r="CE313" s="58" t="str">
        <f t="shared" si="306"/>
        <v/>
      </c>
      <c r="CF313" t="s">
        <v>0</v>
      </c>
      <c r="CG313" s="138" t="str">
        <f t="shared" si="266"/>
        <v>Ž</v>
      </c>
      <c r="CH313" t="s">
        <v>0</v>
      </c>
      <c r="CI313" s="57" t="str">
        <f>IF(CD313="","",IF(M313&lt;&gt;"CRO","","INSERT INTO osoba (id,reg_broj,oib,spol_id,dat_rodjenja) VALUES ("&amp;CD313&amp;",(SELECT max(reg_broj)+1 FROM osoba),Null,'"&amp;CG313&amp;"',Null); INSERT INTO osoba_log (id,reg_broj,oib,spol_id,dat_rodjenja,dnevnik_id) SELECT id,reg_broj,oib,spol_id,dat_rodjenja,"&amp;dnevnik_id&amp;" FROM osoba WHERE id = "&amp;CD313&amp;";"))</f>
        <v/>
      </c>
      <c r="CJ313" s="71" t="str">
        <f>IF(CD313="","","INSERT INTO imeprezime (id,osoba_id,rbr,ime,prezime,klub_id,identitet_id,sintaksa_id,info,aktivno,dnevnik_id) VALUES ("&amp;CD313&amp;","&amp;IF(CI313="","Null",CD313)&amp;",1,'"&amp;BK313&amp;"','"&amp;BL313&amp;"',(SELECT id FROM klub WHERE naziv = '"&amp;BD313&amp;"'),Null,1,'',1,"&amp;dnevnik_id&amp;");")</f>
        <v/>
      </c>
      <c r="CK313" t="s">
        <v>0</v>
      </c>
      <c r="CL313" s="20" t="str">
        <f t="shared" si="307"/>
        <v/>
      </c>
      <c r="CM313" s="52" t="s">
        <v>0</v>
      </c>
      <c r="CN313" s="57" t="str">
        <f t="shared" si="267"/>
        <v>Neda</v>
      </c>
      <c r="CO313" s="71" t="str">
        <f t="shared" si="268"/>
        <v>Gobec</v>
      </c>
      <c r="CP313" s="52" t="s">
        <v>0</v>
      </c>
      <c r="CQ313" s="57" t="str">
        <f t="shared" si="308"/>
        <v>Neda – Gobec – OK Vihor – Ž45</v>
      </c>
      <c r="CR313" s="58">
        <f t="shared" si="309"/>
        <v>669</v>
      </c>
      <c r="CS313" s="52" t="s">
        <v>0</v>
      </c>
      <c r="CT313" s="57" t="str">
        <f t="shared" si="310"/>
        <v>Neda – Gobec – OK Vihor</v>
      </c>
      <c r="CU313" s="58">
        <f t="shared" si="311"/>
        <v>669</v>
      </c>
      <c r="CV313" s="52" t="s">
        <v>0</v>
      </c>
      <c r="CW313" s="57" t="str">
        <f t="shared" si="312"/>
        <v>Neda – Gobec</v>
      </c>
      <c r="CX313" s="58">
        <f t="shared" si="313"/>
        <v>669</v>
      </c>
      <c r="CY313" s="52" t="s">
        <v>0</v>
      </c>
      <c r="CZ313" s="63">
        <f t="shared" si="314"/>
        <v>669</v>
      </c>
      <c r="DA313" s="58" cm="1">
        <f t="array" ref="DA313">IF(CZ313&lt;&gt;"",INDEX(imePrezime_id,CZ313,0),IF(CD313&lt;&gt;"",CD313,""))</f>
        <v>1913</v>
      </c>
      <c r="DB313" s="52" t="s">
        <v>0</v>
      </c>
      <c r="DC313" s="63" t="str">
        <f t="shared" si="315"/>
        <v>imepre</v>
      </c>
      <c r="DD313" s="78" t="str">
        <f t="shared" si="269"/>
        <v>klu</v>
      </c>
      <c r="DE313" s="78" t="str">
        <f t="shared" si="316"/>
        <v>kat</v>
      </c>
      <c r="DF313" s="78" t="str">
        <f t="shared" si="317"/>
        <v/>
      </c>
      <c r="DG313" s="71" t="str">
        <f t="shared" si="318"/>
        <v>imepre-klu-kat</v>
      </c>
      <c r="DH313" s="52" t="s">
        <v>0</v>
      </c>
      <c r="DI313" s="63">
        <f>IF(BL313="","",MAX(DI$10:DI312)+1)</f>
        <v>1272</v>
      </c>
      <c r="DJ313" s="78">
        <f t="shared" si="319"/>
        <v>1012</v>
      </c>
      <c r="DK313" s="78">
        <f t="shared" si="320"/>
        <v>1913</v>
      </c>
      <c r="DL313" s="78">
        <f t="shared" si="321"/>
        <v>2609</v>
      </c>
      <c r="DM313" s="78">
        <f t="shared" si="322"/>
        <v>1</v>
      </c>
      <c r="DN313" s="78">
        <f t="shared" si="270"/>
        <v>0</v>
      </c>
      <c r="DO313" s="78">
        <f t="shared" si="271"/>
        <v>1</v>
      </c>
      <c r="DP313" s="78" t="str">
        <f t="shared" si="323"/>
        <v>0</v>
      </c>
      <c r="DQ313" s="78" t="str">
        <f t="shared" si="324"/>
        <v/>
      </c>
      <c r="DR313" s="78" t="str">
        <f t="shared" si="325"/>
        <v/>
      </c>
      <c r="DS313" s="58" t="str">
        <f t="shared" si="272"/>
        <v/>
      </c>
      <c r="DT313" s="52" t="s">
        <v>0</v>
      </c>
      <c r="DU313" s="20"/>
      <c r="DV313" s="52"/>
      <c r="DW313" s="20"/>
      <c r="DX313" s="52"/>
      <c r="DY313" s="230"/>
      <c r="DZ313" s="52" t="s">
        <v>0</v>
      </c>
    </row>
    <row r="314" spans="1:130" x14ac:dyDescent="0.25">
      <c r="A314" t="s">
        <v>0</v>
      </c>
      <c r="B314" s="57" t="str">
        <f>IF(csv!F306="","",csv!T306)</f>
        <v>Ž45</v>
      </c>
      <c r="C314" s="33" t="s">
        <v>0</v>
      </c>
      <c r="D314" s="33" t="str">
        <f>IF(csv!F306="","",csv!F306)</f>
        <v>Srebrenka</v>
      </c>
      <c r="E314" s="33" t="str">
        <f>IF(csv!E306="","",csv!E306)</f>
        <v>Vuk</v>
      </c>
      <c r="F314" s="33" t="s">
        <v>0</v>
      </c>
      <c r="G314" s="78" t="str">
        <f>IF(csv!M306="","",csv!M306)</f>
        <v>43:37</v>
      </c>
      <c r="H314" s="78" t="str">
        <f>IF(csv!N306="","",csv!N306)</f>
        <v>0</v>
      </c>
      <c r="I314" s="33" t="s">
        <v>0</v>
      </c>
      <c r="J314" s="33" t="str">
        <f>IF(csv!P306="","",csv!P306)</f>
        <v>KAP</v>
      </c>
      <c r="K314" s="33" t="str">
        <f>IF(csv!Q306="","",csv!Q306)</f>
        <v>OK Kapela</v>
      </c>
      <c r="L314" s="33" t="s">
        <v>0</v>
      </c>
      <c r="M314" s="71" t="str">
        <f>IF(csv!R306="","",csv!R306)</f>
        <v>CRO</v>
      </c>
      <c r="N314" s="52" t="s">
        <v>0</v>
      </c>
      <c r="O314" s="57" t="str">
        <f t="shared" si="273"/>
        <v>Ž45</v>
      </c>
      <c r="P314" s="78">
        <f>IF(O314="","",IF(COUNTIF(O$10:O313,O314)=0,P313+1,P313))</f>
        <v>20</v>
      </c>
      <c r="Q314" s="93">
        <f t="shared" si="274"/>
        <v>116</v>
      </c>
      <c r="R314" s="94" t="str" cm="1">
        <f t="array" ref="R314">IF(S314="","",INDEX(natjecanjeStaze_naziv,MATCH(S314,natjecanjeStaze_stazaId,0)))</f>
        <v>M55 – Ž45</v>
      </c>
      <c r="S314" s="58">
        <f t="shared" si="275"/>
        <v>1012</v>
      </c>
      <c r="T314" s="52" t="s">
        <v>0</v>
      </c>
      <c r="U314" s="165" t="str">
        <f t="shared" si="276"/>
        <v>Ž45</v>
      </c>
      <c r="V314" s="52" t="s">
        <v>0</v>
      </c>
      <c r="W314" s="57" t="str">
        <f t="shared" si="277"/>
        <v>CRO</v>
      </c>
      <c r="X314" s="78">
        <f t="shared" si="326"/>
        <v>1</v>
      </c>
      <c r="Y314" s="33" t="str">
        <f t="shared" si="278"/>
        <v/>
      </c>
      <c r="Z314" s="71" t="str">
        <f>IF(Y314="","",MAX(Z$10:Z313)+1)</f>
        <v/>
      </c>
      <c r="AA314" s="52" t="s">
        <v>0</v>
      </c>
      <c r="AB314" s="135"/>
      <c r="AC314" s="52" t="s">
        <v>0</v>
      </c>
      <c r="AD314" s="20" t="str">
        <f t="shared" si="279"/>
        <v/>
      </c>
      <c r="AE314" s="52" t="s">
        <v>0</v>
      </c>
      <c r="AF314" s="165" t="str">
        <f t="shared" si="280"/>
        <v>CRO</v>
      </c>
      <c r="AG314" s="52" t="s">
        <v>0</v>
      </c>
      <c r="AH314" s="57" t="str">
        <f t="shared" si="281"/>
        <v>KAP</v>
      </c>
      <c r="AI314" s="33" t="str">
        <f t="shared" si="282"/>
        <v>OK Kapela</v>
      </c>
      <c r="AJ314" s="78" t="str">
        <f t="shared" si="327"/>
        <v/>
      </c>
      <c r="AK314" s="33" t="str" cm="1">
        <f t="array" ref="AK314">IF(AJ314="",""&amp;AI314,IF(AJ314="NEMA",AI314,INDEX(klub_naziv,MATCH(INDEX(klubAlias_klubId,AJ314),klub_id,0))))</f>
        <v>OK Kapela</v>
      </c>
      <c r="AL314" s="33" t="str" cm="1">
        <f t="array" ref="AL314">IFERROR(""&amp;INDEX(registarNatjecatelji,CX314,4),"")</f>
        <v>OK Kapela</v>
      </c>
      <c r="AM314" s="95" t="str">
        <f t="shared" si="283"/>
        <v/>
      </c>
      <c r="AN314" s="71" t="str">
        <f t="shared" si="284"/>
        <v>OK Kapela</v>
      </c>
      <c r="AO314" s="52" t="s">
        <v>0</v>
      </c>
      <c r="AP314" s="87" t="str">
        <f>IF(AJ314&lt;&gt;"NEMA","",IF(IFERROR(MATCH(AI314,AI$10:AI313,0),0)&lt;&gt;0,"",AI314))</f>
        <v/>
      </c>
      <c r="AQ314" s="52" t="s">
        <v>0</v>
      </c>
      <c r="AR314" s="135"/>
      <c r="AS314" s="52" t="s">
        <v>0</v>
      </c>
      <c r="AT314" s="57" t="str">
        <f t="shared" si="285"/>
        <v/>
      </c>
      <c r="AU314" s="33" t="str">
        <f>IF(AT314="","",MAX(AU$10:AU313)+1)</f>
        <v/>
      </c>
      <c r="AV314" s="33" t="str">
        <f t="shared" si="286"/>
        <v/>
      </c>
      <c r="AW314" s="33" t="str">
        <f t="shared" si="287"/>
        <v/>
      </c>
      <c r="AX314" s="33" t="str">
        <f>IF(AR314="","",MAX(AX$10:AX313)+1)</f>
        <v/>
      </c>
      <c r="AY314" s="94" t="str">
        <f t="shared" si="288"/>
        <v/>
      </c>
      <c r="AZ314" s="71" t="str">
        <f t="shared" si="289"/>
        <v/>
      </c>
      <c r="BA314" s="52" t="s">
        <v>0</v>
      </c>
      <c r="BB314" s="20" t="str">
        <f t="shared" si="290"/>
        <v/>
      </c>
      <c r="BC314" s="52" t="s">
        <v>0</v>
      </c>
      <c r="BD314" s="165" t="str">
        <f t="shared" si="291"/>
        <v>OK Kapela</v>
      </c>
      <c r="BE314" s="52" t="s">
        <v>0</v>
      </c>
      <c r="BF314" s="63" t="str">
        <f t="shared" si="292"/>
        <v>43:37</v>
      </c>
      <c r="BG314" s="93" t="str">
        <f t="shared" si="293"/>
        <v>0</v>
      </c>
      <c r="BH314" s="211">
        <f t="shared" si="294"/>
        <v>2617</v>
      </c>
      <c r="BI314" s="212">
        <f t="shared" si="265"/>
        <v>1</v>
      </c>
      <c r="BJ314" s="52" t="s">
        <v>0</v>
      </c>
      <c r="BK314" s="57" t="str">
        <f t="shared" si="295"/>
        <v>Srebrenka</v>
      </c>
      <c r="BL314" s="33" t="str">
        <f t="shared" si="296"/>
        <v>Vuk</v>
      </c>
      <c r="BM314" s="78">
        <f t="shared" si="297"/>
        <v>1053</v>
      </c>
      <c r="BN314" s="78" t="str">
        <f t="shared" si="298"/>
        <v/>
      </c>
      <c r="BO314" s="33" t="str">
        <f t="shared" si="299"/>
        <v>Srebrenka</v>
      </c>
      <c r="BP314" s="71" t="str">
        <f t="shared" si="300"/>
        <v>Vuk</v>
      </c>
      <c r="BQ314" s="52" t="s">
        <v>0</v>
      </c>
      <c r="BR314" s="87" t="str">
        <f t="shared" si="301"/>
        <v/>
      </c>
      <c r="BS314" s="52" t="s">
        <v>0</v>
      </c>
      <c r="BT314" s="20" t="str">
        <f t="shared" si="302"/>
        <v/>
      </c>
      <c r="BU314" s="52" t="s">
        <v>0</v>
      </c>
      <c r="BV314" s="135"/>
      <c r="BW314" s="52" t="s">
        <v>0</v>
      </c>
      <c r="BX314" s="57" t="str">
        <f t="shared" si="303"/>
        <v/>
      </c>
      <c r="BY314" s="78" t="str">
        <f>IF(BV314="","",MAX(BY$10:BY313)+1)</f>
        <v/>
      </c>
      <c r="BZ314" s="58" t="str">
        <f t="shared" si="304"/>
        <v/>
      </c>
      <c r="CA314" s="52" t="s">
        <v>0</v>
      </c>
      <c r="CB314" s="20" t="str">
        <f t="shared" si="305"/>
        <v/>
      </c>
      <c r="CC314" s="52" t="s">
        <v>0</v>
      </c>
      <c r="CD314" s="63" t="str">
        <f>IF(AND(BM314="NEMA",BN314="NEMA"),MAX(CD$10:CD313)+1,"")</f>
        <v/>
      </c>
      <c r="CE314" s="58" t="str">
        <f t="shared" si="306"/>
        <v/>
      </c>
      <c r="CF314" t="s">
        <v>0</v>
      </c>
      <c r="CG314" s="138" t="str">
        <f t="shared" si="266"/>
        <v>Ž</v>
      </c>
      <c r="CH314" t="s">
        <v>0</v>
      </c>
      <c r="CI314" s="57" t="str">
        <f>IF(CD314="","",IF(M314&lt;&gt;"CRO","","INSERT INTO osoba (id,reg_broj,oib,spol_id,dat_rodjenja) VALUES ("&amp;CD314&amp;",(SELECT max(reg_broj)+1 FROM osoba),Null,'"&amp;CG314&amp;"',Null); INSERT INTO osoba_log (id,reg_broj,oib,spol_id,dat_rodjenja,dnevnik_id) SELECT id,reg_broj,oib,spol_id,dat_rodjenja,"&amp;dnevnik_id&amp;" FROM osoba WHERE id = "&amp;CD314&amp;";"))</f>
        <v/>
      </c>
      <c r="CJ314" s="71" t="str">
        <f>IF(CD314="","","INSERT INTO imeprezime (id,osoba_id,rbr,ime,prezime,klub_id,identitet_id,sintaksa_id,info,aktivno,dnevnik_id) VALUES ("&amp;CD314&amp;","&amp;IF(CI314="","Null",CD314)&amp;",1,'"&amp;BK314&amp;"','"&amp;BL314&amp;"',(SELECT id FROM klub WHERE naziv = '"&amp;BD314&amp;"'),Null,1,'',1,"&amp;dnevnik_id&amp;");")</f>
        <v/>
      </c>
      <c r="CK314" t="s">
        <v>0</v>
      </c>
      <c r="CL314" s="20" t="str">
        <f t="shared" si="307"/>
        <v/>
      </c>
      <c r="CM314" s="52" t="s">
        <v>0</v>
      </c>
      <c r="CN314" s="57" t="str">
        <f t="shared" si="267"/>
        <v>Srebrenka</v>
      </c>
      <c r="CO314" s="71" t="str">
        <f t="shared" si="268"/>
        <v>Vuk</v>
      </c>
      <c r="CP314" s="52" t="s">
        <v>0</v>
      </c>
      <c r="CQ314" s="57" t="str">
        <f t="shared" si="308"/>
        <v>Srebrenka – Vuk – OK Kapela – Ž45</v>
      </c>
      <c r="CR314" s="58">
        <f t="shared" si="309"/>
        <v>323</v>
      </c>
      <c r="CS314" s="52" t="s">
        <v>0</v>
      </c>
      <c r="CT314" s="57" t="str">
        <f t="shared" si="310"/>
        <v>Srebrenka – Vuk – OK Kapela</v>
      </c>
      <c r="CU314" s="58">
        <f t="shared" si="311"/>
        <v>323</v>
      </c>
      <c r="CV314" s="52" t="s">
        <v>0</v>
      </c>
      <c r="CW314" s="57" t="str">
        <f t="shared" si="312"/>
        <v>Srebrenka – Vuk</v>
      </c>
      <c r="CX314" s="58">
        <f t="shared" si="313"/>
        <v>323</v>
      </c>
      <c r="CY314" s="52" t="s">
        <v>0</v>
      </c>
      <c r="CZ314" s="63">
        <f t="shared" si="314"/>
        <v>323</v>
      </c>
      <c r="DA314" s="58" cm="1">
        <f t="array" ref="DA314">IF(CZ314&lt;&gt;"",INDEX(imePrezime_id,CZ314,0),IF(CD314&lt;&gt;"",CD314,""))</f>
        <v>1053</v>
      </c>
      <c r="DB314" s="52" t="s">
        <v>0</v>
      </c>
      <c r="DC314" s="63" t="str">
        <f t="shared" si="315"/>
        <v>imepre</v>
      </c>
      <c r="DD314" s="78" t="str">
        <f t="shared" si="269"/>
        <v>klu</v>
      </c>
      <c r="DE314" s="78" t="str">
        <f t="shared" si="316"/>
        <v>kat</v>
      </c>
      <c r="DF314" s="78" t="str">
        <f t="shared" si="317"/>
        <v/>
      </c>
      <c r="DG314" s="71" t="str">
        <f t="shared" si="318"/>
        <v>imepre-klu-kat</v>
      </c>
      <c r="DH314" s="52" t="s">
        <v>0</v>
      </c>
      <c r="DI314" s="63">
        <f>IF(BL314="","",MAX(DI$10:DI313)+1)</f>
        <v>1273</v>
      </c>
      <c r="DJ314" s="78">
        <f t="shared" si="319"/>
        <v>1012</v>
      </c>
      <c r="DK314" s="78">
        <f t="shared" si="320"/>
        <v>1053</v>
      </c>
      <c r="DL314" s="78">
        <f t="shared" si="321"/>
        <v>2617</v>
      </c>
      <c r="DM314" s="78">
        <f t="shared" si="322"/>
        <v>1</v>
      </c>
      <c r="DN314" s="78">
        <f t="shared" si="270"/>
        <v>0</v>
      </c>
      <c r="DO314" s="78">
        <f t="shared" si="271"/>
        <v>1</v>
      </c>
      <c r="DP314" s="78" t="str">
        <f t="shared" si="323"/>
        <v>0</v>
      </c>
      <c r="DQ314" s="78" t="str">
        <f t="shared" si="324"/>
        <v/>
      </c>
      <c r="DR314" s="78" t="str">
        <f t="shared" si="325"/>
        <v/>
      </c>
      <c r="DS314" s="58" t="str">
        <f t="shared" si="272"/>
        <v/>
      </c>
      <c r="DT314" s="52" t="s">
        <v>0</v>
      </c>
      <c r="DU314" s="20"/>
      <c r="DV314" s="52"/>
      <c r="DW314" s="20"/>
      <c r="DX314" s="52"/>
      <c r="DY314" s="230"/>
      <c r="DZ314" s="52" t="s">
        <v>0</v>
      </c>
    </row>
    <row r="315" spans="1:130" x14ac:dyDescent="0.25">
      <c r="A315" t="s">
        <v>0</v>
      </c>
      <c r="B315" s="57" t="str">
        <f>IF(csv!F307="","",csv!T307)</f>
        <v>Ž45</v>
      </c>
      <c r="C315" s="33" t="s">
        <v>0</v>
      </c>
      <c r="D315" s="33" t="str">
        <f>IF(csv!F307="","",csv!F307)</f>
        <v>Sandra</v>
      </c>
      <c r="E315" s="33" t="str">
        <f>IF(csv!E307="","",csv!E307)</f>
        <v>Perica Cvjetko</v>
      </c>
      <c r="F315" s="33" t="s">
        <v>0</v>
      </c>
      <c r="G315" s="78" t="str">
        <f>IF(csv!M307="","",csv!M307)</f>
        <v>45:24</v>
      </c>
      <c r="H315" s="78" t="str">
        <f>IF(csv!N307="","",csv!N307)</f>
        <v>0</v>
      </c>
      <c r="I315" s="33" t="s">
        <v>0</v>
      </c>
      <c r="J315" s="33" t="str">
        <f>IF(csv!P307="","",csv!P307)</f>
        <v>JAP</v>
      </c>
      <c r="K315" s="33" t="str">
        <f>IF(csv!Q307="","",csv!Q307)</f>
        <v>OK Japetic</v>
      </c>
      <c r="L315" s="33" t="s">
        <v>0</v>
      </c>
      <c r="M315" s="71" t="str">
        <f>IF(csv!R307="","",csv!R307)</f>
        <v>CRO</v>
      </c>
      <c r="N315" s="52" t="s">
        <v>0</v>
      </c>
      <c r="O315" s="57" t="str">
        <f t="shared" si="273"/>
        <v>Ž45</v>
      </c>
      <c r="P315" s="78">
        <f>IF(O315="","",IF(COUNTIF(O$10:O314,O315)=0,P314+1,P314))</f>
        <v>20</v>
      </c>
      <c r="Q315" s="93">
        <f t="shared" si="274"/>
        <v>116</v>
      </c>
      <c r="R315" s="94" t="str" cm="1">
        <f t="array" ref="R315">IF(S315="","",INDEX(natjecanjeStaze_naziv,MATCH(S315,natjecanjeStaze_stazaId,0)))</f>
        <v>M55 – Ž45</v>
      </c>
      <c r="S315" s="58">
        <f t="shared" si="275"/>
        <v>1012</v>
      </c>
      <c r="T315" s="52" t="s">
        <v>0</v>
      </c>
      <c r="U315" s="165" t="str">
        <f t="shared" si="276"/>
        <v>Ž45</v>
      </c>
      <c r="V315" s="52" t="s">
        <v>0</v>
      </c>
      <c r="W315" s="57" t="str">
        <f t="shared" si="277"/>
        <v>CRO</v>
      </c>
      <c r="X315" s="78">
        <f t="shared" si="326"/>
        <v>1</v>
      </c>
      <c r="Y315" s="33" t="str">
        <f t="shared" si="278"/>
        <v/>
      </c>
      <c r="Z315" s="71" t="str">
        <f>IF(Y315="","",MAX(Z$10:Z314)+1)</f>
        <v/>
      </c>
      <c r="AA315" s="52" t="s">
        <v>0</v>
      </c>
      <c r="AB315" s="135"/>
      <c r="AC315" s="52" t="s">
        <v>0</v>
      </c>
      <c r="AD315" s="20" t="str">
        <f t="shared" si="279"/>
        <v/>
      </c>
      <c r="AE315" s="52" t="s">
        <v>0</v>
      </c>
      <c r="AF315" s="165" t="str">
        <f t="shared" si="280"/>
        <v>CRO</v>
      </c>
      <c r="AG315" s="52" t="s">
        <v>0</v>
      </c>
      <c r="AH315" s="57" t="str">
        <f t="shared" si="281"/>
        <v>JAP</v>
      </c>
      <c r="AI315" s="33" t="str">
        <f t="shared" si="282"/>
        <v>OK Japetic</v>
      </c>
      <c r="AJ315" s="78">
        <f t="shared" si="327"/>
        <v>1</v>
      </c>
      <c r="AK315" s="33" t="str" cm="1">
        <f t="array" ref="AK315">IF(AJ315="",""&amp;AI315,IF(AJ315="NEMA",AI315,INDEX(klub_naziv,MATCH(INDEX(klubAlias_klubId,AJ315),klub_id,0))))</f>
        <v>OK Japetić</v>
      </c>
      <c r="AL315" s="33" t="str" cm="1">
        <f t="array" ref="AL315">IFERROR(""&amp;INDEX(registarNatjecatelji,CX315,4),"")</f>
        <v>OK Japetić</v>
      </c>
      <c r="AM315" s="95" t="str">
        <f t="shared" si="283"/>
        <v/>
      </c>
      <c r="AN315" s="71" t="str">
        <f t="shared" si="284"/>
        <v>OK Japetić</v>
      </c>
      <c r="AO315" s="52" t="s">
        <v>0</v>
      </c>
      <c r="AP315" s="87" t="str">
        <f>IF(AJ315&lt;&gt;"NEMA","",IF(IFERROR(MATCH(AI315,AI$10:AI314,0),0)&lt;&gt;0,"",AI315))</f>
        <v/>
      </c>
      <c r="AQ315" s="52" t="s">
        <v>0</v>
      </c>
      <c r="AR315" s="135"/>
      <c r="AS315" s="52" t="s">
        <v>0</v>
      </c>
      <c r="AT315" s="57" t="str">
        <f t="shared" si="285"/>
        <v/>
      </c>
      <c r="AU315" s="33" t="str">
        <f>IF(AT315="","",MAX(AU$10:AU314)+1)</f>
        <v/>
      </c>
      <c r="AV315" s="33" t="str">
        <f t="shared" si="286"/>
        <v/>
      </c>
      <c r="AW315" s="33" t="str">
        <f t="shared" si="287"/>
        <v/>
      </c>
      <c r="AX315" s="33" t="str">
        <f>IF(AR315="","",MAX(AX$10:AX314)+1)</f>
        <v/>
      </c>
      <c r="AY315" s="94" t="str">
        <f t="shared" si="288"/>
        <v/>
      </c>
      <c r="AZ315" s="71" t="str">
        <f t="shared" si="289"/>
        <v/>
      </c>
      <c r="BA315" s="52" t="s">
        <v>0</v>
      </c>
      <c r="BB315" s="20" t="str">
        <f t="shared" si="290"/>
        <v/>
      </c>
      <c r="BC315" s="52" t="s">
        <v>0</v>
      </c>
      <c r="BD315" s="165" t="str">
        <f t="shared" si="291"/>
        <v>OK Japetić</v>
      </c>
      <c r="BE315" s="52" t="s">
        <v>0</v>
      </c>
      <c r="BF315" s="63" t="str">
        <f t="shared" si="292"/>
        <v>45:24</v>
      </c>
      <c r="BG315" s="93" t="str">
        <f t="shared" si="293"/>
        <v>0</v>
      </c>
      <c r="BH315" s="211">
        <f t="shared" si="294"/>
        <v>2724</v>
      </c>
      <c r="BI315" s="212">
        <f t="shared" si="265"/>
        <v>1</v>
      </c>
      <c r="BJ315" s="52" t="s">
        <v>0</v>
      </c>
      <c r="BK315" s="57" t="str">
        <f t="shared" si="295"/>
        <v>Sandra</v>
      </c>
      <c r="BL315" s="33" t="str">
        <f t="shared" si="296"/>
        <v>Perica Cvjetko</v>
      </c>
      <c r="BM315" s="78">
        <f t="shared" si="297"/>
        <v>1860</v>
      </c>
      <c r="BN315" s="78" t="str">
        <f t="shared" si="298"/>
        <v/>
      </c>
      <c r="BO315" s="33" t="str">
        <f t="shared" si="299"/>
        <v>Sandra</v>
      </c>
      <c r="BP315" s="71" t="str">
        <f t="shared" si="300"/>
        <v>Perica Cvjetko</v>
      </c>
      <c r="BQ315" s="52" t="s">
        <v>0</v>
      </c>
      <c r="BR315" s="87" t="str">
        <f t="shared" si="301"/>
        <v/>
      </c>
      <c r="BS315" s="52" t="s">
        <v>0</v>
      </c>
      <c r="BT315" s="20" t="str">
        <f t="shared" si="302"/>
        <v/>
      </c>
      <c r="BU315" s="52" t="s">
        <v>0</v>
      </c>
      <c r="BV315" s="135"/>
      <c r="BW315" s="52" t="s">
        <v>0</v>
      </c>
      <c r="BX315" s="57" t="str">
        <f t="shared" si="303"/>
        <v/>
      </c>
      <c r="BY315" s="78" t="str">
        <f>IF(BV315="","",MAX(BY$10:BY314)+1)</f>
        <v/>
      </c>
      <c r="BZ315" s="58" t="str">
        <f t="shared" si="304"/>
        <v/>
      </c>
      <c r="CA315" s="52" t="s">
        <v>0</v>
      </c>
      <c r="CB315" s="20" t="str">
        <f t="shared" si="305"/>
        <v/>
      </c>
      <c r="CC315" s="52" t="s">
        <v>0</v>
      </c>
      <c r="CD315" s="63" t="str">
        <f>IF(AND(BM315="NEMA",BN315="NEMA"),MAX(CD$10:CD314)+1,"")</f>
        <v/>
      </c>
      <c r="CE315" s="58" t="str">
        <f t="shared" si="306"/>
        <v/>
      </c>
      <c r="CF315" t="s">
        <v>0</v>
      </c>
      <c r="CG315" s="138" t="str">
        <f t="shared" si="266"/>
        <v>Ž</v>
      </c>
      <c r="CH315" t="s">
        <v>0</v>
      </c>
      <c r="CI315" s="57" t="str">
        <f>IF(CD315="","",IF(M315&lt;&gt;"CRO","","INSERT INTO osoba (id,reg_broj,oib,spol_id,dat_rodjenja) VALUES ("&amp;CD315&amp;",(SELECT max(reg_broj)+1 FROM osoba),Null,'"&amp;CG315&amp;"',Null); INSERT INTO osoba_log (id,reg_broj,oib,spol_id,dat_rodjenja,dnevnik_id) SELECT id,reg_broj,oib,spol_id,dat_rodjenja,"&amp;dnevnik_id&amp;" FROM osoba WHERE id = "&amp;CD315&amp;";"))</f>
        <v/>
      </c>
      <c r="CJ315" s="71" t="str">
        <f>IF(CD315="","","INSERT INTO imeprezime (id,osoba_id,rbr,ime,prezime,klub_id,identitet_id,sintaksa_id,info,aktivno,dnevnik_id) VALUES ("&amp;CD315&amp;","&amp;IF(CI315="","Null",CD315)&amp;",1,'"&amp;BK315&amp;"','"&amp;BL315&amp;"',(SELECT id FROM klub WHERE naziv = '"&amp;BD315&amp;"'),Null,1,'',1,"&amp;dnevnik_id&amp;");")</f>
        <v/>
      </c>
      <c r="CK315" t="s">
        <v>0</v>
      </c>
      <c r="CL315" s="20" t="str">
        <f t="shared" si="307"/>
        <v/>
      </c>
      <c r="CM315" s="52" t="s">
        <v>0</v>
      </c>
      <c r="CN315" s="57" t="str">
        <f t="shared" si="267"/>
        <v>Sandra</v>
      </c>
      <c r="CO315" s="71" t="str">
        <f t="shared" si="268"/>
        <v>Perica Cvjetko</v>
      </c>
      <c r="CP315" s="52" t="s">
        <v>0</v>
      </c>
      <c r="CQ315" s="57" t="str">
        <f t="shared" si="308"/>
        <v>Sandra – Perica Cvjetko – OK Japetić – Ž45</v>
      </c>
      <c r="CR315" s="58">
        <f t="shared" si="309"/>
        <v>124</v>
      </c>
      <c r="CS315" s="52" t="s">
        <v>0</v>
      </c>
      <c r="CT315" s="57" t="str">
        <f t="shared" si="310"/>
        <v>Sandra – Perica Cvjetko – OK Japetić</v>
      </c>
      <c r="CU315" s="58">
        <f t="shared" si="311"/>
        <v>124</v>
      </c>
      <c r="CV315" s="52" t="s">
        <v>0</v>
      </c>
      <c r="CW315" s="57" t="str">
        <f t="shared" si="312"/>
        <v>Sandra – Perica Cvjetko</v>
      </c>
      <c r="CX315" s="58">
        <f t="shared" si="313"/>
        <v>124</v>
      </c>
      <c r="CY315" s="52" t="s">
        <v>0</v>
      </c>
      <c r="CZ315" s="63">
        <f t="shared" si="314"/>
        <v>124</v>
      </c>
      <c r="DA315" s="58" cm="1">
        <f t="array" ref="DA315">IF(CZ315&lt;&gt;"",INDEX(imePrezime_id,CZ315,0),IF(CD315&lt;&gt;"",CD315,""))</f>
        <v>1860</v>
      </c>
      <c r="DB315" s="52" t="s">
        <v>0</v>
      </c>
      <c r="DC315" s="63" t="str">
        <f t="shared" si="315"/>
        <v>imepre</v>
      </c>
      <c r="DD315" s="78" t="str">
        <f t="shared" si="269"/>
        <v>klu(ali)</v>
      </c>
      <c r="DE315" s="78" t="str">
        <f t="shared" si="316"/>
        <v>kat</v>
      </c>
      <c r="DF315" s="78" t="str">
        <f t="shared" si="317"/>
        <v/>
      </c>
      <c r="DG315" s="71" t="str">
        <f t="shared" si="318"/>
        <v>imepre-klu(ali)-kat</v>
      </c>
      <c r="DH315" s="52" t="s">
        <v>0</v>
      </c>
      <c r="DI315" s="63">
        <f>IF(BL315="","",MAX(DI$10:DI314)+1)</f>
        <v>1274</v>
      </c>
      <c r="DJ315" s="78">
        <f t="shared" si="319"/>
        <v>1012</v>
      </c>
      <c r="DK315" s="78">
        <f t="shared" si="320"/>
        <v>1860</v>
      </c>
      <c r="DL315" s="78">
        <f t="shared" si="321"/>
        <v>2724</v>
      </c>
      <c r="DM315" s="78">
        <f t="shared" si="322"/>
        <v>1</v>
      </c>
      <c r="DN315" s="78">
        <f t="shared" si="270"/>
        <v>0</v>
      </c>
      <c r="DO315" s="78">
        <f t="shared" si="271"/>
        <v>3</v>
      </c>
      <c r="DP315" s="78" t="str">
        <f t="shared" si="323"/>
        <v>0</v>
      </c>
      <c r="DQ315" s="78" t="str">
        <f t="shared" si="324"/>
        <v/>
      </c>
      <c r="DR315" s="78">
        <f t="shared" si="325"/>
        <v>1</v>
      </c>
      <c r="DS315" s="58" t="str">
        <f t="shared" si="272"/>
        <v/>
      </c>
      <c r="DT315" s="52" t="s">
        <v>0</v>
      </c>
      <c r="DU315" s="20"/>
      <c r="DV315" s="52"/>
      <c r="DW315" s="20"/>
      <c r="DX315" s="52"/>
      <c r="DY315" s="230"/>
      <c r="DZ315" s="52" t="s">
        <v>0</v>
      </c>
    </row>
    <row r="316" spans="1:130" x14ac:dyDescent="0.25">
      <c r="A316" t="s">
        <v>0</v>
      </c>
      <c r="B316" s="57" t="str">
        <f>IF(csv!F308="","",csv!T308)</f>
        <v>Ž45</v>
      </c>
      <c r="C316" s="33" t="s">
        <v>0</v>
      </c>
      <c r="D316" s="33" t="str">
        <f>IF(csv!F308="","",csv!F308)</f>
        <v>Ivana</v>
      </c>
      <c r="E316" s="33" t="str">
        <f>IF(csv!E308="","",csv!E308)</f>
        <v>Kuzmanić</v>
      </c>
      <c r="F316" s="33" t="s">
        <v>0</v>
      </c>
      <c r="G316" s="78" t="str">
        <f>IF(csv!M308="","",csv!M308)</f>
        <v>46:41</v>
      </c>
      <c r="H316" s="78" t="str">
        <f>IF(csv!N308="","",csv!N308)</f>
        <v>0</v>
      </c>
      <c r="I316" s="33" t="s">
        <v>0</v>
      </c>
      <c r="J316" s="33" t="str">
        <f>IF(csv!P308="","",csv!P308)</f>
        <v>JAP</v>
      </c>
      <c r="K316" s="33" t="str">
        <f>IF(csv!Q308="","",csv!Q308)</f>
        <v>OK Japetic</v>
      </c>
      <c r="L316" s="33" t="s">
        <v>0</v>
      </c>
      <c r="M316" s="71" t="str">
        <f>IF(csv!R308="","",csv!R308)</f>
        <v>CRO</v>
      </c>
      <c r="N316" s="52" t="s">
        <v>0</v>
      </c>
      <c r="O316" s="57" t="str">
        <f t="shared" si="273"/>
        <v>Ž45</v>
      </c>
      <c r="P316" s="78">
        <f>IF(O316="","",IF(COUNTIF(O$10:O315,O316)=0,P315+1,P315))</f>
        <v>20</v>
      </c>
      <c r="Q316" s="93">
        <f t="shared" si="274"/>
        <v>116</v>
      </c>
      <c r="R316" s="94" t="str" cm="1">
        <f t="array" ref="R316">IF(S316="","",INDEX(natjecanjeStaze_naziv,MATCH(S316,natjecanjeStaze_stazaId,0)))</f>
        <v>M55 – Ž45</v>
      </c>
      <c r="S316" s="58">
        <f t="shared" si="275"/>
        <v>1012</v>
      </c>
      <c r="T316" s="52" t="s">
        <v>0</v>
      </c>
      <c r="U316" s="165" t="str">
        <f t="shared" si="276"/>
        <v>Ž45</v>
      </c>
      <c r="V316" s="52" t="s">
        <v>0</v>
      </c>
      <c r="W316" s="57" t="str">
        <f t="shared" si="277"/>
        <v>CRO</v>
      </c>
      <c r="X316" s="78">
        <f t="shared" si="326"/>
        <v>1</v>
      </c>
      <c r="Y316" s="33" t="str">
        <f t="shared" si="278"/>
        <v/>
      </c>
      <c r="Z316" s="71" t="str">
        <f>IF(Y316="","",MAX(Z$10:Z315)+1)</f>
        <v/>
      </c>
      <c r="AA316" s="52" t="s">
        <v>0</v>
      </c>
      <c r="AB316" s="135"/>
      <c r="AC316" s="52" t="s">
        <v>0</v>
      </c>
      <c r="AD316" s="20" t="str">
        <f t="shared" si="279"/>
        <v/>
      </c>
      <c r="AE316" s="52" t="s">
        <v>0</v>
      </c>
      <c r="AF316" s="165" t="str">
        <f t="shared" si="280"/>
        <v>CRO</v>
      </c>
      <c r="AG316" s="52" t="s">
        <v>0</v>
      </c>
      <c r="AH316" s="57" t="str">
        <f t="shared" si="281"/>
        <v>JAP</v>
      </c>
      <c r="AI316" s="33" t="str">
        <f t="shared" si="282"/>
        <v>OK Japetic</v>
      </c>
      <c r="AJ316" s="78">
        <f t="shared" si="327"/>
        <v>1</v>
      </c>
      <c r="AK316" s="33" t="str" cm="1">
        <f t="array" ref="AK316">IF(AJ316="",""&amp;AI316,IF(AJ316="NEMA",AI316,INDEX(klub_naziv,MATCH(INDEX(klubAlias_klubId,AJ316),klub_id,0))))</f>
        <v>OK Japetić</v>
      </c>
      <c r="AL316" s="33" t="str" cm="1">
        <f t="array" ref="AL316">IFERROR(""&amp;INDEX(registarNatjecatelji,CX316,4),"")</f>
        <v>OK Japetić</v>
      </c>
      <c r="AM316" s="95" t="str">
        <f t="shared" si="283"/>
        <v/>
      </c>
      <c r="AN316" s="71" t="str">
        <f t="shared" si="284"/>
        <v>OK Japetić</v>
      </c>
      <c r="AO316" s="52" t="s">
        <v>0</v>
      </c>
      <c r="AP316" s="87" t="str">
        <f>IF(AJ316&lt;&gt;"NEMA","",IF(IFERROR(MATCH(AI316,AI$10:AI315,0),0)&lt;&gt;0,"",AI316))</f>
        <v/>
      </c>
      <c r="AQ316" s="52" t="s">
        <v>0</v>
      </c>
      <c r="AR316" s="135"/>
      <c r="AS316" s="52" t="s">
        <v>0</v>
      </c>
      <c r="AT316" s="57" t="str">
        <f t="shared" si="285"/>
        <v/>
      </c>
      <c r="AU316" s="33" t="str">
        <f>IF(AT316="","",MAX(AU$10:AU315)+1)</f>
        <v/>
      </c>
      <c r="AV316" s="33" t="str">
        <f t="shared" si="286"/>
        <v/>
      </c>
      <c r="AW316" s="33" t="str">
        <f t="shared" si="287"/>
        <v/>
      </c>
      <c r="AX316" s="33" t="str">
        <f>IF(AR316="","",MAX(AX$10:AX315)+1)</f>
        <v/>
      </c>
      <c r="AY316" s="94" t="str">
        <f t="shared" si="288"/>
        <v/>
      </c>
      <c r="AZ316" s="71" t="str">
        <f t="shared" si="289"/>
        <v/>
      </c>
      <c r="BA316" s="52" t="s">
        <v>0</v>
      </c>
      <c r="BB316" s="20" t="str">
        <f t="shared" si="290"/>
        <v/>
      </c>
      <c r="BC316" s="52" t="s">
        <v>0</v>
      </c>
      <c r="BD316" s="165" t="str">
        <f t="shared" si="291"/>
        <v>OK Japetić</v>
      </c>
      <c r="BE316" s="52" t="s">
        <v>0</v>
      </c>
      <c r="BF316" s="63" t="str">
        <f t="shared" si="292"/>
        <v>46:41</v>
      </c>
      <c r="BG316" s="93" t="str">
        <f t="shared" si="293"/>
        <v>0</v>
      </c>
      <c r="BH316" s="211">
        <f t="shared" si="294"/>
        <v>2801</v>
      </c>
      <c r="BI316" s="212">
        <f t="shared" si="265"/>
        <v>1</v>
      </c>
      <c r="BJ316" s="52" t="s">
        <v>0</v>
      </c>
      <c r="BK316" s="57" t="str">
        <f t="shared" si="295"/>
        <v>Ivana</v>
      </c>
      <c r="BL316" s="33" t="str">
        <f t="shared" si="296"/>
        <v>Kuzmanić</v>
      </c>
      <c r="BM316" s="78">
        <f t="shared" si="297"/>
        <v>1478</v>
      </c>
      <c r="BN316" s="78" t="str">
        <f t="shared" si="298"/>
        <v/>
      </c>
      <c r="BO316" s="33" t="str">
        <f t="shared" si="299"/>
        <v>Ivana</v>
      </c>
      <c r="BP316" s="71" t="str">
        <f t="shared" si="300"/>
        <v>Kuzmanić</v>
      </c>
      <c r="BQ316" s="52" t="s">
        <v>0</v>
      </c>
      <c r="BR316" s="87" t="str">
        <f t="shared" si="301"/>
        <v/>
      </c>
      <c r="BS316" s="52" t="s">
        <v>0</v>
      </c>
      <c r="BT316" s="20" t="str">
        <f t="shared" si="302"/>
        <v/>
      </c>
      <c r="BU316" s="52" t="s">
        <v>0</v>
      </c>
      <c r="BV316" s="135"/>
      <c r="BW316" s="52" t="s">
        <v>0</v>
      </c>
      <c r="BX316" s="57" t="str">
        <f t="shared" si="303"/>
        <v/>
      </c>
      <c r="BY316" s="78" t="str">
        <f>IF(BV316="","",MAX(BY$10:BY315)+1)</f>
        <v/>
      </c>
      <c r="BZ316" s="58" t="str">
        <f t="shared" si="304"/>
        <v/>
      </c>
      <c r="CA316" s="52" t="s">
        <v>0</v>
      </c>
      <c r="CB316" s="20" t="str">
        <f t="shared" si="305"/>
        <v/>
      </c>
      <c r="CC316" s="52" t="s">
        <v>0</v>
      </c>
      <c r="CD316" s="63" t="str">
        <f>IF(AND(BM316="NEMA",BN316="NEMA"),MAX(CD$10:CD315)+1,"")</f>
        <v/>
      </c>
      <c r="CE316" s="58" t="str">
        <f t="shared" si="306"/>
        <v/>
      </c>
      <c r="CF316" t="s">
        <v>0</v>
      </c>
      <c r="CG316" s="138" t="str">
        <f t="shared" si="266"/>
        <v>Ž</v>
      </c>
      <c r="CH316" t="s">
        <v>0</v>
      </c>
      <c r="CI316" s="57" t="str">
        <f>IF(CD316="","",IF(M316&lt;&gt;"CRO","","INSERT INTO osoba (id,reg_broj,oib,spol_id,dat_rodjenja) VALUES ("&amp;CD316&amp;",(SELECT max(reg_broj)+1 FROM osoba),Null,'"&amp;CG316&amp;"',Null); INSERT INTO osoba_log (id,reg_broj,oib,spol_id,dat_rodjenja,dnevnik_id) SELECT id,reg_broj,oib,spol_id,dat_rodjenja,"&amp;dnevnik_id&amp;" FROM osoba WHERE id = "&amp;CD316&amp;";"))</f>
        <v/>
      </c>
      <c r="CJ316" s="71" t="str">
        <f>IF(CD316="","","INSERT INTO imeprezime (id,osoba_id,rbr,ime,prezime,klub_id,identitet_id,sintaksa_id,info,aktivno,dnevnik_id) VALUES ("&amp;CD316&amp;","&amp;IF(CI316="","Null",CD316)&amp;",1,'"&amp;BK316&amp;"','"&amp;BL316&amp;"',(SELECT id FROM klub WHERE naziv = '"&amp;BD316&amp;"'),Null,1,'',1,"&amp;dnevnik_id&amp;");")</f>
        <v/>
      </c>
      <c r="CK316" t="s">
        <v>0</v>
      </c>
      <c r="CL316" s="20" t="str">
        <f t="shared" si="307"/>
        <v/>
      </c>
      <c r="CM316" s="52" t="s">
        <v>0</v>
      </c>
      <c r="CN316" s="57" t="str">
        <f t="shared" si="267"/>
        <v>Ivana</v>
      </c>
      <c r="CO316" s="71" t="str">
        <f t="shared" si="268"/>
        <v>Kuzmanić</v>
      </c>
      <c r="CP316" s="52" t="s">
        <v>0</v>
      </c>
      <c r="CQ316" s="57" t="str">
        <f t="shared" si="308"/>
        <v>Ivana – Kuzmanić – OK Japetić – Ž45</v>
      </c>
      <c r="CR316" s="58">
        <f t="shared" si="309"/>
        <v>100</v>
      </c>
      <c r="CS316" s="52" t="s">
        <v>0</v>
      </c>
      <c r="CT316" s="57" t="str">
        <f t="shared" si="310"/>
        <v>Ivana – Kuzmanić – OK Japetić</v>
      </c>
      <c r="CU316" s="58">
        <f t="shared" si="311"/>
        <v>100</v>
      </c>
      <c r="CV316" s="52" t="s">
        <v>0</v>
      </c>
      <c r="CW316" s="57" t="str">
        <f t="shared" si="312"/>
        <v>Ivana – Kuzmanić</v>
      </c>
      <c r="CX316" s="58">
        <f t="shared" si="313"/>
        <v>100</v>
      </c>
      <c r="CY316" s="52" t="s">
        <v>0</v>
      </c>
      <c r="CZ316" s="63">
        <f t="shared" si="314"/>
        <v>100</v>
      </c>
      <c r="DA316" s="58" cm="1">
        <f t="array" ref="DA316">IF(CZ316&lt;&gt;"",INDEX(imePrezime_id,CZ316,0),IF(CD316&lt;&gt;"",CD316,""))</f>
        <v>1478</v>
      </c>
      <c r="DB316" s="52" t="s">
        <v>0</v>
      </c>
      <c r="DC316" s="63" t="str">
        <f t="shared" si="315"/>
        <v>imepre</v>
      </c>
      <c r="DD316" s="78" t="str">
        <f t="shared" si="269"/>
        <v>klu(ali)</v>
      </c>
      <c r="DE316" s="78" t="str">
        <f t="shared" si="316"/>
        <v>kat</v>
      </c>
      <c r="DF316" s="78" t="str">
        <f t="shared" si="317"/>
        <v/>
      </c>
      <c r="DG316" s="71" t="str">
        <f t="shared" si="318"/>
        <v>imepre-klu(ali)-kat</v>
      </c>
      <c r="DH316" s="52" t="s">
        <v>0</v>
      </c>
      <c r="DI316" s="63">
        <f>IF(BL316="","",MAX(DI$10:DI315)+1)</f>
        <v>1275</v>
      </c>
      <c r="DJ316" s="78">
        <f t="shared" si="319"/>
        <v>1012</v>
      </c>
      <c r="DK316" s="78">
        <f t="shared" si="320"/>
        <v>1478</v>
      </c>
      <c r="DL316" s="78">
        <f t="shared" si="321"/>
        <v>2801</v>
      </c>
      <c r="DM316" s="78">
        <f t="shared" si="322"/>
        <v>1</v>
      </c>
      <c r="DN316" s="78">
        <f t="shared" si="270"/>
        <v>0</v>
      </c>
      <c r="DO316" s="78">
        <f t="shared" si="271"/>
        <v>3</v>
      </c>
      <c r="DP316" s="78" t="str">
        <f t="shared" si="323"/>
        <v>0</v>
      </c>
      <c r="DQ316" s="78" t="str">
        <f t="shared" si="324"/>
        <v/>
      </c>
      <c r="DR316" s="78">
        <f t="shared" si="325"/>
        <v>1</v>
      </c>
      <c r="DS316" s="58" t="str">
        <f t="shared" si="272"/>
        <v/>
      </c>
      <c r="DT316" s="52" t="s">
        <v>0</v>
      </c>
      <c r="DU316" s="20"/>
      <c r="DV316" s="52"/>
      <c r="DW316" s="20"/>
      <c r="DX316" s="52"/>
      <c r="DY316" s="230"/>
      <c r="DZ316" s="52" t="s">
        <v>0</v>
      </c>
    </row>
    <row r="317" spans="1:130" x14ac:dyDescent="0.25">
      <c r="A317" t="s">
        <v>0</v>
      </c>
      <c r="B317" s="57" t="str">
        <f>IF(csv!F309="","",csv!T309)</f>
        <v>Ž45</v>
      </c>
      <c r="C317" s="33" t="s">
        <v>0</v>
      </c>
      <c r="D317" s="33" t="str">
        <f>IF(csv!F309="","",csv!F309)</f>
        <v>Mirjana</v>
      </c>
      <c r="E317" s="33" t="str">
        <f>IF(csv!E309="","",csv!E309)</f>
        <v>Horvat</v>
      </c>
      <c r="F317" s="33" t="s">
        <v>0</v>
      </c>
      <c r="G317" s="78" t="str">
        <f>IF(csv!M309="","",csv!M309)</f>
        <v>48:06</v>
      </c>
      <c r="H317" s="78" t="str">
        <f>IF(csv!N309="","",csv!N309)</f>
        <v>0</v>
      </c>
      <c r="I317" s="33" t="s">
        <v>0</v>
      </c>
      <c r="J317" s="33" t="str">
        <f>IF(csv!P309="","",csv!P309)</f>
        <v>Maksimir</v>
      </c>
      <c r="K317" s="33" t="str">
        <f>IF(csv!Q309="","",csv!Q309)</f>
        <v>OK Maksimir</v>
      </c>
      <c r="L317" s="33" t="s">
        <v>0</v>
      </c>
      <c r="M317" s="71" t="str">
        <f>IF(csv!R309="","",csv!R309)</f>
        <v>CRO</v>
      </c>
      <c r="N317" s="52" t="s">
        <v>0</v>
      </c>
      <c r="O317" s="57" t="str">
        <f t="shared" si="273"/>
        <v>Ž45</v>
      </c>
      <c r="P317" s="78">
        <f>IF(O317="","",IF(COUNTIF(O$10:O316,O317)=0,P316+1,P316))</f>
        <v>20</v>
      </c>
      <c r="Q317" s="93">
        <f t="shared" si="274"/>
        <v>116</v>
      </c>
      <c r="R317" s="94" t="str" cm="1">
        <f t="array" ref="R317">IF(S317="","",INDEX(natjecanjeStaze_naziv,MATCH(S317,natjecanjeStaze_stazaId,0)))</f>
        <v>M55 – Ž45</v>
      </c>
      <c r="S317" s="58">
        <f t="shared" si="275"/>
        <v>1012</v>
      </c>
      <c r="T317" s="52" t="s">
        <v>0</v>
      </c>
      <c r="U317" s="165" t="str">
        <f t="shared" si="276"/>
        <v>Ž45</v>
      </c>
      <c r="V317" s="52" t="s">
        <v>0</v>
      </c>
      <c r="W317" s="57" t="str">
        <f t="shared" si="277"/>
        <v>CRO</v>
      </c>
      <c r="X317" s="78">
        <f t="shared" si="326"/>
        <v>1</v>
      </c>
      <c r="Y317" s="33" t="str">
        <f t="shared" si="278"/>
        <v/>
      </c>
      <c r="Z317" s="71" t="str">
        <f>IF(Y317="","",MAX(Z$10:Z316)+1)</f>
        <v/>
      </c>
      <c r="AA317" s="52" t="s">
        <v>0</v>
      </c>
      <c r="AB317" s="135"/>
      <c r="AC317" s="52" t="s">
        <v>0</v>
      </c>
      <c r="AD317" s="20" t="str">
        <f t="shared" si="279"/>
        <v/>
      </c>
      <c r="AE317" s="52" t="s">
        <v>0</v>
      </c>
      <c r="AF317" s="165" t="str">
        <f t="shared" si="280"/>
        <v>CRO</v>
      </c>
      <c r="AG317" s="52" t="s">
        <v>0</v>
      </c>
      <c r="AH317" s="57" t="str">
        <f t="shared" si="281"/>
        <v>Maksimir</v>
      </c>
      <c r="AI317" s="33" t="str">
        <f t="shared" si="282"/>
        <v>OK Maksimir</v>
      </c>
      <c r="AJ317" s="78" t="str">
        <f t="shared" si="327"/>
        <v/>
      </c>
      <c r="AK317" s="33" t="str" cm="1">
        <f t="array" ref="AK317">IF(AJ317="",""&amp;AI317,IF(AJ317="NEMA",AI317,INDEX(klub_naziv,MATCH(INDEX(klubAlias_klubId,AJ317),klub_id,0))))</f>
        <v>OK Maksimir</v>
      </c>
      <c r="AL317" s="33" t="str" cm="1">
        <f t="array" ref="AL317">IFERROR(""&amp;INDEX(registarNatjecatelji,CX317,4),"")</f>
        <v>OK Maksimir</v>
      </c>
      <c r="AM317" s="95" t="str">
        <f t="shared" si="283"/>
        <v/>
      </c>
      <c r="AN317" s="71" t="str">
        <f t="shared" si="284"/>
        <v>OK Maksimir</v>
      </c>
      <c r="AO317" s="52" t="s">
        <v>0</v>
      </c>
      <c r="AP317" s="87" t="str">
        <f>IF(AJ317&lt;&gt;"NEMA","",IF(IFERROR(MATCH(AI317,AI$10:AI316,0),0)&lt;&gt;0,"",AI317))</f>
        <v/>
      </c>
      <c r="AQ317" s="52" t="s">
        <v>0</v>
      </c>
      <c r="AR317" s="135"/>
      <c r="AS317" s="52" t="s">
        <v>0</v>
      </c>
      <c r="AT317" s="57" t="str">
        <f t="shared" si="285"/>
        <v/>
      </c>
      <c r="AU317" s="33" t="str">
        <f>IF(AT317="","",MAX(AU$10:AU316)+1)</f>
        <v/>
      </c>
      <c r="AV317" s="33" t="str">
        <f t="shared" si="286"/>
        <v/>
      </c>
      <c r="AW317" s="33" t="str">
        <f t="shared" si="287"/>
        <v/>
      </c>
      <c r="AX317" s="33" t="str">
        <f>IF(AR317="","",MAX(AX$10:AX316)+1)</f>
        <v/>
      </c>
      <c r="AY317" s="94" t="str">
        <f t="shared" si="288"/>
        <v/>
      </c>
      <c r="AZ317" s="71" t="str">
        <f t="shared" si="289"/>
        <v/>
      </c>
      <c r="BA317" s="52" t="s">
        <v>0</v>
      </c>
      <c r="BB317" s="20" t="str">
        <f t="shared" si="290"/>
        <v/>
      </c>
      <c r="BC317" s="52" t="s">
        <v>0</v>
      </c>
      <c r="BD317" s="165" t="str">
        <f t="shared" si="291"/>
        <v>OK Maksimir</v>
      </c>
      <c r="BE317" s="52" t="s">
        <v>0</v>
      </c>
      <c r="BF317" s="63" t="str">
        <f t="shared" si="292"/>
        <v>48:06</v>
      </c>
      <c r="BG317" s="93" t="str">
        <f t="shared" si="293"/>
        <v>0</v>
      </c>
      <c r="BH317" s="211">
        <f t="shared" si="294"/>
        <v>2886</v>
      </c>
      <c r="BI317" s="212">
        <f t="shared" si="265"/>
        <v>1</v>
      </c>
      <c r="BJ317" s="52" t="s">
        <v>0</v>
      </c>
      <c r="BK317" s="57" t="str">
        <f t="shared" si="295"/>
        <v>Mirjana</v>
      </c>
      <c r="BL317" s="33" t="str">
        <f t="shared" si="296"/>
        <v>Horvat</v>
      </c>
      <c r="BM317" s="78">
        <f t="shared" si="297"/>
        <v>1515</v>
      </c>
      <c r="BN317" s="78" t="str">
        <f t="shared" si="298"/>
        <v/>
      </c>
      <c r="BO317" s="33" t="str">
        <f t="shared" si="299"/>
        <v>Mirjana</v>
      </c>
      <c r="BP317" s="71" t="str">
        <f t="shared" si="300"/>
        <v>Horvat</v>
      </c>
      <c r="BQ317" s="52" t="s">
        <v>0</v>
      </c>
      <c r="BR317" s="87" t="str">
        <f t="shared" si="301"/>
        <v/>
      </c>
      <c r="BS317" s="52" t="s">
        <v>0</v>
      </c>
      <c r="BT317" s="20" t="str">
        <f t="shared" si="302"/>
        <v/>
      </c>
      <c r="BU317" s="52" t="s">
        <v>0</v>
      </c>
      <c r="BV317" s="135"/>
      <c r="BW317" s="52" t="s">
        <v>0</v>
      </c>
      <c r="BX317" s="57" t="str">
        <f t="shared" si="303"/>
        <v/>
      </c>
      <c r="BY317" s="78" t="str">
        <f>IF(BV317="","",MAX(BY$10:BY316)+1)</f>
        <v/>
      </c>
      <c r="BZ317" s="58" t="str">
        <f t="shared" si="304"/>
        <v/>
      </c>
      <c r="CA317" s="52" t="s">
        <v>0</v>
      </c>
      <c r="CB317" s="20" t="str">
        <f t="shared" si="305"/>
        <v/>
      </c>
      <c r="CC317" s="52" t="s">
        <v>0</v>
      </c>
      <c r="CD317" s="63" t="str">
        <f>IF(AND(BM317="NEMA",BN317="NEMA"),MAX(CD$10:CD316)+1,"")</f>
        <v/>
      </c>
      <c r="CE317" s="58" t="str">
        <f t="shared" si="306"/>
        <v/>
      </c>
      <c r="CF317" t="s">
        <v>0</v>
      </c>
      <c r="CG317" s="138" t="str">
        <f t="shared" si="266"/>
        <v>Ž</v>
      </c>
      <c r="CH317" t="s">
        <v>0</v>
      </c>
      <c r="CI317" s="57" t="str">
        <f>IF(CD317="","",IF(M317&lt;&gt;"CRO","","INSERT INTO osoba (id,reg_broj,oib,spol_id,dat_rodjenja) VALUES ("&amp;CD317&amp;",(SELECT max(reg_broj)+1 FROM osoba),Null,'"&amp;CG317&amp;"',Null); INSERT INTO osoba_log (id,reg_broj,oib,spol_id,dat_rodjenja,dnevnik_id) SELECT id,reg_broj,oib,spol_id,dat_rodjenja,"&amp;dnevnik_id&amp;" FROM osoba WHERE id = "&amp;CD317&amp;";"))</f>
        <v/>
      </c>
      <c r="CJ317" s="71" t="str">
        <f>IF(CD317="","","INSERT INTO imeprezime (id,osoba_id,rbr,ime,prezime,klub_id,identitet_id,sintaksa_id,info,aktivno,dnevnik_id) VALUES ("&amp;CD317&amp;","&amp;IF(CI317="","Null",CD317)&amp;",1,'"&amp;BK317&amp;"','"&amp;BL317&amp;"',(SELECT id FROM klub WHERE naziv = '"&amp;BD317&amp;"'),Null,1,'',1,"&amp;dnevnik_id&amp;");")</f>
        <v/>
      </c>
      <c r="CK317" t="s">
        <v>0</v>
      </c>
      <c r="CL317" s="20" t="str">
        <f t="shared" si="307"/>
        <v/>
      </c>
      <c r="CM317" s="52" t="s">
        <v>0</v>
      </c>
      <c r="CN317" s="57" t="str">
        <f t="shared" si="267"/>
        <v>Mirjana</v>
      </c>
      <c r="CO317" s="71" t="str">
        <f t="shared" si="268"/>
        <v>Horvat</v>
      </c>
      <c r="CP317" s="52" t="s">
        <v>0</v>
      </c>
      <c r="CQ317" s="57" t="str">
        <f t="shared" si="308"/>
        <v>Mirjana – Horvat – OK Maksimir – Ž45</v>
      </c>
      <c r="CR317" s="58">
        <f t="shared" si="309"/>
        <v>342</v>
      </c>
      <c r="CS317" s="52" t="s">
        <v>0</v>
      </c>
      <c r="CT317" s="57" t="str">
        <f t="shared" si="310"/>
        <v>Mirjana – Horvat – OK Maksimir</v>
      </c>
      <c r="CU317" s="58">
        <f t="shared" si="311"/>
        <v>342</v>
      </c>
      <c r="CV317" s="52" t="s">
        <v>0</v>
      </c>
      <c r="CW317" s="57" t="str">
        <f t="shared" si="312"/>
        <v>Mirjana – Horvat</v>
      </c>
      <c r="CX317" s="58">
        <f t="shared" si="313"/>
        <v>342</v>
      </c>
      <c r="CY317" s="52" t="s">
        <v>0</v>
      </c>
      <c r="CZ317" s="63">
        <f t="shared" si="314"/>
        <v>342</v>
      </c>
      <c r="DA317" s="58" cm="1">
        <f t="array" ref="DA317">IF(CZ317&lt;&gt;"",INDEX(imePrezime_id,CZ317,0),IF(CD317&lt;&gt;"",CD317,""))</f>
        <v>1515</v>
      </c>
      <c r="DB317" s="52" t="s">
        <v>0</v>
      </c>
      <c r="DC317" s="63" t="str">
        <f t="shared" si="315"/>
        <v>imepre</v>
      </c>
      <c r="DD317" s="78" t="str">
        <f t="shared" si="269"/>
        <v>klu</v>
      </c>
      <c r="DE317" s="78" t="str">
        <f t="shared" si="316"/>
        <v>kat</v>
      </c>
      <c r="DF317" s="78" t="str">
        <f t="shared" si="317"/>
        <v/>
      </c>
      <c r="DG317" s="71" t="str">
        <f t="shared" si="318"/>
        <v>imepre-klu-kat</v>
      </c>
      <c r="DH317" s="52" t="s">
        <v>0</v>
      </c>
      <c r="DI317" s="63">
        <f>IF(BL317="","",MAX(DI$10:DI316)+1)</f>
        <v>1276</v>
      </c>
      <c r="DJ317" s="78">
        <f t="shared" si="319"/>
        <v>1012</v>
      </c>
      <c r="DK317" s="78">
        <f t="shared" si="320"/>
        <v>1515</v>
      </c>
      <c r="DL317" s="78">
        <f t="shared" si="321"/>
        <v>2886</v>
      </c>
      <c r="DM317" s="78">
        <f t="shared" si="322"/>
        <v>1</v>
      </c>
      <c r="DN317" s="78">
        <f t="shared" si="270"/>
        <v>0</v>
      </c>
      <c r="DO317" s="78">
        <f t="shared" si="271"/>
        <v>1</v>
      </c>
      <c r="DP317" s="78" t="str">
        <f t="shared" si="323"/>
        <v>0</v>
      </c>
      <c r="DQ317" s="78" t="str">
        <f t="shared" si="324"/>
        <v/>
      </c>
      <c r="DR317" s="78" t="str">
        <f t="shared" si="325"/>
        <v/>
      </c>
      <c r="DS317" s="58" t="str">
        <f t="shared" si="272"/>
        <v/>
      </c>
      <c r="DT317" s="52" t="s">
        <v>0</v>
      </c>
      <c r="DU317" s="20"/>
      <c r="DV317" s="52"/>
      <c r="DW317" s="20"/>
      <c r="DX317" s="52"/>
      <c r="DY317" s="230"/>
      <c r="DZ317" s="52" t="s">
        <v>0</v>
      </c>
    </row>
    <row r="318" spans="1:130" x14ac:dyDescent="0.25">
      <c r="A318" t="s">
        <v>0</v>
      </c>
      <c r="B318" s="57" t="str">
        <f>IF(csv!F310="","",csv!T310)</f>
        <v>Ž45</v>
      </c>
      <c r="C318" s="33" t="s">
        <v>0</v>
      </c>
      <c r="D318" s="33" t="str">
        <f>IF(csv!F310="","",csv!F310)</f>
        <v>Nataša</v>
      </c>
      <c r="E318" s="33" t="str">
        <f>IF(csv!E310="","",csv!E310)</f>
        <v>Kolarek</v>
      </c>
      <c r="F318" s="33" t="s">
        <v>0</v>
      </c>
      <c r="G318" s="78" t="str">
        <f>IF(csv!M310="","",csv!M310)</f>
        <v>51:39</v>
      </c>
      <c r="H318" s="78" t="str">
        <f>IF(csv!N310="","",csv!N310)</f>
        <v>0</v>
      </c>
      <c r="I318" s="33" t="s">
        <v>0</v>
      </c>
      <c r="J318" s="33" t="str">
        <f>IF(csv!P310="","",csv!P310)</f>
        <v>Vihor</v>
      </c>
      <c r="K318" s="33" t="str">
        <f>IF(csv!Q310="","",csv!Q310)</f>
        <v>OK Vihor</v>
      </c>
      <c r="L318" s="33" t="s">
        <v>0</v>
      </c>
      <c r="M318" s="71" t="str">
        <f>IF(csv!R310="","",csv!R310)</f>
        <v>CRO</v>
      </c>
      <c r="N318" s="52" t="s">
        <v>0</v>
      </c>
      <c r="O318" s="57" t="str">
        <f t="shared" si="273"/>
        <v>Ž45</v>
      </c>
      <c r="P318" s="78">
        <f>IF(O318="","",IF(COUNTIF(O$10:O317,O318)=0,P317+1,P317))</f>
        <v>20</v>
      </c>
      <c r="Q318" s="93">
        <f t="shared" si="274"/>
        <v>116</v>
      </c>
      <c r="R318" s="94" t="str" cm="1">
        <f t="array" ref="R318">IF(S318="","",INDEX(natjecanjeStaze_naziv,MATCH(S318,natjecanjeStaze_stazaId,0)))</f>
        <v>M55 – Ž45</v>
      </c>
      <c r="S318" s="58">
        <f t="shared" si="275"/>
        <v>1012</v>
      </c>
      <c r="T318" s="52" t="s">
        <v>0</v>
      </c>
      <c r="U318" s="165" t="str">
        <f t="shared" si="276"/>
        <v>Ž45</v>
      </c>
      <c r="V318" s="52" t="s">
        <v>0</v>
      </c>
      <c r="W318" s="57" t="str">
        <f t="shared" si="277"/>
        <v>CRO</v>
      </c>
      <c r="X318" s="78">
        <f t="shared" si="326"/>
        <v>1</v>
      </c>
      <c r="Y318" s="33" t="str">
        <f t="shared" si="278"/>
        <v/>
      </c>
      <c r="Z318" s="71" t="str">
        <f>IF(Y318="","",MAX(Z$10:Z317)+1)</f>
        <v/>
      </c>
      <c r="AA318" s="52" t="s">
        <v>0</v>
      </c>
      <c r="AB318" s="135"/>
      <c r="AC318" s="52" t="s">
        <v>0</v>
      </c>
      <c r="AD318" s="20" t="str">
        <f t="shared" si="279"/>
        <v/>
      </c>
      <c r="AE318" s="52" t="s">
        <v>0</v>
      </c>
      <c r="AF318" s="165" t="str">
        <f t="shared" si="280"/>
        <v>CRO</v>
      </c>
      <c r="AG318" s="52" t="s">
        <v>0</v>
      </c>
      <c r="AH318" s="57" t="str">
        <f t="shared" si="281"/>
        <v>Vihor</v>
      </c>
      <c r="AI318" s="33" t="str">
        <f t="shared" si="282"/>
        <v>OK Vihor</v>
      </c>
      <c r="AJ318" s="78" t="str">
        <f t="shared" si="327"/>
        <v/>
      </c>
      <c r="AK318" s="33" t="str" cm="1">
        <f t="array" ref="AK318">IF(AJ318="",""&amp;AI318,IF(AJ318="NEMA",AI318,INDEX(klub_naziv,MATCH(INDEX(klubAlias_klubId,AJ318),klub_id,0))))</f>
        <v>OK Vihor</v>
      </c>
      <c r="AL318" s="33" t="str" cm="1">
        <f t="array" ref="AL318">IFERROR(""&amp;INDEX(registarNatjecatelji,CX318,4),"")</f>
        <v>OK Vihor</v>
      </c>
      <c r="AM318" s="95" t="str">
        <f t="shared" si="283"/>
        <v/>
      </c>
      <c r="AN318" s="71" t="str">
        <f t="shared" si="284"/>
        <v>OK Vihor</v>
      </c>
      <c r="AO318" s="52" t="s">
        <v>0</v>
      </c>
      <c r="AP318" s="87" t="str">
        <f>IF(AJ318&lt;&gt;"NEMA","",IF(IFERROR(MATCH(AI318,AI$10:AI317,0),0)&lt;&gt;0,"",AI318))</f>
        <v/>
      </c>
      <c r="AQ318" s="52" t="s">
        <v>0</v>
      </c>
      <c r="AR318" s="135"/>
      <c r="AS318" s="52" t="s">
        <v>0</v>
      </c>
      <c r="AT318" s="57" t="str">
        <f t="shared" si="285"/>
        <v/>
      </c>
      <c r="AU318" s="33" t="str">
        <f>IF(AT318="","",MAX(AU$10:AU317)+1)</f>
        <v/>
      </c>
      <c r="AV318" s="33" t="str">
        <f t="shared" si="286"/>
        <v/>
      </c>
      <c r="AW318" s="33" t="str">
        <f t="shared" si="287"/>
        <v/>
      </c>
      <c r="AX318" s="33" t="str">
        <f>IF(AR318="","",MAX(AX$10:AX317)+1)</f>
        <v/>
      </c>
      <c r="AY318" s="94" t="str">
        <f t="shared" si="288"/>
        <v/>
      </c>
      <c r="AZ318" s="71" t="str">
        <f t="shared" si="289"/>
        <v/>
      </c>
      <c r="BA318" s="52" t="s">
        <v>0</v>
      </c>
      <c r="BB318" s="20" t="str">
        <f t="shared" si="290"/>
        <v/>
      </c>
      <c r="BC318" s="52" t="s">
        <v>0</v>
      </c>
      <c r="BD318" s="165" t="str">
        <f t="shared" si="291"/>
        <v>OK Vihor</v>
      </c>
      <c r="BE318" s="52" t="s">
        <v>0</v>
      </c>
      <c r="BF318" s="63" t="str">
        <f t="shared" si="292"/>
        <v>51:39</v>
      </c>
      <c r="BG318" s="93" t="str">
        <f t="shared" si="293"/>
        <v>0</v>
      </c>
      <c r="BH318" s="211">
        <f t="shared" si="294"/>
        <v>3099</v>
      </c>
      <c r="BI318" s="212">
        <f t="shared" si="265"/>
        <v>1</v>
      </c>
      <c r="BJ318" s="52" t="s">
        <v>0</v>
      </c>
      <c r="BK318" s="57" t="str">
        <f t="shared" si="295"/>
        <v>Nataša</v>
      </c>
      <c r="BL318" s="33" t="str">
        <f t="shared" si="296"/>
        <v>Kolarek</v>
      </c>
      <c r="BM318" s="78">
        <f t="shared" si="297"/>
        <v>1070</v>
      </c>
      <c r="BN318" s="78" t="str">
        <f t="shared" si="298"/>
        <v/>
      </c>
      <c r="BO318" s="33" t="str">
        <f t="shared" si="299"/>
        <v>Nataša</v>
      </c>
      <c r="BP318" s="71" t="str">
        <f t="shared" si="300"/>
        <v>Kolarek</v>
      </c>
      <c r="BQ318" s="52" t="s">
        <v>0</v>
      </c>
      <c r="BR318" s="87" t="str">
        <f t="shared" si="301"/>
        <v/>
      </c>
      <c r="BS318" s="52" t="s">
        <v>0</v>
      </c>
      <c r="BT318" s="20" t="str">
        <f t="shared" si="302"/>
        <v/>
      </c>
      <c r="BU318" s="52" t="s">
        <v>0</v>
      </c>
      <c r="BV318" s="135"/>
      <c r="BW318" s="52" t="s">
        <v>0</v>
      </c>
      <c r="BX318" s="57" t="str">
        <f t="shared" si="303"/>
        <v/>
      </c>
      <c r="BY318" s="78" t="str">
        <f>IF(BV318="","",MAX(BY$10:BY317)+1)</f>
        <v/>
      </c>
      <c r="BZ318" s="58" t="str">
        <f t="shared" si="304"/>
        <v/>
      </c>
      <c r="CA318" s="52" t="s">
        <v>0</v>
      </c>
      <c r="CB318" s="20" t="str">
        <f t="shared" si="305"/>
        <v/>
      </c>
      <c r="CC318" s="52" t="s">
        <v>0</v>
      </c>
      <c r="CD318" s="63" t="str">
        <f>IF(AND(BM318="NEMA",BN318="NEMA"),MAX(CD$10:CD317)+1,"")</f>
        <v/>
      </c>
      <c r="CE318" s="58" t="str">
        <f t="shared" si="306"/>
        <v/>
      </c>
      <c r="CF318" t="s">
        <v>0</v>
      </c>
      <c r="CG318" s="138" t="str">
        <f t="shared" si="266"/>
        <v>Ž</v>
      </c>
      <c r="CH318" t="s">
        <v>0</v>
      </c>
      <c r="CI318" s="57" t="str">
        <f>IF(CD318="","",IF(M318&lt;&gt;"CRO","","INSERT INTO osoba (id,reg_broj,oib,spol_id,dat_rodjenja) VALUES ("&amp;CD318&amp;",(SELECT max(reg_broj)+1 FROM osoba),Null,'"&amp;CG318&amp;"',Null); INSERT INTO osoba_log (id,reg_broj,oib,spol_id,dat_rodjenja,dnevnik_id) SELECT id,reg_broj,oib,spol_id,dat_rodjenja,"&amp;dnevnik_id&amp;" FROM osoba WHERE id = "&amp;CD318&amp;";"))</f>
        <v/>
      </c>
      <c r="CJ318" s="71" t="str">
        <f>IF(CD318="","","INSERT INTO imeprezime (id,osoba_id,rbr,ime,prezime,klub_id,identitet_id,sintaksa_id,info,aktivno,dnevnik_id) VALUES ("&amp;CD318&amp;","&amp;IF(CI318="","Null",CD318)&amp;",1,'"&amp;BK318&amp;"','"&amp;BL318&amp;"',(SELECT id FROM klub WHERE naziv = '"&amp;BD318&amp;"'),Null,1,'',1,"&amp;dnevnik_id&amp;");")</f>
        <v/>
      </c>
      <c r="CK318" t="s">
        <v>0</v>
      </c>
      <c r="CL318" s="20" t="str">
        <f t="shared" si="307"/>
        <v/>
      </c>
      <c r="CM318" s="52" t="s">
        <v>0</v>
      </c>
      <c r="CN318" s="57" t="str">
        <f t="shared" si="267"/>
        <v>Nataša</v>
      </c>
      <c r="CO318" s="71" t="str">
        <f t="shared" si="268"/>
        <v>Kolarek</v>
      </c>
      <c r="CP318" s="52" t="s">
        <v>0</v>
      </c>
      <c r="CQ318" s="57" t="str">
        <f t="shared" si="308"/>
        <v>Nataša – Kolarek – OK Vihor – Ž45</v>
      </c>
      <c r="CR318" s="58">
        <f t="shared" si="309"/>
        <v>734</v>
      </c>
      <c r="CS318" s="52" t="s">
        <v>0</v>
      </c>
      <c r="CT318" s="57" t="str">
        <f t="shared" si="310"/>
        <v>Nataša – Kolarek – OK Vihor</v>
      </c>
      <c r="CU318" s="58">
        <f t="shared" si="311"/>
        <v>734</v>
      </c>
      <c r="CV318" s="52" t="s">
        <v>0</v>
      </c>
      <c r="CW318" s="57" t="str">
        <f t="shared" si="312"/>
        <v>Nataša – Kolarek</v>
      </c>
      <c r="CX318" s="58">
        <f t="shared" si="313"/>
        <v>734</v>
      </c>
      <c r="CY318" s="52" t="s">
        <v>0</v>
      </c>
      <c r="CZ318" s="63">
        <f t="shared" si="314"/>
        <v>734</v>
      </c>
      <c r="DA318" s="58" cm="1">
        <f t="array" ref="DA318">IF(CZ318&lt;&gt;"",INDEX(imePrezime_id,CZ318,0),IF(CD318&lt;&gt;"",CD318,""))</f>
        <v>1070</v>
      </c>
      <c r="DB318" s="52" t="s">
        <v>0</v>
      </c>
      <c r="DC318" s="63" t="str">
        <f t="shared" si="315"/>
        <v>imepre</v>
      </c>
      <c r="DD318" s="78" t="str">
        <f t="shared" si="269"/>
        <v>klu</v>
      </c>
      <c r="DE318" s="78" t="str">
        <f t="shared" si="316"/>
        <v>kat</v>
      </c>
      <c r="DF318" s="78" t="str">
        <f t="shared" si="317"/>
        <v/>
      </c>
      <c r="DG318" s="71" t="str">
        <f t="shared" si="318"/>
        <v>imepre-klu-kat</v>
      </c>
      <c r="DH318" s="52" t="s">
        <v>0</v>
      </c>
      <c r="DI318" s="63">
        <f>IF(BL318="","",MAX(DI$10:DI317)+1)</f>
        <v>1277</v>
      </c>
      <c r="DJ318" s="78">
        <f t="shared" si="319"/>
        <v>1012</v>
      </c>
      <c r="DK318" s="78">
        <f t="shared" si="320"/>
        <v>1070</v>
      </c>
      <c r="DL318" s="78">
        <f t="shared" si="321"/>
        <v>3099</v>
      </c>
      <c r="DM318" s="78">
        <f t="shared" si="322"/>
        <v>1</v>
      </c>
      <c r="DN318" s="78">
        <f t="shared" si="270"/>
        <v>0</v>
      </c>
      <c r="DO318" s="78">
        <f t="shared" si="271"/>
        <v>1</v>
      </c>
      <c r="DP318" s="78" t="str">
        <f t="shared" si="323"/>
        <v>0</v>
      </c>
      <c r="DQ318" s="78" t="str">
        <f t="shared" si="324"/>
        <v/>
      </c>
      <c r="DR318" s="78" t="str">
        <f t="shared" si="325"/>
        <v/>
      </c>
      <c r="DS318" s="58" t="str">
        <f t="shared" si="272"/>
        <v/>
      </c>
      <c r="DT318" s="52" t="s">
        <v>0</v>
      </c>
      <c r="DU318" s="20"/>
      <c r="DV318" s="52"/>
      <c r="DW318" s="20"/>
      <c r="DX318" s="52"/>
      <c r="DY318" s="230"/>
      <c r="DZ318" s="52" t="s">
        <v>0</v>
      </c>
    </row>
    <row r="319" spans="1:130" x14ac:dyDescent="0.25">
      <c r="A319" t="s">
        <v>0</v>
      </c>
      <c r="B319" s="57" t="str">
        <f>IF(csv!F311="","",csv!T311)</f>
        <v>Ž45</v>
      </c>
      <c r="C319" s="33" t="s">
        <v>0</v>
      </c>
      <c r="D319" s="33" t="str">
        <f>IF(csv!F311="","",csv!F311)</f>
        <v>Evelyn</v>
      </c>
      <c r="E319" s="33" t="str">
        <f>IF(csv!E311="","",csv!E311)</f>
        <v>Kraintz</v>
      </c>
      <c r="F319" s="33" t="s">
        <v>0</v>
      </c>
      <c r="G319" s="78" t="str">
        <f>IF(csv!M311="","",csv!M311)</f>
        <v>52:15</v>
      </c>
      <c r="H319" s="78" t="str">
        <f>IF(csv!N311="","",csv!N311)</f>
        <v>0</v>
      </c>
      <c r="I319" s="33" t="s">
        <v>0</v>
      </c>
      <c r="J319" s="33" t="str">
        <f>IF(csv!P311="","",csv!P311)</f>
        <v>Maksimir</v>
      </c>
      <c r="K319" s="33" t="str">
        <f>IF(csv!Q311="","",csv!Q311)</f>
        <v>OK Maksimir</v>
      </c>
      <c r="L319" s="33" t="s">
        <v>0</v>
      </c>
      <c r="M319" s="71" t="str">
        <f>IF(csv!R311="","",csv!R311)</f>
        <v>CRO</v>
      </c>
      <c r="N319" s="52" t="s">
        <v>0</v>
      </c>
      <c r="O319" s="57" t="str">
        <f t="shared" si="273"/>
        <v>Ž45</v>
      </c>
      <c r="P319" s="78">
        <f>IF(O319="","",IF(COUNTIF(O$10:O318,O319)=0,P318+1,P318))</f>
        <v>20</v>
      </c>
      <c r="Q319" s="93">
        <f t="shared" si="274"/>
        <v>116</v>
      </c>
      <c r="R319" s="94" t="str" cm="1">
        <f t="array" ref="R319">IF(S319="","",INDEX(natjecanjeStaze_naziv,MATCH(S319,natjecanjeStaze_stazaId,0)))</f>
        <v>M55 – Ž45</v>
      </c>
      <c r="S319" s="58">
        <f t="shared" si="275"/>
        <v>1012</v>
      </c>
      <c r="T319" s="52" t="s">
        <v>0</v>
      </c>
      <c r="U319" s="165" t="str">
        <f t="shared" si="276"/>
        <v>Ž45</v>
      </c>
      <c r="V319" s="52" t="s">
        <v>0</v>
      </c>
      <c r="W319" s="57" t="str">
        <f t="shared" si="277"/>
        <v>CRO</v>
      </c>
      <c r="X319" s="78">
        <f t="shared" si="326"/>
        <v>1</v>
      </c>
      <c r="Y319" s="33" t="str">
        <f t="shared" si="278"/>
        <v/>
      </c>
      <c r="Z319" s="71" t="str">
        <f>IF(Y319="","",MAX(Z$10:Z318)+1)</f>
        <v/>
      </c>
      <c r="AA319" s="52" t="s">
        <v>0</v>
      </c>
      <c r="AB319" s="135"/>
      <c r="AC319" s="52" t="s">
        <v>0</v>
      </c>
      <c r="AD319" s="20" t="str">
        <f t="shared" si="279"/>
        <v/>
      </c>
      <c r="AE319" s="52" t="s">
        <v>0</v>
      </c>
      <c r="AF319" s="165" t="str">
        <f t="shared" si="280"/>
        <v>CRO</v>
      </c>
      <c r="AG319" s="52" t="s">
        <v>0</v>
      </c>
      <c r="AH319" s="57" t="str">
        <f t="shared" si="281"/>
        <v>Maksimir</v>
      </c>
      <c r="AI319" s="33" t="str">
        <f t="shared" si="282"/>
        <v>OK Maksimir</v>
      </c>
      <c r="AJ319" s="78" t="str">
        <f t="shared" si="327"/>
        <v/>
      </c>
      <c r="AK319" s="33" t="str" cm="1">
        <f t="array" ref="AK319">IF(AJ319="",""&amp;AI319,IF(AJ319="NEMA",AI319,INDEX(klub_naziv,MATCH(INDEX(klubAlias_klubId,AJ319),klub_id,0))))</f>
        <v>OK Maksimir</v>
      </c>
      <c r="AL319" s="33" t="str" cm="1">
        <f t="array" ref="AL319">IFERROR(""&amp;INDEX(registarNatjecatelji,CX319,4),"")</f>
        <v>OK Maksimir</v>
      </c>
      <c r="AM319" s="95" t="str">
        <f t="shared" si="283"/>
        <v/>
      </c>
      <c r="AN319" s="71" t="str">
        <f t="shared" si="284"/>
        <v>OK Maksimir</v>
      </c>
      <c r="AO319" s="52" t="s">
        <v>0</v>
      </c>
      <c r="AP319" s="87" t="str">
        <f>IF(AJ319&lt;&gt;"NEMA","",IF(IFERROR(MATCH(AI319,AI$10:AI318,0),0)&lt;&gt;0,"",AI319))</f>
        <v/>
      </c>
      <c r="AQ319" s="52" t="s">
        <v>0</v>
      </c>
      <c r="AR319" s="135"/>
      <c r="AS319" s="52" t="s">
        <v>0</v>
      </c>
      <c r="AT319" s="57" t="str">
        <f t="shared" si="285"/>
        <v/>
      </c>
      <c r="AU319" s="33" t="str">
        <f>IF(AT319="","",MAX(AU$10:AU318)+1)</f>
        <v/>
      </c>
      <c r="AV319" s="33" t="str">
        <f t="shared" si="286"/>
        <v/>
      </c>
      <c r="AW319" s="33" t="str">
        <f t="shared" si="287"/>
        <v/>
      </c>
      <c r="AX319" s="33" t="str">
        <f>IF(AR319="","",MAX(AX$10:AX318)+1)</f>
        <v/>
      </c>
      <c r="AY319" s="94" t="str">
        <f t="shared" si="288"/>
        <v/>
      </c>
      <c r="AZ319" s="71" t="str">
        <f t="shared" si="289"/>
        <v/>
      </c>
      <c r="BA319" s="52" t="s">
        <v>0</v>
      </c>
      <c r="BB319" s="20" t="str">
        <f t="shared" si="290"/>
        <v/>
      </c>
      <c r="BC319" s="52" t="s">
        <v>0</v>
      </c>
      <c r="BD319" s="165" t="str">
        <f t="shared" si="291"/>
        <v>OK Maksimir</v>
      </c>
      <c r="BE319" s="52" t="s">
        <v>0</v>
      </c>
      <c r="BF319" s="63" t="str">
        <f t="shared" si="292"/>
        <v>52:15</v>
      </c>
      <c r="BG319" s="93" t="str">
        <f t="shared" si="293"/>
        <v>0</v>
      </c>
      <c r="BH319" s="211">
        <f t="shared" si="294"/>
        <v>3135</v>
      </c>
      <c r="BI319" s="212">
        <f t="shared" si="265"/>
        <v>1</v>
      </c>
      <c r="BJ319" s="52" t="s">
        <v>0</v>
      </c>
      <c r="BK319" s="57" t="str">
        <f t="shared" si="295"/>
        <v>Evelyn</v>
      </c>
      <c r="BL319" s="33" t="str">
        <f t="shared" si="296"/>
        <v>Kraintz</v>
      </c>
      <c r="BM319" s="78">
        <f t="shared" si="297"/>
        <v>1225</v>
      </c>
      <c r="BN319" s="78" t="str">
        <f t="shared" si="298"/>
        <v/>
      </c>
      <c r="BO319" s="33" t="str">
        <f t="shared" si="299"/>
        <v>Evelyn</v>
      </c>
      <c r="BP319" s="71" t="str">
        <f t="shared" si="300"/>
        <v>Kraintz</v>
      </c>
      <c r="BQ319" s="52" t="s">
        <v>0</v>
      </c>
      <c r="BR319" s="87" t="str">
        <f t="shared" si="301"/>
        <v/>
      </c>
      <c r="BS319" s="52" t="s">
        <v>0</v>
      </c>
      <c r="BT319" s="20" t="str">
        <f t="shared" si="302"/>
        <v/>
      </c>
      <c r="BU319" s="52" t="s">
        <v>0</v>
      </c>
      <c r="BV319" s="135"/>
      <c r="BW319" s="52" t="s">
        <v>0</v>
      </c>
      <c r="BX319" s="57" t="str">
        <f t="shared" si="303"/>
        <v/>
      </c>
      <c r="BY319" s="78" t="str">
        <f>IF(BV319="","",MAX(BY$10:BY318)+1)</f>
        <v/>
      </c>
      <c r="BZ319" s="58" t="str">
        <f t="shared" si="304"/>
        <v/>
      </c>
      <c r="CA319" s="52" t="s">
        <v>0</v>
      </c>
      <c r="CB319" s="20" t="str">
        <f t="shared" si="305"/>
        <v/>
      </c>
      <c r="CC319" s="52" t="s">
        <v>0</v>
      </c>
      <c r="CD319" s="63" t="str">
        <f>IF(AND(BM319="NEMA",BN319="NEMA"),MAX(CD$10:CD318)+1,"")</f>
        <v/>
      </c>
      <c r="CE319" s="58" t="str">
        <f t="shared" si="306"/>
        <v/>
      </c>
      <c r="CF319" t="s">
        <v>0</v>
      </c>
      <c r="CG319" s="138" t="str">
        <f t="shared" si="266"/>
        <v>Ž</v>
      </c>
      <c r="CH319" t="s">
        <v>0</v>
      </c>
      <c r="CI319" s="57" t="str">
        <f>IF(CD319="","",IF(M319&lt;&gt;"CRO","","INSERT INTO osoba (id,reg_broj,oib,spol_id,dat_rodjenja) VALUES ("&amp;CD319&amp;",(SELECT max(reg_broj)+1 FROM osoba),Null,'"&amp;CG319&amp;"',Null); INSERT INTO osoba_log (id,reg_broj,oib,spol_id,dat_rodjenja,dnevnik_id) SELECT id,reg_broj,oib,spol_id,dat_rodjenja,"&amp;dnevnik_id&amp;" FROM osoba WHERE id = "&amp;CD319&amp;";"))</f>
        <v/>
      </c>
      <c r="CJ319" s="71" t="str">
        <f>IF(CD319="","","INSERT INTO imeprezime (id,osoba_id,rbr,ime,prezime,klub_id,identitet_id,sintaksa_id,info,aktivno,dnevnik_id) VALUES ("&amp;CD319&amp;","&amp;IF(CI319="","Null",CD319)&amp;",1,'"&amp;BK319&amp;"','"&amp;BL319&amp;"',(SELECT id FROM klub WHERE naziv = '"&amp;BD319&amp;"'),Null,1,'',1,"&amp;dnevnik_id&amp;");")</f>
        <v/>
      </c>
      <c r="CK319" t="s">
        <v>0</v>
      </c>
      <c r="CL319" s="20" t="str">
        <f t="shared" si="307"/>
        <v/>
      </c>
      <c r="CM319" s="52" t="s">
        <v>0</v>
      </c>
      <c r="CN319" s="57" t="str">
        <f t="shared" si="267"/>
        <v>Evelyn</v>
      </c>
      <c r="CO319" s="71" t="str">
        <f t="shared" si="268"/>
        <v>Kraintz</v>
      </c>
      <c r="CP319" s="52" t="s">
        <v>0</v>
      </c>
      <c r="CQ319" s="57" t="str">
        <f t="shared" si="308"/>
        <v>Evelyn – Kraintz – OK Maksimir – Ž45</v>
      </c>
      <c r="CR319" s="58">
        <f t="shared" si="309"/>
        <v>355</v>
      </c>
      <c r="CS319" s="52" t="s">
        <v>0</v>
      </c>
      <c r="CT319" s="57" t="str">
        <f t="shared" si="310"/>
        <v>Evelyn – Kraintz – OK Maksimir</v>
      </c>
      <c r="CU319" s="58">
        <f t="shared" si="311"/>
        <v>355</v>
      </c>
      <c r="CV319" s="52" t="s">
        <v>0</v>
      </c>
      <c r="CW319" s="57" t="str">
        <f t="shared" si="312"/>
        <v>Evelyn – Kraintz</v>
      </c>
      <c r="CX319" s="58">
        <f t="shared" si="313"/>
        <v>355</v>
      </c>
      <c r="CY319" s="52" t="s">
        <v>0</v>
      </c>
      <c r="CZ319" s="63">
        <f t="shared" si="314"/>
        <v>355</v>
      </c>
      <c r="DA319" s="58" cm="1">
        <f t="array" ref="DA319">IF(CZ319&lt;&gt;"",INDEX(imePrezime_id,CZ319,0),IF(CD319&lt;&gt;"",CD319,""))</f>
        <v>1225</v>
      </c>
      <c r="DB319" s="52" t="s">
        <v>0</v>
      </c>
      <c r="DC319" s="63" t="str">
        <f t="shared" si="315"/>
        <v>imepre</v>
      </c>
      <c r="DD319" s="78" t="str">
        <f t="shared" si="269"/>
        <v>klu</v>
      </c>
      <c r="DE319" s="78" t="str">
        <f t="shared" si="316"/>
        <v>kat</v>
      </c>
      <c r="DF319" s="78" t="str">
        <f t="shared" si="317"/>
        <v/>
      </c>
      <c r="DG319" s="71" t="str">
        <f t="shared" si="318"/>
        <v>imepre-klu-kat</v>
      </c>
      <c r="DH319" s="52" t="s">
        <v>0</v>
      </c>
      <c r="DI319" s="63">
        <f>IF(BL319="","",MAX(DI$10:DI318)+1)</f>
        <v>1278</v>
      </c>
      <c r="DJ319" s="78">
        <f t="shared" si="319"/>
        <v>1012</v>
      </c>
      <c r="DK319" s="78">
        <f t="shared" si="320"/>
        <v>1225</v>
      </c>
      <c r="DL319" s="78">
        <f t="shared" si="321"/>
        <v>3135</v>
      </c>
      <c r="DM319" s="78">
        <f t="shared" si="322"/>
        <v>1</v>
      </c>
      <c r="DN319" s="78">
        <f t="shared" si="270"/>
        <v>0</v>
      </c>
      <c r="DO319" s="78">
        <f t="shared" si="271"/>
        <v>1</v>
      </c>
      <c r="DP319" s="78" t="str">
        <f t="shared" si="323"/>
        <v>0</v>
      </c>
      <c r="DQ319" s="78" t="str">
        <f t="shared" si="324"/>
        <v/>
      </c>
      <c r="DR319" s="78" t="str">
        <f t="shared" si="325"/>
        <v/>
      </c>
      <c r="DS319" s="58" t="str">
        <f t="shared" si="272"/>
        <v/>
      </c>
      <c r="DT319" s="52" t="s">
        <v>0</v>
      </c>
      <c r="DU319" s="20"/>
      <c r="DV319" s="52"/>
      <c r="DW319" s="20"/>
      <c r="DX319" s="52"/>
      <c r="DY319" s="230"/>
      <c r="DZ319" s="52" t="s">
        <v>0</v>
      </c>
    </row>
    <row r="320" spans="1:130" x14ac:dyDescent="0.25">
      <c r="A320" t="s">
        <v>0</v>
      </c>
      <c r="B320" s="57" t="str">
        <f>IF(csv!F312="","",csv!T312)</f>
        <v>Ž45</v>
      </c>
      <c r="C320" s="33" t="s">
        <v>0</v>
      </c>
      <c r="D320" s="33" t="str">
        <f>IF(csv!F312="","",csv!F312)</f>
        <v>Gabrijela</v>
      </c>
      <c r="E320" s="33" t="str">
        <f>IF(csv!E312="","",csv!E312)</f>
        <v>Baburek</v>
      </c>
      <c r="F320" s="33" t="s">
        <v>0</v>
      </c>
      <c r="G320" s="78" t="str">
        <f>IF(csv!M312="","",csv!M312)</f>
        <v>53:45</v>
      </c>
      <c r="H320" s="78" t="str">
        <f>IF(csv!N312="","",csv!N312)</f>
        <v>0</v>
      </c>
      <c r="I320" s="33" t="s">
        <v>0</v>
      </c>
      <c r="J320" s="33" t="str">
        <f>IF(csv!P312="","",csv!P312)</f>
        <v>JAP</v>
      </c>
      <c r="K320" s="33" t="str">
        <f>IF(csv!Q312="","",csv!Q312)</f>
        <v>OK Japetic</v>
      </c>
      <c r="L320" s="33" t="s">
        <v>0</v>
      </c>
      <c r="M320" s="71" t="str">
        <f>IF(csv!R312="","",csv!R312)</f>
        <v>CRO</v>
      </c>
      <c r="N320" s="52" t="s">
        <v>0</v>
      </c>
      <c r="O320" s="57" t="str">
        <f t="shared" si="273"/>
        <v>Ž45</v>
      </c>
      <c r="P320" s="78">
        <f>IF(O320="","",IF(COUNTIF(O$10:O319,O320)=0,P319+1,P319))</f>
        <v>20</v>
      </c>
      <c r="Q320" s="93">
        <f t="shared" si="274"/>
        <v>116</v>
      </c>
      <c r="R320" s="94" t="str" cm="1">
        <f t="array" ref="R320">IF(S320="","",INDEX(natjecanjeStaze_naziv,MATCH(S320,natjecanjeStaze_stazaId,0)))</f>
        <v>M55 – Ž45</v>
      </c>
      <c r="S320" s="58">
        <f t="shared" si="275"/>
        <v>1012</v>
      </c>
      <c r="T320" s="52" t="s">
        <v>0</v>
      </c>
      <c r="U320" s="165" t="str">
        <f t="shared" si="276"/>
        <v>Ž45</v>
      </c>
      <c r="V320" s="52" t="s">
        <v>0</v>
      </c>
      <c r="W320" s="57" t="str">
        <f t="shared" si="277"/>
        <v>CRO</v>
      </c>
      <c r="X320" s="78">
        <f t="shared" si="326"/>
        <v>1</v>
      </c>
      <c r="Y320" s="33" t="str">
        <f t="shared" si="278"/>
        <v/>
      </c>
      <c r="Z320" s="71" t="str">
        <f>IF(Y320="","",MAX(Z$10:Z319)+1)</f>
        <v/>
      </c>
      <c r="AA320" s="52" t="s">
        <v>0</v>
      </c>
      <c r="AB320" s="135"/>
      <c r="AC320" s="52" t="s">
        <v>0</v>
      </c>
      <c r="AD320" s="20" t="str">
        <f t="shared" si="279"/>
        <v/>
      </c>
      <c r="AE320" s="52" t="s">
        <v>0</v>
      </c>
      <c r="AF320" s="165" t="str">
        <f t="shared" si="280"/>
        <v>CRO</v>
      </c>
      <c r="AG320" s="52" t="s">
        <v>0</v>
      </c>
      <c r="AH320" s="57" t="str">
        <f t="shared" si="281"/>
        <v>JAP</v>
      </c>
      <c r="AI320" s="33" t="str">
        <f t="shared" si="282"/>
        <v>OK Japetic</v>
      </c>
      <c r="AJ320" s="78">
        <f t="shared" si="327"/>
        <v>1</v>
      </c>
      <c r="AK320" s="33" t="str" cm="1">
        <f t="array" ref="AK320">IF(AJ320="",""&amp;AI320,IF(AJ320="NEMA",AI320,INDEX(klub_naziv,MATCH(INDEX(klubAlias_klubId,AJ320),klub_id,0))))</f>
        <v>OK Japetić</v>
      </c>
      <c r="AL320" s="33" t="str" cm="1">
        <f t="array" ref="AL320">IFERROR(""&amp;INDEX(registarNatjecatelji,CX320,4),"")</f>
        <v>OK Japetić</v>
      </c>
      <c r="AM320" s="95" t="str">
        <f t="shared" si="283"/>
        <v/>
      </c>
      <c r="AN320" s="71" t="str">
        <f t="shared" si="284"/>
        <v>OK Japetić</v>
      </c>
      <c r="AO320" s="52" t="s">
        <v>0</v>
      </c>
      <c r="AP320" s="87" t="str">
        <f>IF(AJ320&lt;&gt;"NEMA","",IF(IFERROR(MATCH(AI320,AI$10:AI319,0),0)&lt;&gt;0,"",AI320))</f>
        <v/>
      </c>
      <c r="AQ320" s="52" t="s">
        <v>0</v>
      </c>
      <c r="AR320" s="135"/>
      <c r="AS320" s="52" t="s">
        <v>0</v>
      </c>
      <c r="AT320" s="57" t="str">
        <f t="shared" si="285"/>
        <v/>
      </c>
      <c r="AU320" s="33" t="str">
        <f>IF(AT320="","",MAX(AU$10:AU319)+1)</f>
        <v/>
      </c>
      <c r="AV320" s="33" t="str">
        <f t="shared" si="286"/>
        <v/>
      </c>
      <c r="AW320" s="33" t="str">
        <f t="shared" si="287"/>
        <v/>
      </c>
      <c r="AX320" s="33" t="str">
        <f>IF(AR320="","",MAX(AX$10:AX319)+1)</f>
        <v/>
      </c>
      <c r="AY320" s="94" t="str">
        <f t="shared" si="288"/>
        <v/>
      </c>
      <c r="AZ320" s="71" t="str">
        <f t="shared" si="289"/>
        <v/>
      </c>
      <c r="BA320" s="52" t="s">
        <v>0</v>
      </c>
      <c r="BB320" s="20" t="str">
        <f t="shared" si="290"/>
        <v/>
      </c>
      <c r="BC320" s="52" t="s">
        <v>0</v>
      </c>
      <c r="BD320" s="165" t="str">
        <f t="shared" si="291"/>
        <v>OK Japetić</v>
      </c>
      <c r="BE320" s="52" t="s">
        <v>0</v>
      </c>
      <c r="BF320" s="63" t="str">
        <f t="shared" si="292"/>
        <v>53:45</v>
      </c>
      <c r="BG320" s="93" t="str">
        <f t="shared" si="293"/>
        <v>0</v>
      </c>
      <c r="BH320" s="211">
        <f t="shared" si="294"/>
        <v>3225</v>
      </c>
      <c r="BI320" s="212">
        <f t="shared" si="265"/>
        <v>1</v>
      </c>
      <c r="BJ320" s="52" t="s">
        <v>0</v>
      </c>
      <c r="BK320" s="57" t="str">
        <f t="shared" si="295"/>
        <v>Gabrijela</v>
      </c>
      <c r="BL320" s="33" t="str">
        <f t="shared" si="296"/>
        <v>Baburek</v>
      </c>
      <c r="BM320" s="78">
        <f t="shared" si="297"/>
        <v>1217</v>
      </c>
      <c r="BN320" s="78" t="str">
        <f t="shared" si="298"/>
        <v/>
      </c>
      <c r="BO320" s="33" t="str">
        <f t="shared" si="299"/>
        <v>Gabrijela</v>
      </c>
      <c r="BP320" s="71" t="str">
        <f t="shared" si="300"/>
        <v>Baburek</v>
      </c>
      <c r="BQ320" s="52" t="s">
        <v>0</v>
      </c>
      <c r="BR320" s="87" t="str">
        <f t="shared" si="301"/>
        <v/>
      </c>
      <c r="BS320" s="52" t="s">
        <v>0</v>
      </c>
      <c r="BT320" s="20" t="str">
        <f t="shared" si="302"/>
        <v/>
      </c>
      <c r="BU320" s="52" t="s">
        <v>0</v>
      </c>
      <c r="BV320" s="135"/>
      <c r="BW320" s="52" t="s">
        <v>0</v>
      </c>
      <c r="BX320" s="57" t="str">
        <f t="shared" si="303"/>
        <v/>
      </c>
      <c r="BY320" s="78" t="str">
        <f>IF(BV320="","",MAX(BY$10:BY319)+1)</f>
        <v/>
      </c>
      <c r="BZ320" s="58" t="str">
        <f t="shared" si="304"/>
        <v/>
      </c>
      <c r="CA320" s="52" t="s">
        <v>0</v>
      </c>
      <c r="CB320" s="20" t="str">
        <f t="shared" si="305"/>
        <v/>
      </c>
      <c r="CC320" s="52" t="s">
        <v>0</v>
      </c>
      <c r="CD320" s="63" t="str">
        <f>IF(AND(BM320="NEMA",BN320="NEMA"),MAX(CD$10:CD319)+1,"")</f>
        <v/>
      </c>
      <c r="CE320" s="58" t="str">
        <f t="shared" si="306"/>
        <v/>
      </c>
      <c r="CF320" t="s">
        <v>0</v>
      </c>
      <c r="CG320" s="138" t="str">
        <f t="shared" si="266"/>
        <v>Ž</v>
      </c>
      <c r="CH320" t="s">
        <v>0</v>
      </c>
      <c r="CI320" s="57" t="str">
        <f>IF(CD320="","",IF(M320&lt;&gt;"CRO","","INSERT INTO osoba (id,reg_broj,oib,spol_id,dat_rodjenja) VALUES ("&amp;CD320&amp;",(SELECT max(reg_broj)+1 FROM osoba),Null,'"&amp;CG320&amp;"',Null); INSERT INTO osoba_log (id,reg_broj,oib,spol_id,dat_rodjenja,dnevnik_id) SELECT id,reg_broj,oib,spol_id,dat_rodjenja,"&amp;dnevnik_id&amp;" FROM osoba WHERE id = "&amp;CD320&amp;";"))</f>
        <v/>
      </c>
      <c r="CJ320" s="71" t="str">
        <f>IF(CD320="","","INSERT INTO imeprezime (id,osoba_id,rbr,ime,prezime,klub_id,identitet_id,sintaksa_id,info,aktivno,dnevnik_id) VALUES ("&amp;CD320&amp;","&amp;IF(CI320="","Null",CD320)&amp;",1,'"&amp;BK320&amp;"','"&amp;BL320&amp;"',(SELECT id FROM klub WHERE naziv = '"&amp;BD320&amp;"'),Null,1,'',1,"&amp;dnevnik_id&amp;");")</f>
        <v/>
      </c>
      <c r="CK320" t="s">
        <v>0</v>
      </c>
      <c r="CL320" s="20" t="str">
        <f t="shared" si="307"/>
        <v/>
      </c>
      <c r="CM320" s="52" t="s">
        <v>0</v>
      </c>
      <c r="CN320" s="57" t="str">
        <f t="shared" si="267"/>
        <v>Gabrijela</v>
      </c>
      <c r="CO320" s="71" t="str">
        <f t="shared" si="268"/>
        <v>Baburek</v>
      </c>
      <c r="CP320" s="52" t="s">
        <v>0</v>
      </c>
      <c r="CQ320" s="57" t="str">
        <f t="shared" si="308"/>
        <v>Gabrijela – Baburek – OK Japetić – Ž45</v>
      </c>
      <c r="CR320" s="58">
        <f t="shared" si="309"/>
        <v>71</v>
      </c>
      <c r="CS320" s="52" t="s">
        <v>0</v>
      </c>
      <c r="CT320" s="57" t="str">
        <f t="shared" si="310"/>
        <v>Gabrijela – Baburek – OK Japetić</v>
      </c>
      <c r="CU320" s="58">
        <f t="shared" si="311"/>
        <v>71</v>
      </c>
      <c r="CV320" s="52" t="s">
        <v>0</v>
      </c>
      <c r="CW320" s="57" t="str">
        <f t="shared" si="312"/>
        <v>Gabrijela – Baburek</v>
      </c>
      <c r="CX320" s="58">
        <f t="shared" si="313"/>
        <v>71</v>
      </c>
      <c r="CY320" s="52" t="s">
        <v>0</v>
      </c>
      <c r="CZ320" s="63">
        <f t="shared" si="314"/>
        <v>71</v>
      </c>
      <c r="DA320" s="58" cm="1">
        <f t="array" ref="DA320">IF(CZ320&lt;&gt;"",INDEX(imePrezime_id,CZ320,0),IF(CD320&lt;&gt;"",CD320,""))</f>
        <v>1217</v>
      </c>
      <c r="DB320" s="52" t="s">
        <v>0</v>
      </c>
      <c r="DC320" s="63" t="str">
        <f t="shared" si="315"/>
        <v>imepre</v>
      </c>
      <c r="DD320" s="78" t="str">
        <f t="shared" si="269"/>
        <v>klu(ali)</v>
      </c>
      <c r="DE320" s="78" t="str">
        <f t="shared" si="316"/>
        <v>kat</v>
      </c>
      <c r="DF320" s="78" t="str">
        <f t="shared" si="317"/>
        <v/>
      </c>
      <c r="DG320" s="71" t="str">
        <f t="shared" si="318"/>
        <v>imepre-klu(ali)-kat</v>
      </c>
      <c r="DH320" s="52" t="s">
        <v>0</v>
      </c>
      <c r="DI320" s="63">
        <f>IF(BL320="","",MAX(DI$10:DI319)+1)</f>
        <v>1279</v>
      </c>
      <c r="DJ320" s="78">
        <f t="shared" si="319"/>
        <v>1012</v>
      </c>
      <c r="DK320" s="78">
        <f t="shared" si="320"/>
        <v>1217</v>
      </c>
      <c r="DL320" s="78">
        <f t="shared" si="321"/>
        <v>3225</v>
      </c>
      <c r="DM320" s="78">
        <f t="shared" si="322"/>
        <v>1</v>
      </c>
      <c r="DN320" s="78">
        <f t="shared" si="270"/>
        <v>0</v>
      </c>
      <c r="DO320" s="78">
        <f t="shared" si="271"/>
        <v>3</v>
      </c>
      <c r="DP320" s="78" t="str">
        <f t="shared" si="323"/>
        <v>0</v>
      </c>
      <c r="DQ320" s="78" t="str">
        <f t="shared" si="324"/>
        <v/>
      </c>
      <c r="DR320" s="78">
        <f t="shared" si="325"/>
        <v>1</v>
      </c>
      <c r="DS320" s="58" t="str">
        <f t="shared" si="272"/>
        <v/>
      </c>
      <c r="DT320" s="52" t="s">
        <v>0</v>
      </c>
      <c r="DU320" s="20"/>
      <c r="DV320" s="52"/>
      <c r="DW320" s="20"/>
      <c r="DX320" s="52"/>
      <c r="DY320" s="230"/>
      <c r="DZ320" s="52" t="s">
        <v>0</v>
      </c>
    </row>
    <row r="321" spans="1:130" x14ac:dyDescent="0.25">
      <c r="A321" t="s">
        <v>0</v>
      </c>
      <c r="B321" s="57" t="str">
        <f>IF(csv!F313="","",csv!T313)</f>
        <v>Ž45</v>
      </c>
      <c r="C321" s="33" t="s">
        <v>0</v>
      </c>
      <c r="D321" s="33" t="str">
        <f>IF(csv!F313="","",csv!F313)</f>
        <v>Beata Adrianna</v>
      </c>
      <c r="E321" s="33" t="str">
        <f>IF(csv!E313="","",csv!E313)</f>
        <v>Glinska</v>
      </c>
      <c r="F321" s="33" t="s">
        <v>0</v>
      </c>
      <c r="G321" s="78" t="str">
        <f>IF(csv!M313="","",csv!M313)</f>
        <v>54:07</v>
      </c>
      <c r="H321" s="78" t="str">
        <f>IF(csv!N313="","",csv!N313)</f>
        <v>0</v>
      </c>
      <c r="I321" s="33" t="s">
        <v>0</v>
      </c>
      <c r="J321" s="33" t="str">
        <f>IF(csv!P313="","",csv!P313)</f>
        <v>KAP</v>
      </c>
      <c r="K321" s="33" t="str">
        <f>IF(csv!Q313="","",csv!Q313)</f>
        <v>OK Kapela</v>
      </c>
      <c r="L321" s="33" t="s">
        <v>0</v>
      </c>
      <c r="M321" s="71" t="str">
        <f>IF(csv!R313="","",csv!R313)</f>
        <v>CRO</v>
      </c>
      <c r="N321" s="52" t="s">
        <v>0</v>
      </c>
      <c r="O321" s="57" t="str">
        <f t="shared" si="273"/>
        <v>Ž45</v>
      </c>
      <c r="P321" s="78">
        <f>IF(O321="","",IF(COUNTIF(O$10:O320,O321)=0,P320+1,P320))</f>
        <v>20</v>
      </c>
      <c r="Q321" s="93">
        <f t="shared" si="274"/>
        <v>116</v>
      </c>
      <c r="R321" s="94" t="str" cm="1">
        <f t="array" ref="R321">IF(S321="","",INDEX(natjecanjeStaze_naziv,MATCH(S321,natjecanjeStaze_stazaId,0)))</f>
        <v>M55 – Ž45</v>
      </c>
      <c r="S321" s="58">
        <f t="shared" si="275"/>
        <v>1012</v>
      </c>
      <c r="T321" s="52" t="s">
        <v>0</v>
      </c>
      <c r="U321" s="165" t="str">
        <f t="shared" si="276"/>
        <v>Ž45</v>
      </c>
      <c r="V321" s="52" t="s">
        <v>0</v>
      </c>
      <c r="W321" s="57" t="str">
        <f t="shared" si="277"/>
        <v>CRO</v>
      </c>
      <c r="X321" s="78">
        <f t="shared" si="326"/>
        <v>1</v>
      </c>
      <c r="Y321" s="33" t="str">
        <f t="shared" si="278"/>
        <v/>
      </c>
      <c r="Z321" s="71" t="str">
        <f>IF(Y321="","",MAX(Z$10:Z320)+1)</f>
        <v/>
      </c>
      <c r="AA321" s="52" t="s">
        <v>0</v>
      </c>
      <c r="AB321" s="135"/>
      <c r="AC321" s="52" t="s">
        <v>0</v>
      </c>
      <c r="AD321" s="20" t="str">
        <f t="shared" si="279"/>
        <v/>
      </c>
      <c r="AE321" s="52" t="s">
        <v>0</v>
      </c>
      <c r="AF321" s="165" t="str">
        <f t="shared" si="280"/>
        <v>CRO</v>
      </c>
      <c r="AG321" s="52" t="s">
        <v>0</v>
      </c>
      <c r="AH321" s="57" t="str">
        <f t="shared" si="281"/>
        <v>KAP</v>
      </c>
      <c r="AI321" s="33" t="str">
        <f t="shared" si="282"/>
        <v>OK Kapela</v>
      </c>
      <c r="AJ321" s="78" t="str">
        <f t="shared" si="327"/>
        <v/>
      </c>
      <c r="AK321" s="33" t="str" cm="1">
        <f t="array" ref="AK321">IF(AJ321="",""&amp;AI321,IF(AJ321="NEMA",AI321,INDEX(klub_naziv,MATCH(INDEX(klubAlias_klubId,AJ321),klub_id,0))))</f>
        <v>OK Kapela</v>
      </c>
      <c r="AL321" s="33" t="str" cm="1">
        <f t="array" ref="AL321">IFERROR(""&amp;INDEX(registarNatjecatelji,CX321,4),"")</f>
        <v>OK Kapela</v>
      </c>
      <c r="AM321" s="95" t="str">
        <f t="shared" si="283"/>
        <v/>
      </c>
      <c r="AN321" s="71" t="str">
        <f t="shared" si="284"/>
        <v>OK Kapela</v>
      </c>
      <c r="AO321" s="52" t="s">
        <v>0</v>
      </c>
      <c r="AP321" s="87" t="str">
        <f>IF(AJ321&lt;&gt;"NEMA","",IF(IFERROR(MATCH(AI321,AI$10:AI320,0),0)&lt;&gt;0,"",AI321))</f>
        <v/>
      </c>
      <c r="AQ321" s="52" t="s">
        <v>0</v>
      </c>
      <c r="AR321" s="135"/>
      <c r="AS321" s="52" t="s">
        <v>0</v>
      </c>
      <c r="AT321" s="57" t="str">
        <f t="shared" si="285"/>
        <v/>
      </c>
      <c r="AU321" s="33" t="str">
        <f>IF(AT321="","",MAX(AU$10:AU320)+1)</f>
        <v/>
      </c>
      <c r="AV321" s="33" t="str">
        <f t="shared" si="286"/>
        <v/>
      </c>
      <c r="AW321" s="33" t="str">
        <f t="shared" si="287"/>
        <v/>
      </c>
      <c r="AX321" s="33" t="str">
        <f>IF(AR321="","",MAX(AX$10:AX320)+1)</f>
        <v/>
      </c>
      <c r="AY321" s="94" t="str">
        <f t="shared" si="288"/>
        <v/>
      </c>
      <c r="AZ321" s="71" t="str">
        <f t="shared" si="289"/>
        <v/>
      </c>
      <c r="BA321" s="52" t="s">
        <v>0</v>
      </c>
      <c r="BB321" s="20" t="str">
        <f t="shared" si="290"/>
        <v/>
      </c>
      <c r="BC321" s="52" t="s">
        <v>0</v>
      </c>
      <c r="BD321" s="165" t="str">
        <f t="shared" si="291"/>
        <v>OK Kapela</v>
      </c>
      <c r="BE321" s="52" t="s">
        <v>0</v>
      </c>
      <c r="BF321" s="63" t="str">
        <f t="shared" si="292"/>
        <v>54:07</v>
      </c>
      <c r="BG321" s="93" t="str">
        <f t="shared" si="293"/>
        <v>0</v>
      </c>
      <c r="BH321" s="211">
        <f t="shared" si="294"/>
        <v>3247</v>
      </c>
      <c r="BI321" s="212">
        <f t="shared" si="265"/>
        <v>1</v>
      </c>
      <c r="BJ321" s="52" t="s">
        <v>0</v>
      </c>
      <c r="BK321" s="57" t="str">
        <f t="shared" si="295"/>
        <v>Beata Adrianna</v>
      </c>
      <c r="BL321" s="33" t="str">
        <f t="shared" si="296"/>
        <v>Glinska</v>
      </c>
      <c r="BM321" s="78">
        <f t="shared" si="297"/>
        <v>1867</v>
      </c>
      <c r="BN321" s="78" t="str">
        <f t="shared" si="298"/>
        <v/>
      </c>
      <c r="BO321" s="33" t="str">
        <f t="shared" si="299"/>
        <v>Beata Adrianna</v>
      </c>
      <c r="BP321" s="71" t="str">
        <f t="shared" si="300"/>
        <v>Glinska</v>
      </c>
      <c r="BQ321" s="52" t="s">
        <v>0</v>
      </c>
      <c r="BR321" s="87" t="str">
        <f t="shared" si="301"/>
        <v/>
      </c>
      <c r="BS321" s="52" t="s">
        <v>0</v>
      </c>
      <c r="BT321" s="20" t="str">
        <f t="shared" si="302"/>
        <v/>
      </c>
      <c r="BU321" s="52" t="s">
        <v>0</v>
      </c>
      <c r="BV321" s="135"/>
      <c r="BW321" s="52" t="s">
        <v>0</v>
      </c>
      <c r="BX321" s="57" t="str">
        <f t="shared" si="303"/>
        <v/>
      </c>
      <c r="BY321" s="78" t="str">
        <f>IF(BV321="","",MAX(BY$10:BY320)+1)</f>
        <v/>
      </c>
      <c r="BZ321" s="58" t="str">
        <f t="shared" si="304"/>
        <v/>
      </c>
      <c r="CA321" s="52" t="s">
        <v>0</v>
      </c>
      <c r="CB321" s="20" t="str">
        <f t="shared" si="305"/>
        <v/>
      </c>
      <c r="CC321" s="52" t="s">
        <v>0</v>
      </c>
      <c r="CD321" s="63" t="str">
        <f>IF(AND(BM321="NEMA",BN321="NEMA"),MAX(CD$10:CD320)+1,"")</f>
        <v/>
      </c>
      <c r="CE321" s="58" t="str">
        <f t="shared" si="306"/>
        <v/>
      </c>
      <c r="CF321" t="s">
        <v>0</v>
      </c>
      <c r="CG321" s="138" t="str">
        <f t="shared" si="266"/>
        <v>Ž</v>
      </c>
      <c r="CH321" t="s">
        <v>0</v>
      </c>
      <c r="CI321" s="57" t="str">
        <f>IF(CD321="","",IF(M321&lt;&gt;"CRO","","INSERT INTO osoba (id,reg_broj,oib,spol_id,dat_rodjenja) VALUES ("&amp;CD321&amp;",(SELECT max(reg_broj)+1 FROM osoba),Null,'"&amp;CG321&amp;"',Null); INSERT INTO osoba_log (id,reg_broj,oib,spol_id,dat_rodjenja,dnevnik_id) SELECT id,reg_broj,oib,spol_id,dat_rodjenja,"&amp;dnevnik_id&amp;" FROM osoba WHERE id = "&amp;CD321&amp;";"))</f>
        <v/>
      </c>
      <c r="CJ321" s="71" t="str">
        <f>IF(CD321="","","INSERT INTO imeprezime (id,osoba_id,rbr,ime,prezime,klub_id,identitet_id,sintaksa_id,info,aktivno,dnevnik_id) VALUES ("&amp;CD321&amp;","&amp;IF(CI321="","Null",CD321)&amp;",1,'"&amp;BK321&amp;"','"&amp;BL321&amp;"',(SELECT id FROM klub WHERE naziv = '"&amp;BD321&amp;"'),Null,1,'',1,"&amp;dnevnik_id&amp;");")</f>
        <v/>
      </c>
      <c r="CK321" t="s">
        <v>0</v>
      </c>
      <c r="CL321" s="20" t="str">
        <f t="shared" si="307"/>
        <v/>
      </c>
      <c r="CM321" s="52" t="s">
        <v>0</v>
      </c>
      <c r="CN321" s="57" t="str">
        <f t="shared" si="267"/>
        <v>Beata Adrianna</v>
      </c>
      <c r="CO321" s="71" t="str">
        <f t="shared" si="268"/>
        <v>Glinska</v>
      </c>
      <c r="CP321" s="52" t="s">
        <v>0</v>
      </c>
      <c r="CQ321" s="57" t="str">
        <f t="shared" si="308"/>
        <v>Beata Adrianna – Glinska – OK Kapela – Ž45</v>
      </c>
      <c r="CR321" s="58">
        <f t="shared" si="309"/>
        <v>242</v>
      </c>
      <c r="CS321" s="52" t="s">
        <v>0</v>
      </c>
      <c r="CT321" s="57" t="str">
        <f t="shared" si="310"/>
        <v>Beata Adrianna – Glinska – OK Kapela</v>
      </c>
      <c r="CU321" s="58">
        <f t="shared" si="311"/>
        <v>242</v>
      </c>
      <c r="CV321" s="52" t="s">
        <v>0</v>
      </c>
      <c r="CW321" s="57" t="str">
        <f t="shared" si="312"/>
        <v>Beata Adrianna – Glinska</v>
      </c>
      <c r="CX321" s="58">
        <f t="shared" si="313"/>
        <v>242</v>
      </c>
      <c r="CY321" s="52" t="s">
        <v>0</v>
      </c>
      <c r="CZ321" s="63">
        <f t="shared" si="314"/>
        <v>242</v>
      </c>
      <c r="DA321" s="58" cm="1">
        <f t="array" ref="DA321">IF(CZ321&lt;&gt;"",INDEX(imePrezime_id,CZ321,0),IF(CD321&lt;&gt;"",CD321,""))</f>
        <v>1867</v>
      </c>
      <c r="DB321" s="52" t="s">
        <v>0</v>
      </c>
      <c r="DC321" s="63" t="str">
        <f t="shared" si="315"/>
        <v>imepre</v>
      </c>
      <c r="DD321" s="78" t="str">
        <f t="shared" si="269"/>
        <v>klu</v>
      </c>
      <c r="DE321" s="78" t="str">
        <f t="shared" si="316"/>
        <v>kat</v>
      </c>
      <c r="DF321" s="78" t="str">
        <f t="shared" si="317"/>
        <v/>
      </c>
      <c r="DG321" s="71" t="str">
        <f t="shared" si="318"/>
        <v>imepre-klu-kat</v>
      </c>
      <c r="DH321" s="52" t="s">
        <v>0</v>
      </c>
      <c r="DI321" s="63">
        <f>IF(BL321="","",MAX(DI$10:DI320)+1)</f>
        <v>1280</v>
      </c>
      <c r="DJ321" s="78">
        <f t="shared" si="319"/>
        <v>1012</v>
      </c>
      <c r="DK321" s="78">
        <f t="shared" si="320"/>
        <v>1867</v>
      </c>
      <c r="DL321" s="78">
        <f t="shared" si="321"/>
        <v>3247</v>
      </c>
      <c r="DM321" s="78">
        <f t="shared" si="322"/>
        <v>1</v>
      </c>
      <c r="DN321" s="78">
        <f t="shared" si="270"/>
        <v>0</v>
      </c>
      <c r="DO321" s="78">
        <f t="shared" si="271"/>
        <v>1</v>
      </c>
      <c r="DP321" s="78" t="str">
        <f t="shared" si="323"/>
        <v>0</v>
      </c>
      <c r="DQ321" s="78" t="str">
        <f t="shared" si="324"/>
        <v/>
      </c>
      <c r="DR321" s="78" t="str">
        <f t="shared" si="325"/>
        <v/>
      </c>
      <c r="DS321" s="58" t="str">
        <f t="shared" si="272"/>
        <v/>
      </c>
      <c r="DT321" s="52" t="s">
        <v>0</v>
      </c>
      <c r="DU321" s="20"/>
      <c r="DV321" s="52"/>
      <c r="DW321" s="20"/>
      <c r="DX321" s="52"/>
      <c r="DY321" s="230"/>
      <c r="DZ321" s="52" t="s">
        <v>0</v>
      </c>
    </row>
    <row r="322" spans="1:130" x14ac:dyDescent="0.25">
      <c r="A322" t="s">
        <v>0</v>
      </c>
      <c r="B322" s="57" t="str">
        <f>IF(csv!F314="","",csv!T314)</f>
        <v>Ž45</v>
      </c>
      <c r="C322" s="33" t="s">
        <v>0</v>
      </c>
      <c r="D322" s="33" t="str">
        <f>IF(csv!F314="","",csv!F314)</f>
        <v>Marija</v>
      </c>
      <c r="E322" s="33" t="str">
        <f>IF(csv!E314="","",csv!E314)</f>
        <v>Jazvić Mioković</v>
      </c>
      <c r="F322" s="33" t="s">
        <v>0</v>
      </c>
      <c r="G322" s="78" t="str">
        <f>IF(csv!M314="","",csv!M314)</f>
        <v>55:42</v>
      </c>
      <c r="H322" s="78" t="str">
        <f>IF(csv!N314="","",csv!N314)</f>
        <v>0</v>
      </c>
      <c r="I322" s="33" t="s">
        <v>0</v>
      </c>
      <c r="J322" s="33" t="str">
        <f>IF(csv!P314="","",csv!P314)</f>
        <v>KAP</v>
      </c>
      <c r="K322" s="33" t="str">
        <f>IF(csv!Q314="","",csv!Q314)</f>
        <v>OK Kapela</v>
      </c>
      <c r="L322" s="33" t="s">
        <v>0</v>
      </c>
      <c r="M322" s="71" t="str">
        <f>IF(csv!R314="","",csv!R314)</f>
        <v>CRO</v>
      </c>
      <c r="N322" s="52" t="s">
        <v>0</v>
      </c>
      <c r="O322" s="57" t="str">
        <f t="shared" si="273"/>
        <v>Ž45</v>
      </c>
      <c r="P322" s="78">
        <f>IF(O322="","",IF(COUNTIF(O$10:O321,O322)=0,P321+1,P321))</f>
        <v>20</v>
      </c>
      <c r="Q322" s="93">
        <f t="shared" si="274"/>
        <v>116</v>
      </c>
      <c r="R322" s="94" t="str" cm="1">
        <f t="array" ref="R322">IF(S322="","",INDEX(natjecanjeStaze_naziv,MATCH(S322,natjecanjeStaze_stazaId,0)))</f>
        <v>M55 – Ž45</v>
      </c>
      <c r="S322" s="58">
        <f t="shared" si="275"/>
        <v>1012</v>
      </c>
      <c r="T322" s="52" t="s">
        <v>0</v>
      </c>
      <c r="U322" s="165" t="str">
        <f t="shared" si="276"/>
        <v>Ž45</v>
      </c>
      <c r="V322" s="52" t="s">
        <v>0</v>
      </c>
      <c r="W322" s="57" t="str">
        <f t="shared" si="277"/>
        <v>CRO</v>
      </c>
      <c r="X322" s="78">
        <f t="shared" si="326"/>
        <v>1</v>
      </c>
      <c r="Y322" s="33" t="str">
        <f t="shared" si="278"/>
        <v/>
      </c>
      <c r="Z322" s="71" t="str">
        <f>IF(Y322="","",MAX(Z$10:Z321)+1)</f>
        <v/>
      </c>
      <c r="AA322" s="52" t="s">
        <v>0</v>
      </c>
      <c r="AB322" s="135"/>
      <c r="AC322" s="52" t="s">
        <v>0</v>
      </c>
      <c r="AD322" s="20" t="str">
        <f t="shared" si="279"/>
        <v/>
      </c>
      <c r="AE322" s="52" t="s">
        <v>0</v>
      </c>
      <c r="AF322" s="165" t="str">
        <f t="shared" si="280"/>
        <v>CRO</v>
      </c>
      <c r="AG322" s="52" t="s">
        <v>0</v>
      </c>
      <c r="AH322" s="57" t="str">
        <f t="shared" si="281"/>
        <v>KAP</v>
      </c>
      <c r="AI322" s="33" t="str">
        <f t="shared" si="282"/>
        <v>OK Kapela</v>
      </c>
      <c r="AJ322" s="78" t="str">
        <f t="shared" si="327"/>
        <v/>
      </c>
      <c r="AK322" s="33" t="str" cm="1">
        <f t="array" ref="AK322">IF(AJ322="",""&amp;AI322,IF(AJ322="NEMA",AI322,INDEX(klub_naziv,MATCH(INDEX(klubAlias_klubId,AJ322),klub_id,0))))</f>
        <v>OK Kapela</v>
      </c>
      <c r="AL322" s="33" t="str" cm="1">
        <f t="array" ref="AL322">IFERROR(""&amp;INDEX(registarNatjecatelji,CX322,4),"")</f>
        <v>OK Kapela</v>
      </c>
      <c r="AM322" s="95" t="str">
        <f t="shared" si="283"/>
        <v/>
      </c>
      <c r="AN322" s="71" t="str">
        <f t="shared" si="284"/>
        <v>OK Kapela</v>
      </c>
      <c r="AO322" s="52" t="s">
        <v>0</v>
      </c>
      <c r="AP322" s="87" t="str">
        <f>IF(AJ322&lt;&gt;"NEMA","",IF(IFERROR(MATCH(AI322,AI$10:AI321,0),0)&lt;&gt;0,"",AI322))</f>
        <v/>
      </c>
      <c r="AQ322" s="52" t="s">
        <v>0</v>
      </c>
      <c r="AR322" s="135"/>
      <c r="AS322" s="52" t="s">
        <v>0</v>
      </c>
      <c r="AT322" s="57" t="str">
        <f t="shared" si="285"/>
        <v/>
      </c>
      <c r="AU322" s="33" t="str">
        <f>IF(AT322="","",MAX(AU$10:AU321)+1)</f>
        <v/>
      </c>
      <c r="AV322" s="33" t="str">
        <f t="shared" si="286"/>
        <v/>
      </c>
      <c r="AW322" s="33" t="str">
        <f t="shared" si="287"/>
        <v/>
      </c>
      <c r="AX322" s="33" t="str">
        <f>IF(AR322="","",MAX(AX$10:AX321)+1)</f>
        <v/>
      </c>
      <c r="AY322" s="94" t="str">
        <f t="shared" si="288"/>
        <v/>
      </c>
      <c r="AZ322" s="71" t="str">
        <f t="shared" si="289"/>
        <v/>
      </c>
      <c r="BA322" s="52" t="s">
        <v>0</v>
      </c>
      <c r="BB322" s="20" t="str">
        <f t="shared" si="290"/>
        <v/>
      </c>
      <c r="BC322" s="52" t="s">
        <v>0</v>
      </c>
      <c r="BD322" s="165" t="str">
        <f t="shared" si="291"/>
        <v>OK Kapela</v>
      </c>
      <c r="BE322" s="52" t="s">
        <v>0</v>
      </c>
      <c r="BF322" s="63" t="str">
        <f t="shared" si="292"/>
        <v>55:42</v>
      </c>
      <c r="BG322" s="93" t="str">
        <f t="shared" si="293"/>
        <v>0</v>
      </c>
      <c r="BH322" s="211">
        <f t="shared" si="294"/>
        <v>3342</v>
      </c>
      <c r="BI322" s="212">
        <f t="shared" si="265"/>
        <v>1</v>
      </c>
      <c r="BJ322" s="52" t="s">
        <v>0</v>
      </c>
      <c r="BK322" s="57" t="str">
        <f t="shared" si="295"/>
        <v>Marija</v>
      </c>
      <c r="BL322" s="33" t="str">
        <f t="shared" si="296"/>
        <v>Jazvić Mioković</v>
      </c>
      <c r="BM322" s="78">
        <f t="shared" si="297"/>
        <v>1128</v>
      </c>
      <c r="BN322" s="78" t="str">
        <f t="shared" si="298"/>
        <v/>
      </c>
      <c r="BO322" s="33" t="str">
        <f t="shared" si="299"/>
        <v>Marija</v>
      </c>
      <c r="BP322" s="71" t="str">
        <f t="shared" si="300"/>
        <v>Jazvić Mioković</v>
      </c>
      <c r="BQ322" s="52" t="s">
        <v>0</v>
      </c>
      <c r="BR322" s="87" t="str">
        <f t="shared" si="301"/>
        <v/>
      </c>
      <c r="BS322" s="52" t="s">
        <v>0</v>
      </c>
      <c r="BT322" s="20" t="str">
        <f t="shared" si="302"/>
        <v/>
      </c>
      <c r="BU322" s="52" t="s">
        <v>0</v>
      </c>
      <c r="BV322" s="135"/>
      <c r="BW322" s="52" t="s">
        <v>0</v>
      </c>
      <c r="BX322" s="57" t="str">
        <f t="shared" si="303"/>
        <v/>
      </c>
      <c r="BY322" s="78" t="str">
        <f>IF(BV322="","",MAX(BY$10:BY321)+1)</f>
        <v/>
      </c>
      <c r="BZ322" s="58" t="str">
        <f t="shared" si="304"/>
        <v/>
      </c>
      <c r="CA322" s="52" t="s">
        <v>0</v>
      </c>
      <c r="CB322" s="20" t="str">
        <f t="shared" si="305"/>
        <v/>
      </c>
      <c r="CC322" s="52" t="s">
        <v>0</v>
      </c>
      <c r="CD322" s="63" t="str">
        <f>IF(AND(BM322="NEMA",BN322="NEMA"),MAX(CD$10:CD321)+1,"")</f>
        <v/>
      </c>
      <c r="CE322" s="58" t="str">
        <f t="shared" si="306"/>
        <v/>
      </c>
      <c r="CF322" t="s">
        <v>0</v>
      </c>
      <c r="CG322" s="138" t="str">
        <f t="shared" si="266"/>
        <v>Ž</v>
      </c>
      <c r="CH322" t="s">
        <v>0</v>
      </c>
      <c r="CI322" s="57" t="str">
        <f>IF(CD322="","",IF(M322&lt;&gt;"CRO","","INSERT INTO osoba (id,reg_broj,oib,spol_id,dat_rodjenja) VALUES ("&amp;CD322&amp;",(SELECT max(reg_broj)+1 FROM osoba),Null,'"&amp;CG322&amp;"',Null); INSERT INTO osoba_log (id,reg_broj,oib,spol_id,dat_rodjenja,dnevnik_id) SELECT id,reg_broj,oib,spol_id,dat_rodjenja,"&amp;dnevnik_id&amp;" FROM osoba WHERE id = "&amp;CD322&amp;";"))</f>
        <v/>
      </c>
      <c r="CJ322" s="71" t="str">
        <f>IF(CD322="","","INSERT INTO imeprezime (id,osoba_id,rbr,ime,prezime,klub_id,identitet_id,sintaksa_id,info,aktivno,dnevnik_id) VALUES ("&amp;CD322&amp;","&amp;IF(CI322="","Null",CD322)&amp;",1,'"&amp;BK322&amp;"','"&amp;BL322&amp;"',(SELECT id FROM klub WHERE naziv = '"&amp;BD322&amp;"'),Null,1,'',1,"&amp;dnevnik_id&amp;");")</f>
        <v/>
      </c>
      <c r="CK322" t="s">
        <v>0</v>
      </c>
      <c r="CL322" s="20" t="str">
        <f t="shared" si="307"/>
        <v/>
      </c>
      <c r="CM322" s="52" t="s">
        <v>0</v>
      </c>
      <c r="CN322" s="57" t="str">
        <f t="shared" si="267"/>
        <v>Marija</v>
      </c>
      <c r="CO322" s="71" t="str">
        <f t="shared" si="268"/>
        <v>Jazvić Mioković</v>
      </c>
      <c r="CP322" s="52" t="s">
        <v>0</v>
      </c>
      <c r="CQ322" s="57" t="str">
        <f t="shared" si="308"/>
        <v>Marija – Jazvić Mioković – OK Kapela – Ž45</v>
      </c>
      <c r="CR322" s="58">
        <f t="shared" si="309"/>
        <v>255</v>
      </c>
      <c r="CS322" s="52" t="s">
        <v>0</v>
      </c>
      <c r="CT322" s="57" t="str">
        <f t="shared" si="310"/>
        <v>Marija – Jazvić Mioković – OK Kapela</v>
      </c>
      <c r="CU322" s="58">
        <f t="shared" si="311"/>
        <v>255</v>
      </c>
      <c r="CV322" s="52" t="s">
        <v>0</v>
      </c>
      <c r="CW322" s="57" t="str">
        <f t="shared" si="312"/>
        <v>Marija – Jazvić Mioković</v>
      </c>
      <c r="CX322" s="58">
        <f t="shared" si="313"/>
        <v>255</v>
      </c>
      <c r="CY322" s="52" t="s">
        <v>0</v>
      </c>
      <c r="CZ322" s="63">
        <f t="shared" si="314"/>
        <v>255</v>
      </c>
      <c r="DA322" s="58" cm="1">
        <f t="array" ref="DA322">IF(CZ322&lt;&gt;"",INDEX(imePrezime_id,CZ322,0),IF(CD322&lt;&gt;"",CD322,""))</f>
        <v>1128</v>
      </c>
      <c r="DB322" s="52" t="s">
        <v>0</v>
      </c>
      <c r="DC322" s="63" t="str">
        <f t="shared" si="315"/>
        <v>imepre</v>
      </c>
      <c r="DD322" s="78" t="str">
        <f t="shared" si="269"/>
        <v>klu</v>
      </c>
      <c r="DE322" s="78" t="str">
        <f t="shared" si="316"/>
        <v>kat</v>
      </c>
      <c r="DF322" s="78" t="str">
        <f t="shared" si="317"/>
        <v/>
      </c>
      <c r="DG322" s="71" t="str">
        <f t="shared" si="318"/>
        <v>imepre-klu-kat</v>
      </c>
      <c r="DH322" s="52" t="s">
        <v>0</v>
      </c>
      <c r="DI322" s="63">
        <f>IF(BL322="","",MAX(DI$10:DI321)+1)</f>
        <v>1281</v>
      </c>
      <c r="DJ322" s="78">
        <f t="shared" si="319"/>
        <v>1012</v>
      </c>
      <c r="DK322" s="78">
        <f t="shared" si="320"/>
        <v>1128</v>
      </c>
      <c r="DL322" s="78">
        <f t="shared" si="321"/>
        <v>3342</v>
      </c>
      <c r="DM322" s="78">
        <f t="shared" si="322"/>
        <v>1</v>
      </c>
      <c r="DN322" s="78">
        <f t="shared" si="270"/>
        <v>0</v>
      </c>
      <c r="DO322" s="78">
        <f t="shared" si="271"/>
        <v>1</v>
      </c>
      <c r="DP322" s="78" t="str">
        <f t="shared" si="323"/>
        <v>0</v>
      </c>
      <c r="DQ322" s="78" t="str">
        <f t="shared" si="324"/>
        <v/>
      </c>
      <c r="DR322" s="78" t="str">
        <f t="shared" si="325"/>
        <v/>
      </c>
      <c r="DS322" s="58" t="str">
        <f t="shared" si="272"/>
        <v/>
      </c>
      <c r="DT322" s="52" t="s">
        <v>0</v>
      </c>
      <c r="DU322" s="20"/>
      <c r="DV322" s="52"/>
      <c r="DW322" s="20"/>
      <c r="DX322" s="52"/>
      <c r="DY322" s="230"/>
      <c r="DZ322" s="52" t="s">
        <v>0</v>
      </c>
    </row>
    <row r="323" spans="1:130" x14ac:dyDescent="0.25">
      <c r="A323" t="s">
        <v>0</v>
      </c>
      <c r="B323" s="57" t="str">
        <f>IF(csv!F315="","",csv!T315)</f>
        <v>Ž45</v>
      </c>
      <c r="C323" s="33" t="s">
        <v>0</v>
      </c>
      <c r="D323" s="33" t="str">
        <f>IF(csv!F315="","",csv!F315)</f>
        <v>Marija</v>
      </c>
      <c r="E323" s="33" t="str">
        <f>IF(csv!E315="","",csv!E315)</f>
        <v>Schubert</v>
      </c>
      <c r="F323" s="33" t="s">
        <v>0</v>
      </c>
      <c r="G323" s="78" t="str">
        <f>IF(csv!M315="","",csv!M315)</f>
        <v>59:41</v>
      </c>
      <c r="H323" s="78" t="str">
        <f>IF(csv!N315="","",csv!N315)</f>
        <v>0</v>
      </c>
      <c r="I323" s="33" t="s">
        <v>0</v>
      </c>
      <c r="J323" s="33" t="str">
        <f>IF(csv!P315="","",csv!P315)</f>
        <v>OK Varaždin</v>
      </c>
      <c r="K323" s="33" t="str">
        <f>IF(csv!Q315="","",csv!Q315)</f>
        <v>OK Varaždin</v>
      </c>
      <c r="L323" s="33" t="s">
        <v>0</v>
      </c>
      <c r="M323" s="71" t="str">
        <f>IF(csv!R315="","",csv!R315)</f>
        <v>CRO</v>
      </c>
      <c r="N323" s="52" t="s">
        <v>0</v>
      </c>
      <c r="O323" s="57" t="str">
        <f t="shared" si="273"/>
        <v>Ž45</v>
      </c>
      <c r="P323" s="78">
        <f>IF(O323="","",IF(COUNTIF(O$10:O322,O323)=0,P322+1,P322))</f>
        <v>20</v>
      </c>
      <c r="Q323" s="93">
        <f t="shared" si="274"/>
        <v>116</v>
      </c>
      <c r="R323" s="94" t="str" cm="1">
        <f t="array" ref="R323">IF(S323="","",INDEX(natjecanjeStaze_naziv,MATCH(S323,natjecanjeStaze_stazaId,0)))</f>
        <v>M55 – Ž45</v>
      </c>
      <c r="S323" s="58">
        <f t="shared" si="275"/>
        <v>1012</v>
      </c>
      <c r="T323" s="52" t="s">
        <v>0</v>
      </c>
      <c r="U323" s="165" t="str">
        <f t="shared" si="276"/>
        <v>Ž45</v>
      </c>
      <c r="V323" s="52" t="s">
        <v>0</v>
      </c>
      <c r="W323" s="57" t="str">
        <f t="shared" si="277"/>
        <v>CRO</v>
      </c>
      <c r="X323" s="78">
        <f t="shared" si="326"/>
        <v>1</v>
      </c>
      <c r="Y323" s="33" t="str">
        <f t="shared" si="278"/>
        <v/>
      </c>
      <c r="Z323" s="71" t="str">
        <f>IF(Y323="","",MAX(Z$10:Z322)+1)</f>
        <v/>
      </c>
      <c r="AA323" s="52" t="s">
        <v>0</v>
      </c>
      <c r="AB323" s="135"/>
      <c r="AC323" s="52" t="s">
        <v>0</v>
      </c>
      <c r="AD323" s="20" t="str">
        <f t="shared" si="279"/>
        <v/>
      </c>
      <c r="AE323" s="52" t="s">
        <v>0</v>
      </c>
      <c r="AF323" s="165" t="str">
        <f t="shared" si="280"/>
        <v>CRO</v>
      </c>
      <c r="AG323" s="52" t="s">
        <v>0</v>
      </c>
      <c r="AH323" s="57" t="str">
        <f t="shared" si="281"/>
        <v>OK Varaždin</v>
      </c>
      <c r="AI323" s="33" t="str">
        <f t="shared" si="282"/>
        <v>OK Varaždin</v>
      </c>
      <c r="AJ323" s="78" t="str">
        <f t="shared" si="327"/>
        <v/>
      </c>
      <c r="AK323" s="33" t="str" cm="1">
        <f t="array" ref="AK323">IF(AJ323="",""&amp;AI323,IF(AJ323="NEMA",AI323,INDEX(klub_naziv,MATCH(INDEX(klubAlias_klubId,AJ323),klub_id,0))))</f>
        <v>OK Varaždin</v>
      </c>
      <c r="AL323" s="33" t="str" cm="1">
        <f t="array" ref="AL323">IFERROR(""&amp;INDEX(registarNatjecatelji,CX323,4),"")</f>
        <v>OK Varaždin</v>
      </c>
      <c r="AM323" s="95" t="str">
        <f t="shared" si="283"/>
        <v/>
      </c>
      <c r="AN323" s="71" t="str">
        <f t="shared" si="284"/>
        <v>OK Varaždin</v>
      </c>
      <c r="AO323" s="52" t="s">
        <v>0</v>
      </c>
      <c r="AP323" s="87" t="str">
        <f>IF(AJ323&lt;&gt;"NEMA","",IF(IFERROR(MATCH(AI323,AI$10:AI322,0),0)&lt;&gt;0,"",AI323))</f>
        <v/>
      </c>
      <c r="AQ323" s="52" t="s">
        <v>0</v>
      </c>
      <c r="AR323" s="135"/>
      <c r="AS323" s="52" t="s">
        <v>0</v>
      </c>
      <c r="AT323" s="57" t="str">
        <f t="shared" si="285"/>
        <v/>
      </c>
      <c r="AU323" s="33" t="str">
        <f>IF(AT323="","",MAX(AU$10:AU322)+1)</f>
        <v/>
      </c>
      <c r="AV323" s="33" t="str">
        <f t="shared" si="286"/>
        <v/>
      </c>
      <c r="AW323" s="33" t="str">
        <f t="shared" si="287"/>
        <v/>
      </c>
      <c r="AX323" s="33" t="str">
        <f>IF(AR323="","",MAX(AX$10:AX322)+1)</f>
        <v/>
      </c>
      <c r="AY323" s="94" t="str">
        <f t="shared" si="288"/>
        <v/>
      </c>
      <c r="AZ323" s="71" t="str">
        <f t="shared" si="289"/>
        <v/>
      </c>
      <c r="BA323" s="52" t="s">
        <v>0</v>
      </c>
      <c r="BB323" s="20" t="str">
        <f t="shared" si="290"/>
        <v/>
      </c>
      <c r="BC323" s="52" t="s">
        <v>0</v>
      </c>
      <c r="BD323" s="165" t="str">
        <f t="shared" si="291"/>
        <v>OK Varaždin</v>
      </c>
      <c r="BE323" s="52" t="s">
        <v>0</v>
      </c>
      <c r="BF323" s="63" t="str">
        <f t="shared" si="292"/>
        <v>59:41</v>
      </c>
      <c r="BG323" s="93" t="str">
        <f t="shared" si="293"/>
        <v>0</v>
      </c>
      <c r="BH323" s="211">
        <f t="shared" si="294"/>
        <v>3581</v>
      </c>
      <c r="BI323" s="212">
        <f t="shared" si="265"/>
        <v>1</v>
      </c>
      <c r="BJ323" s="52" t="s">
        <v>0</v>
      </c>
      <c r="BK323" s="57" t="str">
        <f t="shared" si="295"/>
        <v>Marija</v>
      </c>
      <c r="BL323" s="33" t="str">
        <f t="shared" si="296"/>
        <v>Schubert</v>
      </c>
      <c r="BM323" s="78">
        <f t="shared" si="297"/>
        <v>1270</v>
      </c>
      <c r="BN323" s="78" t="str">
        <f t="shared" si="298"/>
        <v/>
      </c>
      <c r="BO323" s="33" t="str">
        <f t="shared" si="299"/>
        <v>Marija</v>
      </c>
      <c r="BP323" s="71" t="str">
        <f t="shared" si="300"/>
        <v>Schubert</v>
      </c>
      <c r="BQ323" s="52" t="s">
        <v>0</v>
      </c>
      <c r="BR323" s="87" t="str">
        <f t="shared" si="301"/>
        <v/>
      </c>
      <c r="BS323" s="52" t="s">
        <v>0</v>
      </c>
      <c r="BT323" s="20" t="str">
        <f t="shared" si="302"/>
        <v/>
      </c>
      <c r="BU323" s="52" t="s">
        <v>0</v>
      </c>
      <c r="BV323" s="135"/>
      <c r="BW323" s="52" t="s">
        <v>0</v>
      </c>
      <c r="BX323" s="57" t="str">
        <f t="shared" si="303"/>
        <v/>
      </c>
      <c r="BY323" s="78" t="str">
        <f>IF(BV323="","",MAX(BY$10:BY322)+1)</f>
        <v/>
      </c>
      <c r="BZ323" s="58" t="str">
        <f t="shared" si="304"/>
        <v/>
      </c>
      <c r="CA323" s="52" t="s">
        <v>0</v>
      </c>
      <c r="CB323" s="20" t="str">
        <f t="shared" si="305"/>
        <v/>
      </c>
      <c r="CC323" s="52" t="s">
        <v>0</v>
      </c>
      <c r="CD323" s="63" t="str">
        <f>IF(AND(BM323="NEMA",BN323="NEMA"),MAX(CD$10:CD322)+1,"")</f>
        <v/>
      </c>
      <c r="CE323" s="58" t="str">
        <f t="shared" si="306"/>
        <v/>
      </c>
      <c r="CF323" t="s">
        <v>0</v>
      </c>
      <c r="CG323" s="138" t="str">
        <f t="shared" si="266"/>
        <v>Ž</v>
      </c>
      <c r="CH323" t="s">
        <v>0</v>
      </c>
      <c r="CI323" s="57" t="str">
        <f>IF(CD323="","",IF(M323&lt;&gt;"CRO","","INSERT INTO osoba (id,reg_broj,oib,spol_id,dat_rodjenja) VALUES ("&amp;CD323&amp;",(SELECT max(reg_broj)+1 FROM osoba),Null,'"&amp;CG323&amp;"',Null); INSERT INTO osoba_log (id,reg_broj,oib,spol_id,dat_rodjenja,dnevnik_id) SELECT id,reg_broj,oib,spol_id,dat_rodjenja,"&amp;dnevnik_id&amp;" FROM osoba WHERE id = "&amp;CD323&amp;";"))</f>
        <v/>
      </c>
      <c r="CJ323" s="71" t="str">
        <f>IF(CD323="","","INSERT INTO imeprezime (id,osoba_id,rbr,ime,prezime,klub_id,identitet_id,sintaksa_id,info,aktivno,dnevnik_id) VALUES ("&amp;CD323&amp;","&amp;IF(CI323="","Null",CD323)&amp;",1,'"&amp;BK323&amp;"','"&amp;BL323&amp;"',(SELECT id FROM klub WHERE naziv = '"&amp;BD323&amp;"'),Null,1,'',1,"&amp;dnevnik_id&amp;");")</f>
        <v/>
      </c>
      <c r="CK323" t="s">
        <v>0</v>
      </c>
      <c r="CL323" s="20" t="str">
        <f t="shared" si="307"/>
        <v/>
      </c>
      <c r="CM323" s="52" t="s">
        <v>0</v>
      </c>
      <c r="CN323" s="57" t="str">
        <f t="shared" si="267"/>
        <v>Marija</v>
      </c>
      <c r="CO323" s="71" t="str">
        <f t="shared" si="268"/>
        <v>Schubert</v>
      </c>
      <c r="CP323" s="52" t="s">
        <v>0</v>
      </c>
      <c r="CQ323" s="57" t="str">
        <f t="shared" si="308"/>
        <v>Marija – Schubert – OK Varaždin – Ž45</v>
      </c>
      <c r="CR323" s="58">
        <f t="shared" si="309"/>
        <v>579</v>
      </c>
      <c r="CS323" s="52" t="s">
        <v>0</v>
      </c>
      <c r="CT323" s="57" t="str">
        <f t="shared" si="310"/>
        <v>Marija – Schubert – OK Varaždin</v>
      </c>
      <c r="CU323" s="58">
        <f t="shared" si="311"/>
        <v>579</v>
      </c>
      <c r="CV323" s="52" t="s">
        <v>0</v>
      </c>
      <c r="CW323" s="57" t="str">
        <f t="shared" si="312"/>
        <v>Marija – Schubert</v>
      </c>
      <c r="CX323" s="58">
        <f t="shared" si="313"/>
        <v>579</v>
      </c>
      <c r="CY323" s="52" t="s">
        <v>0</v>
      </c>
      <c r="CZ323" s="63">
        <f t="shared" si="314"/>
        <v>579</v>
      </c>
      <c r="DA323" s="58" cm="1">
        <f t="array" ref="DA323">IF(CZ323&lt;&gt;"",INDEX(imePrezime_id,CZ323,0),IF(CD323&lt;&gt;"",CD323,""))</f>
        <v>1270</v>
      </c>
      <c r="DB323" s="52" t="s">
        <v>0</v>
      </c>
      <c r="DC323" s="63" t="str">
        <f t="shared" si="315"/>
        <v>imepre</v>
      </c>
      <c r="DD323" s="78" t="str">
        <f t="shared" si="269"/>
        <v>klu</v>
      </c>
      <c r="DE323" s="78" t="str">
        <f t="shared" si="316"/>
        <v>kat</v>
      </c>
      <c r="DF323" s="78" t="str">
        <f t="shared" si="317"/>
        <v/>
      </c>
      <c r="DG323" s="71" t="str">
        <f t="shared" si="318"/>
        <v>imepre-klu-kat</v>
      </c>
      <c r="DH323" s="52" t="s">
        <v>0</v>
      </c>
      <c r="DI323" s="63">
        <f>IF(BL323="","",MAX(DI$10:DI322)+1)</f>
        <v>1282</v>
      </c>
      <c r="DJ323" s="78">
        <f t="shared" si="319"/>
        <v>1012</v>
      </c>
      <c r="DK323" s="78">
        <f t="shared" si="320"/>
        <v>1270</v>
      </c>
      <c r="DL323" s="78">
        <f t="shared" si="321"/>
        <v>3581</v>
      </c>
      <c r="DM323" s="78">
        <f t="shared" si="322"/>
        <v>1</v>
      </c>
      <c r="DN323" s="78">
        <f t="shared" si="270"/>
        <v>0</v>
      </c>
      <c r="DO323" s="78">
        <f t="shared" si="271"/>
        <v>1</v>
      </c>
      <c r="DP323" s="78" t="str">
        <f t="shared" si="323"/>
        <v>0</v>
      </c>
      <c r="DQ323" s="78" t="str">
        <f t="shared" si="324"/>
        <v/>
      </c>
      <c r="DR323" s="78" t="str">
        <f t="shared" si="325"/>
        <v/>
      </c>
      <c r="DS323" s="58" t="str">
        <f t="shared" si="272"/>
        <v/>
      </c>
      <c r="DT323" s="52" t="s">
        <v>0</v>
      </c>
      <c r="DU323" s="20"/>
      <c r="DV323" s="52"/>
      <c r="DW323" s="20"/>
      <c r="DX323" s="52"/>
      <c r="DY323" s="230"/>
      <c r="DZ323" s="52" t="s">
        <v>0</v>
      </c>
    </row>
    <row r="324" spans="1:130" x14ac:dyDescent="0.25">
      <c r="A324" t="s">
        <v>0</v>
      </c>
      <c r="B324" s="57" t="str">
        <f>IF(csv!F316="","",csv!T316)</f>
        <v>Ž45</v>
      </c>
      <c r="C324" s="33" t="s">
        <v>0</v>
      </c>
      <c r="D324" s="33" t="str">
        <f>IF(csv!F316="","",csv!F316)</f>
        <v>Marija</v>
      </c>
      <c r="E324" s="33" t="str">
        <f>IF(csv!E316="","",csv!E316)</f>
        <v>Gradečak Galović</v>
      </c>
      <c r="F324" s="33" t="s">
        <v>0</v>
      </c>
      <c r="G324" s="78" t="str">
        <f>IF(csv!M316="","",csv!M316)</f>
        <v>65:32</v>
      </c>
      <c r="H324" s="78" t="str">
        <f>IF(csv!N316="","",csv!N316)</f>
        <v>0</v>
      </c>
      <c r="I324" s="33" t="s">
        <v>0</v>
      </c>
      <c r="J324" s="33" t="str">
        <f>IF(csv!P316="","",csv!P316)</f>
        <v>KAP</v>
      </c>
      <c r="K324" s="33" t="str">
        <f>IF(csv!Q316="","",csv!Q316)</f>
        <v>OK Kapela</v>
      </c>
      <c r="L324" s="33" t="s">
        <v>0</v>
      </c>
      <c r="M324" s="71" t="str">
        <f>IF(csv!R316="","",csv!R316)</f>
        <v>CRO</v>
      </c>
      <c r="N324" s="52" t="s">
        <v>0</v>
      </c>
      <c r="O324" s="57" t="str">
        <f t="shared" si="273"/>
        <v>Ž45</v>
      </c>
      <c r="P324" s="78">
        <f>IF(O324="","",IF(COUNTIF(O$10:O323,O324)=0,P323+1,P323))</f>
        <v>20</v>
      </c>
      <c r="Q324" s="93">
        <f t="shared" si="274"/>
        <v>116</v>
      </c>
      <c r="R324" s="94" t="str" cm="1">
        <f t="array" ref="R324">IF(S324="","",INDEX(natjecanjeStaze_naziv,MATCH(S324,natjecanjeStaze_stazaId,0)))</f>
        <v>M55 – Ž45</v>
      </c>
      <c r="S324" s="58">
        <f t="shared" si="275"/>
        <v>1012</v>
      </c>
      <c r="T324" s="52" t="s">
        <v>0</v>
      </c>
      <c r="U324" s="165" t="str">
        <f t="shared" si="276"/>
        <v>Ž45</v>
      </c>
      <c r="V324" s="52" t="s">
        <v>0</v>
      </c>
      <c r="W324" s="57" t="str">
        <f t="shared" si="277"/>
        <v>CRO</v>
      </c>
      <c r="X324" s="78">
        <f t="shared" si="326"/>
        <v>1</v>
      </c>
      <c r="Y324" s="33" t="str">
        <f t="shared" si="278"/>
        <v/>
      </c>
      <c r="Z324" s="71" t="str">
        <f>IF(Y324="","",MAX(Z$10:Z323)+1)</f>
        <v/>
      </c>
      <c r="AA324" s="52" t="s">
        <v>0</v>
      </c>
      <c r="AB324" s="135"/>
      <c r="AC324" s="52" t="s">
        <v>0</v>
      </c>
      <c r="AD324" s="20" t="str">
        <f t="shared" si="279"/>
        <v/>
      </c>
      <c r="AE324" s="52" t="s">
        <v>0</v>
      </c>
      <c r="AF324" s="165" t="str">
        <f t="shared" si="280"/>
        <v>CRO</v>
      </c>
      <c r="AG324" s="52" t="s">
        <v>0</v>
      </c>
      <c r="AH324" s="57" t="str">
        <f t="shared" si="281"/>
        <v>KAP</v>
      </c>
      <c r="AI324" s="33" t="str">
        <f t="shared" si="282"/>
        <v>OK Kapela</v>
      </c>
      <c r="AJ324" s="78" t="str">
        <f t="shared" si="327"/>
        <v/>
      </c>
      <c r="AK324" s="33" t="str" cm="1">
        <f t="array" ref="AK324">IF(AJ324="",""&amp;AI324,IF(AJ324="NEMA",AI324,INDEX(klub_naziv,MATCH(INDEX(klubAlias_klubId,AJ324),klub_id,0))))</f>
        <v>OK Kapela</v>
      </c>
      <c r="AL324" s="33" t="str" cm="1">
        <f t="array" ref="AL324">IFERROR(""&amp;INDEX(registarNatjecatelji,CX324,4),"")</f>
        <v>OK Kapela</v>
      </c>
      <c r="AM324" s="95" t="str">
        <f t="shared" si="283"/>
        <v/>
      </c>
      <c r="AN324" s="71" t="str">
        <f t="shared" si="284"/>
        <v>OK Kapela</v>
      </c>
      <c r="AO324" s="52" t="s">
        <v>0</v>
      </c>
      <c r="AP324" s="87" t="str">
        <f>IF(AJ324&lt;&gt;"NEMA","",IF(IFERROR(MATCH(AI324,AI$10:AI323,0),0)&lt;&gt;0,"",AI324))</f>
        <v/>
      </c>
      <c r="AQ324" s="52" t="s">
        <v>0</v>
      </c>
      <c r="AR324" s="135"/>
      <c r="AS324" s="52" t="s">
        <v>0</v>
      </c>
      <c r="AT324" s="57" t="str">
        <f t="shared" si="285"/>
        <v/>
      </c>
      <c r="AU324" s="33" t="str">
        <f>IF(AT324="","",MAX(AU$10:AU323)+1)</f>
        <v/>
      </c>
      <c r="AV324" s="33" t="str">
        <f t="shared" si="286"/>
        <v/>
      </c>
      <c r="AW324" s="33" t="str">
        <f t="shared" si="287"/>
        <v/>
      </c>
      <c r="AX324" s="33" t="str">
        <f>IF(AR324="","",MAX(AX$10:AX323)+1)</f>
        <v/>
      </c>
      <c r="AY324" s="94" t="str">
        <f t="shared" si="288"/>
        <v/>
      </c>
      <c r="AZ324" s="71" t="str">
        <f t="shared" si="289"/>
        <v/>
      </c>
      <c r="BA324" s="52" t="s">
        <v>0</v>
      </c>
      <c r="BB324" s="20" t="str">
        <f t="shared" si="290"/>
        <v/>
      </c>
      <c r="BC324" s="52" t="s">
        <v>0</v>
      </c>
      <c r="BD324" s="165" t="str">
        <f t="shared" si="291"/>
        <v>OK Kapela</v>
      </c>
      <c r="BE324" s="52" t="s">
        <v>0</v>
      </c>
      <c r="BF324" s="63" t="str">
        <f t="shared" si="292"/>
        <v>65:32</v>
      </c>
      <c r="BG324" s="93" t="str">
        <f t="shared" si="293"/>
        <v>0</v>
      </c>
      <c r="BH324" s="211">
        <f t="shared" si="294"/>
        <v>3932</v>
      </c>
      <c r="BI324" s="212">
        <f t="shared" si="265"/>
        <v>1</v>
      </c>
      <c r="BJ324" s="52" t="s">
        <v>0</v>
      </c>
      <c r="BK324" s="57" t="str">
        <f t="shared" si="295"/>
        <v>Marija</v>
      </c>
      <c r="BL324" s="33" t="str">
        <f t="shared" si="296"/>
        <v>Gradečak Galović</v>
      </c>
      <c r="BM324" s="78">
        <f t="shared" si="297"/>
        <v>1268</v>
      </c>
      <c r="BN324" s="78" t="str">
        <f t="shared" si="298"/>
        <v/>
      </c>
      <c r="BO324" s="33" t="str">
        <f t="shared" si="299"/>
        <v>Marija</v>
      </c>
      <c r="BP324" s="71" t="str">
        <f t="shared" si="300"/>
        <v>Gradečak Galović</v>
      </c>
      <c r="BQ324" s="52" t="s">
        <v>0</v>
      </c>
      <c r="BR324" s="87" t="str">
        <f t="shared" si="301"/>
        <v/>
      </c>
      <c r="BS324" s="52" t="s">
        <v>0</v>
      </c>
      <c r="BT324" s="20" t="str">
        <f t="shared" si="302"/>
        <v/>
      </c>
      <c r="BU324" s="52" t="s">
        <v>0</v>
      </c>
      <c r="BV324" s="135"/>
      <c r="BW324" s="52" t="s">
        <v>0</v>
      </c>
      <c r="BX324" s="57" t="str">
        <f t="shared" si="303"/>
        <v/>
      </c>
      <c r="BY324" s="78" t="str">
        <f>IF(BV324="","",MAX(BY$10:BY323)+1)</f>
        <v/>
      </c>
      <c r="BZ324" s="58" t="str">
        <f t="shared" si="304"/>
        <v/>
      </c>
      <c r="CA324" s="52" t="s">
        <v>0</v>
      </c>
      <c r="CB324" s="20" t="str">
        <f t="shared" si="305"/>
        <v/>
      </c>
      <c r="CC324" s="52" t="s">
        <v>0</v>
      </c>
      <c r="CD324" s="63" t="str">
        <f>IF(AND(BM324="NEMA",BN324="NEMA"),MAX(CD$10:CD323)+1,"")</f>
        <v/>
      </c>
      <c r="CE324" s="58" t="str">
        <f t="shared" si="306"/>
        <v/>
      </c>
      <c r="CF324" t="s">
        <v>0</v>
      </c>
      <c r="CG324" s="138" t="str">
        <f t="shared" si="266"/>
        <v>Ž</v>
      </c>
      <c r="CH324" t="s">
        <v>0</v>
      </c>
      <c r="CI324" s="57" t="str">
        <f>IF(CD324="","",IF(M324&lt;&gt;"CRO","","INSERT INTO osoba (id,reg_broj,oib,spol_id,dat_rodjenja) VALUES ("&amp;CD324&amp;",(SELECT max(reg_broj)+1 FROM osoba),Null,'"&amp;CG324&amp;"',Null); INSERT INTO osoba_log (id,reg_broj,oib,spol_id,dat_rodjenja,dnevnik_id) SELECT id,reg_broj,oib,spol_id,dat_rodjenja,"&amp;dnevnik_id&amp;" FROM osoba WHERE id = "&amp;CD324&amp;";"))</f>
        <v/>
      </c>
      <c r="CJ324" s="71" t="str">
        <f>IF(CD324="","","INSERT INTO imeprezime (id,osoba_id,rbr,ime,prezime,klub_id,identitet_id,sintaksa_id,info,aktivno,dnevnik_id) VALUES ("&amp;CD324&amp;","&amp;IF(CI324="","Null",CD324)&amp;",1,'"&amp;BK324&amp;"','"&amp;BL324&amp;"',(SELECT id FROM klub WHERE naziv = '"&amp;BD324&amp;"'),Null,1,'',1,"&amp;dnevnik_id&amp;");")</f>
        <v/>
      </c>
      <c r="CK324" t="s">
        <v>0</v>
      </c>
      <c r="CL324" s="20" t="str">
        <f t="shared" si="307"/>
        <v/>
      </c>
      <c r="CM324" s="52" t="s">
        <v>0</v>
      </c>
      <c r="CN324" s="57" t="str">
        <f t="shared" si="267"/>
        <v>Marija</v>
      </c>
      <c r="CO324" s="71" t="str">
        <f t="shared" si="268"/>
        <v>Gradečak Galović</v>
      </c>
      <c r="CP324" s="52" t="s">
        <v>0</v>
      </c>
      <c r="CQ324" s="57" t="str">
        <f t="shared" si="308"/>
        <v>Marija – Gradečak Galović – OK Kapela – Ž45</v>
      </c>
      <c r="CR324" s="58">
        <f t="shared" si="309"/>
        <v>244</v>
      </c>
      <c r="CS324" s="52" t="s">
        <v>0</v>
      </c>
      <c r="CT324" s="57" t="str">
        <f t="shared" si="310"/>
        <v>Marija – Gradečak Galović – OK Kapela</v>
      </c>
      <c r="CU324" s="58">
        <f t="shared" si="311"/>
        <v>244</v>
      </c>
      <c r="CV324" s="52" t="s">
        <v>0</v>
      </c>
      <c r="CW324" s="57" t="str">
        <f t="shared" si="312"/>
        <v>Marija – Gradečak Galović</v>
      </c>
      <c r="CX324" s="58">
        <f t="shared" si="313"/>
        <v>244</v>
      </c>
      <c r="CY324" s="52" t="s">
        <v>0</v>
      </c>
      <c r="CZ324" s="63">
        <f t="shared" si="314"/>
        <v>244</v>
      </c>
      <c r="DA324" s="58" cm="1">
        <f t="array" ref="DA324">IF(CZ324&lt;&gt;"",INDEX(imePrezime_id,CZ324,0),IF(CD324&lt;&gt;"",CD324,""))</f>
        <v>1268</v>
      </c>
      <c r="DB324" s="52" t="s">
        <v>0</v>
      </c>
      <c r="DC324" s="63" t="str">
        <f t="shared" si="315"/>
        <v>imepre</v>
      </c>
      <c r="DD324" s="78" t="str">
        <f t="shared" si="269"/>
        <v>klu</v>
      </c>
      <c r="DE324" s="78" t="str">
        <f t="shared" si="316"/>
        <v>kat</v>
      </c>
      <c r="DF324" s="78" t="str">
        <f t="shared" si="317"/>
        <v/>
      </c>
      <c r="DG324" s="71" t="str">
        <f t="shared" si="318"/>
        <v>imepre-klu-kat</v>
      </c>
      <c r="DH324" s="52" t="s">
        <v>0</v>
      </c>
      <c r="DI324" s="63">
        <f>IF(BL324="","",MAX(DI$10:DI323)+1)</f>
        <v>1283</v>
      </c>
      <c r="DJ324" s="78">
        <f t="shared" si="319"/>
        <v>1012</v>
      </c>
      <c r="DK324" s="78">
        <f t="shared" si="320"/>
        <v>1268</v>
      </c>
      <c r="DL324" s="78">
        <f t="shared" si="321"/>
        <v>3932</v>
      </c>
      <c r="DM324" s="78">
        <f t="shared" si="322"/>
        <v>1</v>
      </c>
      <c r="DN324" s="78">
        <f t="shared" si="270"/>
        <v>0</v>
      </c>
      <c r="DO324" s="78">
        <f t="shared" si="271"/>
        <v>1</v>
      </c>
      <c r="DP324" s="78" t="str">
        <f t="shared" si="323"/>
        <v>0</v>
      </c>
      <c r="DQ324" s="78" t="str">
        <f t="shared" si="324"/>
        <v/>
      </c>
      <c r="DR324" s="78" t="str">
        <f t="shared" si="325"/>
        <v/>
      </c>
      <c r="DS324" s="58" t="str">
        <f t="shared" si="272"/>
        <v/>
      </c>
      <c r="DT324" s="52" t="s">
        <v>0</v>
      </c>
      <c r="DU324" s="20"/>
      <c r="DV324" s="52"/>
      <c r="DW324" s="20"/>
      <c r="DX324" s="52"/>
      <c r="DY324" s="230"/>
      <c r="DZ324" s="52" t="s">
        <v>0</v>
      </c>
    </row>
    <row r="325" spans="1:130" x14ac:dyDescent="0.25">
      <c r="A325" t="s">
        <v>0</v>
      </c>
      <c r="B325" s="57" t="str">
        <f>IF(csv!F317="","",csv!T317)</f>
        <v>Ž45</v>
      </c>
      <c r="C325" s="33" t="s">
        <v>0</v>
      </c>
      <c r="D325" s="33" t="str">
        <f>IF(csv!F317="","",csv!F317)</f>
        <v>Zvjezdana</v>
      </c>
      <c r="E325" s="33" t="str">
        <f>IF(csv!E317="","",csv!E317)</f>
        <v>Govedarica</v>
      </c>
      <c r="F325" s="33" t="s">
        <v>0</v>
      </c>
      <c r="G325" s="78" t="str">
        <f>IF(csv!M317="","",csv!M317)</f>
        <v>76:13</v>
      </c>
      <c r="H325" s="78" t="str">
        <f>IF(csv!N317="","",csv!N317)</f>
        <v>0</v>
      </c>
      <c r="I325" s="33" t="s">
        <v>0</v>
      </c>
      <c r="J325" s="33" t="str">
        <f>IF(csv!P317="","",csv!P317)</f>
        <v>JAP</v>
      </c>
      <c r="K325" s="33" t="str">
        <f>IF(csv!Q317="","",csv!Q317)</f>
        <v>OK Japetic</v>
      </c>
      <c r="L325" s="33" t="s">
        <v>0</v>
      </c>
      <c r="M325" s="71" t="str">
        <f>IF(csv!R317="","",csv!R317)</f>
        <v>CRO</v>
      </c>
      <c r="N325" s="52" t="s">
        <v>0</v>
      </c>
      <c r="O325" s="57" t="str">
        <f t="shared" si="273"/>
        <v>Ž45</v>
      </c>
      <c r="P325" s="78">
        <f>IF(O325="","",IF(COUNTIF(O$10:O324,O325)=0,P324+1,P324))</f>
        <v>20</v>
      </c>
      <c r="Q325" s="93">
        <f t="shared" si="274"/>
        <v>116</v>
      </c>
      <c r="R325" s="94" t="str" cm="1">
        <f t="array" ref="R325">IF(S325="","",INDEX(natjecanjeStaze_naziv,MATCH(S325,natjecanjeStaze_stazaId,0)))</f>
        <v>M55 – Ž45</v>
      </c>
      <c r="S325" s="58">
        <f t="shared" si="275"/>
        <v>1012</v>
      </c>
      <c r="T325" s="52" t="s">
        <v>0</v>
      </c>
      <c r="U325" s="165" t="str">
        <f t="shared" si="276"/>
        <v>Ž45</v>
      </c>
      <c r="V325" s="52" t="s">
        <v>0</v>
      </c>
      <c r="W325" s="57" t="str">
        <f t="shared" si="277"/>
        <v>CRO</v>
      </c>
      <c r="X325" s="78">
        <f t="shared" si="326"/>
        <v>1</v>
      </c>
      <c r="Y325" s="33" t="str">
        <f t="shared" si="278"/>
        <v/>
      </c>
      <c r="Z325" s="71" t="str">
        <f>IF(Y325="","",MAX(Z$10:Z324)+1)</f>
        <v/>
      </c>
      <c r="AA325" s="52" t="s">
        <v>0</v>
      </c>
      <c r="AB325" s="135"/>
      <c r="AC325" s="52" t="s">
        <v>0</v>
      </c>
      <c r="AD325" s="20" t="str">
        <f t="shared" si="279"/>
        <v/>
      </c>
      <c r="AE325" s="52" t="s">
        <v>0</v>
      </c>
      <c r="AF325" s="165" t="str">
        <f t="shared" si="280"/>
        <v>CRO</v>
      </c>
      <c r="AG325" s="52" t="s">
        <v>0</v>
      </c>
      <c r="AH325" s="57" t="str">
        <f t="shared" si="281"/>
        <v>JAP</v>
      </c>
      <c r="AI325" s="33" t="str">
        <f t="shared" si="282"/>
        <v>OK Japetic</v>
      </c>
      <c r="AJ325" s="78">
        <f t="shared" si="327"/>
        <v>1</v>
      </c>
      <c r="AK325" s="33" t="str" cm="1">
        <f t="array" ref="AK325">IF(AJ325="",""&amp;AI325,IF(AJ325="NEMA",AI325,INDEX(klub_naziv,MATCH(INDEX(klubAlias_klubId,AJ325),klub_id,0))))</f>
        <v>OK Japetić</v>
      </c>
      <c r="AL325" s="33" t="str" cm="1">
        <f t="array" ref="AL325">IFERROR(""&amp;INDEX(registarNatjecatelji,CX325,4),"")</f>
        <v>OK Japetić</v>
      </c>
      <c r="AM325" s="95" t="str">
        <f t="shared" si="283"/>
        <v/>
      </c>
      <c r="AN325" s="71" t="str">
        <f t="shared" si="284"/>
        <v>OK Japetić</v>
      </c>
      <c r="AO325" s="52" t="s">
        <v>0</v>
      </c>
      <c r="AP325" s="87" t="str">
        <f>IF(AJ325&lt;&gt;"NEMA","",IF(IFERROR(MATCH(AI325,AI$10:AI324,0),0)&lt;&gt;0,"",AI325))</f>
        <v/>
      </c>
      <c r="AQ325" s="52" t="s">
        <v>0</v>
      </c>
      <c r="AR325" s="135"/>
      <c r="AS325" s="52" t="s">
        <v>0</v>
      </c>
      <c r="AT325" s="57" t="str">
        <f t="shared" si="285"/>
        <v/>
      </c>
      <c r="AU325" s="33" t="str">
        <f>IF(AT325="","",MAX(AU$10:AU324)+1)</f>
        <v/>
      </c>
      <c r="AV325" s="33" t="str">
        <f t="shared" si="286"/>
        <v/>
      </c>
      <c r="AW325" s="33" t="str">
        <f t="shared" si="287"/>
        <v/>
      </c>
      <c r="AX325" s="33" t="str">
        <f>IF(AR325="","",MAX(AX$10:AX324)+1)</f>
        <v/>
      </c>
      <c r="AY325" s="94" t="str">
        <f t="shared" si="288"/>
        <v/>
      </c>
      <c r="AZ325" s="71" t="str">
        <f t="shared" si="289"/>
        <v/>
      </c>
      <c r="BA325" s="52" t="s">
        <v>0</v>
      </c>
      <c r="BB325" s="20" t="str">
        <f t="shared" si="290"/>
        <v/>
      </c>
      <c r="BC325" s="52" t="s">
        <v>0</v>
      </c>
      <c r="BD325" s="165" t="str">
        <f t="shared" si="291"/>
        <v>OK Japetić</v>
      </c>
      <c r="BE325" s="52" t="s">
        <v>0</v>
      </c>
      <c r="BF325" s="63" t="str">
        <f t="shared" si="292"/>
        <v>76:13</v>
      </c>
      <c r="BG325" s="93" t="str">
        <f t="shared" si="293"/>
        <v>0</v>
      </c>
      <c r="BH325" s="211">
        <f t="shared" si="294"/>
        <v>4573</v>
      </c>
      <c r="BI325" s="212">
        <f t="shared" si="265"/>
        <v>1</v>
      </c>
      <c r="BJ325" s="52" t="s">
        <v>0</v>
      </c>
      <c r="BK325" s="57" t="str">
        <f t="shared" si="295"/>
        <v>Zvjezdana</v>
      </c>
      <c r="BL325" s="33" t="str">
        <f t="shared" si="296"/>
        <v>Govedarica</v>
      </c>
      <c r="BM325" s="78">
        <f t="shared" si="297"/>
        <v>1470</v>
      </c>
      <c r="BN325" s="78" t="str">
        <f t="shared" si="298"/>
        <v/>
      </c>
      <c r="BO325" s="33" t="str">
        <f t="shared" si="299"/>
        <v>Zvjezdana</v>
      </c>
      <c r="BP325" s="71" t="str">
        <f t="shared" si="300"/>
        <v>Govedarica</v>
      </c>
      <c r="BQ325" s="52" t="s">
        <v>0</v>
      </c>
      <c r="BR325" s="87" t="str">
        <f t="shared" si="301"/>
        <v/>
      </c>
      <c r="BS325" s="52" t="s">
        <v>0</v>
      </c>
      <c r="BT325" s="20" t="str">
        <f t="shared" si="302"/>
        <v/>
      </c>
      <c r="BU325" s="52" t="s">
        <v>0</v>
      </c>
      <c r="BV325" s="135"/>
      <c r="BW325" s="52" t="s">
        <v>0</v>
      </c>
      <c r="BX325" s="57" t="str">
        <f t="shared" si="303"/>
        <v/>
      </c>
      <c r="BY325" s="78" t="str">
        <f>IF(BV325="","",MAX(BY$10:BY324)+1)</f>
        <v/>
      </c>
      <c r="BZ325" s="58" t="str">
        <f t="shared" si="304"/>
        <v/>
      </c>
      <c r="CA325" s="52" t="s">
        <v>0</v>
      </c>
      <c r="CB325" s="20" t="str">
        <f t="shared" si="305"/>
        <v/>
      </c>
      <c r="CC325" s="52" t="s">
        <v>0</v>
      </c>
      <c r="CD325" s="63" t="str">
        <f>IF(AND(BM325="NEMA",BN325="NEMA"),MAX(CD$10:CD324)+1,"")</f>
        <v/>
      </c>
      <c r="CE325" s="58" t="str">
        <f t="shared" si="306"/>
        <v/>
      </c>
      <c r="CF325" t="s">
        <v>0</v>
      </c>
      <c r="CG325" s="138" t="str">
        <f t="shared" si="266"/>
        <v>Ž</v>
      </c>
      <c r="CH325" t="s">
        <v>0</v>
      </c>
      <c r="CI325" s="57" t="str">
        <f>IF(CD325="","",IF(M325&lt;&gt;"CRO","","INSERT INTO osoba (id,reg_broj,oib,spol_id,dat_rodjenja) VALUES ("&amp;CD325&amp;",(SELECT max(reg_broj)+1 FROM osoba),Null,'"&amp;CG325&amp;"',Null); INSERT INTO osoba_log (id,reg_broj,oib,spol_id,dat_rodjenja,dnevnik_id) SELECT id,reg_broj,oib,spol_id,dat_rodjenja,"&amp;dnevnik_id&amp;" FROM osoba WHERE id = "&amp;CD325&amp;";"))</f>
        <v/>
      </c>
      <c r="CJ325" s="71" t="str">
        <f>IF(CD325="","","INSERT INTO imeprezime (id,osoba_id,rbr,ime,prezime,klub_id,identitet_id,sintaksa_id,info,aktivno,dnevnik_id) VALUES ("&amp;CD325&amp;","&amp;IF(CI325="","Null",CD325)&amp;",1,'"&amp;BK325&amp;"','"&amp;BL325&amp;"',(SELECT id FROM klub WHERE naziv = '"&amp;BD325&amp;"'),Null,1,'',1,"&amp;dnevnik_id&amp;");")</f>
        <v/>
      </c>
      <c r="CK325" t="s">
        <v>0</v>
      </c>
      <c r="CL325" s="20" t="str">
        <f t="shared" si="307"/>
        <v/>
      </c>
      <c r="CM325" s="52" t="s">
        <v>0</v>
      </c>
      <c r="CN325" s="57" t="str">
        <f t="shared" si="267"/>
        <v>Zvjezdana</v>
      </c>
      <c r="CO325" s="71" t="str">
        <f t="shared" si="268"/>
        <v>Govedarica</v>
      </c>
      <c r="CP325" s="52" t="s">
        <v>0</v>
      </c>
      <c r="CQ325" s="57" t="str">
        <f t="shared" si="308"/>
        <v>Zvjezdana – Govedarica – OK Japetić – Ž45</v>
      </c>
      <c r="CR325" s="58">
        <f t="shared" si="309"/>
        <v>88</v>
      </c>
      <c r="CS325" s="52" t="s">
        <v>0</v>
      </c>
      <c r="CT325" s="57" t="str">
        <f t="shared" si="310"/>
        <v>Zvjezdana – Govedarica – OK Japetić</v>
      </c>
      <c r="CU325" s="58">
        <f t="shared" si="311"/>
        <v>88</v>
      </c>
      <c r="CV325" s="52" t="s">
        <v>0</v>
      </c>
      <c r="CW325" s="57" t="str">
        <f t="shared" si="312"/>
        <v>Zvjezdana – Govedarica</v>
      </c>
      <c r="CX325" s="58">
        <f t="shared" si="313"/>
        <v>88</v>
      </c>
      <c r="CY325" s="52" t="s">
        <v>0</v>
      </c>
      <c r="CZ325" s="63">
        <f t="shared" si="314"/>
        <v>88</v>
      </c>
      <c r="DA325" s="58" cm="1">
        <f t="array" ref="DA325">IF(CZ325&lt;&gt;"",INDEX(imePrezime_id,CZ325,0),IF(CD325&lt;&gt;"",CD325,""))</f>
        <v>1470</v>
      </c>
      <c r="DB325" s="52" t="s">
        <v>0</v>
      </c>
      <c r="DC325" s="63" t="str">
        <f t="shared" si="315"/>
        <v>imepre</v>
      </c>
      <c r="DD325" s="78" t="str">
        <f t="shared" si="269"/>
        <v>klu(ali)</v>
      </c>
      <c r="DE325" s="78" t="str">
        <f t="shared" si="316"/>
        <v>kat</v>
      </c>
      <c r="DF325" s="78" t="str">
        <f t="shared" si="317"/>
        <v/>
      </c>
      <c r="DG325" s="71" t="str">
        <f t="shared" si="318"/>
        <v>imepre-klu(ali)-kat</v>
      </c>
      <c r="DH325" s="52" t="s">
        <v>0</v>
      </c>
      <c r="DI325" s="63">
        <f>IF(BL325="","",MAX(DI$10:DI324)+1)</f>
        <v>1284</v>
      </c>
      <c r="DJ325" s="78">
        <f t="shared" si="319"/>
        <v>1012</v>
      </c>
      <c r="DK325" s="78">
        <f t="shared" si="320"/>
        <v>1470</v>
      </c>
      <c r="DL325" s="78">
        <f t="shared" si="321"/>
        <v>4573</v>
      </c>
      <c r="DM325" s="78">
        <f t="shared" si="322"/>
        <v>1</v>
      </c>
      <c r="DN325" s="78">
        <f t="shared" si="270"/>
        <v>0</v>
      </c>
      <c r="DO325" s="78">
        <f t="shared" si="271"/>
        <v>3</v>
      </c>
      <c r="DP325" s="78" t="str">
        <f t="shared" si="323"/>
        <v>0</v>
      </c>
      <c r="DQ325" s="78" t="str">
        <f t="shared" si="324"/>
        <v/>
      </c>
      <c r="DR325" s="78">
        <f t="shared" si="325"/>
        <v>1</v>
      </c>
      <c r="DS325" s="58" t="str">
        <f t="shared" si="272"/>
        <v/>
      </c>
      <c r="DT325" s="52" t="s">
        <v>0</v>
      </c>
      <c r="DU325" s="20"/>
      <c r="DV325" s="52"/>
      <c r="DW325" s="20"/>
      <c r="DX325" s="52"/>
      <c r="DY325" s="230"/>
      <c r="DZ325" s="52" t="s">
        <v>0</v>
      </c>
    </row>
    <row r="326" spans="1:130" x14ac:dyDescent="0.25">
      <c r="A326" t="s">
        <v>0</v>
      </c>
      <c r="B326" s="57" t="str">
        <f>IF(csv!F318="","",csv!T318)</f>
        <v>Ž45</v>
      </c>
      <c r="C326" s="33" t="s">
        <v>0</v>
      </c>
      <c r="D326" s="33" t="str">
        <f>IF(csv!F318="","",csv!F318)</f>
        <v>Sanja</v>
      </c>
      <c r="E326" s="33" t="str">
        <f>IF(csv!E318="","",csv!E318)</f>
        <v>Ostroski</v>
      </c>
      <c r="F326" s="33" t="s">
        <v>0</v>
      </c>
      <c r="G326" s="78" t="str">
        <f>IF(csv!M318="","",csv!M318)</f>
        <v>87:55</v>
      </c>
      <c r="H326" s="78" t="str">
        <f>IF(csv!N318="","",csv!N318)</f>
        <v>0</v>
      </c>
      <c r="I326" s="33" t="s">
        <v>0</v>
      </c>
      <c r="J326" s="33" t="str">
        <f>IF(csv!P318="","",csv!P318)</f>
        <v>OK Varaždin</v>
      </c>
      <c r="K326" s="33" t="str">
        <f>IF(csv!Q318="","",csv!Q318)</f>
        <v>OK Varaždin</v>
      </c>
      <c r="L326" s="33" t="s">
        <v>0</v>
      </c>
      <c r="M326" s="71" t="str">
        <f>IF(csv!R318="","",csv!R318)</f>
        <v>CRO</v>
      </c>
      <c r="N326" s="52" t="s">
        <v>0</v>
      </c>
      <c r="O326" s="57" t="str">
        <f t="shared" si="273"/>
        <v>Ž45</v>
      </c>
      <c r="P326" s="78">
        <f>IF(O326="","",IF(COUNTIF(O$10:O325,O326)=0,P325+1,P325))</f>
        <v>20</v>
      </c>
      <c r="Q326" s="93">
        <f t="shared" si="274"/>
        <v>116</v>
      </c>
      <c r="R326" s="94" t="str" cm="1">
        <f t="array" ref="R326">IF(S326="","",INDEX(natjecanjeStaze_naziv,MATCH(S326,natjecanjeStaze_stazaId,0)))</f>
        <v>M55 – Ž45</v>
      </c>
      <c r="S326" s="58">
        <f t="shared" si="275"/>
        <v>1012</v>
      </c>
      <c r="T326" s="52" t="s">
        <v>0</v>
      </c>
      <c r="U326" s="165" t="str">
        <f t="shared" si="276"/>
        <v>Ž45</v>
      </c>
      <c r="V326" s="52" t="s">
        <v>0</v>
      </c>
      <c r="W326" s="57" t="str">
        <f t="shared" si="277"/>
        <v>CRO</v>
      </c>
      <c r="X326" s="78">
        <f t="shared" si="326"/>
        <v>1</v>
      </c>
      <c r="Y326" s="33" t="str">
        <f t="shared" si="278"/>
        <v/>
      </c>
      <c r="Z326" s="71" t="str">
        <f>IF(Y326="","",MAX(Z$10:Z325)+1)</f>
        <v/>
      </c>
      <c r="AA326" s="52" t="s">
        <v>0</v>
      </c>
      <c r="AB326" s="135"/>
      <c r="AC326" s="52" t="s">
        <v>0</v>
      </c>
      <c r="AD326" s="20" t="str">
        <f t="shared" si="279"/>
        <v/>
      </c>
      <c r="AE326" s="52" t="s">
        <v>0</v>
      </c>
      <c r="AF326" s="165" t="str">
        <f t="shared" si="280"/>
        <v>CRO</v>
      </c>
      <c r="AG326" s="52" t="s">
        <v>0</v>
      </c>
      <c r="AH326" s="57" t="str">
        <f t="shared" si="281"/>
        <v>OK Varaždin</v>
      </c>
      <c r="AI326" s="33" t="str">
        <f t="shared" si="282"/>
        <v>OK Varaždin</v>
      </c>
      <c r="AJ326" s="78" t="str">
        <f t="shared" si="327"/>
        <v/>
      </c>
      <c r="AK326" s="33" t="str" cm="1">
        <f t="array" ref="AK326">IF(AJ326="",""&amp;AI326,IF(AJ326="NEMA",AI326,INDEX(klub_naziv,MATCH(INDEX(klubAlias_klubId,AJ326),klub_id,0))))</f>
        <v>OK Varaždin</v>
      </c>
      <c r="AL326" s="33" t="str" cm="1">
        <f t="array" ref="AL326">IFERROR(""&amp;INDEX(registarNatjecatelji,CX326,4),"")</f>
        <v/>
      </c>
      <c r="AM326" s="95">
        <f t="shared" si="283"/>
        <v>1</v>
      </c>
      <c r="AN326" s="71" t="str">
        <f t="shared" si="284"/>
        <v>OK Varaždin</v>
      </c>
      <c r="AO326" s="52" t="s">
        <v>0</v>
      </c>
      <c r="AP326" s="87" t="str">
        <f>IF(AJ326&lt;&gt;"NEMA","",IF(IFERROR(MATCH(AI326,AI$10:AI325,0),0)&lt;&gt;0,"",AI326))</f>
        <v/>
      </c>
      <c r="AQ326" s="52" t="s">
        <v>0</v>
      </c>
      <c r="AR326" s="135"/>
      <c r="AS326" s="52" t="s">
        <v>0</v>
      </c>
      <c r="AT326" s="57" t="str">
        <f t="shared" si="285"/>
        <v/>
      </c>
      <c r="AU326" s="33" t="str">
        <f>IF(AT326="","",MAX(AU$10:AU325)+1)</f>
        <v/>
      </c>
      <c r="AV326" s="33" t="str">
        <f t="shared" si="286"/>
        <v/>
      </c>
      <c r="AW326" s="33" t="str">
        <f t="shared" si="287"/>
        <v/>
      </c>
      <c r="AX326" s="33" t="str">
        <f>IF(AR326="","",MAX(AX$10:AX325)+1)</f>
        <v/>
      </c>
      <c r="AY326" s="94" t="str">
        <f t="shared" si="288"/>
        <v/>
      </c>
      <c r="AZ326" s="71" t="str">
        <f t="shared" si="289"/>
        <v/>
      </c>
      <c r="BA326" s="52" t="s">
        <v>0</v>
      </c>
      <c r="BB326" s="20" t="str">
        <f t="shared" si="290"/>
        <v/>
      </c>
      <c r="BC326" s="52" t="s">
        <v>0</v>
      </c>
      <c r="BD326" s="165" t="str">
        <f t="shared" si="291"/>
        <v>OK Varaždin</v>
      </c>
      <c r="BE326" s="52" t="s">
        <v>0</v>
      </c>
      <c r="BF326" s="63" t="str">
        <f t="shared" si="292"/>
        <v>87:55</v>
      </c>
      <c r="BG326" s="93" t="str">
        <f t="shared" si="293"/>
        <v>0</v>
      </c>
      <c r="BH326" s="211">
        <f t="shared" si="294"/>
        <v>5275</v>
      </c>
      <c r="BI326" s="212">
        <f t="shared" si="265"/>
        <v>1</v>
      </c>
      <c r="BJ326" s="52" t="s">
        <v>0</v>
      </c>
      <c r="BK326" s="57" t="str">
        <f t="shared" si="295"/>
        <v>Sanja</v>
      </c>
      <c r="BL326" s="33" t="str">
        <f t="shared" si="296"/>
        <v>Ostroski</v>
      </c>
      <c r="BM326" s="78" t="str">
        <f t="shared" si="297"/>
        <v>NEMA</v>
      </c>
      <c r="BN326" s="78" t="str">
        <f t="shared" si="298"/>
        <v>NEMA</v>
      </c>
      <c r="BO326" s="33" t="str">
        <f t="shared" si="299"/>
        <v>Sanja</v>
      </c>
      <c r="BP326" s="71" t="str">
        <f t="shared" si="300"/>
        <v>Ostroski</v>
      </c>
      <c r="BQ326" s="52" t="s">
        <v>0</v>
      </c>
      <c r="BR326" s="87" t="str">
        <f t="shared" si="301"/>
        <v>Sanja Ostroski</v>
      </c>
      <c r="BS326" s="52" t="s">
        <v>0</v>
      </c>
      <c r="BT326" s="20" t="str">
        <f t="shared" si="302"/>
        <v>SELECT 'Sanja – Ostroski', ime, prezime FROM imeprezime WHERE ime LIKE '%anj%' Or prezime LIKE '%strosk%' Or ime LIKE '%strosk%' Or prezime LIKE '%anj%' ORDER BY ime, prezime;</v>
      </c>
      <c r="BU326" s="52" t="s">
        <v>0</v>
      </c>
      <c r="BV326" s="135"/>
      <c r="BW326" s="52" t="s">
        <v>0</v>
      </c>
      <c r="BX326" s="57" t="str">
        <f t="shared" si="303"/>
        <v/>
      </c>
      <c r="BY326" s="78" t="str">
        <f>IF(BV326="","",MAX(BY$10:BY325)+1)</f>
        <v/>
      </c>
      <c r="BZ326" s="58" t="str">
        <f t="shared" si="304"/>
        <v/>
      </c>
      <c r="CA326" s="52" t="s">
        <v>0</v>
      </c>
      <c r="CB326" s="20" t="str">
        <f t="shared" si="305"/>
        <v/>
      </c>
      <c r="CC326" s="52" t="s">
        <v>0</v>
      </c>
      <c r="CD326" s="63">
        <f>IF(AND(BM326="NEMA",BN326="NEMA"),MAX(CD$10:CD325)+1,"")</f>
        <v>2010</v>
      </c>
      <c r="CE326" s="58" t="str">
        <f t="shared" si="306"/>
        <v/>
      </c>
      <c r="CF326" t="s">
        <v>0</v>
      </c>
      <c r="CG326" s="138" t="str">
        <f t="shared" si="266"/>
        <v>Ž</v>
      </c>
      <c r="CH326" t="s">
        <v>0</v>
      </c>
      <c r="CI326" s="57" t="str">
        <f>IF(CD326="","",IF(M326&lt;&gt;"CRO","","INSERT INTO osoba (id,reg_broj,oib,spol_id,dat_rodjenja) VALUES ("&amp;CD326&amp;",(SELECT max(reg_broj)+1 FROM osoba),Null,'"&amp;CG326&amp;"',Null); INSERT INTO osoba_log (id,reg_broj,oib,spol_id,dat_rodjenja,dnevnik_id) SELECT id,reg_broj,oib,spol_id,dat_rodjenja,"&amp;dnevnik_id&amp;" FROM osoba WHERE id = "&amp;CD326&amp;";"))</f>
        <v>INSERT INTO osoba (id,reg_broj,oib,spol_id,dat_rodjenja) VALUES (2010,(SELECT max(reg_broj)+1 FROM osoba),Null,'Ž',Null); INSERT INTO osoba_log (id,reg_broj,oib,spol_id,dat_rodjenja,dnevnik_id) SELECT id,reg_broj,oib,spol_id,dat_rodjenja,881 FROM osoba WHERE id = 2010;</v>
      </c>
      <c r="CJ326" s="71" t="str">
        <f>IF(CD326="","","INSERT INTO imeprezime (id,osoba_id,rbr,ime,prezime,klub_id,identitet_id,sintaksa_id,info,aktivno,dnevnik_id) VALUES ("&amp;CD326&amp;","&amp;IF(CI326="","Null",CD326)&amp;",1,'"&amp;BK326&amp;"','"&amp;BL326&amp;"',(SELECT id FROM klub WHERE naziv = '"&amp;BD326&amp;"'),Null,1,'',1,"&amp;dnevnik_id&amp;");")</f>
        <v>INSERT INTO imeprezime (id,osoba_id,rbr,ime,prezime,klub_id,identitet_id,sintaksa_id,info,aktivno,dnevnik_id) VALUES (2010,2010,1,'Sanja','Ostroski',(SELECT id FROM klub WHERE naziv = 'OK Varaždin'),Null,1,'',1,881);</v>
      </c>
      <c r="CK326" t="s">
        <v>0</v>
      </c>
      <c r="CL326" s="20" t="str">
        <f t="shared" si="307"/>
        <v>INSERT INTO osoba (id,reg_broj,oib,spol_id,dat_rodjenja) VALUES (2010,(SELECT max(reg_broj)+1 FROM osoba),Null,'Ž',Null); INSERT INTO osoba_log (id,reg_broj,oib,spol_id,dat_rodjenja,dnevnik_id) SELECT id,reg_broj,oib,spol_id,dat_rodjenja,881 FROM osoba WHERE id = 2010; INSERT INTO imeprezime (id,osoba_id,rbr,ime,prezime,klub_id,identitet_id,sintaksa_id,info,aktivno,dnevnik_id) VALUES (2010,2010,1,'Sanja','Ostroski',(SELECT id FROM klub WHERE naziv = 'OK Varaždin'),Null,1,'',1,881);</v>
      </c>
      <c r="CM326" s="52" t="s">
        <v>0</v>
      </c>
      <c r="CN326" s="57" t="str">
        <f t="shared" si="267"/>
        <v>Sanja</v>
      </c>
      <c r="CO326" s="71" t="str">
        <f t="shared" si="268"/>
        <v>Ostroski</v>
      </c>
      <c r="CP326" s="52" t="s">
        <v>0</v>
      </c>
      <c r="CQ326" s="57" t="str">
        <f t="shared" si="308"/>
        <v>Sanja – Ostroski – OK Varaždin – Ž45</v>
      </c>
      <c r="CR326" s="58" t="str">
        <f t="shared" si="309"/>
        <v>NEMA</v>
      </c>
      <c r="CS326" s="52" t="s">
        <v>0</v>
      </c>
      <c r="CT326" s="57" t="str">
        <f t="shared" si="310"/>
        <v>Sanja – Ostroski – OK Varaždin</v>
      </c>
      <c r="CU326" s="58" t="str">
        <f t="shared" si="311"/>
        <v>NEMA</v>
      </c>
      <c r="CV326" s="52" t="s">
        <v>0</v>
      </c>
      <c r="CW326" s="57" t="str">
        <f t="shared" si="312"/>
        <v>Sanja – Ostroski</v>
      </c>
      <c r="CX326" s="58" t="str">
        <f t="shared" si="313"/>
        <v>NEMA</v>
      </c>
      <c r="CY326" s="52" t="s">
        <v>0</v>
      </c>
      <c r="CZ326" s="63" t="str">
        <f t="shared" si="314"/>
        <v/>
      </c>
      <c r="DA326" s="58" cm="1">
        <f t="array" ref="DA326">IF(CZ326&lt;&gt;"",INDEX(imePrezime_id,CZ326,0),IF(CD326&lt;&gt;"",CD326,""))</f>
        <v>2010</v>
      </c>
      <c r="DB326" s="52" t="s">
        <v>0</v>
      </c>
      <c r="DC326" s="63" t="str">
        <f t="shared" si="315"/>
        <v>novo</v>
      </c>
      <c r="DD326" s="78" t="str">
        <f t="shared" si="269"/>
        <v>klu</v>
      </c>
      <c r="DE326" s="78" t="str">
        <f t="shared" si="316"/>
        <v>kat</v>
      </c>
      <c r="DF326" s="78" t="str">
        <f t="shared" si="317"/>
        <v/>
      </c>
      <c r="DG326" s="71" t="str">
        <f t="shared" si="318"/>
        <v>novo</v>
      </c>
      <c r="DH326" s="52" t="s">
        <v>0</v>
      </c>
      <c r="DI326" s="63">
        <f>IF(BL326="","",MAX(DI$10:DI325)+1)</f>
        <v>1285</v>
      </c>
      <c r="DJ326" s="78">
        <f t="shared" si="319"/>
        <v>1012</v>
      </c>
      <c r="DK326" s="78">
        <f t="shared" si="320"/>
        <v>2010</v>
      </c>
      <c r="DL326" s="78">
        <f t="shared" si="321"/>
        <v>5275</v>
      </c>
      <c r="DM326" s="78">
        <f t="shared" si="322"/>
        <v>1</v>
      </c>
      <c r="DN326" s="78">
        <f t="shared" si="270"/>
        <v>0</v>
      </c>
      <c r="DO326" s="78">
        <f t="shared" si="271"/>
        <v>33</v>
      </c>
      <c r="DP326" s="78" t="str">
        <f t="shared" si="323"/>
        <v>0</v>
      </c>
      <c r="DQ326" s="78" t="str">
        <f t="shared" si="324"/>
        <v/>
      </c>
      <c r="DR326" s="78" t="str">
        <f t="shared" si="325"/>
        <v/>
      </c>
      <c r="DS326" s="58" t="str">
        <f t="shared" si="272"/>
        <v/>
      </c>
      <c r="DT326" s="52" t="s">
        <v>0</v>
      </c>
      <c r="DU326" s="20"/>
      <c r="DV326" s="52"/>
      <c r="DW326" s="20"/>
      <c r="DX326" s="52"/>
      <c r="DY326" s="230"/>
      <c r="DZ326" s="52" t="s">
        <v>0</v>
      </c>
    </row>
    <row r="327" spans="1:130" x14ac:dyDescent="0.25">
      <c r="A327" t="s">
        <v>0</v>
      </c>
      <c r="B327" s="57" t="str">
        <f>IF(csv!F319="","",csv!T319)</f>
        <v>Ž45</v>
      </c>
      <c r="C327" s="33" t="s">
        <v>0</v>
      </c>
      <c r="D327" s="33" t="str">
        <f>IF(csv!F319="","",csv!F319)</f>
        <v>Davorka</v>
      </c>
      <c r="E327" s="33" t="str">
        <f>IF(csv!E319="","",csv!E319)</f>
        <v>Srebačić</v>
      </c>
      <c r="F327" s="33" t="s">
        <v>0</v>
      </c>
      <c r="G327" s="78" t="str">
        <f>IF(csv!M319="","",csv!M319)</f>
        <v/>
      </c>
      <c r="H327" s="78" t="str">
        <f>IF(csv!N319="","",csv!N319)</f>
        <v>1</v>
      </c>
      <c r="I327" s="33" t="s">
        <v>0</v>
      </c>
      <c r="J327" s="33" t="str">
        <f>IF(csv!P319="","",csv!P319)</f>
        <v>OK Varaždin</v>
      </c>
      <c r="K327" s="33" t="str">
        <f>IF(csv!Q319="","",csv!Q319)</f>
        <v>OK Varaždin</v>
      </c>
      <c r="L327" s="33" t="s">
        <v>0</v>
      </c>
      <c r="M327" s="71" t="str">
        <f>IF(csv!R319="","",csv!R319)</f>
        <v>CRO</v>
      </c>
      <c r="N327" s="52" t="s">
        <v>0</v>
      </c>
      <c r="O327" s="57" t="str">
        <f t="shared" si="273"/>
        <v>Ž45</v>
      </c>
      <c r="P327" s="78">
        <f>IF(O327="","",IF(COUNTIF(O$10:O326,O327)=0,P326+1,P326))</f>
        <v>20</v>
      </c>
      <c r="Q327" s="93">
        <f t="shared" si="274"/>
        <v>116</v>
      </c>
      <c r="R327" s="94" t="str" cm="1">
        <f t="array" ref="R327">IF(S327="","",INDEX(natjecanjeStaze_naziv,MATCH(S327,natjecanjeStaze_stazaId,0)))</f>
        <v>M55 – Ž45</v>
      </c>
      <c r="S327" s="58">
        <f t="shared" si="275"/>
        <v>1012</v>
      </c>
      <c r="T327" s="52" t="s">
        <v>0</v>
      </c>
      <c r="U327" s="165" t="str">
        <f t="shared" si="276"/>
        <v>Ž45</v>
      </c>
      <c r="V327" s="52" t="s">
        <v>0</v>
      </c>
      <c r="W327" s="57" t="str">
        <f t="shared" si="277"/>
        <v>CRO</v>
      </c>
      <c r="X327" s="78">
        <f t="shared" si="326"/>
        <v>1</v>
      </c>
      <c r="Y327" s="33" t="str">
        <f t="shared" si="278"/>
        <v/>
      </c>
      <c r="Z327" s="71" t="str">
        <f>IF(Y327="","",MAX(Z$10:Z326)+1)</f>
        <v/>
      </c>
      <c r="AA327" s="52" t="s">
        <v>0</v>
      </c>
      <c r="AB327" s="135"/>
      <c r="AC327" s="52" t="s">
        <v>0</v>
      </c>
      <c r="AD327" s="20" t="str">
        <f t="shared" si="279"/>
        <v/>
      </c>
      <c r="AE327" s="52" t="s">
        <v>0</v>
      </c>
      <c r="AF327" s="165" t="str">
        <f t="shared" si="280"/>
        <v>CRO</v>
      </c>
      <c r="AG327" s="52" t="s">
        <v>0</v>
      </c>
      <c r="AH327" s="57" t="str">
        <f t="shared" si="281"/>
        <v>OK Varaždin</v>
      </c>
      <c r="AI327" s="33" t="str">
        <f t="shared" si="282"/>
        <v>OK Varaždin</v>
      </c>
      <c r="AJ327" s="78" t="str">
        <f t="shared" si="327"/>
        <v/>
      </c>
      <c r="AK327" s="33" t="str" cm="1">
        <f t="array" ref="AK327">IF(AJ327="",""&amp;AI327,IF(AJ327="NEMA",AI327,INDEX(klub_naziv,MATCH(INDEX(klubAlias_klubId,AJ327),klub_id,0))))</f>
        <v>OK Varaždin</v>
      </c>
      <c r="AL327" s="33" t="str" cm="1">
        <f t="array" ref="AL327">IFERROR(""&amp;INDEX(registarNatjecatelji,CX327,4),"")</f>
        <v>OK Varaždin</v>
      </c>
      <c r="AM327" s="95" t="str">
        <f t="shared" si="283"/>
        <v/>
      </c>
      <c r="AN327" s="71" t="str">
        <f t="shared" si="284"/>
        <v>OK Varaždin</v>
      </c>
      <c r="AO327" s="52" t="s">
        <v>0</v>
      </c>
      <c r="AP327" s="87" t="str">
        <f>IF(AJ327&lt;&gt;"NEMA","",IF(IFERROR(MATCH(AI327,AI$10:AI326,0),0)&lt;&gt;0,"",AI327))</f>
        <v/>
      </c>
      <c r="AQ327" s="52" t="s">
        <v>0</v>
      </c>
      <c r="AR327" s="135"/>
      <c r="AS327" s="52" t="s">
        <v>0</v>
      </c>
      <c r="AT327" s="57" t="str">
        <f t="shared" si="285"/>
        <v/>
      </c>
      <c r="AU327" s="33" t="str">
        <f>IF(AT327="","",MAX(AU$10:AU326)+1)</f>
        <v/>
      </c>
      <c r="AV327" s="33" t="str">
        <f t="shared" si="286"/>
        <v/>
      </c>
      <c r="AW327" s="33" t="str">
        <f t="shared" si="287"/>
        <v/>
      </c>
      <c r="AX327" s="33" t="str">
        <f>IF(AR327="","",MAX(AX$10:AX326)+1)</f>
        <v/>
      </c>
      <c r="AY327" s="94" t="str">
        <f t="shared" si="288"/>
        <v/>
      </c>
      <c r="AZ327" s="71" t="str">
        <f t="shared" si="289"/>
        <v/>
      </c>
      <c r="BA327" s="52" t="s">
        <v>0</v>
      </c>
      <c r="BB327" s="20" t="str">
        <f t="shared" si="290"/>
        <v/>
      </c>
      <c r="BC327" s="52" t="s">
        <v>0</v>
      </c>
      <c r="BD327" s="165" t="str">
        <f t="shared" si="291"/>
        <v>OK Varaždin</v>
      </c>
      <c r="BE327" s="52" t="s">
        <v>0</v>
      </c>
      <c r="BF327" s="63" t="str">
        <f t="shared" si="292"/>
        <v/>
      </c>
      <c r="BG327" s="93" t="str">
        <f t="shared" si="293"/>
        <v>1</v>
      </c>
      <c r="BH327" s="211" t="str">
        <f t="shared" si="294"/>
        <v/>
      </c>
      <c r="BI327" s="212">
        <f t="shared" si="265"/>
        <v>6</v>
      </c>
      <c r="BJ327" s="52" t="s">
        <v>0</v>
      </c>
      <c r="BK327" s="57" t="str">
        <f t="shared" si="295"/>
        <v>Davorka</v>
      </c>
      <c r="BL327" s="33" t="str">
        <f t="shared" si="296"/>
        <v>Srebačić</v>
      </c>
      <c r="BM327" s="78">
        <f t="shared" si="297"/>
        <v>1067</v>
      </c>
      <c r="BN327" s="78" t="str">
        <f t="shared" si="298"/>
        <v/>
      </c>
      <c r="BO327" s="33" t="str">
        <f t="shared" si="299"/>
        <v>Davorka</v>
      </c>
      <c r="BP327" s="71" t="str">
        <f t="shared" si="300"/>
        <v>Srebačić</v>
      </c>
      <c r="BQ327" s="52" t="s">
        <v>0</v>
      </c>
      <c r="BR327" s="87" t="str">
        <f t="shared" si="301"/>
        <v/>
      </c>
      <c r="BS327" s="52" t="s">
        <v>0</v>
      </c>
      <c r="BT327" s="20" t="str">
        <f t="shared" si="302"/>
        <v/>
      </c>
      <c r="BU327" s="52" t="s">
        <v>0</v>
      </c>
      <c r="BV327" s="135"/>
      <c r="BW327" s="52" t="s">
        <v>0</v>
      </c>
      <c r="BX327" s="57" t="str">
        <f t="shared" si="303"/>
        <v/>
      </c>
      <c r="BY327" s="78" t="str">
        <f>IF(BV327="","",MAX(BY$10:BY326)+1)</f>
        <v/>
      </c>
      <c r="BZ327" s="58" t="str">
        <f t="shared" si="304"/>
        <v/>
      </c>
      <c r="CA327" s="52" t="s">
        <v>0</v>
      </c>
      <c r="CB327" s="20" t="str">
        <f t="shared" si="305"/>
        <v/>
      </c>
      <c r="CC327" s="52" t="s">
        <v>0</v>
      </c>
      <c r="CD327" s="63" t="str">
        <f>IF(AND(BM327="NEMA",BN327="NEMA"),MAX(CD$10:CD326)+1,"")</f>
        <v/>
      </c>
      <c r="CE327" s="58" t="str">
        <f t="shared" si="306"/>
        <v/>
      </c>
      <c r="CF327" t="s">
        <v>0</v>
      </c>
      <c r="CG327" s="138" t="str">
        <f t="shared" si="266"/>
        <v>Ž</v>
      </c>
      <c r="CH327" t="s">
        <v>0</v>
      </c>
      <c r="CI327" s="57" t="str">
        <f>IF(CD327="","",IF(M327&lt;&gt;"CRO","","INSERT INTO osoba (id,reg_broj,oib,spol_id,dat_rodjenja) VALUES ("&amp;CD327&amp;",(SELECT max(reg_broj)+1 FROM osoba),Null,'"&amp;CG327&amp;"',Null); INSERT INTO osoba_log (id,reg_broj,oib,spol_id,dat_rodjenja,dnevnik_id) SELECT id,reg_broj,oib,spol_id,dat_rodjenja,"&amp;dnevnik_id&amp;" FROM osoba WHERE id = "&amp;CD327&amp;";"))</f>
        <v/>
      </c>
      <c r="CJ327" s="71" t="str">
        <f>IF(CD327="","","INSERT INTO imeprezime (id,osoba_id,rbr,ime,prezime,klub_id,identitet_id,sintaksa_id,info,aktivno,dnevnik_id) VALUES ("&amp;CD327&amp;","&amp;IF(CI327="","Null",CD327)&amp;",1,'"&amp;BK327&amp;"','"&amp;BL327&amp;"',(SELECT id FROM klub WHERE naziv = '"&amp;BD327&amp;"'),Null,1,'',1,"&amp;dnevnik_id&amp;");")</f>
        <v/>
      </c>
      <c r="CK327" t="s">
        <v>0</v>
      </c>
      <c r="CL327" s="20" t="str">
        <f t="shared" si="307"/>
        <v/>
      </c>
      <c r="CM327" s="52" t="s">
        <v>0</v>
      </c>
      <c r="CN327" s="57" t="str">
        <f t="shared" si="267"/>
        <v>Davorka</v>
      </c>
      <c r="CO327" s="71" t="str">
        <f t="shared" si="268"/>
        <v>Srebačić</v>
      </c>
      <c r="CP327" s="52" t="s">
        <v>0</v>
      </c>
      <c r="CQ327" s="57" t="str">
        <f t="shared" si="308"/>
        <v>Davorka – Srebačić – OK Varaždin – Ž45</v>
      </c>
      <c r="CR327" s="58">
        <f t="shared" si="309"/>
        <v>583</v>
      </c>
      <c r="CS327" s="52" t="s">
        <v>0</v>
      </c>
      <c r="CT327" s="57" t="str">
        <f t="shared" si="310"/>
        <v>Davorka – Srebačić – OK Varaždin</v>
      </c>
      <c r="CU327" s="58">
        <f t="shared" si="311"/>
        <v>583</v>
      </c>
      <c r="CV327" s="52" t="s">
        <v>0</v>
      </c>
      <c r="CW327" s="57" t="str">
        <f t="shared" si="312"/>
        <v>Davorka – Srebačić</v>
      </c>
      <c r="CX327" s="58">
        <f t="shared" si="313"/>
        <v>583</v>
      </c>
      <c r="CY327" s="52" t="s">
        <v>0</v>
      </c>
      <c r="CZ327" s="63">
        <f t="shared" si="314"/>
        <v>583</v>
      </c>
      <c r="DA327" s="58" cm="1">
        <f t="array" ref="DA327">IF(CZ327&lt;&gt;"",INDEX(imePrezime_id,CZ327,0),IF(CD327&lt;&gt;"",CD327,""))</f>
        <v>1067</v>
      </c>
      <c r="DB327" s="52" t="s">
        <v>0</v>
      </c>
      <c r="DC327" s="63" t="str">
        <f t="shared" si="315"/>
        <v>imepre</v>
      </c>
      <c r="DD327" s="78" t="str">
        <f t="shared" si="269"/>
        <v>klu</v>
      </c>
      <c r="DE327" s="78" t="str">
        <f t="shared" si="316"/>
        <v>kat</v>
      </c>
      <c r="DF327" s="78" t="str">
        <f t="shared" si="317"/>
        <v/>
      </c>
      <c r="DG327" s="71" t="str">
        <f t="shared" si="318"/>
        <v>imepre-klu-kat</v>
      </c>
      <c r="DH327" s="52" t="s">
        <v>0</v>
      </c>
      <c r="DI327" s="63">
        <f>IF(BL327="","",MAX(DI$10:DI326)+1)</f>
        <v>1286</v>
      </c>
      <c r="DJ327" s="78">
        <f t="shared" si="319"/>
        <v>1012</v>
      </c>
      <c r="DK327" s="78">
        <f t="shared" si="320"/>
        <v>1067</v>
      </c>
      <c r="DL327" s="78" t="str">
        <f t="shared" si="321"/>
        <v/>
      </c>
      <c r="DM327" s="78">
        <f t="shared" si="322"/>
        <v>6</v>
      </c>
      <c r="DN327" s="78">
        <f t="shared" si="270"/>
        <v>0</v>
      </c>
      <c r="DO327" s="78">
        <f t="shared" si="271"/>
        <v>1</v>
      </c>
      <c r="DP327" s="78" t="str">
        <f t="shared" si="323"/>
        <v>1</v>
      </c>
      <c r="DQ327" s="78" t="str">
        <f t="shared" si="324"/>
        <v/>
      </c>
      <c r="DR327" s="78" t="str">
        <f t="shared" si="325"/>
        <v/>
      </c>
      <c r="DS327" s="58" t="str">
        <f t="shared" si="272"/>
        <v/>
      </c>
      <c r="DT327" s="52" t="s">
        <v>0</v>
      </c>
      <c r="DU327" s="20"/>
      <c r="DV327" s="52"/>
      <c r="DW327" s="20"/>
      <c r="DX327" s="52"/>
      <c r="DY327" s="230"/>
      <c r="DZ327" s="52" t="s">
        <v>0</v>
      </c>
    </row>
    <row r="328" spans="1:130" x14ac:dyDescent="0.25">
      <c r="A328" t="s">
        <v>0</v>
      </c>
      <c r="B328" s="57" t="str">
        <f>IF(csv!F320="","",csv!T320)</f>
        <v>Ž45</v>
      </c>
      <c r="C328" s="33" t="s">
        <v>0</v>
      </c>
      <c r="D328" s="33" t="str">
        <f>IF(csv!F320="","",csv!F320)</f>
        <v>Vacant</v>
      </c>
      <c r="E328" s="33" t="str">
        <f>IF(csv!E320="","",csv!E320)</f>
        <v/>
      </c>
      <c r="F328" s="33" t="s">
        <v>0</v>
      </c>
      <c r="G328" s="78" t="str">
        <f>IF(csv!M320="","",csv!M320)</f>
        <v/>
      </c>
      <c r="H328" s="78" t="str">
        <f>IF(csv!N320="","",csv!N320)</f>
        <v>0</v>
      </c>
      <c r="I328" s="33" t="s">
        <v>0</v>
      </c>
      <c r="J328" s="33" t="str">
        <f>IF(csv!P320="","",csv!P320)</f>
        <v/>
      </c>
      <c r="K328" s="33" t="str">
        <f>IF(csv!Q320="","",csv!Q320)</f>
        <v/>
      </c>
      <c r="L328" s="33" t="s">
        <v>0</v>
      </c>
      <c r="M328" s="71" t="str">
        <f>IF(csv!R320="","",csv!R320)</f>
        <v/>
      </c>
      <c r="N328" s="52" t="s">
        <v>0</v>
      </c>
      <c r="O328" s="57" t="str">
        <f t="shared" si="273"/>
        <v>Ž45</v>
      </c>
      <c r="P328" s="78">
        <f>IF(O328="","",IF(COUNTIF(O$10:O327,O328)=0,P327+1,P327))</f>
        <v>20</v>
      </c>
      <c r="Q328" s="93">
        <f t="shared" si="274"/>
        <v>116</v>
      </c>
      <c r="R328" s="94" t="str" cm="1">
        <f t="array" ref="R328">IF(S328="","",INDEX(natjecanjeStaze_naziv,MATCH(S328,natjecanjeStaze_stazaId,0)))</f>
        <v/>
      </c>
      <c r="S328" s="58" t="str">
        <f t="shared" si="275"/>
        <v/>
      </c>
      <c r="T328" s="52" t="s">
        <v>0</v>
      </c>
      <c r="U328" s="165" t="str">
        <f t="shared" si="276"/>
        <v>Ž45</v>
      </c>
      <c r="V328" s="52" t="s">
        <v>0</v>
      </c>
      <c r="W328" s="57" t="str">
        <f t="shared" si="277"/>
        <v/>
      </c>
      <c r="X328" s="78" t="str">
        <f t="shared" si="326"/>
        <v/>
      </c>
      <c r="Y328" s="33" t="str">
        <f t="shared" si="278"/>
        <v/>
      </c>
      <c r="Z328" s="71" t="str">
        <f>IF(Y328="","",MAX(Z$10:Z327)+1)</f>
        <v/>
      </c>
      <c r="AA328" s="52" t="s">
        <v>0</v>
      </c>
      <c r="AB328" s="135"/>
      <c r="AC328" s="52" t="s">
        <v>0</v>
      </c>
      <c r="AD328" s="20" t="str">
        <f t="shared" si="279"/>
        <v/>
      </c>
      <c r="AE328" s="52" t="s">
        <v>0</v>
      </c>
      <c r="AF328" s="165" t="str">
        <f t="shared" si="280"/>
        <v/>
      </c>
      <c r="AG328" s="52" t="s">
        <v>0</v>
      </c>
      <c r="AH328" s="57" t="str">
        <f t="shared" si="281"/>
        <v/>
      </c>
      <c r="AI328" s="33" t="str">
        <f t="shared" si="282"/>
        <v/>
      </c>
      <c r="AJ328" s="78" t="str">
        <f t="shared" si="327"/>
        <v/>
      </c>
      <c r="AK328" s="33" t="str" cm="1">
        <f t="array" ref="AK328">IF(AJ328="",""&amp;AI328,IF(AJ328="NEMA",AI328,INDEX(klub_naziv,MATCH(INDEX(klubAlias_klubId,AJ328),klub_id,0))))</f>
        <v/>
      </c>
      <c r="AL328" s="33" t="str" cm="1">
        <f t="array" ref="AL328">IFERROR(""&amp;INDEX(registarNatjecatelji,CX328,4),"")</f>
        <v/>
      </c>
      <c r="AM328" s="95" t="str">
        <f t="shared" si="283"/>
        <v/>
      </c>
      <c r="AN328" s="71" t="str">
        <f t="shared" si="284"/>
        <v/>
      </c>
      <c r="AO328" s="52" t="s">
        <v>0</v>
      </c>
      <c r="AP328" s="87" t="str">
        <f>IF(AJ328&lt;&gt;"NEMA","",IF(IFERROR(MATCH(AI328,AI$10:AI327,0),0)&lt;&gt;0,"",AI328))</f>
        <v/>
      </c>
      <c r="AQ328" s="52" t="s">
        <v>0</v>
      </c>
      <c r="AR328" s="135"/>
      <c r="AS328" s="52" t="s">
        <v>0</v>
      </c>
      <c r="AT328" s="57" t="str">
        <f t="shared" si="285"/>
        <v/>
      </c>
      <c r="AU328" s="33" t="str">
        <f>IF(AT328="","",MAX(AU$10:AU327)+1)</f>
        <v/>
      </c>
      <c r="AV328" s="33" t="str">
        <f t="shared" si="286"/>
        <v/>
      </c>
      <c r="AW328" s="33" t="str">
        <f t="shared" si="287"/>
        <v/>
      </c>
      <c r="AX328" s="33" t="str">
        <f>IF(AR328="","",MAX(AX$10:AX327)+1)</f>
        <v/>
      </c>
      <c r="AY328" s="94" t="str">
        <f t="shared" si="288"/>
        <v/>
      </c>
      <c r="AZ328" s="71" t="str">
        <f t="shared" si="289"/>
        <v/>
      </c>
      <c r="BA328" s="52" t="s">
        <v>0</v>
      </c>
      <c r="BB328" s="20" t="str">
        <f t="shared" si="290"/>
        <v/>
      </c>
      <c r="BC328" s="52" t="s">
        <v>0</v>
      </c>
      <c r="BD328" s="165" t="str">
        <f t="shared" si="291"/>
        <v/>
      </c>
      <c r="BE328" s="52" t="s">
        <v>0</v>
      </c>
      <c r="BF328" s="63" t="str">
        <f t="shared" si="292"/>
        <v/>
      </c>
      <c r="BG328" s="93" t="str">
        <f t="shared" si="293"/>
        <v>0</v>
      </c>
      <c r="BH328" s="211" t="str">
        <f t="shared" si="294"/>
        <v/>
      </c>
      <c r="BI328" s="212" t="str">
        <f t="shared" si="265"/>
        <v/>
      </c>
      <c r="BJ328" s="52" t="s">
        <v>0</v>
      </c>
      <c r="BK328" s="57" t="str">
        <f t="shared" si="295"/>
        <v>Vacant</v>
      </c>
      <c r="BL328" s="33" t="str">
        <f t="shared" si="296"/>
        <v/>
      </c>
      <c r="BM328" s="78" t="str">
        <f t="shared" si="297"/>
        <v/>
      </c>
      <c r="BN328" s="78" t="str">
        <f t="shared" si="298"/>
        <v/>
      </c>
      <c r="BO328" s="33" t="str">
        <f t="shared" si="299"/>
        <v/>
      </c>
      <c r="BP328" s="71" t="str">
        <f t="shared" si="300"/>
        <v/>
      </c>
      <c r="BQ328" s="52" t="s">
        <v>0</v>
      </c>
      <c r="BR328" s="87" t="str">
        <f t="shared" si="301"/>
        <v/>
      </c>
      <c r="BS328" s="52" t="s">
        <v>0</v>
      </c>
      <c r="BT328" s="20" t="str">
        <f t="shared" si="302"/>
        <v/>
      </c>
      <c r="BU328" s="52" t="s">
        <v>0</v>
      </c>
      <c r="BV328" s="135"/>
      <c r="BW328" s="52" t="s">
        <v>0</v>
      </c>
      <c r="BX328" s="57" t="str">
        <f t="shared" si="303"/>
        <v/>
      </c>
      <c r="BY328" s="78" t="str">
        <f>IF(BV328="","",MAX(BY$10:BY327)+1)</f>
        <v/>
      </c>
      <c r="BZ328" s="58" t="str">
        <f t="shared" si="304"/>
        <v/>
      </c>
      <c r="CA328" s="52" t="s">
        <v>0</v>
      </c>
      <c r="CB328" s="20" t="str">
        <f t="shared" si="305"/>
        <v/>
      </c>
      <c r="CC328" s="52" t="s">
        <v>0</v>
      </c>
      <c r="CD328" s="63" t="str">
        <f>IF(AND(BM328="NEMA",BN328="NEMA"),MAX(CD$10:CD327)+1,"")</f>
        <v/>
      </c>
      <c r="CE328" s="58" t="str">
        <f t="shared" si="306"/>
        <v/>
      </c>
      <c r="CF328" t="s">
        <v>0</v>
      </c>
      <c r="CG328" s="138" t="str">
        <f t="shared" si="266"/>
        <v>Ž</v>
      </c>
      <c r="CH328" t="s">
        <v>0</v>
      </c>
      <c r="CI328" s="57" t="str">
        <f>IF(CD328="","",IF(M328&lt;&gt;"CRO","","INSERT INTO osoba (id,reg_broj,oib,spol_id,dat_rodjenja) VALUES ("&amp;CD328&amp;",(SELECT max(reg_broj)+1 FROM osoba),Null,'"&amp;CG328&amp;"',Null); INSERT INTO osoba_log (id,reg_broj,oib,spol_id,dat_rodjenja,dnevnik_id) SELECT id,reg_broj,oib,spol_id,dat_rodjenja,"&amp;dnevnik_id&amp;" FROM osoba WHERE id = "&amp;CD328&amp;";"))</f>
        <v/>
      </c>
      <c r="CJ328" s="71" t="str">
        <f>IF(CD328="","","INSERT INTO imeprezime (id,osoba_id,rbr,ime,prezime,klub_id,identitet_id,sintaksa_id,info,aktivno,dnevnik_id) VALUES ("&amp;CD328&amp;","&amp;IF(CI328="","Null",CD328)&amp;",1,'"&amp;BK328&amp;"','"&amp;BL328&amp;"',(SELECT id FROM klub WHERE naziv = '"&amp;BD328&amp;"'),Null,1,'',1,"&amp;dnevnik_id&amp;");")</f>
        <v/>
      </c>
      <c r="CK328" t="s">
        <v>0</v>
      </c>
      <c r="CL328" s="20" t="str">
        <f t="shared" si="307"/>
        <v/>
      </c>
      <c r="CM328" s="52" t="s">
        <v>0</v>
      </c>
      <c r="CN328" s="57" t="str">
        <f t="shared" si="267"/>
        <v/>
      </c>
      <c r="CO328" s="71" t="str">
        <f t="shared" si="268"/>
        <v/>
      </c>
      <c r="CP328" s="52" t="s">
        <v>0</v>
      </c>
      <c r="CQ328" s="57" t="str">
        <f t="shared" si="308"/>
        <v/>
      </c>
      <c r="CR328" s="58" t="str">
        <f t="shared" si="309"/>
        <v/>
      </c>
      <c r="CS328" s="52" t="s">
        <v>0</v>
      </c>
      <c r="CT328" s="57" t="str">
        <f t="shared" si="310"/>
        <v/>
      </c>
      <c r="CU328" s="58" t="str">
        <f t="shared" si="311"/>
        <v/>
      </c>
      <c r="CV328" s="52" t="s">
        <v>0</v>
      </c>
      <c r="CW328" s="57" t="str">
        <f t="shared" si="312"/>
        <v/>
      </c>
      <c r="CX328" s="58" t="str">
        <f t="shared" si="313"/>
        <v/>
      </c>
      <c r="CY328" s="52" t="s">
        <v>0</v>
      </c>
      <c r="CZ328" s="63" t="str">
        <f t="shared" si="314"/>
        <v/>
      </c>
      <c r="DA328" s="58" t="str" cm="1">
        <f t="array" ref="DA328">IF(CZ328&lt;&gt;"",INDEX(imePrezime_id,CZ328,0),IF(CD328&lt;&gt;"",CD328,""))</f>
        <v/>
      </c>
      <c r="DB328" s="52" t="s">
        <v>0</v>
      </c>
      <c r="DC328" s="63" t="str">
        <f t="shared" si="315"/>
        <v/>
      </c>
      <c r="DD328" s="78" t="str">
        <f t="shared" si="269"/>
        <v/>
      </c>
      <c r="DE328" s="78" t="str">
        <f t="shared" si="316"/>
        <v/>
      </c>
      <c r="DF328" s="78" t="str">
        <f t="shared" si="317"/>
        <v/>
      </c>
      <c r="DG328" s="71" t="str">
        <f t="shared" si="318"/>
        <v/>
      </c>
      <c r="DH328" s="52" t="s">
        <v>0</v>
      </c>
      <c r="DI328" s="63" t="str">
        <f>IF(BL328="","",MAX(DI$10:DI327)+1)</f>
        <v/>
      </c>
      <c r="DJ328" s="78" t="str">
        <f t="shared" si="319"/>
        <v/>
      </c>
      <c r="DK328" s="78" t="str">
        <f t="shared" si="320"/>
        <v/>
      </c>
      <c r="DL328" s="78" t="str">
        <f t="shared" si="321"/>
        <v/>
      </c>
      <c r="DM328" s="78" t="str">
        <f t="shared" si="322"/>
        <v/>
      </c>
      <c r="DN328" s="78" t="str">
        <f t="shared" si="270"/>
        <v/>
      </c>
      <c r="DO328" s="78" t="str">
        <f t="shared" si="271"/>
        <v/>
      </c>
      <c r="DP328" s="78" t="str">
        <f t="shared" si="323"/>
        <v/>
      </c>
      <c r="DQ328" s="78" t="str">
        <f t="shared" si="324"/>
        <v/>
      </c>
      <c r="DR328" s="78" t="str">
        <f t="shared" si="325"/>
        <v/>
      </c>
      <c r="DS328" s="58" t="str">
        <f t="shared" si="272"/>
        <v/>
      </c>
      <c r="DT328" s="52" t="s">
        <v>0</v>
      </c>
      <c r="DU328" s="20"/>
      <c r="DV328" s="52"/>
      <c r="DW328" s="20"/>
      <c r="DX328" s="52"/>
      <c r="DY328" s="230"/>
      <c r="DZ328" s="52" t="s">
        <v>0</v>
      </c>
    </row>
    <row r="329" spans="1:130" x14ac:dyDescent="0.25">
      <c r="A329" t="s">
        <v>0</v>
      </c>
      <c r="B329" s="57" t="str">
        <f>IF(csv!F321="","",csv!T321)</f>
        <v>Ž45</v>
      </c>
      <c r="C329" s="33" t="s">
        <v>0</v>
      </c>
      <c r="D329" s="33" t="str">
        <f>IF(csv!F321="","",csv!F321)</f>
        <v>Vacant</v>
      </c>
      <c r="E329" s="33" t="str">
        <f>IF(csv!E321="","",csv!E321)</f>
        <v/>
      </c>
      <c r="F329" s="33" t="s">
        <v>0</v>
      </c>
      <c r="G329" s="78" t="str">
        <f>IF(csv!M321="","",csv!M321)</f>
        <v/>
      </c>
      <c r="H329" s="78" t="str">
        <f>IF(csv!N321="","",csv!N321)</f>
        <v>0</v>
      </c>
      <c r="I329" s="33" t="s">
        <v>0</v>
      </c>
      <c r="J329" s="33" t="str">
        <f>IF(csv!P321="","",csv!P321)</f>
        <v/>
      </c>
      <c r="K329" s="33" t="str">
        <f>IF(csv!Q321="","",csv!Q321)</f>
        <v/>
      </c>
      <c r="L329" s="33" t="s">
        <v>0</v>
      </c>
      <c r="M329" s="71" t="str">
        <f>IF(csv!R321="","",csv!R321)</f>
        <v/>
      </c>
      <c r="N329" s="52" t="s">
        <v>0</v>
      </c>
      <c r="O329" s="57" t="str">
        <f t="shared" si="273"/>
        <v>Ž45</v>
      </c>
      <c r="P329" s="78">
        <f>IF(O329="","",IF(COUNTIF(O$10:O328,O329)=0,P328+1,P328))</f>
        <v>20</v>
      </c>
      <c r="Q329" s="93">
        <f t="shared" si="274"/>
        <v>116</v>
      </c>
      <c r="R329" s="94" t="str" cm="1">
        <f t="array" ref="R329">IF(S329="","",INDEX(natjecanjeStaze_naziv,MATCH(S329,natjecanjeStaze_stazaId,0)))</f>
        <v/>
      </c>
      <c r="S329" s="58" t="str">
        <f t="shared" si="275"/>
        <v/>
      </c>
      <c r="T329" s="52" t="s">
        <v>0</v>
      </c>
      <c r="U329" s="165" t="str">
        <f t="shared" si="276"/>
        <v>Ž45</v>
      </c>
      <c r="V329" s="52" t="s">
        <v>0</v>
      </c>
      <c r="W329" s="57" t="str">
        <f t="shared" si="277"/>
        <v/>
      </c>
      <c r="X329" s="78" t="str">
        <f t="shared" si="326"/>
        <v/>
      </c>
      <c r="Y329" s="33" t="str">
        <f t="shared" si="278"/>
        <v/>
      </c>
      <c r="Z329" s="71" t="str">
        <f>IF(Y329="","",MAX(Z$10:Z328)+1)</f>
        <v/>
      </c>
      <c r="AA329" s="52" t="s">
        <v>0</v>
      </c>
      <c r="AB329" s="135"/>
      <c r="AC329" s="52" t="s">
        <v>0</v>
      </c>
      <c r="AD329" s="20" t="str">
        <f t="shared" si="279"/>
        <v/>
      </c>
      <c r="AE329" s="52" t="s">
        <v>0</v>
      </c>
      <c r="AF329" s="165" t="str">
        <f t="shared" si="280"/>
        <v/>
      </c>
      <c r="AG329" s="52" t="s">
        <v>0</v>
      </c>
      <c r="AH329" s="57" t="str">
        <f t="shared" si="281"/>
        <v/>
      </c>
      <c r="AI329" s="33" t="str">
        <f t="shared" si="282"/>
        <v/>
      </c>
      <c r="AJ329" s="78" t="str">
        <f t="shared" si="327"/>
        <v/>
      </c>
      <c r="AK329" s="33" t="str" cm="1">
        <f t="array" ref="AK329">IF(AJ329="",""&amp;AI329,IF(AJ329="NEMA",AI329,INDEX(klub_naziv,MATCH(INDEX(klubAlias_klubId,AJ329),klub_id,0))))</f>
        <v/>
      </c>
      <c r="AL329" s="33" t="str" cm="1">
        <f t="array" ref="AL329">IFERROR(""&amp;INDEX(registarNatjecatelji,CX329,4),"")</f>
        <v/>
      </c>
      <c r="AM329" s="95" t="str">
        <f t="shared" si="283"/>
        <v/>
      </c>
      <c r="AN329" s="71" t="str">
        <f t="shared" si="284"/>
        <v/>
      </c>
      <c r="AO329" s="52" t="s">
        <v>0</v>
      </c>
      <c r="AP329" s="87" t="str">
        <f>IF(AJ329&lt;&gt;"NEMA","",IF(IFERROR(MATCH(AI329,AI$10:AI328,0),0)&lt;&gt;0,"",AI329))</f>
        <v/>
      </c>
      <c r="AQ329" s="52" t="s">
        <v>0</v>
      </c>
      <c r="AR329" s="135"/>
      <c r="AS329" s="52" t="s">
        <v>0</v>
      </c>
      <c r="AT329" s="57" t="str">
        <f t="shared" si="285"/>
        <v/>
      </c>
      <c r="AU329" s="33" t="str">
        <f>IF(AT329="","",MAX(AU$10:AU328)+1)</f>
        <v/>
      </c>
      <c r="AV329" s="33" t="str">
        <f t="shared" si="286"/>
        <v/>
      </c>
      <c r="AW329" s="33" t="str">
        <f t="shared" si="287"/>
        <v/>
      </c>
      <c r="AX329" s="33" t="str">
        <f>IF(AR329="","",MAX(AX$10:AX328)+1)</f>
        <v/>
      </c>
      <c r="AY329" s="94" t="str">
        <f t="shared" si="288"/>
        <v/>
      </c>
      <c r="AZ329" s="71" t="str">
        <f t="shared" si="289"/>
        <v/>
      </c>
      <c r="BA329" s="52" t="s">
        <v>0</v>
      </c>
      <c r="BB329" s="20" t="str">
        <f t="shared" si="290"/>
        <v/>
      </c>
      <c r="BC329" s="52" t="s">
        <v>0</v>
      </c>
      <c r="BD329" s="165" t="str">
        <f t="shared" si="291"/>
        <v/>
      </c>
      <c r="BE329" s="52" t="s">
        <v>0</v>
      </c>
      <c r="BF329" s="63" t="str">
        <f t="shared" si="292"/>
        <v/>
      </c>
      <c r="BG329" s="93" t="str">
        <f t="shared" si="293"/>
        <v>0</v>
      </c>
      <c r="BH329" s="211" t="str">
        <f t="shared" si="294"/>
        <v/>
      </c>
      <c r="BI329" s="212" t="str">
        <f t="shared" si="265"/>
        <v/>
      </c>
      <c r="BJ329" s="52" t="s">
        <v>0</v>
      </c>
      <c r="BK329" s="57" t="str">
        <f t="shared" si="295"/>
        <v>Vacant</v>
      </c>
      <c r="BL329" s="33" t="str">
        <f t="shared" si="296"/>
        <v/>
      </c>
      <c r="BM329" s="78" t="str">
        <f t="shared" si="297"/>
        <v/>
      </c>
      <c r="BN329" s="78" t="str">
        <f t="shared" si="298"/>
        <v/>
      </c>
      <c r="BO329" s="33" t="str">
        <f t="shared" si="299"/>
        <v/>
      </c>
      <c r="BP329" s="71" t="str">
        <f t="shared" si="300"/>
        <v/>
      </c>
      <c r="BQ329" s="52" t="s">
        <v>0</v>
      </c>
      <c r="BR329" s="87" t="str">
        <f t="shared" si="301"/>
        <v/>
      </c>
      <c r="BS329" s="52" t="s">
        <v>0</v>
      </c>
      <c r="BT329" s="20" t="str">
        <f t="shared" si="302"/>
        <v/>
      </c>
      <c r="BU329" s="52" t="s">
        <v>0</v>
      </c>
      <c r="BV329" s="135"/>
      <c r="BW329" s="52" t="s">
        <v>0</v>
      </c>
      <c r="BX329" s="57" t="str">
        <f t="shared" si="303"/>
        <v/>
      </c>
      <c r="BY329" s="78" t="str">
        <f>IF(BV329="","",MAX(BY$10:BY328)+1)</f>
        <v/>
      </c>
      <c r="BZ329" s="58" t="str">
        <f t="shared" si="304"/>
        <v/>
      </c>
      <c r="CA329" s="52" t="s">
        <v>0</v>
      </c>
      <c r="CB329" s="20" t="str">
        <f t="shared" si="305"/>
        <v/>
      </c>
      <c r="CC329" s="52" t="s">
        <v>0</v>
      </c>
      <c r="CD329" s="63" t="str">
        <f>IF(AND(BM329="NEMA",BN329="NEMA"),MAX(CD$10:CD328)+1,"")</f>
        <v/>
      </c>
      <c r="CE329" s="58" t="str">
        <f t="shared" si="306"/>
        <v/>
      </c>
      <c r="CF329" t="s">
        <v>0</v>
      </c>
      <c r="CG329" s="138" t="str">
        <f t="shared" si="266"/>
        <v>Ž</v>
      </c>
      <c r="CH329" t="s">
        <v>0</v>
      </c>
      <c r="CI329" s="57" t="str">
        <f>IF(CD329="","",IF(M329&lt;&gt;"CRO","","INSERT INTO osoba (id,reg_broj,oib,spol_id,dat_rodjenja) VALUES ("&amp;CD329&amp;",(SELECT max(reg_broj)+1 FROM osoba),Null,'"&amp;CG329&amp;"',Null); INSERT INTO osoba_log (id,reg_broj,oib,spol_id,dat_rodjenja,dnevnik_id) SELECT id,reg_broj,oib,spol_id,dat_rodjenja,"&amp;dnevnik_id&amp;" FROM osoba WHERE id = "&amp;CD329&amp;";"))</f>
        <v/>
      </c>
      <c r="CJ329" s="71" t="str">
        <f>IF(CD329="","","INSERT INTO imeprezime (id,osoba_id,rbr,ime,prezime,klub_id,identitet_id,sintaksa_id,info,aktivno,dnevnik_id) VALUES ("&amp;CD329&amp;","&amp;IF(CI329="","Null",CD329)&amp;",1,'"&amp;BK329&amp;"','"&amp;BL329&amp;"',(SELECT id FROM klub WHERE naziv = '"&amp;BD329&amp;"'),Null,1,'',1,"&amp;dnevnik_id&amp;");")</f>
        <v/>
      </c>
      <c r="CK329" t="s">
        <v>0</v>
      </c>
      <c r="CL329" s="20" t="str">
        <f t="shared" si="307"/>
        <v/>
      </c>
      <c r="CM329" s="52" t="s">
        <v>0</v>
      </c>
      <c r="CN329" s="57" t="str">
        <f t="shared" si="267"/>
        <v/>
      </c>
      <c r="CO329" s="71" t="str">
        <f t="shared" si="268"/>
        <v/>
      </c>
      <c r="CP329" s="52" t="s">
        <v>0</v>
      </c>
      <c r="CQ329" s="57" t="str">
        <f t="shared" si="308"/>
        <v/>
      </c>
      <c r="CR329" s="58" t="str">
        <f t="shared" si="309"/>
        <v/>
      </c>
      <c r="CS329" s="52" t="s">
        <v>0</v>
      </c>
      <c r="CT329" s="57" t="str">
        <f t="shared" si="310"/>
        <v/>
      </c>
      <c r="CU329" s="58" t="str">
        <f t="shared" si="311"/>
        <v/>
      </c>
      <c r="CV329" s="52" t="s">
        <v>0</v>
      </c>
      <c r="CW329" s="57" t="str">
        <f t="shared" si="312"/>
        <v/>
      </c>
      <c r="CX329" s="58" t="str">
        <f t="shared" si="313"/>
        <v/>
      </c>
      <c r="CY329" s="52" t="s">
        <v>0</v>
      </c>
      <c r="CZ329" s="63" t="str">
        <f t="shared" si="314"/>
        <v/>
      </c>
      <c r="DA329" s="58" t="str" cm="1">
        <f t="array" ref="DA329">IF(CZ329&lt;&gt;"",INDEX(imePrezime_id,CZ329,0),IF(CD329&lt;&gt;"",CD329,""))</f>
        <v/>
      </c>
      <c r="DB329" s="52" t="s">
        <v>0</v>
      </c>
      <c r="DC329" s="63" t="str">
        <f t="shared" si="315"/>
        <v/>
      </c>
      <c r="DD329" s="78" t="str">
        <f t="shared" si="269"/>
        <v/>
      </c>
      <c r="DE329" s="78" t="str">
        <f t="shared" si="316"/>
        <v/>
      </c>
      <c r="DF329" s="78" t="str">
        <f t="shared" si="317"/>
        <v/>
      </c>
      <c r="DG329" s="71" t="str">
        <f t="shared" si="318"/>
        <v/>
      </c>
      <c r="DH329" s="52" t="s">
        <v>0</v>
      </c>
      <c r="DI329" s="63" t="str">
        <f>IF(BL329="","",MAX(DI$10:DI328)+1)</f>
        <v/>
      </c>
      <c r="DJ329" s="78" t="str">
        <f t="shared" si="319"/>
        <v/>
      </c>
      <c r="DK329" s="78" t="str">
        <f t="shared" si="320"/>
        <v/>
      </c>
      <c r="DL329" s="78" t="str">
        <f t="shared" si="321"/>
        <v/>
      </c>
      <c r="DM329" s="78" t="str">
        <f t="shared" si="322"/>
        <v/>
      </c>
      <c r="DN329" s="78" t="str">
        <f t="shared" si="270"/>
        <v/>
      </c>
      <c r="DO329" s="78" t="str">
        <f t="shared" si="271"/>
        <v/>
      </c>
      <c r="DP329" s="78" t="str">
        <f t="shared" si="323"/>
        <v/>
      </c>
      <c r="DQ329" s="78" t="str">
        <f t="shared" si="324"/>
        <v/>
      </c>
      <c r="DR329" s="78" t="str">
        <f t="shared" si="325"/>
        <v/>
      </c>
      <c r="DS329" s="58" t="str">
        <f t="shared" si="272"/>
        <v/>
      </c>
      <c r="DT329" s="52" t="s">
        <v>0</v>
      </c>
      <c r="DU329" s="20"/>
      <c r="DV329" s="52"/>
      <c r="DW329" s="20"/>
      <c r="DX329" s="52"/>
      <c r="DY329" s="230"/>
      <c r="DZ329" s="52" t="s">
        <v>0</v>
      </c>
    </row>
    <row r="330" spans="1:130" x14ac:dyDescent="0.25">
      <c r="A330" t="s">
        <v>0</v>
      </c>
      <c r="B330" s="57" t="str">
        <f>IF(csv!F322="","",csv!T322)</f>
        <v>Ž55</v>
      </c>
      <c r="C330" s="33" t="s">
        <v>0</v>
      </c>
      <c r="D330" s="33" t="str">
        <f>IF(csv!F322="","",csv!F322)</f>
        <v>Maja</v>
      </c>
      <c r="E330" s="33" t="str">
        <f>IF(csv!E322="","",csv!E322)</f>
        <v>Cvitković</v>
      </c>
      <c r="F330" s="33" t="s">
        <v>0</v>
      </c>
      <c r="G330" s="78" t="str">
        <f>IF(csv!M322="","",csv!M322)</f>
        <v>48:51</v>
      </c>
      <c r="H330" s="78" t="str">
        <f>IF(csv!N322="","",csv!N322)</f>
        <v>0</v>
      </c>
      <c r="I330" s="33" t="s">
        <v>0</v>
      </c>
      <c r="J330" s="33" t="str">
        <f>IF(csv!P322="","",csv!P322)</f>
        <v>Vihor</v>
      </c>
      <c r="K330" s="33" t="str">
        <f>IF(csv!Q322="","",csv!Q322)</f>
        <v>OK Vihor</v>
      </c>
      <c r="L330" s="33" t="s">
        <v>0</v>
      </c>
      <c r="M330" s="71" t="str">
        <f>IF(csv!R322="","",csv!R322)</f>
        <v>CRO</v>
      </c>
      <c r="N330" s="52" t="s">
        <v>0</v>
      </c>
      <c r="O330" s="57" t="str">
        <f t="shared" si="273"/>
        <v>Ž55</v>
      </c>
      <c r="P330" s="78">
        <f>IF(O330="","",IF(COUNTIF(O$10:O329,O330)=0,P329+1,P329))</f>
        <v>21</v>
      </c>
      <c r="Q330" s="93">
        <f t="shared" si="274"/>
        <v>115</v>
      </c>
      <c r="R330" s="94" t="str" cm="1">
        <f t="array" ref="R330">IF(S330="","",INDEX(natjecanjeStaze_naziv,MATCH(S330,natjecanjeStaze_stazaId,0)))</f>
        <v>M65 – M70 – Ž55</v>
      </c>
      <c r="S330" s="58">
        <f t="shared" si="275"/>
        <v>1008</v>
      </c>
      <c r="T330" s="52" t="s">
        <v>0</v>
      </c>
      <c r="U330" s="165" t="str">
        <f t="shared" si="276"/>
        <v>Ž55</v>
      </c>
      <c r="V330" s="52" t="s">
        <v>0</v>
      </c>
      <c r="W330" s="57" t="str">
        <f t="shared" si="277"/>
        <v>CRO</v>
      </c>
      <c r="X330" s="78">
        <f t="shared" si="326"/>
        <v>1</v>
      </c>
      <c r="Y330" s="33" t="str">
        <f t="shared" si="278"/>
        <v/>
      </c>
      <c r="Z330" s="71" t="str">
        <f>IF(Y330="","",MAX(Z$10:Z329)+1)</f>
        <v/>
      </c>
      <c r="AA330" s="52" t="s">
        <v>0</v>
      </c>
      <c r="AB330" s="135"/>
      <c r="AC330" s="52" t="s">
        <v>0</v>
      </c>
      <c r="AD330" s="20" t="str">
        <f t="shared" si="279"/>
        <v/>
      </c>
      <c r="AE330" s="52" t="s">
        <v>0</v>
      </c>
      <c r="AF330" s="165" t="str">
        <f t="shared" si="280"/>
        <v>CRO</v>
      </c>
      <c r="AG330" s="52" t="s">
        <v>0</v>
      </c>
      <c r="AH330" s="57" t="str">
        <f t="shared" si="281"/>
        <v>Vihor</v>
      </c>
      <c r="AI330" s="33" t="str">
        <f t="shared" si="282"/>
        <v>OK Vihor</v>
      </c>
      <c r="AJ330" s="78" t="str">
        <f t="shared" si="327"/>
        <v/>
      </c>
      <c r="AK330" s="33" t="str" cm="1">
        <f t="array" ref="AK330">IF(AJ330="",""&amp;AI330,IF(AJ330="NEMA",AI330,INDEX(klub_naziv,MATCH(INDEX(klubAlias_klubId,AJ330),klub_id,0))))</f>
        <v>OK Vihor</v>
      </c>
      <c r="AL330" s="33" t="str" cm="1">
        <f t="array" ref="AL330">IFERROR(""&amp;INDEX(registarNatjecatelji,CX330,4),"")</f>
        <v>OK Vihor</v>
      </c>
      <c r="AM330" s="95" t="str">
        <f t="shared" si="283"/>
        <v/>
      </c>
      <c r="AN330" s="71" t="str">
        <f t="shared" si="284"/>
        <v>OK Vihor</v>
      </c>
      <c r="AO330" s="52" t="s">
        <v>0</v>
      </c>
      <c r="AP330" s="87" t="str">
        <f>IF(AJ330&lt;&gt;"NEMA","",IF(IFERROR(MATCH(AI330,AI$10:AI329,0),0)&lt;&gt;0,"",AI330))</f>
        <v/>
      </c>
      <c r="AQ330" s="52" t="s">
        <v>0</v>
      </c>
      <c r="AR330" s="135"/>
      <c r="AS330" s="52" t="s">
        <v>0</v>
      </c>
      <c r="AT330" s="57" t="str">
        <f t="shared" si="285"/>
        <v/>
      </c>
      <c r="AU330" s="33" t="str">
        <f>IF(AT330="","",MAX(AU$10:AU329)+1)</f>
        <v/>
      </c>
      <c r="AV330" s="33" t="str">
        <f t="shared" si="286"/>
        <v/>
      </c>
      <c r="AW330" s="33" t="str">
        <f t="shared" si="287"/>
        <v/>
      </c>
      <c r="AX330" s="33" t="str">
        <f>IF(AR330="","",MAX(AX$10:AX329)+1)</f>
        <v/>
      </c>
      <c r="AY330" s="94" t="str">
        <f t="shared" si="288"/>
        <v/>
      </c>
      <c r="AZ330" s="71" t="str">
        <f t="shared" si="289"/>
        <v/>
      </c>
      <c r="BA330" s="52" t="s">
        <v>0</v>
      </c>
      <c r="BB330" s="20" t="str">
        <f t="shared" si="290"/>
        <v/>
      </c>
      <c r="BC330" s="52" t="s">
        <v>0</v>
      </c>
      <c r="BD330" s="165" t="str">
        <f t="shared" si="291"/>
        <v>OK Vihor</v>
      </c>
      <c r="BE330" s="52" t="s">
        <v>0</v>
      </c>
      <c r="BF330" s="63" t="str">
        <f t="shared" si="292"/>
        <v>48:51</v>
      </c>
      <c r="BG330" s="93" t="str">
        <f t="shared" si="293"/>
        <v>0</v>
      </c>
      <c r="BH330" s="211">
        <f t="shared" si="294"/>
        <v>2931</v>
      </c>
      <c r="BI330" s="212">
        <f t="shared" si="265"/>
        <v>1</v>
      </c>
      <c r="BJ330" s="52" t="s">
        <v>0</v>
      </c>
      <c r="BK330" s="57" t="str">
        <f t="shared" si="295"/>
        <v>Maja</v>
      </c>
      <c r="BL330" s="33" t="str">
        <f t="shared" si="296"/>
        <v>Cvitković</v>
      </c>
      <c r="BM330" s="78">
        <f t="shared" si="297"/>
        <v>1296</v>
      </c>
      <c r="BN330" s="78" t="str">
        <f t="shared" si="298"/>
        <v/>
      </c>
      <c r="BO330" s="33" t="str">
        <f t="shared" si="299"/>
        <v>Maja</v>
      </c>
      <c r="BP330" s="71" t="str">
        <f t="shared" si="300"/>
        <v>Cvitković</v>
      </c>
      <c r="BQ330" s="52" t="s">
        <v>0</v>
      </c>
      <c r="BR330" s="87" t="str">
        <f t="shared" si="301"/>
        <v/>
      </c>
      <c r="BS330" s="52" t="s">
        <v>0</v>
      </c>
      <c r="BT330" s="20" t="str">
        <f t="shared" si="302"/>
        <v/>
      </c>
      <c r="BU330" s="52" t="s">
        <v>0</v>
      </c>
      <c r="BV330" s="135"/>
      <c r="BW330" s="52" t="s">
        <v>0</v>
      </c>
      <c r="BX330" s="57" t="str">
        <f t="shared" si="303"/>
        <v/>
      </c>
      <c r="BY330" s="78" t="str">
        <f>IF(BV330="","",MAX(BY$10:BY329)+1)</f>
        <v/>
      </c>
      <c r="BZ330" s="58" t="str">
        <f t="shared" si="304"/>
        <v/>
      </c>
      <c r="CA330" s="52" t="s">
        <v>0</v>
      </c>
      <c r="CB330" s="20" t="str">
        <f t="shared" si="305"/>
        <v/>
      </c>
      <c r="CC330" s="52" t="s">
        <v>0</v>
      </c>
      <c r="CD330" s="63" t="str">
        <f>IF(AND(BM330="NEMA",BN330="NEMA"),MAX(CD$10:CD329)+1,"")</f>
        <v/>
      </c>
      <c r="CE330" s="58" t="str">
        <f t="shared" si="306"/>
        <v/>
      </c>
      <c r="CF330" t="s">
        <v>0</v>
      </c>
      <c r="CG330" s="138" t="str">
        <f t="shared" si="266"/>
        <v>Ž</v>
      </c>
      <c r="CH330" t="s">
        <v>0</v>
      </c>
      <c r="CI330" s="57" t="str">
        <f>IF(CD330="","",IF(M330&lt;&gt;"CRO","","INSERT INTO osoba (id,reg_broj,oib,spol_id,dat_rodjenja) VALUES ("&amp;CD330&amp;",(SELECT max(reg_broj)+1 FROM osoba),Null,'"&amp;CG330&amp;"',Null); INSERT INTO osoba_log (id,reg_broj,oib,spol_id,dat_rodjenja,dnevnik_id) SELECT id,reg_broj,oib,spol_id,dat_rodjenja,"&amp;dnevnik_id&amp;" FROM osoba WHERE id = "&amp;CD330&amp;";"))</f>
        <v/>
      </c>
      <c r="CJ330" s="71" t="str">
        <f>IF(CD330="","","INSERT INTO imeprezime (id,osoba_id,rbr,ime,prezime,klub_id,identitet_id,sintaksa_id,info,aktivno,dnevnik_id) VALUES ("&amp;CD330&amp;","&amp;IF(CI330="","Null",CD330)&amp;",1,'"&amp;BK330&amp;"','"&amp;BL330&amp;"',(SELECT id FROM klub WHERE naziv = '"&amp;BD330&amp;"'),Null,1,'',1,"&amp;dnevnik_id&amp;");")</f>
        <v/>
      </c>
      <c r="CK330" t="s">
        <v>0</v>
      </c>
      <c r="CL330" s="20" t="str">
        <f t="shared" si="307"/>
        <v/>
      </c>
      <c r="CM330" s="52" t="s">
        <v>0</v>
      </c>
      <c r="CN330" s="57" t="str">
        <f t="shared" si="267"/>
        <v>Maja</v>
      </c>
      <c r="CO330" s="71" t="str">
        <f t="shared" si="268"/>
        <v>Cvitković</v>
      </c>
      <c r="CP330" s="52" t="s">
        <v>0</v>
      </c>
      <c r="CQ330" s="57" t="str">
        <f t="shared" si="308"/>
        <v>Maja – Cvitković – OK Vihor – Ž55</v>
      </c>
      <c r="CR330" s="58">
        <f t="shared" si="309"/>
        <v>642</v>
      </c>
      <c r="CS330" s="52" t="s">
        <v>0</v>
      </c>
      <c r="CT330" s="57" t="str">
        <f t="shared" si="310"/>
        <v>Maja – Cvitković – OK Vihor</v>
      </c>
      <c r="CU330" s="58">
        <f t="shared" si="311"/>
        <v>642</v>
      </c>
      <c r="CV330" s="52" t="s">
        <v>0</v>
      </c>
      <c r="CW330" s="57" t="str">
        <f t="shared" si="312"/>
        <v>Maja – Cvitković</v>
      </c>
      <c r="CX330" s="58">
        <f t="shared" si="313"/>
        <v>642</v>
      </c>
      <c r="CY330" s="52" t="s">
        <v>0</v>
      </c>
      <c r="CZ330" s="63">
        <f t="shared" si="314"/>
        <v>642</v>
      </c>
      <c r="DA330" s="58" cm="1">
        <f t="array" ref="DA330">IF(CZ330&lt;&gt;"",INDEX(imePrezime_id,CZ330,0),IF(CD330&lt;&gt;"",CD330,""))</f>
        <v>1296</v>
      </c>
      <c r="DB330" s="52" t="s">
        <v>0</v>
      </c>
      <c r="DC330" s="63" t="str">
        <f t="shared" si="315"/>
        <v>imepre</v>
      </c>
      <c r="DD330" s="78" t="str">
        <f t="shared" si="269"/>
        <v>klu</v>
      </c>
      <c r="DE330" s="78" t="str">
        <f t="shared" si="316"/>
        <v>kat</v>
      </c>
      <c r="DF330" s="78" t="str">
        <f t="shared" si="317"/>
        <v/>
      </c>
      <c r="DG330" s="71" t="str">
        <f t="shared" si="318"/>
        <v>imepre-klu-kat</v>
      </c>
      <c r="DH330" s="52" t="s">
        <v>0</v>
      </c>
      <c r="DI330" s="63">
        <f>IF(BL330="","",MAX(DI$10:DI329)+1)</f>
        <v>1287</v>
      </c>
      <c r="DJ330" s="78">
        <f t="shared" si="319"/>
        <v>1008</v>
      </c>
      <c r="DK330" s="78">
        <f t="shared" si="320"/>
        <v>1296</v>
      </c>
      <c r="DL330" s="78">
        <f t="shared" si="321"/>
        <v>2931</v>
      </c>
      <c r="DM330" s="78">
        <f t="shared" si="322"/>
        <v>1</v>
      </c>
      <c r="DN330" s="78">
        <f t="shared" si="270"/>
        <v>0</v>
      </c>
      <c r="DO330" s="78">
        <f t="shared" si="271"/>
        <v>1</v>
      </c>
      <c r="DP330" s="78" t="str">
        <f t="shared" si="323"/>
        <v>0</v>
      </c>
      <c r="DQ330" s="78" t="str">
        <f t="shared" si="324"/>
        <v/>
      </c>
      <c r="DR330" s="78" t="str">
        <f t="shared" si="325"/>
        <v/>
      </c>
      <c r="DS330" s="58" t="str">
        <f t="shared" si="272"/>
        <v/>
      </c>
      <c r="DT330" s="52" t="s">
        <v>0</v>
      </c>
      <c r="DU330" s="20"/>
      <c r="DV330" s="52"/>
      <c r="DW330" s="20"/>
      <c r="DX330" s="52"/>
      <c r="DY330" s="230"/>
      <c r="DZ330" s="52" t="s">
        <v>0</v>
      </c>
    </row>
    <row r="331" spans="1:130" x14ac:dyDescent="0.25">
      <c r="A331" t="s">
        <v>0</v>
      </c>
      <c r="B331" s="57" t="str">
        <f>IF(csv!F323="","",csv!T323)</f>
        <v>Ž55</v>
      </c>
      <c r="C331" s="33" t="s">
        <v>0</v>
      </c>
      <c r="D331" s="33" t="str">
        <f>IF(csv!F323="","",csv!F323)</f>
        <v>Teodora</v>
      </c>
      <c r="E331" s="33" t="str">
        <f>IF(csv!E323="","",csv!E323)</f>
        <v>Kučinac</v>
      </c>
      <c r="F331" s="33" t="s">
        <v>0</v>
      </c>
      <c r="G331" s="78" t="str">
        <f>IF(csv!M323="","",csv!M323)</f>
        <v>52:48</v>
      </c>
      <c r="H331" s="78" t="str">
        <f>IF(csv!N323="","",csv!N323)</f>
        <v>0</v>
      </c>
      <c r="I331" s="33" t="s">
        <v>0</v>
      </c>
      <c r="J331" s="33" t="str">
        <f>IF(csv!P323="","",csv!P323)</f>
        <v>Vihor</v>
      </c>
      <c r="K331" s="33" t="str">
        <f>IF(csv!Q323="","",csv!Q323)</f>
        <v>OK Vihor</v>
      </c>
      <c r="L331" s="33" t="s">
        <v>0</v>
      </c>
      <c r="M331" s="71" t="str">
        <f>IF(csv!R323="","",csv!R323)</f>
        <v>CRO</v>
      </c>
      <c r="N331" s="52" t="s">
        <v>0</v>
      </c>
      <c r="O331" s="57" t="str">
        <f t="shared" si="273"/>
        <v>Ž55</v>
      </c>
      <c r="P331" s="78">
        <f>IF(O331="","",IF(COUNTIF(O$10:O330,O331)=0,P330+1,P330))</f>
        <v>21</v>
      </c>
      <c r="Q331" s="93">
        <f t="shared" si="274"/>
        <v>115</v>
      </c>
      <c r="R331" s="94" t="str" cm="1">
        <f t="array" ref="R331">IF(S331="","",INDEX(natjecanjeStaze_naziv,MATCH(S331,natjecanjeStaze_stazaId,0)))</f>
        <v>M65 – M70 – Ž55</v>
      </c>
      <c r="S331" s="58">
        <f t="shared" si="275"/>
        <v>1008</v>
      </c>
      <c r="T331" s="52" t="s">
        <v>0</v>
      </c>
      <c r="U331" s="165" t="str">
        <f t="shared" si="276"/>
        <v>Ž55</v>
      </c>
      <c r="V331" s="52" t="s">
        <v>0</v>
      </c>
      <c r="W331" s="57" t="str">
        <f t="shared" si="277"/>
        <v>CRO</v>
      </c>
      <c r="X331" s="78">
        <f t="shared" si="326"/>
        <v>1</v>
      </c>
      <c r="Y331" s="33" t="str">
        <f t="shared" si="278"/>
        <v/>
      </c>
      <c r="Z331" s="71" t="str">
        <f>IF(Y331="","",MAX(Z$10:Z330)+1)</f>
        <v/>
      </c>
      <c r="AA331" s="52" t="s">
        <v>0</v>
      </c>
      <c r="AB331" s="135"/>
      <c r="AC331" s="52" t="s">
        <v>0</v>
      </c>
      <c r="AD331" s="20" t="str">
        <f t="shared" si="279"/>
        <v/>
      </c>
      <c r="AE331" s="52" t="s">
        <v>0</v>
      </c>
      <c r="AF331" s="165" t="str">
        <f t="shared" si="280"/>
        <v>CRO</v>
      </c>
      <c r="AG331" s="52" t="s">
        <v>0</v>
      </c>
      <c r="AH331" s="57" t="str">
        <f t="shared" si="281"/>
        <v>Vihor</v>
      </c>
      <c r="AI331" s="33" t="str">
        <f t="shared" si="282"/>
        <v>OK Vihor</v>
      </c>
      <c r="AJ331" s="78" t="str">
        <f t="shared" si="327"/>
        <v/>
      </c>
      <c r="AK331" s="33" t="str" cm="1">
        <f t="array" ref="AK331">IF(AJ331="",""&amp;AI331,IF(AJ331="NEMA",AI331,INDEX(klub_naziv,MATCH(INDEX(klubAlias_klubId,AJ331),klub_id,0))))</f>
        <v>OK Vihor</v>
      </c>
      <c r="AL331" s="33" t="str" cm="1">
        <f t="array" ref="AL331">IFERROR(""&amp;INDEX(registarNatjecatelji,CX331,4),"")</f>
        <v>OK Vihor</v>
      </c>
      <c r="AM331" s="95" t="str">
        <f t="shared" si="283"/>
        <v/>
      </c>
      <c r="AN331" s="71" t="str">
        <f t="shared" si="284"/>
        <v>OK Vihor</v>
      </c>
      <c r="AO331" s="52" t="s">
        <v>0</v>
      </c>
      <c r="AP331" s="87" t="str">
        <f>IF(AJ331&lt;&gt;"NEMA","",IF(IFERROR(MATCH(AI331,AI$10:AI330,0),0)&lt;&gt;0,"",AI331))</f>
        <v/>
      </c>
      <c r="AQ331" s="52" t="s">
        <v>0</v>
      </c>
      <c r="AR331" s="135"/>
      <c r="AS331" s="52" t="s">
        <v>0</v>
      </c>
      <c r="AT331" s="57" t="str">
        <f t="shared" si="285"/>
        <v/>
      </c>
      <c r="AU331" s="33" t="str">
        <f>IF(AT331="","",MAX(AU$10:AU330)+1)</f>
        <v/>
      </c>
      <c r="AV331" s="33" t="str">
        <f t="shared" si="286"/>
        <v/>
      </c>
      <c r="AW331" s="33" t="str">
        <f t="shared" si="287"/>
        <v/>
      </c>
      <c r="AX331" s="33" t="str">
        <f>IF(AR331="","",MAX(AX$10:AX330)+1)</f>
        <v/>
      </c>
      <c r="AY331" s="94" t="str">
        <f t="shared" si="288"/>
        <v/>
      </c>
      <c r="AZ331" s="71" t="str">
        <f t="shared" si="289"/>
        <v/>
      </c>
      <c r="BA331" s="52" t="s">
        <v>0</v>
      </c>
      <c r="BB331" s="20" t="str">
        <f t="shared" si="290"/>
        <v/>
      </c>
      <c r="BC331" s="52" t="s">
        <v>0</v>
      </c>
      <c r="BD331" s="165" t="str">
        <f t="shared" si="291"/>
        <v>OK Vihor</v>
      </c>
      <c r="BE331" s="52" t="s">
        <v>0</v>
      </c>
      <c r="BF331" s="63" t="str">
        <f t="shared" si="292"/>
        <v>52:48</v>
      </c>
      <c r="BG331" s="93" t="str">
        <f t="shared" si="293"/>
        <v>0</v>
      </c>
      <c r="BH331" s="211">
        <f t="shared" si="294"/>
        <v>3168</v>
      </c>
      <c r="BI331" s="212">
        <f t="shared" ref="BI331:BI394" si="328">IF(CW331="","",IF(N(BH331)&gt;max_minuta*60,2,INDEX(statusRezultat_id,MATCH(VALUE(BG331),statusRezultat_oEvent,0))))</f>
        <v>1</v>
      </c>
      <c r="BJ331" s="52" t="s">
        <v>0</v>
      </c>
      <c r="BK331" s="57" t="str">
        <f t="shared" si="295"/>
        <v>Teodora</v>
      </c>
      <c r="BL331" s="33" t="str">
        <f t="shared" si="296"/>
        <v>Kučinac</v>
      </c>
      <c r="BM331" s="78">
        <f t="shared" si="297"/>
        <v>1544</v>
      </c>
      <c r="BN331" s="78" t="str">
        <f t="shared" si="298"/>
        <v/>
      </c>
      <c r="BO331" s="33" t="str">
        <f t="shared" si="299"/>
        <v>Teodora</v>
      </c>
      <c r="BP331" s="71" t="str">
        <f t="shared" si="300"/>
        <v>Kučinac</v>
      </c>
      <c r="BQ331" s="52" t="s">
        <v>0</v>
      </c>
      <c r="BR331" s="87" t="str">
        <f t="shared" si="301"/>
        <v/>
      </c>
      <c r="BS331" s="52" t="s">
        <v>0</v>
      </c>
      <c r="BT331" s="20" t="str">
        <f t="shared" si="302"/>
        <v/>
      </c>
      <c r="BU331" s="52" t="s">
        <v>0</v>
      </c>
      <c r="BV331" s="135"/>
      <c r="BW331" s="52" t="s">
        <v>0</v>
      </c>
      <c r="BX331" s="57" t="str">
        <f t="shared" si="303"/>
        <v/>
      </c>
      <c r="BY331" s="78" t="str">
        <f>IF(BV331="","",MAX(BY$10:BY330)+1)</f>
        <v/>
      </c>
      <c r="BZ331" s="58" t="str">
        <f t="shared" si="304"/>
        <v/>
      </c>
      <c r="CA331" s="52" t="s">
        <v>0</v>
      </c>
      <c r="CB331" s="20" t="str">
        <f t="shared" si="305"/>
        <v/>
      </c>
      <c r="CC331" s="52" t="s">
        <v>0</v>
      </c>
      <c r="CD331" s="63" t="str">
        <f>IF(AND(BM331="NEMA",BN331="NEMA"),MAX(CD$10:CD330)+1,"")</f>
        <v/>
      </c>
      <c r="CE331" s="58" t="str">
        <f t="shared" si="306"/>
        <v/>
      </c>
      <c r="CF331" t="s">
        <v>0</v>
      </c>
      <c r="CG331" s="138" t="str">
        <f t="shared" ref="CG331:CG394" si="329">IF(O331="","",LEFT(INDEX(kategorija_oznaka,MATCH(Q331,kategorija_id,0)),1))</f>
        <v>Ž</v>
      </c>
      <c r="CH331" t="s">
        <v>0</v>
      </c>
      <c r="CI331" s="57" t="str">
        <f>IF(CD331="","",IF(M331&lt;&gt;"CRO","","INSERT INTO osoba (id,reg_broj,oib,spol_id,dat_rodjenja) VALUES ("&amp;CD331&amp;",(SELECT max(reg_broj)+1 FROM osoba),Null,'"&amp;CG331&amp;"',Null); INSERT INTO osoba_log (id,reg_broj,oib,spol_id,dat_rodjenja,dnevnik_id) SELECT id,reg_broj,oib,spol_id,dat_rodjenja,"&amp;dnevnik_id&amp;" FROM osoba WHERE id = "&amp;CD331&amp;";"))</f>
        <v/>
      </c>
      <c r="CJ331" s="71" t="str">
        <f>IF(CD331="","","INSERT INTO imeprezime (id,osoba_id,rbr,ime,prezime,klub_id,identitet_id,sintaksa_id,info,aktivno,dnevnik_id) VALUES ("&amp;CD331&amp;","&amp;IF(CI331="","Null",CD331)&amp;",1,'"&amp;BK331&amp;"','"&amp;BL331&amp;"',(SELECT id FROM klub WHERE naziv = '"&amp;BD331&amp;"'),Null,1,'',1,"&amp;dnevnik_id&amp;");")</f>
        <v/>
      </c>
      <c r="CK331" t="s">
        <v>0</v>
      </c>
      <c r="CL331" s="20" t="str">
        <f t="shared" si="307"/>
        <v/>
      </c>
      <c r="CM331" s="52" t="s">
        <v>0</v>
      </c>
      <c r="CN331" s="57" t="str">
        <f t="shared" ref="CN331:CN394" si="330">IF(BL331="","",IF(BZ331="",BO331,INDEX(imePrezime_ime,MATCH(BZ331,imePrezime_id,0))))</f>
        <v>Teodora</v>
      </c>
      <c r="CO331" s="71" t="str">
        <f t="shared" ref="CO331:CO394" si="331">IF(BL331="","",IF(BZ331="",BP331,INDEX(imePrezime_prezime,MATCH(BZ331,imePrezime_id,0))))</f>
        <v>Kučinac</v>
      </c>
      <c r="CP331" s="52" t="s">
        <v>0</v>
      </c>
      <c r="CQ331" s="57" t="str">
        <f t="shared" si="308"/>
        <v>Teodora – Kučinac – OK Vihor – Ž55</v>
      </c>
      <c r="CR331" s="58">
        <f t="shared" si="309"/>
        <v>752</v>
      </c>
      <c r="CS331" s="52" t="s">
        <v>0</v>
      </c>
      <c r="CT331" s="57" t="str">
        <f t="shared" si="310"/>
        <v>Teodora – Kučinac – OK Vihor</v>
      </c>
      <c r="CU331" s="58">
        <f t="shared" si="311"/>
        <v>752</v>
      </c>
      <c r="CV331" s="52" t="s">
        <v>0</v>
      </c>
      <c r="CW331" s="57" t="str">
        <f t="shared" si="312"/>
        <v>Teodora – Kučinac</v>
      </c>
      <c r="CX331" s="58">
        <f t="shared" si="313"/>
        <v>752</v>
      </c>
      <c r="CY331" s="52" t="s">
        <v>0</v>
      </c>
      <c r="CZ331" s="63">
        <f t="shared" si="314"/>
        <v>752</v>
      </c>
      <c r="DA331" s="58" cm="1">
        <f t="array" ref="DA331">IF(CZ331&lt;&gt;"",INDEX(imePrezime_id,CZ331,0),IF(CD331&lt;&gt;"",CD331,""))</f>
        <v>1544</v>
      </c>
      <c r="DB331" s="52" t="s">
        <v>0</v>
      </c>
      <c r="DC331" s="63" t="str">
        <f t="shared" si="315"/>
        <v>imepre</v>
      </c>
      <c r="DD331" s="78" t="str">
        <f t="shared" ref="DD331:DD394" si="332">IF(BL331="","",IF(AI331="",IF(IFERROR(INDEX(imePrezime_klub,MATCH(DA331,imePrezime_id,0)),"NEMA")="","klu",""),IF(OR(AND(AJ331&lt;&gt;"",AJ331&lt;&gt;"NEMA"),AY331&lt;&gt;""),"klu(ali)",IF(AND(AL331&lt;&gt;"",AL331&lt;&gt;AK331),"(raz-klu)","klu"))))</f>
        <v>klu</v>
      </c>
      <c r="DE331" s="78" t="str">
        <f t="shared" si="316"/>
        <v>kat</v>
      </c>
      <c r="DF331" s="78" t="str">
        <f t="shared" si="317"/>
        <v/>
      </c>
      <c r="DG331" s="71" t="str">
        <f t="shared" si="318"/>
        <v>imepre-klu-kat</v>
      </c>
      <c r="DH331" s="52" t="s">
        <v>0</v>
      </c>
      <c r="DI331" s="63">
        <f>IF(BL331="","",MAX(DI$10:DI330)+1)</f>
        <v>1288</v>
      </c>
      <c r="DJ331" s="78">
        <f t="shared" si="319"/>
        <v>1008</v>
      </c>
      <c r="DK331" s="78">
        <f t="shared" si="320"/>
        <v>1544</v>
      </c>
      <c r="DL331" s="78">
        <f t="shared" si="321"/>
        <v>3168</v>
      </c>
      <c r="DM331" s="78">
        <f t="shared" si="322"/>
        <v>1</v>
      </c>
      <c r="DN331" s="78">
        <f t="shared" ref="DN331:DN394" si="333">IF(CW331="","",IF(trka_je_rangirana=0,0,IF(OR(CR331="",CR331="NEMA"),0,1)))</f>
        <v>0</v>
      </c>
      <c r="DO331" s="78">
        <f t="shared" ref="DO331:DO394" si="334">IF(DI331="","",INDEX(uparivanje_id,MATCH(DG331,uparivanje_oznaka,0)))</f>
        <v>1</v>
      </c>
      <c r="DP331" s="78" t="str">
        <f t="shared" si="323"/>
        <v>0</v>
      </c>
      <c r="DQ331" s="78" t="str">
        <f t="shared" si="324"/>
        <v/>
      </c>
      <c r="DR331" s="78" t="str">
        <f t="shared" si="325"/>
        <v/>
      </c>
      <c r="DS331" s="58" t="str">
        <f t="shared" ref="DS331:DS394" si="335">IF(INDEX(natjecanjeKategorije_katAliasId,MATCH(Q331,natjecanjeKategorije_katRegId,0))="","",INDEX(natjecanjeKategorije_katAliasId,MATCH(Q331,natjecanjeKategorije_katRegId,0)))</f>
        <v/>
      </c>
      <c r="DT331" s="52" t="s">
        <v>0</v>
      </c>
      <c r="DU331" s="20"/>
      <c r="DV331" s="52"/>
      <c r="DW331" s="20"/>
      <c r="DX331" s="52"/>
      <c r="DY331" s="230"/>
      <c r="DZ331" s="52" t="s">
        <v>0</v>
      </c>
    </row>
    <row r="332" spans="1:130" x14ac:dyDescent="0.25">
      <c r="A332" t="s">
        <v>0</v>
      </c>
      <c r="B332" s="57" t="str">
        <f>IF(csv!F324="","",csv!T324)</f>
        <v>Ž55</v>
      </c>
      <c r="C332" s="33" t="s">
        <v>0</v>
      </c>
      <c r="D332" s="33" t="str">
        <f>IF(csv!F324="","",csv!F324)</f>
        <v>Branka</v>
      </c>
      <c r="E332" s="33" t="str">
        <f>IF(csv!E324="","",csv!E324)</f>
        <v>Fabek</v>
      </c>
      <c r="F332" s="33" t="s">
        <v>0</v>
      </c>
      <c r="G332" s="78" t="str">
        <f>IF(csv!M324="","",csv!M324)</f>
        <v>53:38</v>
      </c>
      <c r="H332" s="78" t="str">
        <f>IF(csv!N324="","",csv!N324)</f>
        <v>0</v>
      </c>
      <c r="I332" s="33" t="s">
        <v>0</v>
      </c>
      <c r="J332" s="33" t="str">
        <f>IF(csv!P324="","",csv!P324)</f>
        <v>JAP</v>
      </c>
      <c r="K332" s="33" t="str">
        <f>IF(csv!Q324="","",csv!Q324)</f>
        <v>OK Japetic</v>
      </c>
      <c r="L332" s="33" t="s">
        <v>0</v>
      </c>
      <c r="M332" s="71" t="str">
        <f>IF(csv!R324="","",csv!R324)</f>
        <v>CRO</v>
      </c>
      <c r="N332" s="52" t="s">
        <v>0</v>
      </c>
      <c r="O332" s="57" t="str">
        <f t="shared" ref="O332:O395" si="336">IF(B332="","",B332)</f>
        <v>Ž55</v>
      </c>
      <c r="P332" s="78">
        <f>IF(O332="","",IF(COUNTIF(O$10:O331,O332)=0,P331+1,P331))</f>
        <v>21</v>
      </c>
      <c r="Q332" s="93">
        <f t="shared" ref="Q332:Q395" si="337">IF(O332="","",IFERROR(INDEX(kategorija_id,MATCH(O332,kategorija_oznaka,0)),INDEX(kategorijaAlias_id,MATCH(O332,kategorijaAlias_oznaka,0))))</f>
        <v>115</v>
      </c>
      <c r="R332" s="94" t="str" cm="1">
        <f t="array" ref="R332">IF(S332="","",INDEX(natjecanjeStaze_naziv,MATCH(S332,natjecanjeStaze_stazaId,0)))</f>
        <v>M65 – M70 – Ž55</v>
      </c>
      <c r="S332" s="58">
        <f t="shared" ref="S332:S395" si="338">IF(BL332="","",INDEX(natjecanjeStaze_stazaId,MATCH(O332,natjecanjeStaze_kategorija,0)))</f>
        <v>1008</v>
      </c>
      <c r="T332" s="52" t="s">
        <v>0</v>
      </c>
      <c r="U332" s="165" t="str">
        <f t="shared" ref="U332:U395" si="339">IF(O332="","",INDEX(kategorija_oznaka,MATCH(Q332,kategorija_id,0)))</f>
        <v>Ž55</v>
      </c>
      <c r="V332" s="52" t="s">
        <v>0</v>
      </c>
      <c r="W332" s="57" t="str">
        <f t="shared" ref="W332:W395" si="340">IF(M332="","",M332)</f>
        <v>CRO</v>
      </c>
      <c r="X332" s="78">
        <f t="shared" si="326"/>
        <v>1</v>
      </c>
      <c r="Y332" s="33" t="str">
        <f t="shared" ref="Y332:Y395" si="341">IF(OR(X332="",X332&lt;&gt;"NEMA"),"",M332)</f>
        <v/>
      </c>
      <c r="Z332" s="71" t="str">
        <f>IF(Y332="","",MAX(Z$10:Z331)+1)</f>
        <v/>
      </c>
      <c r="AA332" s="52" t="s">
        <v>0</v>
      </c>
      <c r="AB332" s="135"/>
      <c r="AC332" s="52" t="s">
        <v>0</v>
      </c>
      <c r="AD332" s="20" t="str">
        <f t="shared" ref="AD332:AD395" si="342">IF(Y332="","","INSERT INTO drzava(id,naziv,oznaka) VALUES ("&amp;Z332&amp;",'"&amp;AB332&amp;"','"&amp;UPPER(LEFT(Y332,1))&amp;LOWER(RIGHT(Y332,2))&amp;"');")</f>
        <v/>
      </c>
      <c r="AE332" s="52" t="s">
        <v>0</v>
      </c>
      <c r="AF332" s="165" t="str">
        <f t="shared" ref="AF332:AF395" si="343">IF(X332="","",IF(X332="NEMA",Y332,W332))</f>
        <v>CRO</v>
      </c>
      <c r="AG332" s="52" t="s">
        <v>0</v>
      </c>
      <c r="AH332" s="57" t="str">
        <f t="shared" ref="AH332:AH395" si="344">IF(J332="","",J332)</f>
        <v>JAP</v>
      </c>
      <c r="AI332" s="33" t="str">
        <f t="shared" ref="AI332:AI395" si="345">IF(K332="","",K332)</f>
        <v>OK Japetic</v>
      </c>
      <c r="AJ332" s="78">
        <f t="shared" si="327"/>
        <v>1</v>
      </c>
      <c r="AK332" s="33" t="str" cm="1">
        <f t="array" ref="AK332">IF(AJ332="",""&amp;AI332,IF(AJ332="NEMA",AI332,INDEX(klub_naziv,MATCH(INDEX(klubAlias_klubId,AJ332),klub_id,0))))</f>
        <v>OK Japetić</v>
      </c>
      <c r="AL332" s="33" t="str" cm="1">
        <f t="array" ref="AL332">IFERROR(""&amp;INDEX(registarNatjecatelji,CX332,4),"")</f>
        <v>OK Japetić</v>
      </c>
      <c r="AM332" s="95" t="str">
        <f t="shared" ref="AM332:AM395" si="346">IF(AK332=AL332,"",1)</f>
        <v/>
      </c>
      <c r="AN332" s="71" t="str">
        <f t="shared" ref="AN332:AN395" si="347">IF(AND(AL332&lt;&gt;"",AL332&lt;&gt;AK332),AL332,""&amp;AK332)</f>
        <v>OK Japetić</v>
      </c>
      <c r="AO332" s="52" t="s">
        <v>0</v>
      </c>
      <c r="AP332" s="87" t="str">
        <f>IF(AJ332&lt;&gt;"NEMA","",IF(IFERROR(MATCH(AI332,AI$10:AI331,0),0)&lt;&gt;0,"",AI332))</f>
        <v/>
      </c>
      <c r="AQ332" s="52" t="s">
        <v>0</v>
      </c>
      <c r="AR332" s="135"/>
      <c r="AS332" s="52" t="s">
        <v>0</v>
      </c>
      <c r="AT332" s="57" t="str">
        <f t="shared" ref="AT332:AT395" si="348">IF(AP332="","",IF(AR332="",AP332,""))</f>
        <v/>
      </c>
      <c r="AU332" s="33" t="str">
        <f>IF(AT332="","",MAX(AU$10:AU331)+1)</f>
        <v/>
      </c>
      <c r="AV332" s="33" t="str">
        <f t="shared" ref="AV332:AV395" si="349">IF(AT332="","",IF(X332="","",IF(X332="NEMA",Z332,X332)))</f>
        <v/>
      </c>
      <c r="AW332" s="33" t="str">
        <f t="shared" ref="AW332:AW395" si="350">IF(AT332="","","INSERT INTO klub(id,naziv,drzava_id,aktivan) VALUES ("&amp;AU332&amp;",'"&amp;AT332&amp;"',"&amp;AV332&amp;",1);")</f>
        <v/>
      </c>
      <c r="AX332" s="33" t="str">
        <f>IF(AR332="","",MAX(AX$10:AX331)+1)</f>
        <v/>
      </c>
      <c r="AY332" s="94" t="str">
        <f t="shared" ref="AY332:AY395" si="351">IF(AR332="","",INDEX(klub_id,MATCH(AR332,klub_naziv,0)))</f>
        <v/>
      </c>
      <c r="AZ332" s="71" t="str">
        <f t="shared" ref="AZ332:AZ395" si="352">IF(AR332="","","INSERT INTO klub_alias(id,alias,klub_id) VALUES ("&amp;AX332&amp;",'"&amp;AR332&amp;"',"&amp;AY332&amp;");")</f>
        <v/>
      </c>
      <c r="BA332" s="52" t="s">
        <v>0</v>
      </c>
      <c r="BB332" s="20" t="str">
        <f t="shared" ref="BB332:BB395" si="353">""&amp;AW332&amp;AZ332</f>
        <v/>
      </c>
      <c r="BC332" s="52" t="s">
        <v>0</v>
      </c>
      <c r="BD332" s="165" t="str">
        <f t="shared" ref="BD332:BD395" si="354">IF(AN332="","",IF(AR332="",AN332,AR332))</f>
        <v>OK Japetić</v>
      </c>
      <c r="BE332" s="52" t="s">
        <v>0</v>
      </c>
      <c r="BF332" s="63" t="str">
        <f t="shared" ref="BF332:BF395" si="355">IF(G332="","",G332)</f>
        <v>53:38</v>
      </c>
      <c r="BG332" s="93" t="str">
        <f t="shared" ref="BG332:BG395" si="356">IF(H332="","",H332)</f>
        <v>0</v>
      </c>
      <c r="BH332" s="211">
        <f t="shared" ref="BH332:BH395" si="357">IF(BF332="","",VALUE(LEFT(BF332,SEARCH(":",BF332)-1))*60+VALUE(RIGHT(BF332,2)))</f>
        <v>3218</v>
      </c>
      <c r="BI332" s="212">
        <f t="shared" si="328"/>
        <v>1</v>
      </c>
      <c r="BJ332" s="52" t="s">
        <v>0</v>
      </c>
      <c r="BK332" s="57" t="str">
        <f t="shared" ref="BK332:BK395" si="358">IF(D332="","",D332)</f>
        <v>Branka</v>
      </c>
      <c r="BL332" s="33" t="str">
        <f t="shared" ref="BL332:BL395" si="359">IF(E332="","",E332)</f>
        <v>Fabek</v>
      </c>
      <c r="BM332" s="78">
        <f t="shared" ref="BM332:BM395" si="360">IF(BL332="","",IFERROR(INDEX(imePrezime_id,MATCH(BK332&amp;" – "&amp;BL332,imePrezime_imePrezime,0)),"NEMA"))</f>
        <v>1231</v>
      </c>
      <c r="BN332" s="78" t="str">
        <f t="shared" ref="BN332:BN395" si="361">IF(BM332&lt;&gt;"NEMA","",IFERROR(INDEX(imePrezimeAlias_imePrezimeId,MATCH(BK332&amp;" "&amp;BL332,imePrezimeAlias_alias,0)),"NEMA"))</f>
        <v/>
      </c>
      <c r="BO332" s="33" t="str">
        <f t="shared" ref="BO332:BO395" si="362">IF(BL332="","",IF(OR(BN332="",BN332="NEMA"),BK332,INDEX(imePrezime_ime,MATCH(BN332,imePrezime_id,0))))</f>
        <v>Branka</v>
      </c>
      <c r="BP332" s="71" t="str">
        <f t="shared" ref="BP332:BP395" si="363">IF(BL332="","",IF(OR(BN332="",BN332="NEMA"),BL332,INDEX(imePrezime_prezime,MATCH(BN332,imePrezime_id,0))))</f>
        <v>Fabek</v>
      </c>
      <c r="BQ332" s="52" t="s">
        <v>0</v>
      </c>
      <c r="BR332" s="87" t="str">
        <f t="shared" ref="BR332:BR395" si="364">IF(OR(BL332="",BN332&lt;&gt;"NEMA"),"",BK332&amp;" "&amp;BL332)</f>
        <v/>
      </c>
      <c r="BS332" s="52" t="s">
        <v>0</v>
      </c>
      <c r="BT332" s="20" t="str">
        <f t="shared" ref="BT332:BT395" si="365">IF(OR(BM332&lt;&gt;"NEMA",BN332&lt;&gt;"NEMA"),"","SELECT '"&amp;BO332&amp;" – "&amp;BP332&amp;"', ime, prezime FROM imeprezime WHERE ime LIKE '%"&amp;MID(BO332,2,LEN(BO332)-2)&amp;"%' Or prezime LIKE '%"&amp;MID(BP332,2,LEN(BP332)-2)&amp;"%' Or ime LIKE '%"&amp;MID(BP332,2,LEN(BP332)-2)&amp;"%' Or prezime LIKE '%"&amp;MID(BO332,2,LEN(BO332)-2)&amp;"%' ORDER BY ime, prezime;")</f>
        <v/>
      </c>
      <c r="BU332" s="52" t="s">
        <v>0</v>
      </c>
      <c r="BV332" s="135"/>
      <c r="BW332" s="52" t="s">
        <v>0</v>
      </c>
      <c r="BX332" s="57" t="str">
        <f t="shared" ref="BX332:BX395" si="366">IF(BV332="","",BK332&amp;" "&amp;BL332)</f>
        <v/>
      </c>
      <c r="BY332" s="78" t="str">
        <f>IF(BV332="","",MAX(BY$10:BY331)+1)</f>
        <v/>
      </c>
      <c r="BZ332" s="58" t="str">
        <f t="shared" ref="BZ332:BZ395" si="367">IF(BV332="","",INDEX(imePrezime_id,MATCH(IF(IFERROR(SEARCH("–",BV332),0)&lt;&gt;0,BV332,SUBSTITUTE(BV332," "," – ",1)),imePrezime_imePrezime,0)))</f>
        <v/>
      </c>
      <c r="CA332" s="52" t="s">
        <v>0</v>
      </c>
      <c r="CB332" s="20" t="str">
        <f t="shared" ref="CB332:CB395" si="368">IF(BV332="","","INSERT INTO imeprezime_alias(id,alias,imeprezime_id) VALUES ("&amp;BY332&amp;",'"&amp;BV332&amp;"',"&amp;BZ332&amp;");")</f>
        <v/>
      </c>
      <c r="CC332" s="52" t="s">
        <v>0</v>
      </c>
      <c r="CD332" s="63" t="str">
        <f>IF(AND(BM332="NEMA",BN332="NEMA"),MAX(CD$10:CD331)+1,"")</f>
        <v/>
      </c>
      <c r="CE332" s="58" t="str">
        <f t="shared" ref="CE332:CE395" si="369">IF(CD332="","",IF(CG332="O",1,""))</f>
        <v/>
      </c>
      <c r="CF332" t="s">
        <v>0</v>
      </c>
      <c r="CG332" s="138" t="str">
        <f t="shared" si="329"/>
        <v>Ž</v>
      </c>
      <c r="CH332" t="s">
        <v>0</v>
      </c>
      <c r="CI332" s="57" t="str">
        <f>IF(CD332="","",IF(M332&lt;&gt;"CRO","","INSERT INTO osoba (id,reg_broj,oib,spol_id,dat_rodjenja) VALUES ("&amp;CD332&amp;",(SELECT max(reg_broj)+1 FROM osoba),Null,'"&amp;CG332&amp;"',Null); INSERT INTO osoba_log (id,reg_broj,oib,spol_id,dat_rodjenja,dnevnik_id) SELECT id,reg_broj,oib,spol_id,dat_rodjenja,"&amp;dnevnik_id&amp;" FROM osoba WHERE id = "&amp;CD332&amp;";"))</f>
        <v/>
      </c>
      <c r="CJ332" s="71" t="str">
        <f>IF(CD332="","","INSERT INTO imeprezime (id,osoba_id,rbr,ime,prezime,klub_id,identitet_id,sintaksa_id,info,aktivno,dnevnik_id) VALUES ("&amp;CD332&amp;","&amp;IF(CI332="","Null",CD332)&amp;",1,'"&amp;BK332&amp;"','"&amp;BL332&amp;"',(SELECT id FROM klub WHERE naziv = '"&amp;BD332&amp;"'),Null,1,'',1,"&amp;dnevnik_id&amp;");")</f>
        <v/>
      </c>
      <c r="CK332" t="s">
        <v>0</v>
      </c>
      <c r="CL332" s="20" t="str">
        <f t="shared" ref="CL332:CL395" si="370">IF(CI332="",CJ332,CI332&amp;" "&amp;CJ332)</f>
        <v/>
      </c>
      <c r="CM332" s="52" t="s">
        <v>0</v>
      </c>
      <c r="CN332" s="57" t="str">
        <f t="shared" si="330"/>
        <v>Branka</v>
      </c>
      <c r="CO332" s="71" t="str">
        <f t="shared" si="331"/>
        <v>Fabek</v>
      </c>
      <c r="CP332" s="52" t="s">
        <v>0</v>
      </c>
      <c r="CQ332" s="57" t="str">
        <f t="shared" ref="CQ332:CQ395" si="371">IF(BL332="","",CT332 &amp; IF(O332="",""," – " &amp; O332))</f>
        <v>Branka – Fabek – OK Japetić – Ž55</v>
      </c>
      <c r="CR332" s="58">
        <f t="shared" ref="CR332:CR395" si="372">IF(CQ332="","",IFERROR(MATCH(CQ332,registar,0),"NEMA"))</f>
        <v>83</v>
      </c>
      <c r="CS332" s="52" t="s">
        <v>0</v>
      </c>
      <c r="CT332" s="57" t="str">
        <f t="shared" ref="CT332:CT395" si="373">IF(BL332="","",CW332 &amp; IF(BD332="",""," – " &amp; BD332))</f>
        <v>Branka – Fabek – OK Japetić</v>
      </c>
      <c r="CU332" s="58">
        <f t="shared" ref="CU332:CU395" si="374">IF(CT332="","",IFERROR(MATCH(CT332,imePrezime_imePrezimeKlub,0),"NEMA"))</f>
        <v>83</v>
      </c>
      <c r="CV332" s="52" t="s">
        <v>0</v>
      </c>
      <c r="CW332" s="57" t="str">
        <f t="shared" ref="CW332:CW395" si="375">IF(CO332="","",CN332&amp;" – "&amp;CO332)</f>
        <v>Branka – Fabek</v>
      </c>
      <c r="CX332" s="58">
        <f t="shared" ref="CX332:CX395" si="376">IF(CW332="","",IFERROR(MATCH(CW332,imePrezime_imePrezime,0),"NEMA"))</f>
        <v>83</v>
      </c>
      <c r="CY332" s="52" t="s">
        <v>0</v>
      </c>
      <c r="CZ332" s="63">
        <f t="shared" ref="CZ332:CZ395" si="377">IF(CR332="","",IF(CR332&lt;&gt;"NEMA",CR332,IF(CU332&lt;&gt;"NEMA",CU332,IF(CX332&lt;&gt;"NEMA",CX332,""))))</f>
        <v>83</v>
      </c>
      <c r="DA332" s="58" cm="1">
        <f t="array" ref="DA332">IF(CZ332&lt;&gt;"",INDEX(imePrezime_id,CZ332,0),IF(CD332&lt;&gt;"",CD332,""))</f>
        <v>1231</v>
      </c>
      <c r="DB332" s="52" t="s">
        <v>0</v>
      </c>
      <c r="DC332" s="63" t="str">
        <f t="shared" ref="DC332:DC395" si="378">IF(BL332="","",IF(CD332&lt;&gt;"","novo",IF(BN332="","imepre","imepre(ali)")))</f>
        <v>imepre</v>
      </c>
      <c r="DD332" s="78" t="str">
        <f t="shared" si="332"/>
        <v>klu(ali)</v>
      </c>
      <c r="DE332" s="78" t="str">
        <f t="shared" ref="DE332:DE395" si="379">IF(BL332="","","kat"&amp;IF(AND(U332&lt;&gt;O332,O332&lt;&gt;"Open"),"(ali)",""))</f>
        <v>kat</v>
      </c>
      <c r="DF332" s="78" t="str">
        <f t="shared" ref="DF332:DF395" si="380">IF(BI332=2,"ot","")</f>
        <v/>
      </c>
      <c r="DG332" s="71" t="str">
        <f t="shared" ref="DG332:DG395" si="381">IF(BL332="","",DC332&amp;IF(DC332="novo","","-"&amp;DD332&amp;"-"&amp;DE332)&amp;IF(DF332="","","-"&amp;DF332))</f>
        <v>imepre-klu(ali)-kat</v>
      </c>
      <c r="DH332" s="52" t="s">
        <v>0</v>
      </c>
      <c r="DI332" s="63">
        <f>IF(BL332="","",MAX(DI$10:DI331)+1)</f>
        <v>1289</v>
      </c>
      <c r="DJ332" s="78">
        <f t="shared" ref="DJ332:DJ395" si="382">IF(BL332="","",S332)</f>
        <v>1008</v>
      </c>
      <c r="DK332" s="78">
        <f t="shared" ref="DK332:DK395" si="383">IF(DA332="","",DA332)</f>
        <v>1231</v>
      </c>
      <c r="DL332" s="78">
        <f t="shared" ref="DL332:DL395" si="384">IF(BH332="","",BH332)</f>
        <v>3218</v>
      </c>
      <c r="DM332" s="78">
        <f t="shared" ref="DM332:DM395" si="385">IF(BI332="","",BI332)</f>
        <v>1</v>
      </c>
      <c r="DN332" s="78">
        <f t="shared" si="333"/>
        <v>0</v>
      </c>
      <c r="DO332" s="78">
        <f t="shared" si="334"/>
        <v>3</v>
      </c>
      <c r="DP332" s="78" t="str">
        <f t="shared" ref="DP332:DP395" si="386">IF(BI332="","",BG332)</f>
        <v>0</v>
      </c>
      <c r="DQ332" s="78" t="str">
        <f t="shared" ref="DQ332:DQ395" si="387">IF(OR(BN332="",BN332="NEMA"),BY332,BN332)</f>
        <v/>
      </c>
      <c r="DR332" s="78">
        <f t="shared" ref="DR332:DR395" si="388">IF(OR(AJ332="",AJ332="NEMA"),AX332,AJ332)</f>
        <v>1</v>
      </c>
      <c r="DS332" s="58" t="str">
        <f t="shared" si="335"/>
        <v/>
      </c>
      <c r="DT332" s="52" t="s">
        <v>0</v>
      </c>
      <c r="DU332" s="20"/>
      <c r="DV332" s="52"/>
      <c r="DW332" s="20"/>
      <c r="DX332" s="52"/>
      <c r="DY332" s="230"/>
      <c r="DZ332" s="52" t="s">
        <v>0</v>
      </c>
    </row>
    <row r="333" spans="1:130" x14ac:dyDescent="0.25">
      <c r="A333" t="s">
        <v>0</v>
      </c>
      <c r="B333" s="57" t="str">
        <f>IF(csv!F325="","",csv!T325)</f>
        <v>Ž55</v>
      </c>
      <c r="C333" s="33" t="s">
        <v>0</v>
      </c>
      <c r="D333" s="33" t="str">
        <f>IF(csv!F325="","",csv!F325)</f>
        <v>Sanja</v>
      </c>
      <c r="E333" s="33" t="str">
        <f>IF(csv!E325="","",csv!E325)</f>
        <v>Radočaj</v>
      </c>
      <c r="F333" s="33" t="s">
        <v>0</v>
      </c>
      <c r="G333" s="78" t="str">
        <f>IF(csv!M325="","",csv!M325)</f>
        <v>58:27</v>
      </c>
      <c r="H333" s="78" t="str">
        <f>IF(csv!N325="","",csv!N325)</f>
        <v>0</v>
      </c>
      <c r="I333" s="33" t="s">
        <v>0</v>
      </c>
      <c r="J333" s="33" t="str">
        <f>IF(csv!P325="","",csv!P325)</f>
        <v>BJE</v>
      </c>
      <c r="K333" s="33" t="str">
        <f>IF(csv!Q325="","",csv!Q325)</f>
        <v>OK Bjelovar</v>
      </c>
      <c r="L333" s="33" t="s">
        <v>0</v>
      </c>
      <c r="M333" s="71" t="str">
        <f>IF(csv!R325="","",csv!R325)</f>
        <v>CRO</v>
      </c>
      <c r="N333" s="52" t="s">
        <v>0</v>
      </c>
      <c r="O333" s="57" t="str">
        <f t="shared" si="336"/>
        <v>Ž55</v>
      </c>
      <c r="P333" s="78">
        <f>IF(O333="","",IF(COUNTIF(O$10:O332,O333)=0,P332+1,P332))</f>
        <v>21</v>
      </c>
      <c r="Q333" s="93">
        <f t="shared" si="337"/>
        <v>115</v>
      </c>
      <c r="R333" s="94" t="str" cm="1">
        <f t="array" ref="R333">IF(S333="","",INDEX(natjecanjeStaze_naziv,MATCH(S333,natjecanjeStaze_stazaId,0)))</f>
        <v>M65 – M70 – Ž55</v>
      </c>
      <c r="S333" s="58">
        <f t="shared" si="338"/>
        <v>1008</v>
      </c>
      <c r="T333" s="52" t="s">
        <v>0</v>
      </c>
      <c r="U333" s="165" t="str">
        <f t="shared" si="339"/>
        <v>Ž55</v>
      </c>
      <c r="V333" s="52" t="s">
        <v>0</v>
      </c>
      <c r="W333" s="57" t="str">
        <f t="shared" si="340"/>
        <v>CRO</v>
      </c>
      <c r="X333" s="78">
        <f t="shared" si="326"/>
        <v>1</v>
      </c>
      <c r="Y333" s="33" t="str">
        <f t="shared" si="341"/>
        <v/>
      </c>
      <c r="Z333" s="71" t="str">
        <f>IF(Y333="","",MAX(Z$10:Z332)+1)</f>
        <v/>
      </c>
      <c r="AA333" s="52" t="s">
        <v>0</v>
      </c>
      <c r="AB333" s="135"/>
      <c r="AC333" s="52" t="s">
        <v>0</v>
      </c>
      <c r="AD333" s="20" t="str">
        <f t="shared" si="342"/>
        <v/>
      </c>
      <c r="AE333" s="52" t="s">
        <v>0</v>
      </c>
      <c r="AF333" s="165" t="str">
        <f t="shared" si="343"/>
        <v>CRO</v>
      </c>
      <c r="AG333" s="52" t="s">
        <v>0</v>
      </c>
      <c r="AH333" s="57" t="str">
        <f t="shared" si="344"/>
        <v>BJE</v>
      </c>
      <c r="AI333" s="33" t="str">
        <f t="shared" si="345"/>
        <v>OK Bjelovar</v>
      </c>
      <c r="AJ333" s="78" t="str">
        <f t="shared" si="327"/>
        <v/>
      </c>
      <c r="AK333" s="33" t="str" cm="1">
        <f t="array" ref="AK333">IF(AJ333="",""&amp;AI333,IF(AJ333="NEMA",AI333,INDEX(klub_naziv,MATCH(INDEX(klubAlias_klubId,AJ333),klub_id,0))))</f>
        <v>OK Bjelovar</v>
      </c>
      <c r="AL333" s="33" t="str" cm="1">
        <f t="array" ref="AL333">IFERROR(""&amp;INDEX(registarNatjecatelji,CX333,4),"")</f>
        <v>OK Bjelovar</v>
      </c>
      <c r="AM333" s="95" t="str">
        <f t="shared" si="346"/>
        <v/>
      </c>
      <c r="AN333" s="71" t="str">
        <f t="shared" si="347"/>
        <v>OK Bjelovar</v>
      </c>
      <c r="AO333" s="52" t="s">
        <v>0</v>
      </c>
      <c r="AP333" s="87" t="str">
        <f>IF(AJ333&lt;&gt;"NEMA","",IF(IFERROR(MATCH(AI333,AI$10:AI332,0),0)&lt;&gt;0,"",AI333))</f>
        <v/>
      </c>
      <c r="AQ333" s="52" t="s">
        <v>0</v>
      </c>
      <c r="AR333" s="135"/>
      <c r="AS333" s="52" t="s">
        <v>0</v>
      </c>
      <c r="AT333" s="57" t="str">
        <f t="shared" si="348"/>
        <v/>
      </c>
      <c r="AU333" s="33" t="str">
        <f>IF(AT333="","",MAX(AU$10:AU332)+1)</f>
        <v/>
      </c>
      <c r="AV333" s="33" t="str">
        <f t="shared" si="349"/>
        <v/>
      </c>
      <c r="AW333" s="33" t="str">
        <f t="shared" si="350"/>
        <v/>
      </c>
      <c r="AX333" s="33" t="str">
        <f>IF(AR333="","",MAX(AX$10:AX332)+1)</f>
        <v/>
      </c>
      <c r="AY333" s="94" t="str">
        <f t="shared" si="351"/>
        <v/>
      </c>
      <c r="AZ333" s="71" t="str">
        <f t="shared" si="352"/>
        <v/>
      </c>
      <c r="BA333" s="52" t="s">
        <v>0</v>
      </c>
      <c r="BB333" s="20" t="str">
        <f t="shared" si="353"/>
        <v/>
      </c>
      <c r="BC333" s="52" t="s">
        <v>0</v>
      </c>
      <c r="BD333" s="165" t="str">
        <f t="shared" si="354"/>
        <v>OK Bjelovar</v>
      </c>
      <c r="BE333" s="52" t="s">
        <v>0</v>
      </c>
      <c r="BF333" s="63" t="str">
        <f t="shared" si="355"/>
        <v>58:27</v>
      </c>
      <c r="BG333" s="93" t="str">
        <f t="shared" si="356"/>
        <v>0</v>
      </c>
      <c r="BH333" s="211">
        <f t="shared" si="357"/>
        <v>3507</v>
      </c>
      <c r="BI333" s="212">
        <f t="shared" si="328"/>
        <v>1</v>
      </c>
      <c r="BJ333" s="52" t="s">
        <v>0</v>
      </c>
      <c r="BK333" s="57" t="str">
        <f t="shared" si="358"/>
        <v>Sanja</v>
      </c>
      <c r="BL333" s="33" t="str">
        <f t="shared" si="359"/>
        <v>Radočaj</v>
      </c>
      <c r="BM333" s="78">
        <f t="shared" si="360"/>
        <v>1939</v>
      </c>
      <c r="BN333" s="78" t="str">
        <f t="shared" si="361"/>
        <v/>
      </c>
      <c r="BO333" s="33" t="str">
        <f t="shared" si="362"/>
        <v>Sanja</v>
      </c>
      <c r="BP333" s="71" t="str">
        <f t="shared" si="363"/>
        <v>Radočaj</v>
      </c>
      <c r="BQ333" s="52" t="s">
        <v>0</v>
      </c>
      <c r="BR333" s="87" t="str">
        <f t="shared" si="364"/>
        <v/>
      </c>
      <c r="BS333" s="52" t="s">
        <v>0</v>
      </c>
      <c r="BT333" s="20" t="str">
        <f t="shared" si="365"/>
        <v/>
      </c>
      <c r="BU333" s="52" t="s">
        <v>0</v>
      </c>
      <c r="BV333" s="135"/>
      <c r="BW333" s="52" t="s">
        <v>0</v>
      </c>
      <c r="BX333" s="57" t="str">
        <f t="shared" si="366"/>
        <v/>
      </c>
      <c r="BY333" s="78" t="str">
        <f>IF(BV333="","",MAX(BY$10:BY332)+1)</f>
        <v/>
      </c>
      <c r="BZ333" s="58" t="str">
        <f t="shared" si="367"/>
        <v/>
      </c>
      <c r="CA333" s="52" t="s">
        <v>0</v>
      </c>
      <c r="CB333" s="20" t="str">
        <f t="shared" si="368"/>
        <v/>
      </c>
      <c r="CC333" s="52" t="s">
        <v>0</v>
      </c>
      <c r="CD333" s="63" t="str">
        <f>IF(AND(BM333="NEMA",BN333="NEMA"),MAX(CD$10:CD332)+1,"")</f>
        <v/>
      </c>
      <c r="CE333" s="58" t="str">
        <f t="shared" si="369"/>
        <v/>
      </c>
      <c r="CF333" t="s">
        <v>0</v>
      </c>
      <c r="CG333" s="138" t="str">
        <f t="shared" si="329"/>
        <v>Ž</v>
      </c>
      <c r="CH333" t="s">
        <v>0</v>
      </c>
      <c r="CI333" s="57" t="str">
        <f>IF(CD333="","",IF(M333&lt;&gt;"CRO","","INSERT INTO osoba (id,reg_broj,oib,spol_id,dat_rodjenja) VALUES ("&amp;CD333&amp;",(SELECT max(reg_broj)+1 FROM osoba),Null,'"&amp;CG333&amp;"',Null); INSERT INTO osoba_log (id,reg_broj,oib,spol_id,dat_rodjenja,dnevnik_id) SELECT id,reg_broj,oib,spol_id,dat_rodjenja,"&amp;dnevnik_id&amp;" FROM osoba WHERE id = "&amp;CD333&amp;";"))</f>
        <v/>
      </c>
      <c r="CJ333" s="71" t="str">
        <f>IF(CD333="","","INSERT INTO imeprezime (id,osoba_id,rbr,ime,prezime,klub_id,identitet_id,sintaksa_id,info,aktivno,dnevnik_id) VALUES ("&amp;CD333&amp;","&amp;IF(CI333="","Null",CD333)&amp;",1,'"&amp;BK333&amp;"','"&amp;BL333&amp;"',(SELECT id FROM klub WHERE naziv = '"&amp;BD333&amp;"'),Null,1,'',1,"&amp;dnevnik_id&amp;");")</f>
        <v/>
      </c>
      <c r="CK333" t="s">
        <v>0</v>
      </c>
      <c r="CL333" s="20" t="str">
        <f t="shared" si="370"/>
        <v/>
      </c>
      <c r="CM333" s="52" t="s">
        <v>0</v>
      </c>
      <c r="CN333" s="57" t="str">
        <f t="shared" si="330"/>
        <v>Sanja</v>
      </c>
      <c r="CO333" s="71" t="str">
        <f t="shared" si="331"/>
        <v>Radočaj</v>
      </c>
      <c r="CP333" s="52" t="s">
        <v>0</v>
      </c>
      <c r="CQ333" s="57" t="str">
        <f t="shared" si="371"/>
        <v>Sanja – Radočaj – OK Bjelovar – Ž55</v>
      </c>
      <c r="CR333" s="58">
        <f t="shared" si="372"/>
        <v>20</v>
      </c>
      <c r="CS333" s="52" t="s">
        <v>0</v>
      </c>
      <c r="CT333" s="57" t="str">
        <f t="shared" si="373"/>
        <v>Sanja – Radočaj – OK Bjelovar</v>
      </c>
      <c r="CU333" s="58">
        <f t="shared" si="374"/>
        <v>20</v>
      </c>
      <c r="CV333" s="52" t="s">
        <v>0</v>
      </c>
      <c r="CW333" s="57" t="str">
        <f t="shared" si="375"/>
        <v>Sanja – Radočaj</v>
      </c>
      <c r="CX333" s="58">
        <f t="shared" si="376"/>
        <v>20</v>
      </c>
      <c r="CY333" s="52" t="s">
        <v>0</v>
      </c>
      <c r="CZ333" s="63">
        <f t="shared" si="377"/>
        <v>20</v>
      </c>
      <c r="DA333" s="58" cm="1">
        <f t="array" ref="DA333">IF(CZ333&lt;&gt;"",INDEX(imePrezime_id,CZ333,0),IF(CD333&lt;&gt;"",CD333,""))</f>
        <v>1939</v>
      </c>
      <c r="DB333" s="52" t="s">
        <v>0</v>
      </c>
      <c r="DC333" s="63" t="str">
        <f t="shared" si="378"/>
        <v>imepre</v>
      </c>
      <c r="DD333" s="78" t="str">
        <f t="shared" si="332"/>
        <v>klu</v>
      </c>
      <c r="DE333" s="78" t="str">
        <f t="shared" si="379"/>
        <v>kat</v>
      </c>
      <c r="DF333" s="78" t="str">
        <f t="shared" si="380"/>
        <v/>
      </c>
      <c r="DG333" s="71" t="str">
        <f t="shared" si="381"/>
        <v>imepre-klu-kat</v>
      </c>
      <c r="DH333" s="52" t="s">
        <v>0</v>
      </c>
      <c r="DI333" s="63">
        <f>IF(BL333="","",MAX(DI$10:DI332)+1)</f>
        <v>1290</v>
      </c>
      <c r="DJ333" s="78">
        <f t="shared" si="382"/>
        <v>1008</v>
      </c>
      <c r="DK333" s="78">
        <f t="shared" si="383"/>
        <v>1939</v>
      </c>
      <c r="DL333" s="78">
        <f t="shared" si="384"/>
        <v>3507</v>
      </c>
      <c r="DM333" s="78">
        <f t="shared" si="385"/>
        <v>1</v>
      </c>
      <c r="DN333" s="78">
        <f t="shared" si="333"/>
        <v>0</v>
      </c>
      <c r="DO333" s="78">
        <f t="shared" si="334"/>
        <v>1</v>
      </c>
      <c r="DP333" s="78" t="str">
        <f t="shared" si="386"/>
        <v>0</v>
      </c>
      <c r="DQ333" s="78" t="str">
        <f t="shared" si="387"/>
        <v/>
      </c>
      <c r="DR333" s="78" t="str">
        <f t="shared" si="388"/>
        <v/>
      </c>
      <c r="DS333" s="58" t="str">
        <f t="shared" si="335"/>
        <v/>
      </c>
      <c r="DT333" s="52" t="s">
        <v>0</v>
      </c>
      <c r="DU333" s="20"/>
      <c r="DV333" s="52"/>
      <c r="DW333" s="20"/>
      <c r="DX333" s="52"/>
      <c r="DY333" s="230"/>
      <c r="DZ333" s="52" t="s">
        <v>0</v>
      </c>
    </row>
    <row r="334" spans="1:130" x14ac:dyDescent="0.25">
      <c r="A334" t="s">
        <v>0</v>
      </c>
      <c r="B334" s="57" t="str">
        <f>IF(csv!F326="","",csv!T326)</f>
        <v>Ž55</v>
      </c>
      <c r="C334" s="33" t="s">
        <v>0</v>
      </c>
      <c r="D334" s="33" t="str">
        <f>IF(csv!F326="","",csv!F326)</f>
        <v>Emilija</v>
      </c>
      <c r="E334" s="33" t="str">
        <f>IF(csv!E326="","",csv!E326)</f>
        <v>Ebenspanger</v>
      </c>
      <c r="F334" s="33" t="s">
        <v>0</v>
      </c>
      <c r="G334" s="78" t="str">
        <f>IF(csv!M326="","",csv!M326)</f>
        <v>61:28</v>
      </c>
      <c r="H334" s="78" t="str">
        <f>IF(csv!N326="","",csv!N326)</f>
        <v>0</v>
      </c>
      <c r="I334" s="33" t="s">
        <v>0</v>
      </c>
      <c r="J334" s="33" t="str">
        <f>IF(csv!P326="","",csv!P326)</f>
        <v>KAP</v>
      </c>
      <c r="K334" s="33" t="str">
        <f>IF(csv!Q326="","",csv!Q326)</f>
        <v>OK Kapela</v>
      </c>
      <c r="L334" s="33" t="s">
        <v>0</v>
      </c>
      <c r="M334" s="71" t="str">
        <f>IF(csv!R326="","",csv!R326)</f>
        <v>CRO</v>
      </c>
      <c r="N334" s="52" t="s">
        <v>0</v>
      </c>
      <c r="O334" s="57" t="str">
        <f t="shared" si="336"/>
        <v>Ž55</v>
      </c>
      <c r="P334" s="78">
        <f>IF(O334="","",IF(COUNTIF(O$10:O333,O334)=0,P333+1,P333))</f>
        <v>21</v>
      </c>
      <c r="Q334" s="93">
        <f t="shared" si="337"/>
        <v>115</v>
      </c>
      <c r="R334" s="94" t="str" cm="1">
        <f t="array" ref="R334">IF(S334="","",INDEX(natjecanjeStaze_naziv,MATCH(S334,natjecanjeStaze_stazaId,0)))</f>
        <v>M65 – M70 – Ž55</v>
      </c>
      <c r="S334" s="58">
        <f t="shared" si="338"/>
        <v>1008</v>
      </c>
      <c r="T334" s="52" t="s">
        <v>0</v>
      </c>
      <c r="U334" s="165" t="str">
        <f t="shared" si="339"/>
        <v>Ž55</v>
      </c>
      <c r="V334" s="52" t="s">
        <v>0</v>
      </c>
      <c r="W334" s="57" t="str">
        <f t="shared" si="340"/>
        <v>CRO</v>
      </c>
      <c r="X334" s="78">
        <f t="shared" si="326"/>
        <v>1</v>
      </c>
      <c r="Y334" s="33" t="str">
        <f t="shared" si="341"/>
        <v/>
      </c>
      <c r="Z334" s="71" t="str">
        <f>IF(Y334="","",MAX(Z$10:Z333)+1)</f>
        <v/>
      </c>
      <c r="AA334" s="52" t="s">
        <v>0</v>
      </c>
      <c r="AB334" s="135"/>
      <c r="AC334" s="52" t="s">
        <v>0</v>
      </c>
      <c r="AD334" s="20" t="str">
        <f t="shared" si="342"/>
        <v/>
      </c>
      <c r="AE334" s="52" t="s">
        <v>0</v>
      </c>
      <c r="AF334" s="165" t="str">
        <f t="shared" si="343"/>
        <v>CRO</v>
      </c>
      <c r="AG334" s="52" t="s">
        <v>0</v>
      </c>
      <c r="AH334" s="57" t="str">
        <f t="shared" si="344"/>
        <v>KAP</v>
      </c>
      <c r="AI334" s="33" t="str">
        <f t="shared" si="345"/>
        <v>OK Kapela</v>
      </c>
      <c r="AJ334" s="78" t="str">
        <f t="shared" si="327"/>
        <v/>
      </c>
      <c r="AK334" s="33" t="str" cm="1">
        <f t="array" ref="AK334">IF(AJ334="",""&amp;AI334,IF(AJ334="NEMA",AI334,INDEX(klub_naziv,MATCH(INDEX(klubAlias_klubId,AJ334),klub_id,0))))</f>
        <v>OK Kapela</v>
      </c>
      <c r="AL334" s="33" t="str" cm="1">
        <f t="array" ref="AL334">IFERROR(""&amp;INDEX(registarNatjecatelji,CX334,4),"")</f>
        <v>OK Kapela</v>
      </c>
      <c r="AM334" s="95" t="str">
        <f t="shared" si="346"/>
        <v/>
      </c>
      <c r="AN334" s="71" t="str">
        <f t="shared" si="347"/>
        <v>OK Kapela</v>
      </c>
      <c r="AO334" s="52" t="s">
        <v>0</v>
      </c>
      <c r="AP334" s="87" t="str">
        <f>IF(AJ334&lt;&gt;"NEMA","",IF(IFERROR(MATCH(AI334,AI$10:AI333,0),0)&lt;&gt;0,"",AI334))</f>
        <v/>
      </c>
      <c r="AQ334" s="52" t="s">
        <v>0</v>
      </c>
      <c r="AR334" s="135"/>
      <c r="AS334" s="52" t="s">
        <v>0</v>
      </c>
      <c r="AT334" s="57" t="str">
        <f t="shared" si="348"/>
        <v/>
      </c>
      <c r="AU334" s="33" t="str">
        <f>IF(AT334="","",MAX(AU$10:AU333)+1)</f>
        <v/>
      </c>
      <c r="AV334" s="33" t="str">
        <f t="shared" si="349"/>
        <v/>
      </c>
      <c r="AW334" s="33" t="str">
        <f t="shared" si="350"/>
        <v/>
      </c>
      <c r="AX334" s="33" t="str">
        <f>IF(AR334="","",MAX(AX$10:AX333)+1)</f>
        <v/>
      </c>
      <c r="AY334" s="94" t="str">
        <f t="shared" si="351"/>
        <v/>
      </c>
      <c r="AZ334" s="71" t="str">
        <f t="shared" si="352"/>
        <v/>
      </c>
      <c r="BA334" s="52" t="s">
        <v>0</v>
      </c>
      <c r="BB334" s="20" t="str">
        <f t="shared" si="353"/>
        <v/>
      </c>
      <c r="BC334" s="52" t="s">
        <v>0</v>
      </c>
      <c r="BD334" s="165" t="str">
        <f t="shared" si="354"/>
        <v>OK Kapela</v>
      </c>
      <c r="BE334" s="52" t="s">
        <v>0</v>
      </c>
      <c r="BF334" s="63" t="str">
        <f t="shared" si="355"/>
        <v>61:28</v>
      </c>
      <c r="BG334" s="93" t="str">
        <f t="shared" si="356"/>
        <v>0</v>
      </c>
      <c r="BH334" s="211">
        <f t="shared" si="357"/>
        <v>3688</v>
      </c>
      <c r="BI334" s="212">
        <f t="shared" si="328"/>
        <v>1</v>
      </c>
      <c r="BJ334" s="52" t="s">
        <v>0</v>
      </c>
      <c r="BK334" s="57" t="str">
        <f t="shared" si="358"/>
        <v>Emilija</v>
      </c>
      <c r="BL334" s="33" t="str">
        <f t="shared" si="359"/>
        <v>Ebenspanger</v>
      </c>
      <c r="BM334" s="78">
        <f t="shared" si="360"/>
        <v>1227</v>
      </c>
      <c r="BN334" s="78" t="str">
        <f t="shared" si="361"/>
        <v/>
      </c>
      <c r="BO334" s="33" t="str">
        <f t="shared" si="362"/>
        <v>Emilija</v>
      </c>
      <c r="BP334" s="71" t="str">
        <f t="shared" si="363"/>
        <v>Ebenspanger</v>
      </c>
      <c r="BQ334" s="52" t="s">
        <v>0</v>
      </c>
      <c r="BR334" s="87" t="str">
        <f t="shared" si="364"/>
        <v/>
      </c>
      <c r="BS334" s="52" t="s">
        <v>0</v>
      </c>
      <c r="BT334" s="20" t="str">
        <f t="shared" si="365"/>
        <v/>
      </c>
      <c r="BU334" s="52" t="s">
        <v>0</v>
      </c>
      <c r="BV334" s="135"/>
      <c r="BW334" s="52" t="s">
        <v>0</v>
      </c>
      <c r="BX334" s="57" t="str">
        <f t="shared" si="366"/>
        <v/>
      </c>
      <c r="BY334" s="78" t="str">
        <f>IF(BV334="","",MAX(BY$10:BY333)+1)</f>
        <v/>
      </c>
      <c r="BZ334" s="58" t="str">
        <f t="shared" si="367"/>
        <v/>
      </c>
      <c r="CA334" s="52" t="s">
        <v>0</v>
      </c>
      <c r="CB334" s="20" t="str">
        <f t="shared" si="368"/>
        <v/>
      </c>
      <c r="CC334" s="52" t="s">
        <v>0</v>
      </c>
      <c r="CD334" s="63" t="str">
        <f>IF(AND(BM334="NEMA",BN334="NEMA"),MAX(CD$10:CD333)+1,"")</f>
        <v/>
      </c>
      <c r="CE334" s="58" t="str">
        <f t="shared" si="369"/>
        <v/>
      </c>
      <c r="CF334" t="s">
        <v>0</v>
      </c>
      <c r="CG334" s="138" t="str">
        <f t="shared" si="329"/>
        <v>Ž</v>
      </c>
      <c r="CH334" t="s">
        <v>0</v>
      </c>
      <c r="CI334" s="57" t="str">
        <f>IF(CD334="","",IF(M334&lt;&gt;"CRO","","INSERT INTO osoba (id,reg_broj,oib,spol_id,dat_rodjenja) VALUES ("&amp;CD334&amp;",(SELECT max(reg_broj)+1 FROM osoba),Null,'"&amp;CG334&amp;"',Null); INSERT INTO osoba_log (id,reg_broj,oib,spol_id,dat_rodjenja,dnevnik_id) SELECT id,reg_broj,oib,spol_id,dat_rodjenja,"&amp;dnevnik_id&amp;" FROM osoba WHERE id = "&amp;CD334&amp;";"))</f>
        <v/>
      </c>
      <c r="CJ334" s="71" t="str">
        <f>IF(CD334="","","INSERT INTO imeprezime (id,osoba_id,rbr,ime,prezime,klub_id,identitet_id,sintaksa_id,info,aktivno,dnevnik_id) VALUES ("&amp;CD334&amp;","&amp;IF(CI334="","Null",CD334)&amp;",1,'"&amp;BK334&amp;"','"&amp;BL334&amp;"',(SELECT id FROM klub WHERE naziv = '"&amp;BD334&amp;"'),Null,1,'',1,"&amp;dnevnik_id&amp;");")</f>
        <v/>
      </c>
      <c r="CK334" t="s">
        <v>0</v>
      </c>
      <c r="CL334" s="20" t="str">
        <f t="shared" si="370"/>
        <v/>
      </c>
      <c r="CM334" s="52" t="s">
        <v>0</v>
      </c>
      <c r="CN334" s="57" t="str">
        <f t="shared" si="330"/>
        <v>Emilija</v>
      </c>
      <c r="CO334" s="71" t="str">
        <f t="shared" si="331"/>
        <v>Ebenspanger</v>
      </c>
      <c r="CP334" s="52" t="s">
        <v>0</v>
      </c>
      <c r="CQ334" s="57" t="str">
        <f t="shared" si="371"/>
        <v>Emilija – Ebenspanger – OK Kapela – Ž55</v>
      </c>
      <c r="CR334" s="58">
        <f t="shared" si="372"/>
        <v>232</v>
      </c>
      <c r="CS334" s="52" t="s">
        <v>0</v>
      </c>
      <c r="CT334" s="57" t="str">
        <f t="shared" si="373"/>
        <v>Emilija – Ebenspanger – OK Kapela</v>
      </c>
      <c r="CU334" s="58">
        <f t="shared" si="374"/>
        <v>232</v>
      </c>
      <c r="CV334" s="52" t="s">
        <v>0</v>
      </c>
      <c r="CW334" s="57" t="str">
        <f t="shared" si="375"/>
        <v>Emilija – Ebenspanger</v>
      </c>
      <c r="CX334" s="58">
        <f t="shared" si="376"/>
        <v>232</v>
      </c>
      <c r="CY334" s="52" t="s">
        <v>0</v>
      </c>
      <c r="CZ334" s="63">
        <f t="shared" si="377"/>
        <v>232</v>
      </c>
      <c r="DA334" s="58" cm="1">
        <f t="array" ref="DA334">IF(CZ334&lt;&gt;"",INDEX(imePrezime_id,CZ334,0),IF(CD334&lt;&gt;"",CD334,""))</f>
        <v>1227</v>
      </c>
      <c r="DB334" s="52" t="s">
        <v>0</v>
      </c>
      <c r="DC334" s="63" t="str">
        <f t="shared" si="378"/>
        <v>imepre</v>
      </c>
      <c r="DD334" s="78" t="str">
        <f t="shared" si="332"/>
        <v>klu</v>
      </c>
      <c r="DE334" s="78" t="str">
        <f t="shared" si="379"/>
        <v>kat</v>
      </c>
      <c r="DF334" s="78" t="str">
        <f t="shared" si="380"/>
        <v/>
      </c>
      <c r="DG334" s="71" t="str">
        <f t="shared" si="381"/>
        <v>imepre-klu-kat</v>
      </c>
      <c r="DH334" s="52" t="s">
        <v>0</v>
      </c>
      <c r="DI334" s="63">
        <f>IF(BL334="","",MAX(DI$10:DI333)+1)</f>
        <v>1291</v>
      </c>
      <c r="DJ334" s="78">
        <f t="shared" si="382"/>
        <v>1008</v>
      </c>
      <c r="DK334" s="78">
        <f t="shared" si="383"/>
        <v>1227</v>
      </c>
      <c r="DL334" s="78">
        <f t="shared" si="384"/>
        <v>3688</v>
      </c>
      <c r="DM334" s="78">
        <f t="shared" si="385"/>
        <v>1</v>
      </c>
      <c r="DN334" s="78">
        <f t="shared" si="333"/>
        <v>0</v>
      </c>
      <c r="DO334" s="78">
        <f t="shared" si="334"/>
        <v>1</v>
      </c>
      <c r="DP334" s="78" t="str">
        <f t="shared" si="386"/>
        <v>0</v>
      </c>
      <c r="DQ334" s="78" t="str">
        <f t="shared" si="387"/>
        <v/>
      </c>
      <c r="DR334" s="78" t="str">
        <f t="shared" si="388"/>
        <v/>
      </c>
      <c r="DS334" s="58" t="str">
        <f t="shared" si="335"/>
        <v/>
      </c>
      <c r="DT334" s="52" t="s">
        <v>0</v>
      </c>
      <c r="DU334" s="20"/>
      <c r="DV334" s="52"/>
      <c r="DW334" s="20"/>
      <c r="DX334" s="52"/>
      <c r="DY334" s="230"/>
      <c r="DZ334" s="52" t="s">
        <v>0</v>
      </c>
    </row>
    <row r="335" spans="1:130" x14ac:dyDescent="0.25">
      <c r="A335" t="s">
        <v>0</v>
      </c>
      <c r="B335" s="57" t="str">
        <f>IF(csv!F327="","",csv!T327)</f>
        <v>Ž55</v>
      </c>
      <c r="C335" s="33" t="s">
        <v>0</v>
      </c>
      <c r="D335" s="33" t="str">
        <f>IF(csv!F327="","",csv!F327)</f>
        <v>Karmen</v>
      </c>
      <c r="E335" s="33" t="str">
        <f>IF(csv!E327="","",csv!E327)</f>
        <v>Holenda</v>
      </c>
      <c r="F335" s="33" t="s">
        <v>0</v>
      </c>
      <c r="G335" s="78" t="str">
        <f>IF(csv!M327="","",csv!M327)</f>
        <v>157:02</v>
      </c>
      <c r="H335" s="78" t="str">
        <f>IF(csv!N327="","",csv!N327)</f>
        <v>0</v>
      </c>
      <c r="I335" s="33" t="s">
        <v>0</v>
      </c>
      <c r="J335" s="33" t="str">
        <f>IF(csv!P327="","",csv!P327)</f>
        <v>OK Varaždin</v>
      </c>
      <c r="K335" s="33" t="str">
        <f>IF(csv!Q327="","",csv!Q327)</f>
        <v>OK Varaždin</v>
      </c>
      <c r="L335" s="33" t="s">
        <v>0</v>
      </c>
      <c r="M335" s="71" t="str">
        <f>IF(csv!R327="","",csv!R327)</f>
        <v>CRO</v>
      </c>
      <c r="N335" s="52" t="s">
        <v>0</v>
      </c>
      <c r="O335" s="57" t="str">
        <f t="shared" si="336"/>
        <v>Ž55</v>
      </c>
      <c r="P335" s="78">
        <f>IF(O335="","",IF(COUNTIF(O$10:O334,O335)=0,P334+1,P334))</f>
        <v>21</v>
      </c>
      <c r="Q335" s="93">
        <f t="shared" si="337"/>
        <v>115</v>
      </c>
      <c r="R335" s="94" t="str" cm="1">
        <f t="array" ref="R335">IF(S335="","",INDEX(natjecanjeStaze_naziv,MATCH(S335,natjecanjeStaze_stazaId,0)))</f>
        <v>M65 – M70 – Ž55</v>
      </c>
      <c r="S335" s="58">
        <f t="shared" si="338"/>
        <v>1008</v>
      </c>
      <c r="T335" s="52" t="s">
        <v>0</v>
      </c>
      <c r="U335" s="165" t="str">
        <f t="shared" si="339"/>
        <v>Ž55</v>
      </c>
      <c r="V335" s="52" t="s">
        <v>0</v>
      </c>
      <c r="W335" s="57" t="str">
        <f t="shared" si="340"/>
        <v>CRO</v>
      </c>
      <c r="X335" s="78">
        <f t="shared" si="326"/>
        <v>1</v>
      </c>
      <c r="Y335" s="33" t="str">
        <f t="shared" si="341"/>
        <v/>
      </c>
      <c r="Z335" s="71" t="str">
        <f>IF(Y335="","",MAX(Z$10:Z334)+1)</f>
        <v/>
      </c>
      <c r="AA335" s="52" t="s">
        <v>0</v>
      </c>
      <c r="AB335" s="135"/>
      <c r="AC335" s="52" t="s">
        <v>0</v>
      </c>
      <c r="AD335" s="20" t="str">
        <f t="shared" si="342"/>
        <v/>
      </c>
      <c r="AE335" s="52" t="s">
        <v>0</v>
      </c>
      <c r="AF335" s="165" t="str">
        <f t="shared" si="343"/>
        <v>CRO</v>
      </c>
      <c r="AG335" s="52" t="s">
        <v>0</v>
      </c>
      <c r="AH335" s="57" t="str">
        <f t="shared" si="344"/>
        <v>OK Varaždin</v>
      </c>
      <c r="AI335" s="33" t="str">
        <f t="shared" si="345"/>
        <v>OK Varaždin</v>
      </c>
      <c r="AJ335" s="78" t="str">
        <f t="shared" si="327"/>
        <v/>
      </c>
      <c r="AK335" s="33" t="str" cm="1">
        <f t="array" ref="AK335">IF(AJ335="",""&amp;AI335,IF(AJ335="NEMA",AI335,INDEX(klub_naziv,MATCH(INDEX(klubAlias_klubId,AJ335),klub_id,0))))</f>
        <v>OK Varaždin</v>
      </c>
      <c r="AL335" s="33" t="str" cm="1">
        <f t="array" ref="AL335">IFERROR(""&amp;INDEX(registarNatjecatelji,CX335,4),"")</f>
        <v>OK Varaždin</v>
      </c>
      <c r="AM335" s="95" t="str">
        <f t="shared" si="346"/>
        <v/>
      </c>
      <c r="AN335" s="71" t="str">
        <f t="shared" si="347"/>
        <v>OK Varaždin</v>
      </c>
      <c r="AO335" s="52" t="s">
        <v>0</v>
      </c>
      <c r="AP335" s="87" t="str">
        <f>IF(AJ335&lt;&gt;"NEMA","",IF(IFERROR(MATCH(AI335,AI$10:AI334,0),0)&lt;&gt;0,"",AI335))</f>
        <v/>
      </c>
      <c r="AQ335" s="52" t="s">
        <v>0</v>
      </c>
      <c r="AR335" s="135"/>
      <c r="AS335" s="52" t="s">
        <v>0</v>
      </c>
      <c r="AT335" s="57" t="str">
        <f t="shared" si="348"/>
        <v/>
      </c>
      <c r="AU335" s="33" t="str">
        <f>IF(AT335="","",MAX(AU$10:AU334)+1)</f>
        <v/>
      </c>
      <c r="AV335" s="33" t="str">
        <f t="shared" si="349"/>
        <v/>
      </c>
      <c r="AW335" s="33" t="str">
        <f t="shared" si="350"/>
        <v/>
      </c>
      <c r="AX335" s="33" t="str">
        <f>IF(AR335="","",MAX(AX$10:AX334)+1)</f>
        <v/>
      </c>
      <c r="AY335" s="94" t="str">
        <f t="shared" si="351"/>
        <v/>
      </c>
      <c r="AZ335" s="71" t="str">
        <f t="shared" si="352"/>
        <v/>
      </c>
      <c r="BA335" s="52" t="s">
        <v>0</v>
      </c>
      <c r="BB335" s="20" t="str">
        <f t="shared" si="353"/>
        <v/>
      </c>
      <c r="BC335" s="52" t="s">
        <v>0</v>
      </c>
      <c r="BD335" s="165" t="str">
        <f t="shared" si="354"/>
        <v>OK Varaždin</v>
      </c>
      <c r="BE335" s="52" t="s">
        <v>0</v>
      </c>
      <c r="BF335" s="63" t="str">
        <f t="shared" si="355"/>
        <v>157:02</v>
      </c>
      <c r="BG335" s="93" t="str">
        <f t="shared" si="356"/>
        <v>0</v>
      </c>
      <c r="BH335" s="211">
        <f t="shared" si="357"/>
        <v>9422</v>
      </c>
      <c r="BI335" s="212">
        <f t="shared" si="328"/>
        <v>2</v>
      </c>
      <c r="BJ335" s="52" t="s">
        <v>0</v>
      </c>
      <c r="BK335" s="57" t="str">
        <f t="shared" si="358"/>
        <v>Karmen</v>
      </c>
      <c r="BL335" s="33" t="str">
        <f t="shared" si="359"/>
        <v>Holenda</v>
      </c>
      <c r="BM335" s="78">
        <f t="shared" si="360"/>
        <v>1403</v>
      </c>
      <c r="BN335" s="78" t="str">
        <f t="shared" si="361"/>
        <v/>
      </c>
      <c r="BO335" s="33" t="str">
        <f t="shared" si="362"/>
        <v>Karmen</v>
      </c>
      <c r="BP335" s="71" t="str">
        <f t="shared" si="363"/>
        <v>Holenda</v>
      </c>
      <c r="BQ335" s="52" t="s">
        <v>0</v>
      </c>
      <c r="BR335" s="87" t="str">
        <f t="shared" si="364"/>
        <v/>
      </c>
      <c r="BS335" s="52" t="s">
        <v>0</v>
      </c>
      <c r="BT335" s="20" t="str">
        <f t="shared" si="365"/>
        <v/>
      </c>
      <c r="BU335" s="52" t="s">
        <v>0</v>
      </c>
      <c r="BV335" s="135"/>
      <c r="BW335" s="52" t="s">
        <v>0</v>
      </c>
      <c r="BX335" s="57" t="str">
        <f t="shared" si="366"/>
        <v/>
      </c>
      <c r="BY335" s="78" t="str">
        <f>IF(BV335="","",MAX(BY$10:BY334)+1)</f>
        <v/>
      </c>
      <c r="BZ335" s="58" t="str">
        <f t="shared" si="367"/>
        <v/>
      </c>
      <c r="CA335" s="52" t="s">
        <v>0</v>
      </c>
      <c r="CB335" s="20" t="str">
        <f t="shared" si="368"/>
        <v/>
      </c>
      <c r="CC335" s="52" t="s">
        <v>0</v>
      </c>
      <c r="CD335" s="63" t="str">
        <f>IF(AND(BM335="NEMA",BN335="NEMA"),MAX(CD$10:CD334)+1,"")</f>
        <v/>
      </c>
      <c r="CE335" s="58" t="str">
        <f t="shared" si="369"/>
        <v/>
      </c>
      <c r="CF335" t="s">
        <v>0</v>
      </c>
      <c r="CG335" s="138" t="str">
        <f t="shared" si="329"/>
        <v>Ž</v>
      </c>
      <c r="CH335" t="s">
        <v>0</v>
      </c>
      <c r="CI335" s="57" t="str">
        <f>IF(CD335="","",IF(M335&lt;&gt;"CRO","","INSERT INTO osoba (id,reg_broj,oib,spol_id,dat_rodjenja) VALUES ("&amp;CD335&amp;",(SELECT max(reg_broj)+1 FROM osoba),Null,'"&amp;CG335&amp;"',Null); INSERT INTO osoba_log (id,reg_broj,oib,spol_id,dat_rodjenja,dnevnik_id) SELECT id,reg_broj,oib,spol_id,dat_rodjenja,"&amp;dnevnik_id&amp;" FROM osoba WHERE id = "&amp;CD335&amp;";"))</f>
        <v/>
      </c>
      <c r="CJ335" s="71" t="str">
        <f>IF(CD335="","","INSERT INTO imeprezime (id,osoba_id,rbr,ime,prezime,klub_id,identitet_id,sintaksa_id,info,aktivno,dnevnik_id) VALUES ("&amp;CD335&amp;","&amp;IF(CI335="","Null",CD335)&amp;",1,'"&amp;BK335&amp;"','"&amp;BL335&amp;"',(SELECT id FROM klub WHERE naziv = '"&amp;BD335&amp;"'),Null,1,'',1,"&amp;dnevnik_id&amp;");")</f>
        <v/>
      </c>
      <c r="CK335" t="s">
        <v>0</v>
      </c>
      <c r="CL335" s="20" t="str">
        <f t="shared" si="370"/>
        <v/>
      </c>
      <c r="CM335" s="52" t="s">
        <v>0</v>
      </c>
      <c r="CN335" s="57" t="str">
        <f t="shared" si="330"/>
        <v>Karmen</v>
      </c>
      <c r="CO335" s="71" t="str">
        <f t="shared" si="331"/>
        <v>Holenda</v>
      </c>
      <c r="CP335" s="52" t="s">
        <v>0</v>
      </c>
      <c r="CQ335" s="57" t="str">
        <f t="shared" si="371"/>
        <v>Karmen – Holenda – OK Varaždin – Ž55</v>
      </c>
      <c r="CR335" s="58">
        <f t="shared" si="372"/>
        <v>527</v>
      </c>
      <c r="CS335" s="52" t="s">
        <v>0</v>
      </c>
      <c r="CT335" s="57" t="str">
        <f t="shared" si="373"/>
        <v>Karmen – Holenda – OK Varaždin</v>
      </c>
      <c r="CU335" s="58">
        <f t="shared" si="374"/>
        <v>527</v>
      </c>
      <c r="CV335" s="52" t="s">
        <v>0</v>
      </c>
      <c r="CW335" s="57" t="str">
        <f t="shared" si="375"/>
        <v>Karmen – Holenda</v>
      </c>
      <c r="CX335" s="58">
        <f t="shared" si="376"/>
        <v>527</v>
      </c>
      <c r="CY335" s="52" t="s">
        <v>0</v>
      </c>
      <c r="CZ335" s="63">
        <f t="shared" si="377"/>
        <v>527</v>
      </c>
      <c r="DA335" s="58" cm="1">
        <f t="array" ref="DA335">IF(CZ335&lt;&gt;"",INDEX(imePrezime_id,CZ335,0),IF(CD335&lt;&gt;"",CD335,""))</f>
        <v>1403</v>
      </c>
      <c r="DB335" s="52" t="s">
        <v>0</v>
      </c>
      <c r="DC335" s="63" t="str">
        <f t="shared" si="378"/>
        <v>imepre</v>
      </c>
      <c r="DD335" s="78" t="str">
        <f t="shared" si="332"/>
        <v>klu</v>
      </c>
      <c r="DE335" s="78" t="str">
        <f t="shared" si="379"/>
        <v>kat</v>
      </c>
      <c r="DF335" s="78" t="str">
        <f t="shared" si="380"/>
        <v>ot</v>
      </c>
      <c r="DG335" s="71" t="str">
        <f t="shared" si="381"/>
        <v>imepre-klu-kat-ot</v>
      </c>
      <c r="DH335" s="52" t="s">
        <v>0</v>
      </c>
      <c r="DI335" s="63">
        <f>IF(BL335="","",MAX(DI$10:DI334)+1)</f>
        <v>1292</v>
      </c>
      <c r="DJ335" s="78">
        <f t="shared" si="382"/>
        <v>1008</v>
      </c>
      <c r="DK335" s="78">
        <f t="shared" si="383"/>
        <v>1403</v>
      </c>
      <c r="DL335" s="78">
        <f t="shared" si="384"/>
        <v>9422</v>
      </c>
      <c r="DM335" s="78">
        <f t="shared" si="385"/>
        <v>2</v>
      </c>
      <c r="DN335" s="78">
        <f t="shared" si="333"/>
        <v>0</v>
      </c>
      <c r="DO335" s="78">
        <f t="shared" si="334"/>
        <v>2</v>
      </c>
      <c r="DP335" s="78" t="str">
        <f t="shared" si="386"/>
        <v>0</v>
      </c>
      <c r="DQ335" s="78" t="str">
        <f t="shared" si="387"/>
        <v/>
      </c>
      <c r="DR335" s="78" t="str">
        <f t="shared" si="388"/>
        <v/>
      </c>
      <c r="DS335" s="58" t="str">
        <f t="shared" si="335"/>
        <v/>
      </c>
      <c r="DT335" s="52" t="s">
        <v>0</v>
      </c>
      <c r="DU335" s="20"/>
      <c r="DV335" s="52"/>
      <c r="DW335" s="20"/>
      <c r="DX335" s="52"/>
      <c r="DY335" s="230"/>
      <c r="DZ335" s="52" t="s">
        <v>0</v>
      </c>
    </row>
    <row r="336" spans="1:130" x14ac:dyDescent="0.25">
      <c r="A336" t="s">
        <v>0</v>
      </c>
      <c r="B336" s="57" t="str">
        <f>IF(csv!F328="","",csv!T328)</f>
        <v>Ž55</v>
      </c>
      <c r="C336" s="33" t="s">
        <v>0</v>
      </c>
      <c r="D336" s="33" t="str">
        <f>IF(csv!F328="","",csv!F328)</f>
        <v>Vacant</v>
      </c>
      <c r="E336" s="33" t="str">
        <f>IF(csv!E328="","",csv!E328)</f>
        <v/>
      </c>
      <c r="F336" s="33" t="s">
        <v>0</v>
      </c>
      <c r="G336" s="78" t="str">
        <f>IF(csv!M328="","",csv!M328)</f>
        <v/>
      </c>
      <c r="H336" s="78" t="str">
        <f>IF(csv!N328="","",csv!N328)</f>
        <v>0</v>
      </c>
      <c r="I336" s="33" t="s">
        <v>0</v>
      </c>
      <c r="J336" s="33" t="str">
        <f>IF(csv!P328="","",csv!P328)</f>
        <v/>
      </c>
      <c r="K336" s="33" t="str">
        <f>IF(csv!Q328="","",csv!Q328)</f>
        <v/>
      </c>
      <c r="L336" s="33" t="s">
        <v>0</v>
      </c>
      <c r="M336" s="71" t="str">
        <f>IF(csv!R328="","",csv!R328)</f>
        <v/>
      </c>
      <c r="N336" s="52" t="s">
        <v>0</v>
      </c>
      <c r="O336" s="57" t="str">
        <f t="shared" si="336"/>
        <v>Ž55</v>
      </c>
      <c r="P336" s="78">
        <f>IF(O336="","",IF(COUNTIF(O$10:O335,O336)=0,P335+1,P335))</f>
        <v>21</v>
      </c>
      <c r="Q336" s="93">
        <f t="shared" si="337"/>
        <v>115</v>
      </c>
      <c r="R336" s="94" t="str" cm="1">
        <f t="array" ref="R336">IF(S336="","",INDEX(natjecanjeStaze_naziv,MATCH(S336,natjecanjeStaze_stazaId,0)))</f>
        <v/>
      </c>
      <c r="S336" s="58" t="str">
        <f t="shared" si="338"/>
        <v/>
      </c>
      <c r="T336" s="52" t="s">
        <v>0</v>
      </c>
      <c r="U336" s="165" t="str">
        <f t="shared" si="339"/>
        <v>Ž55</v>
      </c>
      <c r="V336" s="52" t="s">
        <v>0</v>
      </c>
      <c r="W336" s="57" t="str">
        <f t="shared" si="340"/>
        <v/>
      </c>
      <c r="X336" s="78" t="str">
        <f t="shared" si="326"/>
        <v/>
      </c>
      <c r="Y336" s="33" t="str">
        <f t="shared" si="341"/>
        <v/>
      </c>
      <c r="Z336" s="71" t="str">
        <f>IF(Y336="","",MAX(Z$10:Z335)+1)</f>
        <v/>
      </c>
      <c r="AA336" s="52" t="s">
        <v>0</v>
      </c>
      <c r="AB336" s="135"/>
      <c r="AC336" s="52" t="s">
        <v>0</v>
      </c>
      <c r="AD336" s="20" t="str">
        <f t="shared" si="342"/>
        <v/>
      </c>
      <c r="AE336" s="52" t="s">
        <v>0</v>
      </c>
      <c r="AF336" s="165" t="str">
        <f t="shared" si="343"/>
        <v/>
      </c>
      <c r="AG336" s="52" t="s">
        <v>0</v>
      </c>
      <c r="AH336" s="57" t="str">
        <f t="shared" si="344"/>
        <v/>
      </c>
      <c r="AI336" s="33" t="str">
        <f t="shared" si="345"/>
        <v/>
      </c>
      <c r="AJ336" s="78" t="str">
        <f t="shared" si="327"/>
        <v/>
      </c>
      <c r="AK336" s="33" t="str" cm="1">
        <f t="array" ref="AK336">IF(AJ336="",""&amp;AI336,IF(AJ336="NEMA",AI336,INDEX(klub_naziv,MATCH(INDEX(klubAlias_klubId,AJ336),klub_id,0))))</f>
        <v/>
      </c>
      <c r="AL336" s="33" t="str" cm="1">
        <f t="array" ref="AL336">IFERROR(""&amp;INDEX(registarNatjecatelji,CX336,4),"")</f>
        <v/>
      </c>
      <c r="AM336" s="95" t="str">
        <f t="shared" si="346"/>
        <v/>
      </c>
      <c r="AN336" s="71" t="str">
        <f t="shared" si="347"/>
        <v/>
      </c>
      <c r="AO336" s="52" t="s">
        <v>0</v>
      </c>
      <c r="AP336" s="87" t="str">
        <f>IF(AJ336&lt;&gt;"NEMA","",IF(IFERROR(MATCH(AI336,AI$10:AI335,0),0)&lt;&gt;0,"",AI336))</f>
        <v/>
      </c>
      <c r="AQ336" s="52" t="s">
        <v>0</v>
      </c>
      <c r="AR336" s="135"/>
      <c r="AS336" s="52" t="s">
        <v>0</v>
      </c>
      <c r="AT336" s="57" t="str">
        <f t="shared" si="348"/>
        <v/>
      </c>
      <c r="AU336" s="33" t="str">
        <f>IF(AT336="","",MAX(AU$10:AU335)+1)</f>
        <v/>
      </c>
      <c r="AV336" s="33" t="str">
        <f t="shared" si="349"/>
        <v/>
      </c>
      <c r="AW336" s="33" t="str">
        <f t="shared" si="350"/>
        <v/>
      </c>
      <c r="AX336" s="33" t="str">
        <f>IF(AR336="","",MAX(AX$10:AX335)+1)</f>
        <v/>
      </c>
      <c r="AY336" s="94" t="str">
        <f t="shared" si="351"/>
        <v/>
      </c>
      <c r="AZ336" s="71" t="str">
        <f t="shared" si="352"/>
        <v/>
      </c>
      <c r="BA336" s="52" t="s">
        <v>0</v>
      </c>
      <c r="BB336" s="20" t="str">
        <f t="shared" si="353"/>
        <v/>
      </c>
      <c r="BC336" s="52" t="s">
        <v>0</v>
      </c>
      <c r="BD336" s="165" t="str">
        <f t="shared" si="354"/>
        <v/>
      </c>
      <c r="BE336" s="52" t="s">
        <v>0</v>
      </c>
      <c r="BF336" s="63" t="str">
        <f t="shared" si="355"/>
        <v/>
      </c>
      <c r="BG336" s="93" t="str">
        <f t="shared" si="356"/>
        <v>0</v>
      </c>
      <c r="BH336" s="211" t="str">
        <f t="shared" si="357"/>
        <v/>
      </c>
      <c r="BI336" s="212" t="str">
        <f t="shared" si="328"/>
        <v/>
      </c>
      <c r="BJ336" s="52" t="s">
        <v>0</v>
      </c>
      <c r="BK336" s="57" t="str">
        <f t="shared" si="358"/>
        <v>Vacant</v>
      </c>
      <c r="BL336" s="33" t="str">
        <f t="shared" si="359"/>
        <v/>
      </c>
      <c r="BM336" s="78" t="str">
        <f t="shared" si="360"/>
        <v/>
      </c>
      <c r="BN336" s="78" t="str">
        <f t="shared" si="361"/>
        <v/>
      </c>
      <c r="BO336" s="33" t="str">
        <f t="shared" si="362"/>
        <v/>
      </c>
      <c r="BP336" s="71" t="str">
        <f t="shared" si="363"/>
        <v/>
      </c>
      <c r="BQ336" s="52" t="s">
        <v>0</v>
      </c>
      <c r="BR336" s="87" t="str">
        <f t="shared" si="364"/>
        <v/>
      </c>
      <c r="BS336" s="52" t="s">
        <v>0</v>
      </c>
      <c r="BT336" s="20" t="str">
        <f t="shared" si="365"/>
        <v/>
      </c>
      <c r="BU336" s="52" t="s">
        <v>0</v>
      </c>
      <c r="BV336" s="135"/>
      <c r="BW336" s="52" t="s">
        <v>0</v>
      </c>
      <c r="BX336" s="57" t="str">
        <f t="shared" si="366"/>
        <v/>
      </c>
      <c r="BY336" s="78" t="str">
        <f>IF(BV336="","",MAX(BY$10:BY335)+1)</f>
        <v/>
      </c>
      <c r="BZ336" s="58" t="str">
        <f t="shared" si="367"/>
        <v/>
      </c>
      <c r="CA336" s="52" t="s">
        <v>0</v>
      </c>
      <c r="CB336" s="20" t="str">
        <f t="shared" si="368"/>
        <v/>
      </c>
      <c r="CC336" s="52" t="s">
        <v>0</v>
      </c>
      <c r="CD336" s="63" t="str">
        <f>IF(AND(BM336="NEMA",BN336="NEMA"),MAX(CD$10:CD335)+1,"")</f>
        <v/>
      </c>
      <c r="CE336" s="58" t="str">
        <f t="shared" si="369"/>
        <v/>
      </c>
      <c r="CF336" t="s">
        <v>0</v>
      </c>
      <c r="CG336" s="138" t="str">
        <f t="shared" si="329"/>
        <v>Ž</v>
      </c>
      <c r="CH336" t="s">
        <v>0</v>
      </c>
      <c r="CI336" s="57" t="str">
        <f>IF(CD336="","",IF(M336&lt;&gt;"CRO","","INSERT INTO osoba (id,reg_broj,oib,spol_id,dat_rodjenja) VALUES ("&amp;CD336&amp;",(SELECT max(reg_broj)+1 FROM osoba),Null,'"&amp;CG336&amp;"',Null); INSERT INTO osoba_log (id,reg_broj,oib,spol_id,dat_rodjenja,dnevnik_id) SELECT id,reg_broj,oib,spol_id,dat_rodjenja,"&amp;dnevnik_id&amp;" FROM osoba WHERE id = "&amp;CD336&amp;";"))</f>
        <v/>
      </c>
      <c r="CJ336" s="71" t="str">
        <f>IF(CD336="","","INSERT INTO imeprezime (id,osoba_id,rbr,ime,prezime,klub_id,identitet_id,sintaksa_id,info,aktivno,dnevnik_id) VALUES ("&amp;CD336&amp;","&amp;IF(CI336="","Null",CD336)&amp;",1,'"&amp;BK336&amp;"','"&amp;BL336&amp;"',(SELECT id FROM klub WHERE naziv = '"&amp;BD336&amp;"'),Null,1,'',1,"&amp;dnevnik_id&amp;");")</f>
        <v/>
      </c>
      <c r="CK336" t="s">
        <v>0</v>
      </c>
      <c r="CL336" s="20" t="str">
        <f t="shared" si="370"/>
        <v/>
      </c>
      <c r="CM336" s="52" t="s">
        <v>0</v>
      </c>
      <c r="CN336" s="57" t="str">
        <f t="shared" si="330"/>
        <v/>
      </c>
      <c r="CO336" s="71" t="str">
        <f t="shared" si="331"/>
        <v/>
      </c>
      <c r="CP336" s="52" t="s">
        <v>0</v>
      </c>
      <c r="CQ336" s="57" t="str">
        <f t="shared" si="371"/>
        <v/>
      </c>
      <c r="CR336" s="58" t="str">
        <f t="shared" si="372"/>
        <v/>
      </c>
      <c r="CS336" s="52" t="s">
        <v>0</v>
      </c>
      <c r="CT336" s="57" t="str">
        <f t="shared" si="373"/>
        <v/>
      </c>
      <c r="CU336" s="58" t="str">
        <f t="shared" si="374"/>
        <v/>
      </c>
      <c r="CV336" s="52" t="s">
        <v>0</v>
      </c>
      <c r="CW336" s="57" t="str">
        <f t="shared" si="375"/>
        <v/>
      </c>
      <c r="CX336" s="58" t="str">
        <f t="shared" si="376"/>
        <v/>
      </c>
      <c r="CY336" s="52" t="s">
        <v>0</v>
      </c>
      <c r="CZ336" s="63" t="str">
        <f t="shared" si="377"/>
        <v/>
      </c>
      <c r="DA336" s="58" t="str" cm="1">
        <f t="array" ref="DA336">IF(CZ336&lt;&gt;"",INDEX(imePrezime_id,CZ336,0),IF(CD336&lt;&gt;"",CD336,""))</f>
        <v/>
      </c>
      <c r="DB336" s="52" t="s">
        <v>0</v>
      </c>
      <c r="DC336" s="63" t="str">
        <f t="shared" si="378"/>
        <v/>
      </c>
      <c r="DD336" s="78" t="str">
        <f t="shared" si="332"/>
        <v/>
      </c>
      <c r="DE336" s="78" t="str">
        <f t="shared" si="379"/>
        <v/>
      </c>
      <c r="DF336" s="78" t="str">
        <f t="shared" si="380"/>
        <v/>
      </c>
      <c r="DG336" s="71" t="str">
        <f t="shared" si="381"/>
        <v/>
      </c>
      <c r="DH336" s="52" t="s">
        <v>0</v>
      </c>
      <c r="DI336" s="63" t="str">
        <f>IF(BL336="","",MAX(DI$10:DI335)+1)</f>
        <v/>
      </c>
      <c r="DJ336" s="78" t="str">
        <f t="shared" si="382"/>
        <v/>
      </c>
      <c r="DK336" s="78" t="str">
        <f t="shared" si="383"/>
        <v/>
      </c>
      <c r="DL336" s="78" t="str">
        <f t="shared" si="384"/>
        <v/>
      </c>
      <c r="DM336" s="78" t="str">
        <f t="shared" si="385"/>
        <v/>
      </c>
      <c r="DN336" s="78" t="str">
        <f t="shared" si="333"/>
        <v/>
      </c>
      <c r="DO336" s="78" t="str">
        <f t="shared" si="334"/>
        <v/>
      </c>
      <c r="DP336" s="78" t="str">
        <f t="shared" si="386"/>
        <v/>
      </c>
      <c r="DQ336" s="78" t="str">
        <f t="shared" si="387"/>
        <v/>
      </c>
      <c r="DR336" s="78" t="str">
        <f t="shared" si="388"/>
        <v/>
      </c>
      <c r="DS336" s="58" t="str">
        <f t="shared" si="335"/>
        <v/>
      </c>
      <c r="DT336" s="52" t="s">
        <v>0</v>
      </c>
      <c r="DU336" s="20"/>
      <c r="DV336" s="52"/>
      <c r="DW336" s="20"/>
      <c r="DX336" s="52"/>
      <c r="DY336" s="230"/>
      <c r="DZ336" s="52" t="s">
        <v>0</v>
      </c>
    </row>
    <row r="337" spans="1:130" x14ac:dyDescent="0.25">
      <c r="A337" t="s">
        <v>0</v>
      </c>
      <c r="B337" s="57" t="str">
        <f>IF(csv!F329="","",csv!T329)</f>
        <v>Ž55</v>
      </c>
      <c r="C337" s="33" t="s">
        <v>0</v>
      </c>
      <c r="D337" s="33" t="str">
        <f>IF(csv!F329="","",csv!F329)</f>
        <v>Vacant</v>
      </c>
      <c r="E337" s="33" t="str">
        <f>IF(csv!E329="","",csv!E329)</f>
        <v/>
      </c>
      <c r="F337" s="33" t="s">
        <v>0</v>
      </c>
      <c r="G337" s="78" t="str">
        <f>IF(csv!M329="","",csv!M329)</f>
        <v/>
      </c>
      <c r="H337" s="78" t="str">
        <f>IF(csv!N329="","",csv!N329)</f>
        <v>0</v>
      </c>
      <c r="I337" s="33" t="s">
        <v>0</v>
      </c>
      <c r="J337" s="33" t="str">
        <f>IF(csv!P329="","",csv!P329)</f>
        <v/>
      </c>
      <c r="K337" s="33" t="str">
        <f>IF(csv!Q329="","",csv!Q329)</f>
        <v/>
      </c>
      <c r="L337" s="33" t="s">
        <v>0</v>
      </c>
      <c r="M337" s="71" t="str">
        <f>IF(csv!R329="","",csv!R329)</f>
        <v/>
      </c>
      <c r="N337" s="52" t="s">
        <v>0</v>
      </c>
      <c r="O337" s="57" t="str">
        <f t="shared" si="336"/>
        <v>Ž55</v>
      </c>
      <c r="P337" s="78">
        <f>IF(O337="","",IF(COUNTIF(O$10:O336,O337)=0,P336+1,P336))</f>
        <v>21</v>
      </c>
      <c r="Q337" s="93">
        <f t="shared" si="337"/>
        <v>115</v>
      </c>
      <c r="R337" s="94" t="str" cm="1">
        <f t="array" ref="R337">IF(S337="","",INDEX(natjecanjeStaze_naziv,MATCH(S337,natjecanjeStaze_stazaId,0)))</f>
        <v/>
      </c>
      <c r="S337" s="58" t="str">
        <f t="shared" si="338"/>
        <v/>
      </c>
      <c r="T337" s="52" t="s">
        <v>0</v>
      </c>
      <c r="U337" s="165" t="str">
        <f t="shared" si="339"/>
        <v>Ž55</v>
      </c>
      <c r="V337" s="52" t="s">
        <v>0</v>
      </c>
      <c r="W337" s="57" t="str">
        <f t="shared" si="340"/>
        <v/>
      </c>
      <c r="X337" s="78" t="str">
        <f t="shared" si="326"/>
        <v/>
      </c>
      <c r="Y337" s="33" t="str">
        <f t="shared" si="341"/>
        <v/>
      </c>
      <c r="Z337" s="71" t="str">
        <f>IF(Y337="","",MAX(Z$10:Z336)+1)</f>
        <v/>
      </c>
      <c r="AA337" s="52" t="s">
        <v>0</v>
      </c>
      <c r="AB337" s="135"/>
      <c r="AC337" s="52" t="s">
        <v>0</v>
      </c>
      <c r="AD337" s="20" t="str">
        <f t="shared" si="342"/>
        <v/>
      </c>
      <c r="AE337" s="52" t="s">
        <v>0</v>
      </c>
      <c r="AF337" s="165" t="str">
        <f t="shared" si="343"/>
        <v/>
      </c>
      <c r="AG337" s="52" t="s">
        <v>0</v>
      </c>
      <c r="AH337" s="57" t="str">
        <f t="shared" si="344"/>
        <v/>
      </c>
      <c r="AI337" s="33" t="str">
        <f t="shared" si="345"/>
        <v/>
      </c>
      <c r="AJ337" s="78" t="str">
        <f t="shared" si="327"/>
        <v/>
      </c>
      <c r="AK337" s="33" t="str" cm="1">
        <f t="array" ref="AK337">IF(AJ337="",""&amp;AI337,IF(AJ337="NEMA",AI337,INDEX(klub_naziv,MATCH(INDEX(klubAlias_klubId,AJ337),klub_id,0))))</f>
        <v/>
      </c>
      <c r="AL337" s="33" t="str" cm="1">
        <f t="array" ref="AL337">IFERROR(""&amp;INDEX(registarNatjecatelji,CX337,4),"")</f>
        <v/>
      </c>
      <c r="AM337" s="95" t="str">
        <f t="shared" si="346"/>
        <v/>
      </c>
      <c r="AN337" s="71" t="str">
        <f t="shared" si="347"/>
        <v/>
      </c>
      <c r="AO337" s="52" t="s">
        <v>0</v>
      </c>
      <c r="AP337" s="87" t="str">
        <f>IF(AJ337&lt;&gt;"NEMA","",IF(IFERROR(MATCH(AI337,AI$10:AI336,0),0)&lt;&gt;0,"",AI337))</f>
        <v/>
      </c>
      <c r="AQ337" s="52" t="s">
        <v>0</v>
      </c>
      <c r="AR337" s="135"/>
      <c r="AS337" s="52" t="s">
        <v>0</v>
      </c>
      <c r="AT337" s="57" t="str">
        <f t="shared" si="348"/>
        <v/>
      </c>
      <c r="AU337" s="33" t="str">
        <f>IF(AT337="","",MAX(AU$10:AU336)+1)</f>
        <v/>
      </c>
      <c r="AV337" s="33" t="str">
        <f t="shared" si="349"/>
        <v/>
      </c>
      <c r="AW337" s="33" t="str">
        <f t="shared" si="350"/>
        <v/>
      </c>
      <c r="AX337" s="33" t="str">
        <f>IF(AR337="","",MAX(AX$10:AX336)+1)</f>
        <v/>
      </c>
      <c r="AY337" s="94" t="str">
        <f t="shared" si="351"/>
        <v/>
      </c>
      <c r="AZ337" s="71" t="str">
        <f t="shared" si="352"/>
        <v/>
      </c>
      <c r="BA337" s="52" t="s">
        <v>0</v>
      </c>
      <c r="BB337" s="20" t="str">
        <f t="shared" si="353"/>
        <v/>
      </c>
      <c r="BC337" s="52" t="s">
        <v>0</v>
      </c>
      <c r="BD337" s="165" t="str">
        <f t="shared" si="354"/>
        <v/>
      </c>
      <c r="BE337" s="52" t="s">
        <v>0</v>
      </c>
      <c r="BF337" s="63" t="str">
        <f t="shared" si="355"/>
        <v/>
      </c>
      <c r="BG337" s="93" t="str">
        <f t="shared" si="356"/>
        <v>0</v>
      </c>
      <c r="BH337" s="211" t="str">
        <f t="shared" si="357"/>
        <v/>
      </c>
      <c r="BI337" s="212" t="str">
        <f t="shared" si="328"/>
        <v/>
      </c>
      <c r="BJ337" s="52" t="s">
        <v>0</v>
      </c>
      <c r="BK337" s="57" t="str">
        <f t="shared" si="358"/>
        <v>Vacant</v>
      </c>
      <c r="BL337" s="33" t="str">
        <f t="shared" si="359"/>
        <v/>
      </c>
      <c r="BM337" s="78" t="str">
        <f t="shared" si="360"/>
        <v/>
      </c>
      <c r="BN337" s="78" t="str">
        <f t="shared" si="361"/>
        <v/>
      </c>
      <c r="BO337" s="33" t="str">
        <f t="shared" si="362"/>
        <v/>
      </c>
      <c r="BP337" s="71" t="str">
        <f t="shared" si="363"/>
        <v/>
      </c>
      <c r="BQ337" s="52" t="s">
        <v>0</v>
      </c>
      <c r="BR337" s="87" t="str">
        <f t="shared" si="364"/>
        <v/>
      </c>
      <c r="BS337" s="52" t="s">
        <v>0</v>
      </c>
      <c r="BT337" s="20" t="str">
        <f t="shared" si="365"/>
        <v/>
      </c>
      <c r="BU337" s="52" t="s">
        <v>0</v>
      </c>
      <c r="BV337" s="135"/>
      <c r="BW337" s="52" t="s">
        <v>0</v>
      </c>
      <c r="BX337" s="57" t="str">
        <f t="shared" si="366"/>
        <v/>
      </c>
      <c r="BY337" s="78" t="str">
        <f>IF(BV337="","",MAX(BY$10:BY336)+1)</f>
        <v/>
      </c>
      <c r="BZ337" s="58" t="str">
        <f t="shared" si="367"/>
        <v/>
      </c>
      <c r="CA337" s="52" t="s">
        <v>0</v>
      </c>
      <c r="CB337" s="20" t="str">
        <f t="shared" si="368"/>
        <v/>
      </c>
      <c r="CC337" s="52" t="s">
        <v>0</v>
      </c>
      <c r="CD337" s="63" t="str">
        <f>IF(AND(BM337="NEMA",BN337="NEMA"),MAX(CD$10:CD336)+1,"")</f>
        <v/>
      </c>
      <c r="CE337" s="58" t="str">
        <f t="shared" si="369"/>
        <v/>
      </c>
      <c r="CF337" t="s">
        <v>0</v>
      </c>
      <c r="CG337" s="138" t="str">
        <f t="shared" si="329"/>
        <v>Ž</v>
      </c>
      <c r="CH337" t="s">
        <v>0</v>
      </c>
      <c r="CI337" s="57" t="str">
        <f>IF(CD337="","",IF(M337&lt;&gt;"CRO","","INSERT INTO osoba (id,reg_broj,oib,spol_id,dat_rodjenja) VALUES ("&amp;CD337&amp;",(SELECT max(reg_broj)+1 FROM osoba),Null,'"&amp;CG337&amp;"',Null); INSERT INTO osoba_log (id,reg_broj,oib,spol_id,dat_rodjenja,dnevnik_id) SELECT id,reg_broj,oib,spol_id,dat_rodjenja,"&amp;dnevnik_id&amp;" FROM osoba WHERE id = "&amp;CD337&amp;";"))</f>
        <v/>
      </c>
      <c r="CJ337" s="71" t="str">
        <f>IF(CD337="","","INSERT INTO imeprezime (id,osoba_id,rbr,ime,prezime,klub_id,identitet_id,sintaksa_id,info,aktivno,dnevnik_id) VALUES ("&amp;CD337&amp;","&amp;IF(CI337="","Null",CD337)&amp;",1,'"&amp;BK337&amp;"','"&amp;BL337&amp;"',(SELECT id FROM klub WHERE naziv = '"&amp;BD337&amp;"'),Null,1,'',1,"&amp;dnevnik_id&amp;");")</f>
        <v/>
      </c>
      <c r="CK337" t="s">
        <v>0</v>
      </c>
      <c r="CL337" s="20" t="str">
        <f t="shared" si="370"/>
        <v/>
      </c>
      <c r="CM337" s="52" t="s">
        <v>0</v>
      </c>
      <c r="CN337" s="57" t="str">
        <f t="shared" si="330"/>
        <v/>
      </c>
      <c r="CO337" s="71" t="str">
        <f t="shared" si="331"/>
        <v/>
      </c>
      <c r="CP337" s="52" t="s">
        <v>0</v>
      </c>
      <c r="CQ337" s="57" t="str">
        <f t="shared" si="371"/>
        <v/>
      </c>
      <c r="CR337" s="58" t="str">
        <f t="shared" si="372"/>
        <v/>
      </c>
      <c r="CS337" s="52" t="s">
        <v>0</v>
      </c>
      <c r="CT337" s="57" t="str">
        <f t="shared" si="373"/>
        <v/>
      </c>
      <c r="CU337" s="58" t="str">
        <f t="shared" si="374"/>
        <v/>
      </c>
      <c r="CV337" s="52" t="s">
        <v>0</v>
      </c>
      <c r="CW337" s="57" t="str">
        <f t="shared" si="375"/>
        <v/>
      </c>
      <c r="CX337" s="58" t="str">
        <f t="shared" si="376"/>
        <v/>
      </c>
      <c r="CY337" s="52" t="s">
        <v>0</v>
      </c>
      <c r="CZ337" s="63" t="str">
        <f t="shared" si="377"/>
        <v/>
      </c>
      <c r="DA337" s="58" t="str" cm="1">
        <f t="array" ref="DA337">IF(CZ337&lt;&gt;"",INDEX(imePrezime_id,CZ337,0),IF(CD337&lt;&gt;"",CD337,""))</f>
        <v/>
      </c>
      <c r="DB337" s="52" t="s">
        <v>0</v>
      </c>
      <c r="DC337" s="63" t="str">
        <f t="shared" si="378"/>
        <v/>
      </c>
      <c r="DD337" s="78" t="str">
        <f t="shared" si="332"/>
        <v/>
      </c>
      <c r="DE337" s="78" t="str">
        <f t="shared" si="379"/>
        <v/>
      </c>
      <c r="DF337" s="78" t="str">
        <f t="shared" si="380"/>
        <v/>
      </c>
      <c r="DG337" s="71" t="str">
        <f t="shared" si="381"/>
        <v/>
      </c>
      <c r="DH337" s="52" t="s">
        <v>0</v>
      </c>
      <c r="DI337" s="63" t="str">
        <f>IF(BL337="","",MAX(DI$10:DI336)+1)</f>
        <v/>
      </c>
      <c r="DJ337" s="78" t="str">
        <f t="shared" si="382"/>
        <v/>
      </c>
      <c r="DK337" s="78" t="str">
        <f t="shared" si="383"/>
        <v/>
      </c>
      <c r="DL337" s="78" t="str">
        <f t="shared" si="384"/>
        <v/>
      </c>
      <c r="DM337" s="78" t="str">
        <f t="shared" si="385"/>
        <v/>
      </c>
      <c r="DN337" s="78" t="str">
        <f t="shared" si="333"/>
        <v/>
      </c>
      <c r="DO337" s="78" t="str">
        <f t="shared" si="334"/>
        <v/>
      </c>
      <c r="DP337" s="78" t="str">
        <f t="shared" si="386"/>
        <v/>
      </c>
      <c r="DQ337" s="78" t="str">
        <f t="shared" si="387"/>
        <v/>
      </c>
      <c r="DR337" s="78" t="str">
        <f t="shared" si="388"/>
        <v/>
      </c>
      <c r="DS337" s="58" t="str">
        <f t="shared" si="335"/>
        <v/>
      </c>
      <c r="DT337" s="52" t="s">
        <v>0</v>
      </c>
      <c r="DU337" s="20"/>
      <c r="DV337" s="52"/>
      <c r="DW337" s="20"/>
      <c r="DX337" s="52"/>
      <c r="DY337" s="230"/>
      <c r="DZ337" s="52" t="s">
        <v>0</v>
      </c>
    </row>
    <row r="338" spans="1:130" x14ac:dyDescent="0.25">
      <c r="A338" t="s">
        <v>0</v>
      </c>
      <c r="B338" s="57" t="str">
        <f>IF(csv!F330="","",csv!T330)</f>
        <v>Ž65</v>
      </c>
      <c r="C338" s="33" t="s">
        <v>0</v>
      </c>
      <c r="D338" s="33" t="str">
        <f>IF(csv!F330="","",csv!F330)</f>
        <v>Željka</v>
      </c>
      <c r="E338" s="33" t="str">
        <f>IF(csv!E330="","",csv!E330)</f>
        <v>Vendler Čepelak</v>
      </c>
      <c r="F338" s="33" t="s">
        <v>0</v>
      </c>
      <c r="G338" s="78" t="str">
        <f>IF(csv!M330="","",csv!M330)</f>
        <v>53:15</v>
      </c>
      <c r="H338" s="78" t="str">
        <f>IF(csv!N330="","",csv!N330)</f>
        <v>0</v>
      </c>
      <c r="I338" s="33" t="s">
        <v>0</v>
      </c>
      <c r="J338" s="33" t="str">
        <f>IF(csv!P330="","",csv!P330)</f>
        <v>Maksimir</v>
      </c>
      <c r="K338" s="33" t="str">
        <f>IF(csv!Q330="","",csv!Q330)</f>
        <v>OK Maksimir</v>
      </c>
      <c r="L338" s="33" t="s">
        <v>0</v>
      </c>
      <c r="M338" s="71" t="str">
        <f>IF(csv!R330="","",csv!R330)</f>
        <v>CRO</v>
      </c>
      <c r="N338" s="52" t="s">
        <v>0</v>
      </c>
      <c r="O338" s="57" t="str">
        <f t="shared" si="336"/>
        <v>Ž65</v>
      </c>
      <c r="P338" s="78">
        <f>IF(O338="","",IF(COUNTIF(O$10:O337,O338)=0,P337+1,P337))</f>
        <v>22</v>
      </c>
      <c r="Q338" s="93">
        <f t="shared" si="337"/>
        <v>114</v>
      </c>
      <c r="R338" s="94" t="str" cm="1">
        <f t="array" ref="R338">IF(S338="","",INDEX(natjecanjeStaze_naziv,MATCH(S338,natjecanjeStaze_stazaId,0)))</f>
        <v>Ž65</v>
      </c>
      <c r="S338" s="58">
        <f t="shared" si="338"/>
        <v>1005</v>
      </c>
      <c r="T338" s="52" t="s">
        <v>0</v>
      </c>
      <c r="U338" s="165" t="str">
        <f t="shared" si="339"/>
        <v>Ž65</v>
      </c>
      <c r="V338" s="52" t="s">
        <v>0</v>
      </c>
      <c r="W338" s="57" t="str">
        <f t="shared" si="340"/>
        <v>CRO</v>
      </c>
      <c r="X338" s="78">
        <f t="shared" si="326"/>
        <v>1</v>
      </c>
      <c r="Y338" s="33" t="str">
        <f t="shared" si="341"/>
        <v/>
      </c>
      <c r="Z338" s="71" t="str">
        <f>IF(Y338="","",MAX(Z$10:Z337)+1)</f>
        <v/>
      </c>
      <c r="AA338" s="52" t="s">
        <v>0</v>
      </c>
      <c r="AB338" s="135"/>
      <c r="AC338" s="52" t="s">
        <v>0</v>
      </c>
      <c r="AD338" s="20" t="str">
        <f t="shared" si="342"/>
        <v/>
      </c>
      <c r="AE338" s="52" t="s">
        <v>0</v>
      </c>
      <c r="AF338" s="165" t="str">
        <f t="shared" si="343"/>
        <v>CRO</v>
      </c>
      <c r="AG338" s="52" t="s">
        <v>0</v>
      </c>
      <c r="AH338" s="57" t="str">
        <f t="shared" si="344"/>
        <v>Maksimir</v>
      </c>
      <c r="AI338" s="33" t="str">
        <f t="shared" si="345"/>
        <v>OK Maksimir</v>
      </c>
      <c r="AJ338" s="78" t="str">
        <f t="shared" si="327"/>
        <v/>
      </c>
      <c r="AK338" s="33" t="str" cm="1">
        <f t="array" ref="AK338">IF(AJ338="",""&amp;AI338,IF(AJ338="NEMA",AI338,INDEX(klub_naziv,MATCH(INDEX(klubAlias_klubId,AJ338),klub_id,0))))</f>
        <v>OK Maksimir</v>
      </c>
      <c r="AL338" s="33" t="str" cm="1">
        <f t="array" ref="AL338">IFERROR(""&amp;INDEX(registarNatjecatelji,CX338,4),"")</f>
        <v>OK Maksimir</v>
      </c>
      <c r="AM338" s="95" t="str">
        <f t="shared" si="346"/>
        <v/>
      </c>
      <c r="AN338" s="71" t="str">
        <f t="shared" si="347"/>
        <v>OK Maksimir</v>
      </c>
      <c r="AO338" s="52" t="s">
        <v>0</v>
      </c>
      <c r="AP338" s="87" t="str">
        <f>IF(AJ338&lt;&gt;"NEMA","",IF(IFERROR(MATCH(AI338,AI$10:AI337,0),0)&lt;&gt;0,"",AI338))</f>
        <v/>
      </c>
      <c r="AQ338" s="52" t="s">
        <v>0</v>
      </c>
      <c r="AR338" s="135"/>
      <c r="AS338" s="52" t="s">
        <v>0</v>
      </c>
      <c r="AT338" s="57" t="str">
        <f t="shared" si="348"/>
        <v/>
      </c>
      <c r="AU338" s="33" t="str">
        <f>IF(AT338="","",MAX(AU$10:AU337)+1)</f>
        <v/>
      </c>
      <c r="AV338" s="33" t="str">
        <f t="shared" si="349"/>
        <v/>
      </c>
      <c r="AW338" s="33" t="str">
        <f t="shared" si="350"/>
        <v/>
      </c>
      <c r="AX338" s="33" t="str">
        <f>IF(AR338="","",MAX(AX$10:AX337)+1)</f>
        <v/>
      </c>
      <c r="AY338" s="94" t="str">
        <f t="shared" si="351"/>
        <v/>
      </c>
      <c r="AZ338" s="71" t="str">
        <f t="shared" si="352"/>
        <v/>
      </c>
      <c r="BA338" s="52" t="s">
        <v>0</v>
      </c>
      <c r="BB338" s="20" t="str">
        <f t="shared" si="353"/>
        <v/>
      </c>
      <c r="BC338" s="52" t="s">
        <v>0</v>
      </c>
      <c r="BD338" s="165" t="str">
        <f t="shared" si="354"/>
        <v>OK Maksimir</v>
      </c>
      <c r="BE338" s="52" t="s">
        <v>0</v>
      </c>
      <c r="BF338" s="63" t="str">
        <f t="shared" si="355"/>
        <v>53:15</v>
      </c>
      <c r="BG338" s="93" t="str">
        <f t="shared" si="356"/>
        <v>0</v>
      </c>
      <c r="BH338" s="211">
        <f t="shared" si="357"/>
        <v>3195</v>
      </c>
      <c r="BI338" s="212">
        <f t="shared" si="328"/>
        <v>1</v>
      </c>
      <c r="BJ338" s="52" t="s">
        <v>0</v>
      </c>
      <c r="BK338" s="57" t="str">
        <f t="shared" si="358"/>
        <v>Željka</v>
      </c>
      <c r="BL338" s="33" t="str">
        <f t="shared" si="359"/>
        <v>Vendler Čepelak</v>
      </c>
      <c r="BM338" s="78">
        <f t="shared" si="360"/>
        <v>1878</v>
      </c>
      <c r="BN338" s="78" t="str">
        <f t="shared" si="361"/>
        <v/>
      </c>
      <c r="BO338" s="33" t="str">
        <f t="shared" si="362"/>
        <v>Željka</v>
      </c>
      <c r="BP338" s="71" t="str">
        <f t="shared" si="363"/>
        <v>Vendler Čepelak</v>
      </c>
      <c r="BQ338" s="52" t="s">
        <v>0</v>
      </c>
      <c r="BR338" s="87" t="str">
        <f t="shared" si="364"/>
        <v/>
      </c>
      <c r="BS338" s="52" t="s">
        <v>0</v>
      </c>
      <c r="BT338" s="20" t="str">
        <f t="shared" si="365"/>
        <v/>
      </c>
      <c r="BU338" s="52" t="s">
        <v>0</v>
      </c>
      <c r="BV338" s="135"/>
      <c r="BW338" s="52" t="s">
        <v>0</v>
      </c>
      <c r="BX338" s="57" t="str">
        <f t="shared" si="366"/>
        <v/>
      </c>
      <c r="BY338" s="78" t="str">
        <f>IF(BV338="","",MAX(BY$10:BY337)+1)</f>
        <v/>
      </c>
      <c r="BZ338" s="58" t="str">
        <f t="shared" si="367"/>
        <v/>
      </c>
      <c r="CA338" s="52" t="s">
        <v>0</v>
      </c>
      <c r="CB338" s="20" t="str">
        <f t="shared" si="368"/>
        <v/>
      </c>
      <c r="CC338" s="52" t="s">
        <v>0</v>
      </c>
      <c r="CD338" s="63" t="str">
        <f>IF(AND(BM338="NEMA",BN338="NEMA"),MAX(CD$10:CD337)+1,"")</f>
        <v/>
      </c>
      <c r="CE338" s="58" t="str">
        <f t="shared" si="369"/>
        <v/>
      </c>
      <c r="CF338" t="s">
        <v>0</v>
      </c>
      <c r="CG338" s="138" t="str">
        <f t="shared" si="329"/>
        <v>Ž</v>
      </c>
      <c r="CH338" t="s">
        <v>0</v>
      </c>
      <c r="CI338" s="57" t="str">
        <f>IF(CD338="","",IF(M338&lt;&gt;"CRO","","INSERT INTO osoba (id,reg_broj,oib,spol_id,dat_rodjenja) VALUES ("&amp;CD338&amp;",(SELECT max(reg_broj)+1 FROM osoba),Null,'"&amp;CG338&amp;"',Null); INSERT INTO osoba_log (id,reg_broj,oib,spol_id,dat_rodjenja,dnevnik_id) SELECT id,reg_broj,oib,spol_id,dat_rodjenja,"&amp;dnevnik_id&amp;" FROM osoba WHERE id = "&amp;CD338&amp;";"))</f>
        <v/>
      </c>
      <c r="CJ338" s="71" t="str">
        <f>IF(CD338="","","INSERT INTO imeprezime (id,osoba_id,rbr,ime,prezime,klub_id,identitet_id,sintaksa_id,info,aktivno,dnevnik_id) VALUES ("&amp;CD338&amp;","&amp;IF(CI338="","Null",CD338)&amp;",1,'"&amp;BK338&amp;"','"&amp;BL338&amp;"',(SELECT id FROM klub WHERE naziv = '"&amp;BD338&amp;"'),Null,1,'',1,"&amp;dnevnik_id&amp;");")</f>
        <v/>
      </c>
      <c r="CK338" t="s">
        <v>0</v>
      </c>
      <c r="CL338" s="20" t="str">
        <f t="shared" si="370"/>
        <v/>
      </c>
      <c r="CM338" s="52" t="s">
        <v>0</v>
      </c>
      <c r="CN338" s="57" t="str">
        <f t="shared" si="330"/>
        <v>Željka</v>
      </c>
      <c r="CO338" s="71" t="str">
        <f t="shared" si="331"/>
        <v>Vendler Čepelak</v>
      </c>
      <c r="CP338" s="52" t="s">
        <v>0</v>
      </c>
      <c r="CQ338" s="57" t="str">
        <f t="shared" si="371"/>
        <v>Željka – Vendler Čepelak – OK Maksimir – Ž65</v>
      </c>
      <c r="CR338" s="58">
        <f t="shared" si="372"/>
        <v>381</v>
      </c>
      <c r="CS338" s="52" t="s">
        <v>0</v>
      </c>
      <c r="CT338" s="57" t="str">
        <f t="shared" si="373"/>
        <v>Željka – Vendler Čepelak – OK Maksimir</v>
      </c>
      <c r="CU338" s="58">
        <f t="shared" si="374"/>
        <v>381</v>
      </c>
      <c r="CV338" s="52" t="s">
        <v>0</v>
      </c>
      <c r="CW338" s="57" t="str">
        <f t="shared" si="375"/>
        <v>Željka – Vendler Čepelak</v>
      </c>
      <c r="CX338" s="58">
        <f t="shared" si="376"/>
        <v>381</v>
      </c>
      <c r="CY338" s="52" t="s">
        <v>0</v>
      </c>
      <c r="CZ338" s="63">
        <f t="shared" si="377"/>
        <v>381</v>
      </c>
      <c r="DA338" s="58" cm="1">
        <f t="array" ref="DA338">IF(CZ338&lt;&gt;"",INDEX(imePrezime_id,CZ338,0),IF(CD338&lt;&gt;"",CD338,""))</f>
        <v>1878</v>
      </c>
      <c r="DB338" s="52" t="s">
        <v>0</v>
      </c>
      <c r="DC338" s="63" t="str">
        <f t="shared" si="378"/>
        <v>imepre</v>
      </c>
      <c r="DD338" s="78" t="str">
        <f t="shared" si="332"/>
        <v>klu</v>
      </c>
      <c r="DE338" s="78" t="str">
        <f t="shared" si="379"/>
        <v>kat</v>
      </c>
      <c r="DF338" s="78" t="str">
        <f t="shared" si="380"/>
        <v/>
      </c>
      <c r="DG338" s="71" t="str">
        <f t="shared" si="381"/>
        <v>imepre-klu-kat</v>
      </c>
      <c r="DH338" s="52" t="s">
        <v>0</v>
      </c>
      <c r="DI338" s="63">
        <f>IF(BL338="","",MAX(DI$10:DI337)+1)</f>
        <v>1293</v>
      </c>
      <c r="DJ338" s="78">
        <f t="shared" si="382"/>
        <v>1005</v>
      </c>
      <c r="DK338" s="78">
        <f t="shared" si="383"/>
        <v>1878</v>
      </c>
      <c r="DL338" s="78">
        <f t="shared" si="384"/>
        <v>3195</v>
      </c>
      <c r="DM338" s="78">
        <f t="shared" si="385"/>
        <v>1</v>
      </c>
      <c r="DN338" s="78">
        <f t="shared" si="333"/>
        <v>0</v>
      </c>
      <c r="DO338" s="78">
        <f t="shared" si="334"/>
        <v>1</v>
      </c>
      <c r="DP338" s="78" t="str">
        <f t="shared" si="386"/>
        <v>0</v>
      </c>
      <c r="DQ338" s="78" t="str">
        <f t="shared" si="387"/>
        <v/>
      </c>
      <c r="DR338" s="78" t="str">
        <f t="shared" si="388"/>
        <v/>
      </c>
      <c r="DS338" s="58" t="str">
        <f t="shared" si="335"/>
        <v/>
      </c>
      <c r="DT338" s="52" t="s">
        <v>0</v>
      </c>
      <c r="DU338" s="20"/>
      <c r="DV338" s="52"/>
      <c r="DW338" s="20"/>
      <c r="DX338" s="52"/>
      <c r="DY338" s="230"/>
      <c r="DZ338" s="52" t="s">
        <v>0</v>
      </c>
    </row>
    <row r="339" spans="1:130" x14ac:dyDescent="0.25">
      <c r="A339" t="s">
        <v>0</v>
      </c>
      <c r="B339" s="57" t="str">
        <f>IF(csv!F331="","",csv!T331)</f>
        <v>Ž65</v>
      </c>
      <c r="C339" s="33" t="s">
        <v>0</v>
      </c>
      <c r="D339" s="33" t="str">
        <f>IF(csv!F331="","",csv!F331)</f>
        <v>Biserka</v>
      </c>
      <c r="E339" s="33" t="str">
        <f>IF(csv!E331="","",csv!E331)</f>
        <v>Horvat-Nikšić</v>
      </c>
      <c r="F339" s="33" t="s">
        <v>0</v>
      </c>
      <c r="G339" s="78" t="str">
        <f>IF(csv!M331="","",csv!M331)</f>
        <v>61:55</v>
      </c>
      <c r="H339" s="78" t="str">
        <f>IF(csv!N331="","",csv!N331)</f>
        <v>0</v>
      </c>
      <c r="I339" s="33" t="s">
        <v>0</v>
      </c>
      <c r="J339" s="33" t="str">
        <f>IF(csv!P331="","",csv!P331)</f>
        <v>Vihor</v>
      </c>
      <c r="K339" s="33" t="str">
        <f>IF(csv!Q331="","",csv!Q331)</f>
        <v>OK Vihor</v>
      </c>
      <c r="L339" s="33" t="s">
        <v>0</v>
      </c>
      <c r="M339" s="71" t="str">
        <f>IF(csv!R331="","",csv!R331)</f>
        <v>CRO</v>
      </c>
      <c r="N339" s="52" t="s">
        <v>0</v>
      </c>
      <c r="O339" s="57" t="str">
        <f t="shared" si="336"/>
        <v>Ž65</v>
      </c>
      <c r="P339" s="78">
        <f>IF(O339="","",IF(COUNTIF(O$10:O338,O339)=0,P338+1,P338))</f>
        <v>22</v>
      </c>
      <c r="Q339" s="93">
        <f t="shared" si="337"/>
        <v>114</v>
      </c>
      <c r="R339" s="94" t="str" cm="1">
        <f t="array" ref="R339">IF(S339="","",INDEX(natjecanjeStaze_naziv,MATCH(S339,natjecanjeStaze_stazaId,0)))</f>
        <v>Ž65</v>
      </c>
      <c r="S339" s="58">
        <f t="shared" si="338"/>
        <v>1005</v>
      </c>
      <c r="T339" s="52" t="s">
        <v>0</v>
      </c>
      <c r="U339" s="165" t="str">
        <f t="shared" si="339"/>
        <v>Ž65</v>
      </c>
      <c r="V339" s="52" t="s">
        <v>0</v>
      </c>
      <c r="W339" s="57" t="str">
        <f t="shared" si="340"/>
        <v>CRO</v>
      </c>
      <c r="X339" s="78">
        <f t="shared" si="326"/>
        <v>1</v>
      </c>
      <c r="Y339" s="33" t="str">
        <f t="shared" si="341"/>
        <v/>
      </c>
      <c r="Z339" s="71" t="str">
        <f>IF(Y339="","",MAX(Z$10:Z338)+1)</f>
        <v/>
      </c>
      <c r="AA339" s="52" t="s">
        <v>0</v>
      </c>
      <c r="AB339" s="135"/>
      <c r="AC339" s="52" t="s">
        <v>0</v>
      </c>
      <c r="AD339" s="20" t="str">
        <f t="shared" si="342"/>
        <v/>
      </c>
      <c r="AE339" s="52" t="s">
        <v>0</v>
      </c>
      <c r="AF339" s="165" t="str">
        <f t="shared" si="343"/>
        <v>CRO</v>
      </c>
      <c r="AG339" s="52" t="s">
        <v>0</v>
      </c>
      <c r="AH339" s="57" t="str">
        <f t="shared" si="344"/>
        <v>Vihor</v>
      </c>
      <c r="AI339" s="33" t="str">
        <f t="shared" si="345"/>
        <v>OK Vihor</v>
      </c>
      <c r="AJ339" s="78" t="str">
        <f t="shared" si="327"/>
        <v/>
      </c>
      <c r="AK339" s="33" t="str" cm="1">
        <f t="array" ref="AK339">IF(AJ339="",""&amp;AI339,IF(AJ339="NEMA",AI339,INDEX(klub_naziv,MATCH(INDEX(klubAlias_klubId,AJ339),klub_id,0))))</f>
        <v>OK Vihor</v>
      </c>
      <c r="AL339" s="33" t="str" cm="1">
        <f t="array" ref="AL339">IFERROR(""&amp;INDEX(registarNatjecatelji,CX339,4),"")</f>
        <v>OK Vihor</v>
      </c>
      <c r="AM339" s="95" t="str">
        <f t="shared" si="346"/>
        <v/>
      </c>
      <c r="AN339" s="71" t="str">
        <f t="shared" si="347"/>
        <v>OK Vihor</v>
      </c>
      <c r="AO339" s="52" t="s">
        <v>0</v>
      </c>
      <c r="AP339" s="87" t="str">
        <f>IF(AJ339&lt;&gt;"NEMA","",IF(IFERROR(MATCH(AI339,AI$10:AI338,0),0)&lt;&gt;0,"",AI339))</f>
        <v/>
      </c>
      <c r="AQ339" s="52" t="s">
        <v>0</v>
      </c>
      <c r="AR339" s="135"/>
      <c r="AS339" s="52" t="s">
        <v>0</v>
      </c>
      <c r="AT339" s="57" t="str">
        <f t="shared" si="348"/>
        <v/>
      </c>
      <c r="AU339" s="33" t="str">
        <f>IF(AT339="","",MAX(AU$10:AU338)+1)</f>
        <v/>
      </c>
      <c r="AV339" s="33" t="str">
        <f t="shared" si="349"/>
        <v/>
      </c>
      <c r="AW339" s="33" t="str">
        <f t="shared" si="350"/>
        <v/>
      </c>
      <c r="AX339" s="33" t="str">
        <f>IF(AR339="","",MAX(AX$10:AX338)+1)</f>
        <v/>
      </c>
      <c r="AY339" s="94" t="str">
        <f t="shared" si="351"/>
        <v/>
      </c>
      <c r="AZ339" s="71" t="str">
        <f t="shared" si="352"/>
        <v/>
      </c>
      <c r="BA339" s="52" t="s">
        <v>0</v>
      </c>
      <c r="BB339" s="20" t="str">
        <f t="shared" si="353"/>
        <v/>
      </c>
      <c r="BC339" s="52" t="s">
        <v>0</v>
      </c>
      <c r="BD339" s="165" t="str">
        <f t="shared" si="354"/>
        <v>OK Vihor</v>
      </c>
      <c r="BE339" s="52" t="s">
        <v>0</v>
      </c>
      <c r="BF339" s="63" t="str">
        <f t="shared" si="355"/>
        <v>61:55</v>
      </c>
      <c r="BG339" s="93" t="str">
        <f t="shared" si="356"/>
        <v>0</v>
      </c>
      <c r="BH339" s="211">
        <f t="shared" si="357"/>
        <v>3715</v>
      </c>
      <c r="BI339" s="212">
        <f t="shared" si="328"/>
        <v>1</v>
      </c>
      <c r="BJ339" s="52" t="s">
        <v>0</v>
      </c>
      <c r="BK339" s="57" t="str">
        <f t="shared" si="358"/>
        <v>Biserka</v>
      </c>
      <c r="BL339" s="33" t="str">
        <f t="shared" si="359"/>
        <v>Horvat-Nikšić</v>
      </c>
      <c r="BM339" s="78">
        <f t="shared" si="360"/>
        <v>1324</v>
      </c>
      <c r="BN339" s="78" t="str">
        <f t="shared" si="361"/>
        <v/>
      </c>
      <c r="BO339" s="33" t="str">
        <f t="shared" si="362"/>
        <v>Biserka</v>
      </c>
      <c r="BP339" s="71" t="str">
        <f t="shared" si="363"/>
        <v>Horvat-Nikšić</v>
      </c>
      <c r="BQ339" s="52" t="s">
        <v>0</v>
      </c>
      <c r="BR339" s="87" t="str">
        <f t="shared" si="364"/>
        <v/>
      </c>
      <c r="BS339" s="52" t="s">
        <v>0</v>
      </c>
      <c r="BT339" s="20" t="str">
        <f t="shared" si="365"/>
        <v/>
      </c>
      <c r="BU339" s="52" t="s">
        <v>0</v>
      </c>
      <c r="BV339" s="135"/>
      <c r="BW339" s="52" t="s">
        <v>0</v>
      </c>
      <c r="BX339" s="57" t="str">
        <f t="shared" si="366"/>
        <v/>
      </c>
      <c r="BY339" s="78" t="str">
        <f>IF(BV339="","",MAX(BY$10:BY338)+1)</f>
        <v/>
      </c>
      <c r="BZ339" s="58" t="str">
        <f t="shared" si="367"/>
        <v/>
      </c>
      <c r="CA339" s="52" t="s">
        <v>0</v>
      </c>
      <c r="CB339" s="20" t="str">
        <f t="shared" si="368"/>
        <v/>
      </c>
      <c r="CC339" s="52" t="s">
        <v>0</v>
      </c>
      <c r="CD339" s="63" t="str">
        <f>IF(AND(BM339="NEMA",BN339="NEMA"),MAX(CD$10:CD338)+1,"")</f>
        <v/>
      </c>
      <c r="CE339" s="58" t="str">
        <f t="shared" si="369"/>
        <v/>
      </c>
      <c r="CF339" t="s">
        <v>0</v>
      </c>
      <c r="CG339" s="138" t="str">
        <f t="shared" si="329"/>
        <v>Ž</v>
      </c>
      <c r="CH339" t="s">
        <v>0</v>
      </c>
      <c r="CI339" s="57" t="str">
        <f>IF(CD339="","",IF(M339&lt;&gt;"CRO","","INSERT INTO osoba (id,reg_broj,oib,spol_id,dat_rodjenja) VALUES ("&amp;CD339&amp;",(SELECT max(reg_broj)+1 FROM osoba),Null,'"&amp;CG339&amp;"',Null); INSERT INTO osoba_log (id,reg_broj,oib,spol_id,dat_rodjenja,dnevnik_id) SELECT id,reg_broj,oib,spol_id,dat_rodjenja,"&amp;dnevnik_id&amp;" FROM osoba WHERE id = "&amp;CD339&amp;";"))</f>
        <v/>
      </c>
      <c r="CJ339" s="71" t="str">
        <f>IF(CD339="","","INSERT INTO imeprezime (id,osoba_id,rbr,ime,prezime,klub_id,identitet_id,sintaksa_id,info,aktivno,dnevnik_id) VALUES ("&amp;CD339&amp;","&amp;IF(CI339="","Null",CD339)&amp;",1,'"&amp;BK339&amp;"','"&amp;BL339&amp;"',(SELECT id FROM klub WHERE naziv = '"&amp;BD339&amp;"'),Null,1,'',1,"&amp;dnevnik_id&amp;");")</f>
        <v/>
      </c>
      <c r="CK339" t="s">
        <v>0</v>
      </c>
      <c r="CL339" s="20" t="str">
        <f t="shared" si="370"/>
        <v/>
      </c>
      <c r="CM339" s="52" t="s">
        <v>0</v>
      </c>
      <c r="CN339" s="57" t="str">
        <f t="shared" si="330"/>
        <v>Biserka</v>
      </c>
      <c r="CO339" s="71" t="str">
        <f t="shared" si="331"/>
        <v>Horvat-Nikšić</v>
      </c>
      <c r="CP339" s="52" t="s">
        <v>0</v>
      </c>
      <c r="CQ339" s="57" t="str">
        <f t="shared" si="371"/>
        <v>Biserka – Horvat-Nikšić – OK Vihor – Ž65</v>
      </c>
      <c r="CR339" s="58">
        <f t="shared" si="372"/>
        <v>691</v>
      </c>
      <c r="CS339" s="52" t="s">
        <v>0</v>
      </c>
      <c r="CT339" s="57" t="str">
        <f t="shared" si="373"/>
        <v>Biserka – Horvat-Nikšić – OK Vihor</v>
      </c>
      <c r="CU339" s="58">
        <f t="shared" si="374"/>
        <v>691</v>
      </c>
      <c r="CV339" s="52" t="s">
        <v>0</v>
      </c>
      <c r="CW339" s="57" t="str">
        <f t="shared" si="375"/>
        <v>Biserka – Horvat-Nikšić</v>
      </c>
      <c r="CX339" s="58">
        <f t="shared" si="376"/>
        <v>691</v>
      </c>
      <c r="CY339" s="52" t="s">
        <v>0</v>
      </c>
      <c r="CZ339" s="63">
        <f t="shared" si="377"/>
        <v>691</v>
      </c>
      <c r="DA339" s="58" cm="1">
        <f t="array" ref="DA339">IF(CZ339&lt;&gt;"",INDEX(imePrezime_id,CZ339,0),IF(CD339&lt;&gt;"",CD339,""))</f>
        <v>1324</v>
      </c>
      <c r="DB339" s="52" t="s">
        <v>0</v>
      </c>
      <c r="DC339" s="63" t="str">
        <f t="shared" si="378"/>
        <v>imepre</v>
      </c>
      <c r="DD339" s="78" t="str">
        <f t="shared" si="332"/>
        <v>klu</v>
      </c>
      <c r="DE339" s="78" t="str">
        <f t="shared" si="379"/>
        <v>kat</v>
      </c>
      <c r="DF339" s="78" t="str">
        <f t="shared" si="380"/>
        <v/>
      </c>
      <c r="DG339" s="71" t="str">
        <f t="shared" si="381"/>
        <v>imepre-klu-kat</v>
      </c>
      <c r="DH339" s="52" t="s">
        <v>0</v>
      </c>
      <c r="DI339" s="63">
        <f>IF(BL339="","",MAX(DI$10:DI338)+1)</f>
        <v>1294</v>
      </c>
      <c r="DJ339" s="78">
        <f t="shared" si="382"/>
        <v>1005</v>
      </c>
      <c r="DK339" s="78">
        <f t="shared" si="383"/>
        <v>1324</v>
      </c>
      <c r="DL339" s="78">
        <f t="shared" si="384"/>
        <v>3715</v>
      </c>
      <c r="DM339" s="78">
        <f t="shared" si="385"/>
        <v>1</v>
      </c>
      <c r="DN339" s="78">
        <f t="shared" si="333"/>
        <v>0</v>
      </c>
      <c r="DO339" s="78">
        <f t="shared" si="334"/>
        <v>1</v>
      </c>
      <c r="DP339" s="78" t="str">
        <f t="shared" si="386"/>
        <v>0</v>
      </c>
      <c r="DQ339" s="78" t="str">
        <f t="shared" si="387"/>
        <v/>
      </c>
      <c r="DR339" s="78" t="str">
        <f t="shared" si="388"/>
        <v/>
      </c>
      <c r="DS339" s="58" t="str">
        <f t="shared" si="335"/>
        <v/>
      </c>
      <c r="DT339" s="52" t="s">
        <v>0</v>
      </c>
      <c r="DU339" s="20"/>
      <c r="DV339" s="52"/>
      <c r="DW339" s="20"/>
      <c r="DX339" s="52"/>
      <c r="DY339" s="230"/>
      <c r="DZ339" s="52" t="s">
        <v>0</v>
      </c>
    </row>
    <row r="340" spans="1:130" x14ac:dyDescent="0.25">
      <c r="A340" t="s">
        <v>0</v>
      </c>
      <c r="B340" s="57" t="str">
        <f>IF(csv!F332="","",csv!T332)</f>
        <v>Ž65</v>
      </c>
      <c r="C340" s="33" t="s">
        <v>0</v>
      </c>
      <c r="D340" s="33" t="str">
        <f>IF(csv!F332="","",csv!F332)</f>
        <v>Vera</v>
      </c>
      <c r="E340" s="33" t="str">
        <f>IF(csv!E332="","",csv!E332)</f>
        <v>Franc</v>
      </c>
      <c r="F340" s="33" t="s">
        <v>0</v>
      </c>
      <c r="G340" s="78" t="str">
        <f>IF(csv!M332="","",csv!M332)</f>
        <v>69:14</v>
      </c>
      <c r="H340" s="78" t="str">
        <f>IF(csv!N332="","",csv!N332)</f>
        <v>0</v>
      </c>
      <c r="I340" s="33" t="s">
        <v>0</v>
      </c>
      <c r="J340" s="33" t="str">
        <f>IF(csv!P332="","",csv!P332)</f>
        <v>KAP</v>
      </c>
      <c r="K340" s="33" t="str">
        <f>IF(csv!Q332="","",csv!Q332)</f>
        <v>OK Kapela</v>
      </c>
      <c r="L340" s="33" t="s">
        <v>0</v>
      </c>
      <c r="M340" s="71" t="str">
        <f>IF(csv!R332="","",csv!R332)</f>
        <v>CRO</v>
      </c>
      <c r="N340" s="52" t="s">
        <v>0</v>
      </c>
      <c r="O340" s="57" t="str">
        <f t="shared" si="336"/>
        <v>Ž65</v>
      </c>
      <c r="P340" s="78">
        <f>IF(O340="","",IF(COUNTIF(O$10:O339,O340)=0,P339+1,P339))</f>
        <v>22</v>
      </c>
      <c r="Q340" s="93">
        <f t="shared" si="337"/>
        <v>114</v>
      </c>
      <c r="R340" s="94" t="str" cm="1">
        <f t="array" ref="R340">IF(S340="","",INDEX(natjecanjeStaze_naziv,MATCH(S340,natjecanjeStaze_stazaId,0)))</f>
        <v>Ž65</v>
      </c>
      <c r="S340" s="58">
        <f t="shared" si="338"/>
        <v>1005</v>
      </c>
      <c r="T340" s="52" t="s">
        <v>0</v>
      </c>
      <c r="U340" s="165" t="str">
        <f t="shared" si="339"/>
        <v>Ž65</v>
      </c>
      <c r="V340" s="52" t="s">
        <v>0</v>
      </c>
      <c r="W340" s="57" t="str">
        <f t="shared" si="340"/>
        <v>CRO</v>
      </c>
      <c r="X340" s="78">
        <f t="shared" si="326"/>
        <v>1</v>
      </c>
      <c r="Y340" s="33" t="str">
        <f t="shared" si="341"/>
        <v/>
      </c>
      <c r="Z340" s="71" t="str">
        <f>IF(Y340="","",MAX(Z$10:Z339)+1)</f>
        <v/>
      </c>
      <c r="AA340" s="52" t="s">
        <v>0</v>
      </c>
      <c r="AB340" s="135"/>
      <c r="AC340" s="52" t="s">
        <v>0</v>
      </c>
      <c r="AD340" s="20" t="str">
        <f t="shared" si="342"/>
        <v/>
      </c>
      <c r="AE340" s="52" t="s">
        <v>0</v>
      </c>
      <c r="AF340" s="165" t="str">
        <f t="shared" si="343"/>
        <v>CRO</v>
      </c>
      <c r="AG340" s="52" t="s">
        <v>0</v>
      </c>
      <c r="AH340" s="57" t="str">
        <f t="shared" si="344"/>
        <v>KAP</v>
      </c>
      <c r="AI340" s="33" t="str">
        <f t="shared" si="345"/>
        <v>OK Kapela</v>
      </c>
      <c r="AJ340" s="78" t="str">
        <f t="shared" si="327"/>
        <v/>
      </c>
      <c r="AK340" s="33" t="str" cm="1">
        <f t="array" ref="AK340">IF(AJ340="",""&amp;AI340,IF(AJ340="NEMA",AI340,INDEX(klub_naziv,MATCH(INDEX(klubAlias_klubId,AJ340),klub_id,0))))</f>
        <v>OK Kapela</v>
      </c>
      <c r="AL340" s="33" t="str" cm="1">
        <f t="array" ref="AL340">IFERROR(""&amp;INDEX(registarNatjecatelji,CX340,4),"")</f>
        <v>OK Kapela</v>
      </c>
      <c r="AM340" s="95" t="str">
        <f t="shared" si="346"/>
        <v/>
      </c>
      <c r="AN340" s="71" t="str">
        <f t="shared" si="347"/>
        <v>OK Kapela</v>
      </c>
      <c r="AO340" s="52" t="s">
        <v>0</v>
      </c>
      <c r="AP340" s="87" t="str">
        <f>IF(AJ340&lt;&gt;"NEMA","",IF(IFERROR(MATCH(AI340,AI$10:AI339,0),0)&lt;&gt;0,"",AI340))</f>
        <v/>
      </c>
      <c r="AQ340" s="52" t="s">
        <v>0</v>
      </c>
      <c r="AR340" s="135"/>
      <c r="AS340" s="52" t="s">
        <v>0</v>
      </c>
      <c r="AT340" s="57" t="str">
        <f t="shared" si="348"/>
        <v/>
      </c>
      <c r="AU340" s="33" t="str">
        <f>IF(AT340="","",MAX(AU$10:AU339)+1)</f>
        <v/>
      </c>
      <c r="AV340" s="33" t="str">
        <f t="shared" si="349"/>
        <v/>
      </c>
      <c r="AW340" s="33" t="str">
        <f t="shared" si="350"/>
        <v/>
      </c>
      <c r="AX340" s="33" t="str">
        <f>IF(AR340="","",MAX(AX$10:AX339)+1)</f>
        <v/>
      </c>
      <c r="AY340" s="94" t="str">
        <f t="shared" si="351"/>
        <v/>
      </c>
      <c r="AZ340" s="71" t="str">
        <f t="shared" si="352"/>
        <v/>
      </c>
      <c r="BA340" s="52" t="s">
        <v>0</v>
      </c>
      <c r="BB340" s="20" t="str">
        <f t="shared" si="353"/>
        <v/>
      </c>
      <c r="BC340" s="52" t="s">
        <v>0</v>
      </c>
      <c r="BD340" s="165" t="str">
        <f t="shared" si="354"/>
        <v>OK Kapela</v>
      </c>
      <c r="BE340" s="52" t="s">
        <v>0</v>
      </c>
      <c r="BF340" s="63" t="str">
        <f t="shared" si="355"/>
        <v>69:14</v>
      </c>
      <c r="BG340" s="93" t="str">
        <f t="shared" si="356"/>
        <v>0</v>
      </c>
      <c r="BH340" s="211">
        <f t="shared" si="357"/>
        <v>4154</v>
      </c>
      <c r="BI340" s="212">
        <f t="shared" si="328"/>
        <v>1</v>
      </c>
      <c r="BJ340" s="52" t="s">
        <v>0</v>
      </c>
      <c r="BK340" s="57" t="str">
        <f t="shared" si="358"/>
        <v>Vera</v>
      </c>
      <c r="BL340" s="33" t="str">
        <f t="shared" si="359"/>
        <v>Franc</v>
      </c>
      <c r="BM340" s="78">
        <f t="shared" si="360"/>
        <v>1279</v>
      </c>
      <c r="BN340" s="78" t="str">
        <f t="shared" si="361"/>
        <v/>
      </c>
      <c r="BO340" s="33" t="str">
        <f t="shared" si="362"/>
        <v>Vera</v>
      </c>
      <c r="BP340" s="71" t="str">
        <f t="shared" si="363"/>
        <v>Franc</v>
      </c>
      <c r="BQ340" s="52" t="s">
        <v>0</v>
      </c>
      <c r="BR340" s="87" t="str">
        <f t="shared" si="364"/>
        <v/>
      </c>
      <c r="BS340" s="52" t="s">
        <v>0</v>
      </c>
      <c r="BT340" s="20" t="str">
        <f t="shared" si="365"/>
        <v/>
      </c>
      <c r="BU340" s="52" t="s">
        <v>0</v>
      </c>
      <c r="BV340" s="135"/>
      <c r="BW340" s="52" t="s">
        <v>0</v>
      </c>
      <c r="BX340" s="57" t="str">
        <f t="shared" si="366"/>
        <v/>
      </c>
      <c r="BY340" s="78" t="str">
        <f>IF(BV340="","",MAX(BY$10:BY339)+1)</f>
        <v/>
      </c>
      <c r="BZ340" s="58" t="str">
        <f t="shared" si="367"/>
        <v/>
      </c>
      <c r="CA340" s="52" t="s">
        <v>0</v>
      </c>
      <c r="CB340" s="20" t="str">
        <f t="shared" si="368"/>
        <v/>
      </c>
      <c r="CC340" s="52" t="s">
        <v>0</v>
      </c>
      <c r="CD340" s="63" t="str">
        <f>IF(AND(BM340="NEMA",BN340="NEMA"),MAX(CD$10:CD339)+1,"")</f>
        <v/>
      </c>
      <c r="CE340" s="58" t="str">
        <f t="shared" si="369"/>
        <v/>
      </c>
      <c r="CF340" t="s">
        <v>0</v>
      </c>
      <c r="CG340" s="138" t="str">
        <f t="shared" si="329"/>
        <v>Ž</v>
      </c>
      <c r="CH340" t="s">
        <v>0</v>
      </c>
      <c r="CI340" s="57" t="str">
        <f>IF(CD340="","",IF(M340&lt;&gt;"CRO","","INSERT INTO osoba (id,reg_broj,oib,spol_id,dat_rodjenja) VALUES ("&amp;CD340&amp;",(SELECT max(reg_broj)+1 FROM osoba),Null,'"&amp;CG340&amp;"',Null); INSERT INTO osoba_log (id,reg_broj,oib,spol_id,dat_rodjenja,dnevnik_id) SELECT id,reg_broj,oib,spol_id,dat_rodjenja,"&amp;dnevnik_id&amp;" FROM osoba WHERE id = "&amp;CD340&amp;";"))</f>
        <v/>
      </c>
      <c r="CJ340" s="71" t="str">
        <f>IF(CD340="","","INSERT INTO imeprezime (id,osoba_id,rbr,ime,prezime,klub_id,identitet_id,sintaksa_id,info,aktivno,dnevnik_id) VALUES ("&amp;CD340&amp;","&amp;IF(CI340="","Null",CD340)&amp;",1,'"&amp;BK340&amp;"','"&amp;BL340&amp;"',(SELECT id FROM klub WHERE naziv = '"&amp;BD340&amp;"'),Null,1,'',1,"&amp;dnevnik_id&amp;");")</f>
        <v/>
      </c>
      <c r="CK340" t="s">
        <v>0</v>
      </c>
      <c r="CL340" s="20" t="str">
        <f t="shared" si="370"/>
        <v/>
      </c>
      <c r="CM340" s="52" t="s">
        <v>0</v>
      </c>
      <c r="CN340" s="57" t="str">
        <f t="shared" si="330"/>
        <v>Vera</v>
      </c>
      <c r="CO340" s="71" t="str">
        <f t="shared" si="331"/>
        <v>Franc</v>
      </c>
      <c r="CP340" s="52" t="s">
        <v>0</v>
      </c>
      <c r="CQ340" s="57" t="str">
        <f t="shared" si="371"/>
        <v>Vera – Franc – OK Kapela – Ž65</v>
      </c>
      <c r="CR340" s="58">
        <f t="shared" si="372"/>
        <v>236</v>
      </c>
      <c r="CS340" s="52" t="s">
        <v>0</v>
      </c>
      <c r="CT340" s="57" t="str">
        <f t="shared" si="373"/>
        <v>Vera – Franc – OK Kapela</v>
      </c>
      <c r="CU340" s="58">
        <f t="shared" si="374"/>
        <v>236</v>
      </c>
      <c r="CV340" s="52" t="s">
        <v>0</v>
      </c>
      <c r="CW340" s="57" t="str">
        <f t="shared" si="375"/>
        <v>Vera – Franc</v>
      </c>
      <c r="CX340" s="58">
        <f t="shared" si="376"/>
        <v>236</v>
      </c>
      <c r="CY340" s="52" t="s">
        <v>0</v>
      </c>
      <c r="CZ340" s="63">
        <f t="shared" si="377"/>
        <v>236</v>
      </c>
      <c r="DA340" s="58" cm="1">
        <f t="array" ref="DA340">IF(CZ340&lt;&gt;"",INDEX(imePrezime_id,CZ340,0),IF(CD340&lt;&gt;"",CD340,""))</f>
        <v>1279</v>
      </c>
      <c r="DB340" s="52" t="s">
        <v>0</v>
      </c>
      <c r="DC340" s="63" t="str">
        <f t="shared" si="378"/>
        <v>imepre</v>
      </c>
      <c r="DD340" s="78" t="str">
        <f t="shared" si="332"/>
        <v>klu</v>
      </c>
      <c r="DE340" s="78" t="str">
        <f t="shared" si="379"/>
        <v>kat</v>
      </c>
      <c r="DF340" s="78" t="str">
        <f t="shared" si="380"/>
        <v/>
      </c>
      <c r="DG340" s="71" t="str">
        <f t="shared" si="381"/>
        <v>imepre-klu-kat</v>
      </c>
      <c r="DH340" s="52" t="s">
        <v>0</v>
      </c>
      <c r="DI340" s="63">
        <f>IF(BL340="","",MAX(DI$10:DI339)+1)</f>
        <v>1295</v>
      </c>
      <c r="DJ340" s="78">
        <f t="shared" si="382"/>
        <v>1005</v>
      </c>
      <c r="DK340" s="78">
        <f t="shared" si="383"/>
        <v>1279</v>
      </c>
      <c r="DL340" s="78">
        <f t="shared" si="384"/>
        <v>4154</v>
      </c>
      <c r="DM340" s="78">
        <f t="shared" si="385"/>
        <v>1</v>
      </c>
      <c r="DN340" s="78">
        <f t="shared" si="333"/>
        <v>0</v>
      </c>
      <c r="DO340" s="78">
        <f t="shared" si="334"/>
        <v>1</v>
      </c>
      <c r="DP340" s="78" t="str">
        <f t="shared" si="386"/>
        <v>0</v>
      </c>
      <c r="DQ340" s="78" t="str">
        <f t="shared" si="387"/>
        <v/>
      </c>
      <c r="DR340" s="78" t="str">
        <f t="shared" si="388"/>
        <v/>
      </c>
      <c r="DS340" s="58" t="str">
        <f t="shared" si="335"/>
        <v/>
      </c>
      <c r="DT340" s="52" t="s">
        <v>0</v>
      </c>
      <c r="DU340" s="20"/>
      <c r="DV340" s="52"/>
      <c r="DW340" s="20"/>
      <c r="DX340" s="52"/>
      <c r="DY340" s="230"/>
      <c r="DZ340" s="52" t="s">
        <v>0</v>
      </c>
    </row>
    <row r="341" spans="1:130" x14ac:dyDescent="0.25">
      <c r="A341" t="s">
        <v>0</v>
      </c>
      <c r="B341" s="57" t="str">
        <f>IF(csv!F333="","",csv!T333)</f>
        <v>Ž65</v>
      </c>
      <c r="C341" s="33" t="s">
        <v>0</v>
      </c>
      <c r="D341" s="33" t="str">
        <f>IF(csv!F333="","",csv!F333)</f>
        <v>Vacant</v>
      </c>
      <c r="E341" s="33" t="str">
        <f>IF(csv!E333="","",csv!E333)</f>
        <v/>
      </c>
      <c r="F341" s="33" t="s">
        <v>0</v>
      </c>
      <c r="G341" s="78" t="str">
        <f>IF(csv!M333="","",csv!M333)</f>
        <v/>
      </c>
      <c r="H341" s="78" t="str">
        <f>IF(csv!N333="","",csv!N333)</f>
        <v>0</v>
      </c>
      <c r="I341" s="33" t="s">
        <v>0</v>
      </c>
      <c r="J341" s="33" t="str">
        <f>IF(csv!P333="","",csv!P333)</f>
        <v/>
      </c>
      <c r="K341" s="33" t="str">
        <f>IF(csv!Q333="","",csv!Q333)</f>
        <v/>
      </c>
      <c r="L341" s="33" t="s">
        <v>0</v>
      </c>
      <c r="M341" s="71" t="str">
        <f>IF(csv!R333="","",csv!R333)</f>
        <v/>
      </c>
      <c r="N341" s="52" t="s">
        <v>0</v>
      </c>
      <c r="O341" s="57" t="str">
        <f t="shared" si="336"/>
        <v>Ž65</v>
      </c>
      <c r="P341" s="78">
        <f>IF(O341="","",IF(COUNTIF(O$10:O340,O341)=0,P340+1,P340))</f>
        <v>22</v>
      </c>
      <c r="Q341" s="93">
        <f t="shared" si="337"/>
        <v>114</v>
      </c>
      <c r="R341" s="94" t="str" cm="1">
        <f t="array" ref="R341">IF(S341="","",INDEX(natjecanjeStaze_naziv,MATCH(S341,natjecanjeStaze_stazaId,0)))</f>
        <v/>
      </c>
      <c r="S341" s="58" t="str">
        <f t="shared" si="338"/>
        <v/>
      </c>
      <c r="T341" s="52" t="s">
        <v>0</v>
      </c>
      <c r="U341" s="165" t="str">
        <f t="shared" si="339"/>
        <v>Ž65</v>
      </c>
      <c r="V341" s="52" t="s">
        <v>0</v>
      </c>
      <c r="W341" s="57" t="str">
        <f t="shared" si="340"/>
        <v/>
      </c>
      <c r="X341" s="78" t="str">
        <f t="shared" si="326"/>
        <v/>
      </c>
      <c r="Y341" s="33" t="str">
        <f t="shared" si="341"/>
        <v/>
      </c>
      <c r="Z341" s="71" t="str">
        <f>IF(Y341="","",MAX(Z$10:Z340)+1)</f>
        <v/>
      </c>
      <c r="AA341" s="52" t="s">
        <v>0</v>
      </c>
      <c r="AB341" s="135"/>
      <c r="AC341" s="52" t="s">
        <v>0</v>
      </c>
      <c r="AD341" s="20" t="str">
        <f t="shared" si="342"/>
        <v/>
      </c>
      <c r="AE341" s="52" t="s">
        <v>0</v>
      </c>
      <c r="AF341" s="165" t="str">
        <f t="shared" si="343"/>
        <v/>
      </c>
      <c r="AG341" s="52" t="s">
        <v>0</v>
      </c>
      <c r="AH341" s="57" t="str">
        <f t="shared" si="344"/>
        <v/>
      </c>
      <c r="AI341" s="33" t="str">
        <f t="shared" si="345"/>
        <v/>
      </c>
      <c r="AJ341" s="78" t="str">
        <f t="shared" si="327"/>
        <v/>
      </c>
      <c r="AK341" s="33" t="str" cm="1">
        <f t="array" ref="AK341">IF(AJ341="",""&amp;AI341,IF(AJ341="NEMA",AI341,INDEX(klub_naziv,MATCH(INDEX(klubAlias_klubId,AJ341),klub_id,0))))</f>
        <v/>
      </c>
      <c r="AL341" s="33" t="str" cm="1">
        <f t="array" ref="AL341">IFERROR(""&amp;INDEX(registarNatjecatelji,CX341,4),"")</f>
        <v/>
      </c>
      <c r="AM341" s="95" t="str">
        <f t="shared" si="346"/>
        <v/>
      </c>
      <c r="AN341" s="71" t="str">
        <f t="shared" si="347"/>
        <v/>
      </c>
      <c r="AO341" s="52" t="s">
        <v>0</v>
      </c>
      <c r="AP341" s="87" t="str">
        <f>IF(AJ341&lt;&gt;"NEMA","",IF(IFERROR(MATCH(AI341,AI$10:AI340,0),0)&lt;&gt;0,"",AI341))</f>
        <v/>
      </c>
      <c r="AQ341" s="52" t="s">
        <v>0</v>
      </c>
      <c r="AR341" s="135"/>
      <c r="AS341" s="52" t="s">
        <v>0</v>
      </c>
      <c r="AT341" s="57" t="str">
        <f t="shared" si="348"/>
        <v/>
      </c>
      <c r="AU341" s="33" t="str">
        <f>IF(AT341="","",MAX(AU$10:AU340)+1)</f>
        <v/>
      </c>
      <c r="AV341" s="33" t="str">
        <f t="shared" si="349"/>
        <v/>
      </c>
      <c r="AW341" s="33" t="str">
        <f t="shared" si="350"/>
        <v/>
      </c>
      <c r="AX341" s="33" t="str">
        <f>IF(AR341="","",MAX(AX$10:AX340)+1)</f>
        <v/>
      </c>
      <c r="AY341" s="94" t="str">
        <f t="shared" si="351"/>
        <v/>
      </c>
      <c r="AZ341" s="71" t="str">
        <f t="shared" si="352"/>
        <v/>
      </c>
      <c r="BA341" s="52" t="s">
        <v>0</v>
      </c>
      <c r="BB341" s="20" t="str">
        <f t="shared" si="353"/>
        <v/>
      </c>
      <c r="BC341" s="52" t="s">
        <v>0</v>
      </c>
      <c r="BD341" s="165" t="str">
        <f t="shared" si="354"/>
        <v/>
      </c>
      <c r="BE341" s="52" t="s">
        <v>0</v>
      </c>
      <c r="BF341" s="63" t="str">
        <f t="shared" si="355"/>
        <v/>
      </c>
      <c r="BG341" s="93" t="str">
        <f t="shared" si="356"/>
        <v>0</v>
      </c>
      <c r="BH341" s="211" t="str">
        <f t="shared" si="357"/>
        <v/>
      </c>
      <c r="BI341" s="212" t="str">
        <f t="shared" si="328"/>
        <v/>
      </c>
      <c r="BJ341" s="52" t="s">
        <v>0</v>
      </c>
      <c r="BK341" s="57" t="str">
        <f t="shared" si="358"/>
        <v>Vacant</v>
      </c>
      <c r="BL341" s="33" t="str">
        <f t="shared" si="359"/>
        <v/>
      </c>
      <c r="BM341" s="78" t="str">
        <f t="shared" si="360"/>
        <v/>
      </c>
      <c r="BN341" s="78" t="str">
        <f t="shared" si="361"/>
        <v/>
      </c>
      <c r="BO341" s="33" t="str">
        <f t="shared" si="362"/>
        <v/>
      </c>
      <c r="BP341" s="71" t="str">
        <f t="shared" si="363"/>
        <v/>
      </c>
      <c r="BQ341" s="52" t="s">
        <v>0</v>
      </c>
      <c r="BR341" s="87" t="str">
        <f t="shared" si="364"/>
        <v/>
      </c>
      <c r="BS341" s="52" t="s">
        <v>0</v>
      </c>
      <c r="BT341" s="20" t="str">
        <f t="shared" si="365"/>
        <v/>
      </c>
      <c r="BU341" s="52" t="s">
        <v>0</v>
      </c>
      <c r="BV341" s="135"/>
      <c r="BW341" s="52" t="s">
        <v>0</v>
      </c>
      <c r="BX341" s="57" t="str">
        <f t="shared" si="366"/>
        <v/>
      </c>
      <c r="BY341" s="78" t="str">
        <f>IF(BV341="","",MAX(BY$10:BY340)+1)</f>
        <v/>
      </c>
      <c r="BZ341" s="58" t="str">
        <f t="shared" si="367"/>
        <v/>
      </c>
      <c r="CA341" s="52" t="s">
        <v>0</v>
      </c>
      <c r="CB341" s="20" t="str">
        <f t="shared" si="368"/>
        <v/>
      </c>
      <c r="CC341" s="52" t="s">
        <v>0</v>
      </c>
      <c r="CD341" s="63" t="str">
        <f>IF(AND(BM341="NEMA",BN341="NEMA"),MAX(CD$10:CD340)+1,"")</f>
        <v/>
      </c>
      <c r="CE341" s="58" t="str">
        <f t="shared" si="369"/>
        <v/>
      </c>
      <c r="CF341" t="s">
        <v>0</v>
      </c>
      <c r="CG341" s="138" t="str">
        <f t="shared" si="329"/>
        <v>Ž</v>
      </c>
      <c r="CH341" t="s">
        <v>0</v>
      </c>
      <c r="CI341" s="57" t="str">
        <f>IF(CD341="","",IF(M341&lt;&gt;"CRO","","INSERT INTO osoba (id,reg_broj,oib,spol_id,dat_rodjenja) VALUES ("&amp;CD341&amp;",(SELECT max(reg_broj)+1 FROM osoba),Null,'"&amp;CG341&amp;"',Null); INSERT INTO osoba_log (id,reg_broj,oib,spol_id,dat_rodjenja,dnevnik_id) SELECT id,reg_broj,oib,spol_id,dat_rodjenja,"&amp;dnevnik_id&amp;" FROM osoba WHERE id = "&amp;CD341&amp;";"))</f>
        <v/>
      </c>
      <c r="CJ341" s="71" t="str">
        <f>IF(CD341="","","INSERT INTO imeprezime (id,osoba_id,rbr,ime,prezime,klub_id,identitet_id,sintaksa_id,info,aktivno,dnevnik_id) VALUES ("&amp;CD341&amp;","&amp;IF(CI341="","Null",CD341)&amp;",1,'"&amp;BK341&amp;"','"&amp;BL341&amp;"',(SELECT id FROM klub WHERE naziv = '"&amp;BD341&amp;"'),Null,1,'',1,"&amp;dnevnik_id&amp;");")</f>
        <v/>
      </c>
      <c r="CK341" t="s">
        <v>0</v>
      </c>
      <c r="CL341" s="20" t="str">
        <f t="shared" si="370"/>
        <v/>
      </c>
      <c r="CM341" s="52" t="s">
        <v>0</v>
      </c>
      <c r="CN341" s="57" t="str">
        <f t="shared" si="330"/>
        <v/>
      </c>
      <c r="CO341" s="71" t="str">
        <f t="shared" si="331"/>
        <v/>
      </c>
      <c r="CP341" s="52" t="s">
        <v>0</v>
      </c>
      <c r="CQ341" s="57" t="str">
        <f t="shared" si="371"/>
        <v/>
      </c>
      <c r="CR341" s="58" t="str">
        <f t="shared" si="372"/>
        <v/>
      </c>
      <c r="CS341" s="52" t="s">
        <v>0</v>
      </c>
      <c r="CT341" s="57" t="str">
        <f t="shared" si="373"/>
        <v/>
      </c>
      <c r="CU341" s="58" t="str">
        <f t="shared" si="374"/>
        <v/>
      </c>
      <c r="CV341" s="52" t="s">
        <v>0</v>
      </c>
      <c r="CW341" s="57" t="str">
        <f t="shared" si="375"/>
        <v/>
      </c>
      <c r="CX341" s="58" t="str">
        <f t="shared" si="376"/>
        <v/>
      </c>
      <c r="CY341" s="52" t="s">
        <v>0</v>
      </c>
      <c r="CZ341" s="63" t="str">
        <f t="shared" si="377"/>
        <v/>
      </c>
      <c r="DA341" s="58" t="str" cm="1">
        <f t="array" ref="DA341">IF(CZ341&lt;&gt;"",INDEX(imePrezime_id,CZ341,0),IF(CD341&lt;&gt;"",CD341,""))</f>
        <v/>
      </c>
      <c r="DB341" s="52" t="s">
        <v>0</v>
      </c>
      <c r="DC341" s="63" t="str">
        <f t="shared" si="378"/>
        <v/>
      </c>
      <c r="DD341" s="78" t="str">
        <f t="shared" si="332"/>
        <v/>
      </c>
      <c r="DE341" s="78" t="str">
        <f t="shared" si="379"/>
        <v/>
      </c>
      <c r="DF341" s="78" t="str">
        <f t="shared" si="380"/>
        <v/>
      </c>
      <c r="DG341" s="71" t="str">
        <f t="shared" si="381"/>
        <v/>
      </c>
      <c r="DH341" s="52" t="s">
        <v>0</v>
      </c>
      <c r="DI341" s="63" t="str">
        <f>IF(BL341="","",MAX(DI$10:DI340)+1)</f>
        <v/>
      </c>
      <c r="DJ341" s="78" t="str">
        <f t="shared" si="382"/>
        <v/>
      </c>
      <c r="DK341" s="78" t="str">
        <f t="shared" si="383"/>
        <v/>
      </c>
      <c r="DL341" s="78" t="str">
        <f t="shared" si="384"/>
        <v/>
      </c>
      <c r="DM341" s="78" t="str">
        <f t="shared" si="385"/>
        <v/>
      </c>
      <c r="DN341" s="78" t="str">
        <f t="shared" si="333"/>
        <v/>
      </c>
      <c r="DO341" s="78" t="str">
        <f t="shared" si="334"/>
        <v/>
      </c>
      <c r="DP341" s="78" t="str">
        <f t="shared" si="386"/>
        <v/>
      </c>
      <c r="DQ341" s="78" t="str">
        <f t="shared" si="387"/>
        <v/>
      </c>
      <c r="DR341" s="78" t="str">
        <f t="shared" si="388"/>
        <v/>
      </c>
      <c r="DS341" s="58" t="str">
        <f t="shared" si="335"/>
        <v/>
      </c>
      <c r="DT341" s="52" t="s">
        <v>0</v>
      </c>
      <c r="DU341" s="20"/>
      <c r="DV341" s="52"/>
      <c r="DW341" s="20"/>
      <c r="DX341" s="52"/>
      <c r="DY341" s="230"/>
      <c r="DZ341" s="52" t="s">
        <v>0</v>
      </c>
    </row>
    <row r="342" spans="1:130" x14ac:dyDescent="0.25">
      <c r="A342" t="s">
        <v>0</v>
      </c>
      <c r="B342" s="57" t="str">
        <f>IF(csv!F334="","",csv!T334)</f>
        <v>Ž65</v>
      </c>
      <c r="C342" s="33" t="s">
        <v>0</v>
      </c>
      <c r="D342" s="33" t="str">
        <f>IF(csv!F334="","",csv!F334)</f>
        <v>Vacant</v>
      </c>
      <c r="E342" s="33" t="str">
        <f>IF(csv!E334="","",csv!E334)</f>
        <v/>
      </c>
      <c r="F342" s="33" t="s">
        <v>0</v>
      </c>
      <c r="G342" s="78" t="str">
        <f>IF(csv!M334="","",csv!M334)</f>
        <v/>
      </c>
      <c r="H342" s="78" t="str">
        <f>IF(csv!N334="","",csv!N334)</f>
        <v>0</v>
      </c>
      <c r="I342" s="33" t="s">
        <v>0</v>
      </c>
      <c r="J342" s="33" t="str">
        <f>IF(csv!P334="","",csv!P334)</f>
        <v/>
      </c>
      <c r="K342" s="33" t="str">
        <f>IF(csv!Q334="","",csv!Q334)</f>
        <v/>
      </c>
      <c r="L342" s="33" t="s">
        <v>0</v>
      </c>
      <c r="M342" s="71" t="str">
        <f>IF(csv!R334="","",csv!R334)</f>
        <v/>
      </c>
      <c r="N342" s="52" t="s">
        <v>0</v>
      </c>
      <c r="O342" s="57" t="str">
        <f t="shared" si="336"/>
        <v>Ž65</v>
      </c>
      <c r="P342" s="78">
        <f>IF(O342="","",IF(COUNTIF(O$10:O341,O342)=0,P341+1,P341))</f>
        <v>22</v>
      </c>
      <c r="Q342" s="93">
        <f t="shared" si="337"/>
        <v>114</v>
      </c>
      <c r="R342" s="94" t="str" cm="1">
        <f t="array" ref="R342">IF(S342="","",INDEX(natjecanjeStaze_naziv,MATCH(S342,natjecanjeStaze_stazaId,0)))</f>
        <v/>
      </c>
      <c r="S342" s="58" t="str">
        <f t="shared" si="338"/>
        <v/>
      </c>
      <c r="T342" s="52" t="s">
        <v>0</v>
      </c>
      <c r="U342" s="165" t="str">
        <f t="shared" si="339"/>
        <v>Ž65</v>
      </c>
      <c r="V342" s="52" t="s">
        <v>0</v>
      </c>
      <c r="W342" s="57" t="str">
        <f t="shared" si="340"/>
        <v/>
      </c>
      <c r="X342" s="78" t="str">
        <f t="shared" si="326"/>
        <v/>
      </c>
      <c r="Y342" s="33" t="str">
        <f t="shared" si="341"/>
        <v/>
      </c>
      <c r="Z342" s="71" t="str">
        <f>IF(Y342="","",MAX(Z$10:Z341)+1)</f>
        <v/>
      </c>
      <c r="AA342" s="52" t="s">
        <v>0</v>
      </c>
      <c r="AB342" s="135"/>
      <c r="AC342" s="52" t="s">
        <v>0</v>
      </c>
      <c r="AD342" s="20" t="str">
        <f t="shared" si="342"/>
        <v/>
      </c>
      <c r="AE342" s="52" t="s">
        <v>0</v>
      </c>
      <c r="AF342" s="165" t="str">
        <f t="shared" si="343"/>
        <v/>
      </c>
      <c r="AG342" s="52" t="s">
        <v>0</v>
      </c>
      <c r="AH342" s="57" t="str">
        <f t="shared" si="344"/>
        <v/>
      </c>
      <c r="AI342" s="33" t="str">
        <f t="shared" si="345"/>
        <v/>
      </c>
      <c r="AJ342" s="78" t="str">
        <f t="shared" si="327"/>
        <v/>
      </c>
      <c r="AK342" s="33" t="str" cm="1">
        <f t="array" ref="AK342">IF(AJ342="",""&amp;AI342,IF(AJ342="NEMA",AI342,INDEX(klub_naziv,MATCH(INDEX(klubAlias_klubId,AJ342),klub_id,0))))</f>
        <v/>
      </c>
      <c r="AL342" s="33" t="str" cm="1">
        <f t="array" ref="AL342">IFERROR(""&amp;INDEX(registarNatjecatelji,CX342,4),"")</f>
        <v/>
      </c>
      <c r="AM342" s="95" t="str">
        <f t="shared" si="346"/>
        <v/>
      </c>
      <c r="AN342" s="71" t="str">
        <f t="shared" si="347"/>
        <v/>
      </c>
      <c r="AO342" s="52" t="s">
        <v>0</v>
      </c>
      <c r="AP342" s="87" t="str">
        <f>IF(AJ342&lt;&gt;"NEMA","",IF(IFERROR(MATCH(AI342,AI$10:AI341,0),0)&lt;&gt;0,"",AI342))</f>
        <v/>
      </c>
      <c r="AQ342" s="52" t="s">
        <v>0</v>
      </c>
      <c r="AR342" s="135"/>
      <c r="AS342" s="52" t="s">
        <v>0</v>
      </c>
      <c r="AT342" s="57" t="str">
        <f t="shared" si="348"/>
        <v/>
      </c>
      <c r="AU342" s="33" t="str">
        <f>IF(AT342="","",MAX(AU$10:AU341)+1)</f>
        <v/>
      </c>
      <c r="AV342" s="33" t="str">
        <f t="shared" si="349"/>
        <v/>
      </c>
      <c r="AW342" s="33" t="str">
        <f t="shared" si="350"/>
        <v/>
      </c>
      <c r="AX342" s="33" t="str">
        <f>IF(AR342="","",MAX(AX$10:AX341)+1)</f>
        <v/>
      </c>
      <c r="AY342" s="94" t="str">
        <f t="shared" si="351"/>
        <v/>
      </c>
      <c r="AZ342" s="71" t="str">
        <f t="shared" si="352"/>
        <v/>
      </c>
      <c r="BA342" s="52" t="s">
        <v>0</v>
      </c>
      <c r="BB342" s="20" t="str">
        <f t="shared" si="353"/>
        <v/>
      </c>
      <c r="BC342" s="52" t="s">
        <v>0</v>
      </c>
      <c r="BD342" s="165" t="str">
        <f t="shared" si="354"/>
        <v/>
      </c>
      <c r="BE342" s="52" t="s">
        <v>0</v>
      </c>
      <c r="BF342" s="63" t="str">
        <f t="shared" si="355"/>
        <v/>
      </c>
      <c r="BG342" s="93" t="str">
        <f t="shared" si="356"/>
        <v>0</v>
      </c>
      <c r="BH342" s="211" t="str">
        <f t="shared" si="357"/>
        <v/>
      </c>
      <c r="BI342" s="212" t="str">
        <f t="shared" si="328"/>
        <v/>
      </c>
      <c r="BJ342" s="52" t="s">
        <v>0</v>
      </c>
      <c r="BK342" s="57" t="str">
        <f t="shared" si="358"/>
        <v>Vacant</v>
      </c>
      <c r="BL342" s="33" t="str">
        <f t="shared" si="359"/>
        <v/>
      </c>
      <c r="BM342" s="78" t="str">
        <f t="shared" si="360"/>
        <v/>
      </c>
      <c r="BN342" s="78" t="str">
        <f t="shared" si="361"/>
        <v/>
      </c>
      <c r="BO342" s="33" t="str">
        <f t="shared" si="362"/>
        <v/>
      </c>
      <c r="BP342" s="71" t="str">
        <f t="shared" si="363"/>
        <v/>
      </c>
      <c r="BQ342" s="52" t="s">
        <v>0</v>
      </c>
      <c r="BR342" s="87" t="str">
        <f t="shared" si="364"/>
        <v/>
      </c>
      <c r="BS342" s="52" t="s">
        <v>0</v>
      </c>
      <c r="BT342" s="20" t="str">
        <f t="shared" si="365"/>
        <v/>
      </c>
      <c r="BU342" s="52" t="s">
        <v>0</v>
      </c>
      <c r="BV342" s="135"/>
      <c r="BW342" s="52" t="s">
        <v>0</v>
      </c>
      <c r="BX342" s="57" t="str">
        <f t="shared" si="366"/>
        <v/>
      </c>
      <c r="BY342" s="78" t="str">
        <f>IF(BV342="","",MAX(BY$10:BY341)+1)</f>
        <v/>
      </c>
      <c r="BZ342" s="58" t="str">
        <f t="shared" si="367"/>
        <v/>
      </c>
      <c r="CA342" s="52" t="s">
        <v>0</v>
      </c>
      <c r="CB342" s="20" t="str">
        <f t="shared" si="368"/>
        <v/>
      </c>
      <c r="CC342" s="52" t="s">
        <v>0</v>
      </c>
      <c r="CD342" s="63" t="str">
        <f>IF(AND(BM342="NEMA",BN342="NEMA"),MAX(CD$10:CD341)+1,"")</f>
        <v/>
      </c>
      <c r="CE342" s="58" t="str">
        <f t="shared" si="369"/>
        <v/>
      </c>
      <c r="CF342" t="s">
        <v>0</v>
      </c>
      <c r="CG342" s="138" t="str">
        <f t="shared" si="329"/>
        <v>Ž</v>
      </c>
      <c r="CH342" t="s">
        <v>0</v>
      </c>
      <c r="CI342" s="57" t="str">
        <f>IF(CD342="","",IF(M342&lt;&gt;"CRO","","INSERT INTO osoba (id,reg_broj,oib,spol_id,dat_rodjenja) VALUES ("&amp;CD342&amp;",(SELECT max(reg_broj)+1 FROM osoba),Null,'"&amp;CG342&amp;"',Null); INSERT INTO osoba_log (id,reg_broj,oib,spol_id,dat_rodjenja,dnevnik_id) SELECT id,reg_broj,oib,spol_id,dat_rodjenja,"&amp;dnevnik_id&amp;" FROM osoba WHERE id = "&amp;CD342&amp;";"))</f>
        <v/>
      </c>
      <c r="CJ342" s="71" t="str">
        <f>IF(CD342="","","INSERT INTO imeprezime (id,osoba_id,rbr,ime,prezime,klub_id,identitet_id,sintaksa_id,info,aktivno,dnevnik_id) VALUES ("&amp;CD342&amp;","&amp;IF(CI342="","Null",CD342)&amp;",1,'"&amp;BK342&amp;"','"&amp;BL342&amp;"',(SELECT id FROM klub WHERE naziv = '"&amp;BD342&amp;"'),Null,1,'',1,"&amp;dnevnik_id&amp;");")</f>
        <v/>
      </c>
      <c r="CK342" t="s">
        <v>0</v>
      </c>
      <c r="CL342" s="20" t="str">
        <f t="shared" si="370"/>
        <v/>
      </c>
      <c r="CM342" s="52" t="s">
        <v>0</v>
      </c>
      <c r="CN342" s="57" t="str">
        <f t="shared" si="330"/>
        <v/>
      </c>
      <c r="CO342" s="71" t="str">
        <f t="shared" si="331"/>
        <v/>
      </c>
      <c r="CP342" s="52" t="s">
        <v>0</v>
      </c>
      <c r="CQ342" s="57" t="str">
        <f t="shared" si="371"/>
        <v/>
      </c>
      <c r="CR342" s="58" t="str">
        <f t="shared" si="372"/>
        <v/>
      </c>
      <c r="CS342" s="52" t="s">
        <v>0</v>
      </c>
      <c r="CT342" s="57" t="str">
        <f t="shared" si="373"/>
        <v/>
      </c>
      <c r="CU342" s="58" t="str">
        <f t="shared" si="374"/>
        <v/>
      </c>
      <c r="CV342" s="52" t="s">
        <v>0</v>
      </c>
      <c r="CW342" s="57" t="str">
        <f t="shared" si="375"/>
        <v/>
      </c>
      <c r="CX342" s="58" t="str">
        <f t="shared" si="376"/>
        <v/>
      </c>
      <c r="CY342" s="52" t="s">
        <v>0</v>
      </c>
      <c r="CZ342" s="63" t="str">
        <f t="shared" si="377"/>
        <v/>
      </c>
      <c r="DA342" s="58" t="str" cm="1">
        <f t="array" ref="DA342">IF(CZ342&lt;&gt;"",INDEX(imePrezime_id,CZ342,0),IF(CD342&lt;&gt;"",CD342,""))</f>
        <v/>
      </c>
      <c r="DB342" s="52" t="s">
        <v>0</v>
      </c>
      <c r="DC342" s="63" t="str">
        <f t="shared" si="378"/>
        <v/>
      </c>
      <c r="DD342" s="78" t="str">
        <f t="shared" si="332"/>
        <v/>
      </c>
      <c r="DE342" s="78" t="str">
        <f t="shared" si="379"/>
        <v/>
      </c>
      <c r="DF342" s="78" t="str">
        <f t="shared" si="380"/>
        <v/>
      </c>
      <c r="DG342" s="71" t="str">
        <f t="shared" si="381"/>
        <v/>
      </c>
      <c r="DH342" s="52" t="s">
        <v>0</v>
      </c>
      <c r="DI342" s="63" t="str">
        <f>IF(BL342="","",MAX(DI$10:DI341)+1)</f>
        <v/>
      </c>
      <c r="DJ342" s="78" t="str">
        <f t="shared" si="382"/>
        <v/>
      </c>
      <c r="DK342" s="78" t="str">
        <f t="shared" si="383"/>
        <v/>
      </c>
      <c r="DL342" s="78" t="str">
        <f t="shared" si="384"/>
        <v/>
      </c>
      <c r="DM342" s="78" t="str">
        <f t="shared" si="385"/>
        <v/>
      </c>
      <c r="DN342" s="78" t="str">
        <f t="shared" si="333"/>
        <v/>
      </c>
      <c r="DO342" s="78" t="str">
        <f t="shared" si="334"/>
        <v/>
      </c>
      <c r="DP342" s="78" t="str">
        <f t="shared" si="386"/>
        <v/>
      </c>
      <c r="DQ342" s="78" t="str">
        <f t="shared" si="387"/>
        <v/>
      </c>
      <c r="DR342" s="78" t="str">
        <f t="shared" si="388"/>
        <v/>
      </c>
      <c r="DS342" s="58" t="str">
        <f t="shared" si="335"/>
        <v/>
      </c>
      <c r="DT342" s="52" t="s">
        <v>0</v>
      </c>
      <c r="DU342" s="20"/>
      <c r="DV342" s="52"/>
      <c r="DW342" s="20"/>
      <c r="DX342" s="52"/>
      <c r="DY342" s="230"/>
      <c r="DZ342" s="52" t="s">
        <v>0</v>
      </c>
    </row>
    <row r="343" spans="1:130" x14ac:dyDescent="0.25">
      <c r="A343" t="s">
        <v>0</v>
      </c>
      <c r="B343" s="57" t="str">
        <f>IF(csv!F335="","",csv!T335)</f>
        <v>Ž70</v>
      </c>
      <c r="C343" s="33" t="s">
        <v>0</v>
      </c>
      <c r="D343" s="33" t="str">
        <f>IF(csv!F335="","",csv!F335)</f>
        <v>Vacant</v>
      </c>
      <c r="E343" s="33" t="str">
        <f>IF(csv!E335="","",csv!E335)</f>
        <v/>
      </c>
      <c r="F343" s="33" t="s">
        <v>0</v>
      </c>
      <c r="G343" s="78" t="str">
        <f>IF(csv!M335="","",csv!M335)</f>
        <v/>
      </c>
      <c r="H343" s="78" t="str">
        <f>IF(csv!N335="","",csv!N335)</f>
        <v>0</v>
      </c>
      <c r="I343" s="33" t="s">
        <v>0</v>
      </c>
      <c r="J343" s="33" t="str">
        <f>IF(csv!P335="","",csv!P335)</f>
        <v/>
      </c>
      <c r="K343" s="33" t="str">
        <f>IF(csv!Q335="","",csv!Q335)</f>
        <v/>
      </c>
      <c r="L343" s="33" t="s">
        <v>0</v>
      </c>
      <c r="M343" s="71" t="str">
        <f>IF(csv!R335="","",csv!R335)</f>
        <v/>
      </c>
      <c r="N343" s="52" t="s">
        <v>0</v>
      </c>
      <c r="O343" s="57" t="str">
        <f t="shared" si="336"/>
        <v>Ž70</v>
      </c>
      <c r="P343" s="78">
        <f>IF(O343="","",IF(COUNTIF(O$10:O342,O343)=0,P342+1,P342))</f>
        <v>23</v>
      </c>
      <c r="Q343" s="93">
        <f t="shared" si="337"/>
        <v>113</v>
      </c>
      <c r="R343" s="94" t="str" cm="1">
        <f t="array" ref="R343">IF(S343="","",INDEX(natjecanjeStaze_naziv,MATCH(S343,natjecanjeStaze_stazaId,0)))</f>
        <v/>
      </c>
      <c r="S343" s="58" t="str">
        <f t="shared" si="338"/>
        <v/>
      </c>
      <c r="T343" s="52" t="s">
        <v>0</v>
      </c>
      <c r="U343" s="165" t="str">
        <f t="shared" si="339"/>
        <v>Ž70</v>
      </c>
      <c r="V343" s="52" t="s">
        <v>0</v>
      </c>
      <c r="W343" s="57" t="str">
        <f t="shared" si="340"/>
        <v/>
      </c>
      <c r="X343" s="78" t="str">
        <f t="shared" si="326"/>
        <v/>
      </c>
      <c r="Y343" s="33" t="str">
        <f t="shared" si="341"/>
        <v/>
      </c>
      <c r="Z343" s="71" t="str">
        <f>IF(Y343="","",MAX(Z$10:Z342)+1)</f>
        <v/>
      </c>
      <c r="AA343" s="52" t="s">
        <v>0</v>
      </c>
      <c r="AB343" s="135"/>
      <c r="AC343" s="52" t="s">
        <v>0</v>
      </c>
      <c r="AD343" s="20" t="str">
        <f t="shared" si="342"/>
        <v/>
      </c>
      <c r="AE343" s="52" t="s">
        <v>0</v>
      </c>
      <c r="AF343" s="165" t="str">
        <f t="shared" si="343"/>
        <v/>
      </c>
      <c r="AG343" s="52" t="s">
        <v>0</v>
      </c>
      <c r="AH343" s="57" t="str">
        <f t="shared" si="344"/>
        <v/>
      </c>
      <c r="AI343" s="33" t="str">
        <f t="shared" si="345"/>
        <v/>
      </c>
      <c r="AJ343" s="78" t="str">
        <f t="shared" si="327"/>
        <v/>
      </c>
      <c r="AK343" s="33" t="str" cm="1">
        <f t="array" ref="AK343">IF(AJ343="",""&amp;AI343,IF(AJ343="NEMA",AI343,INDEX(klub_naziv,MATCH(INDEX(klubAlias_klubId,AJ343),klub_id,0))))</f>
        <v/>
      </c>
      <c r="AL343" s="33" t="str" cm="1">
        <f t="array" ref="AL343">IFERROR(""&amp;INDEX(registarNatjecatelji,CX343,4),"")</f>
        <v/>
      </c>
      <c r="AM343" s="95" t="str">
        <f t="shared" si="346"/>
        <v/>
      </c>
      <c r="AN343" s="71" t="str">
        <f t="shared" si="347"/>
        <v/>
      </c>
      <c r="AO343" s="52" t="s">
        <v>0</v>
      </c>
      <c r="AP343" s="87" t="str">
        <f>IF(AJ343&lt;&gt;"NEMA","",IF(IFERROR(MATCH(AI343,AI$10:AI342,0),0)&lt;&gt;0,"",AI343))</f>
        <v/>
      </c>
      <c r="AQ343" s="52" t="s">
        <v>0</v>
      </c>
      <c r="AR343" s="135"/>
      <c r="AS343" s="52" t="s">
        <v>0</v>
      </c>
      <c r="AT343" s="57" t="str">
        <f t="shared" si="348"/>
        <v/>
      </c>
      <c r="AU343" s="33" t="str">
        <f>IF(AT343="","",MAX(AU$10:AU342)+1)</f>
        <v/>
      </c>
      <c r="AV343" s="33" t="str">
        <f t="shared" si="349"/>
        <v/>
      </c>
      <c r="AW343" s="33" t="str">
        <f t="shared" si="350"/>
        <v/>
      </c>
      <c r="AX343" s="33" t="str">
        <f>IF(AR343="","",MAX(AX$10:AX342)+1)</f>
        <v/>
      </c>
      <c r="AY343" s="94" t="str">
        <f t="shared" si="351"/>
        <v/>
      </c>
      <c r="AZ343" s="71" t="str">
        <f t="shared" si="352"/>
        <v/>
      </c>
      <c r="BA343" s="52" t="s">
        <v>0</v>
      </c>
      <c r="BB343" s="20" t="str">
        <f t="shared" si="353"/>
        <v/>
      </c>
      <c r="BC343" s="52" t="s">
        <v>0</v>
      </c>
      <c r="BD343" s="165" t="str">
        <f t="shared" si="354"/>
        <v/>
      </c>
      <c r="BE343" s="52" t="s">
        <v>0</v>
      </c>
      <c r="BF343" s="63" t="str">
        <f t="shared" si="355"/>
        <v/>
      </c>
      <c r="BG343" s="93" t="str">
        <f t="shared" si="356"/>
        <v>0</v>
      </c>
      <c r="BH343" s="211" t="str">
        <f t="shared" si="357"/>
        <v/>
      </c>
      <c r="BI343" s="212" t="str">
        <f t="shared" si="328"/>
        <v/>
      </c>
      <c r="BJ343" s="52" t="s">
        <v>0</v>
      </c>
      <c r="BK343" s="57" t="str">
        <f t="shared" si="358"/>
        <v>Vacant</v>
      </c>
      <c r="BL343" s="33" t="str">
        <f t="shared" si="359"/>
        <v/>
      </c>
      <c r="BM343" s="78" t="str">
        <f t="shared" si="360"/>
        <v/>
      </c>
      <c r="BN343" s="78" t="str">
        <f t="shared" si="361"/>
        <v/>
      </c>
      <c r="BO343" s="33" t="str">
        <f t="shared" si="362"/>
        <v/>
      </c>
      <c r="BP343" s="71" t="str">
        <f t="shared" si="363"/>
        <v/>
      </c>
      <c r="BQ343" s="52" t="s">
        <v>0</v>
      </c>
      <c r="BR343" s="87" t="str">
        <f t="shared" si="364"/>
        <v/>
      </c>
      <c r="BS343" s="52" t="s">
        <v>0</v>
      </c>
      <c r="BT343" s="20" t="str">
        <f t="shared" si="365"/>
        <v/>
      </c>
      <c r="BU343" s="52" t="s">
        <v>0</v>
      </c>
      <c r="BV343" s="135"/>
      <c r="BW343" s="52" t="s">
        <v>0</v>
      </c>
      <c r="BX343" s="57" t="str">
        <f t="shared" si="366"/>
        <v/>
      </c>
      <c r="BY343" s="78" t="str">
        <f>IF(BV343="","",MAX(BY$10:BY342)+1)</f>
        <v/>
      </c>
      <c r="BZ343" s="58" t="str">
        <f t="shared" si="367"/>
        <v/>
      </c>
      <c r="CA343" s="52" t="s">
        <v>0</v>
      </c>
      <c r="CB343" s="20" t="str">
        <f t="shared" si="368"/>
        <v/>
      </c>
      <c r="CC343" s="52" t="s">
        <v>0</v>
      </c>
      <c r="CD343" s="63" t="str">
        <f>IF(AND(BM343="NEMA",BN343="NEMA"),MAX(CD$10:CD342)+1,"")</f>
        <v/>
      </c>
      <c r="CE343" s="58" t="str">
        <f t="shared" si="369"/>
        <v/>
      </c>
      <c r="CF343" t="s">
        <v>0</v>
      </c>
      <c r="CG343" s="138" t="str">
        <f t="shared" si="329"/>
        <v>Ž</v>
      </c>
      <c r="CH343" t="s">
        <v>0</v>
      </c>
      <c r="CI343" s="57" t="str">
        <f>IF(CD343="","",IF(M343&lt;&gt;"CRO","","INSERT INTO osoba (id,reg_broj,oib,spol_id,dat_rodjenja) VALUES ("&amp;CD343&amp;",(SELECT max(reg_broj)+1 FROM osoba),Null,'"&amp;CG343&amp;"',Null); INSERT INTO osoba_log (id,reg_broj,oib,spol_id,dat_rodjenja,dnevnik_id) SELECT id,reg_broj,oib,spol_id,dat_rodjenja,"&amp;dnevnik_id&amp;" FROM osoba WHERE id = "&amp;CD343&amp;";"))</f>
        <v/>
      </c>
      <c r="CJ343" s="71" t="str">
        <f>IF(CD343="","","INSERT INTO imeprezime (id,osoba_id,rbr,ime,prezime,klub_id,identitet_id,sintaksa_id,info,aktivno,dnevnik_id) VALUES ("&amp;CD343&amp;","&amp;IF(CI343="","Null",CD343)&amp;",1,'"&amp;BK343&amp;"','"&amp;BL343&amp;"',(SELECT id FROM klub WHERE naziv = '"&amp;BD343&amp;"'),Null,1,'',1,"&amp;dnevnik_id&amp;");")</f>
        <v/>
      </c>
      <c r="CK343" t="s">
        <v>0</v>
      </c>
      <c r="CL343" s="20" t="str">
        <f t="shared" si="370"/>
        <v/>
      </c>
      <c r="CM343" s="52" t="s">
        <v>0</v>
      </c>
      <c r="CN343" s="57" t="str">
        <f t="shared" si="330"/>
        <v/>
      </c>
      <c r="CO343" s="71" t="str">
        <f t="shared" si="331"/>
        <v/>
      </c>
      <c r="CP343" s="52" t="s">
        <v>0</v>
      </c>
      <c r="CQ343" s="57" t="str">
        <f t="shared" si="371"/>
        <v/>
      </c>
      <c r="CR343" s="58" t="str">
        <f t="shared" si="372"/>
        <v/>
      </c>
      <c r="CS343" s="52" t="s">
        <v>0</v>
      </c>
      <c r="CT343" s="57" t="str">
        <f t="shared" si="373"/>
        <v/>
      </c>
      <c r="CU343" s="58" t="str">
        <f t="shared" si="374"/>
        <v/>
      </c>
      <c r="CV343" s="52" t="s">
        <v>0</v>
      </c>
      <c r="CW343" s="57" t="str">
        <f t="shared" si="375"/>
        <v/>
      </c>
      <c r="CX343" s="58" t="str">
        <f t="shared" si="376"/>
        <v/>
      </c>
      <c r="CY343" s="52" t="s">
        <v>0</v>
      </c>
      <c r="CZ343" s="63" t="str">
        <f t="shared" si="377"/>
        <v/>
      </c>
      <c r="DA343" s="58" t="str" cm="1">
        <f t="array" ref="DA343">IF(CZ343&lt;&gt;"",INDEX(imePrezime_id,CZ343,0),IF(CD343&lt;&gt;"",CD343,""))</f>
        <v/>
      </c>
      <c r="DB343" s="52" t="s">
        <v>0</v>
      </c>
      <c r="DC343" s="63" t="str">
        <f t="shared" si="378"/>
        <v/>
      </c>
      <c r="DD343" s="78" t="str">
        <f t="shared" si="332"/>
        <v/>
      </c>
      <c r="DE343" s="78" t="str">
        <f t="shared" si="379"/>
        <v/>
      </c>
      <c r="DF343" s="78" t="str">
        <f t="shared" si="380"/>
        <v/>
      </c>
      <c r="DG343" s="71" t="str">
        <f t="shared" si="381"/>
        <v/>
      </c>
      <c r="DH343" s="52" t="s">
        <v>0</v>
      </c>
      <c r="DI343" s="63" t="str">
        <f>IF(BL343="","",MAX(DI$10:DI342)+1)</f>
        <v/>
      </c>
      <c r="DJ343" s="78" t="str">
        <f t="shared" si="382"/>
        <v/>
      </c>
      <c r="DK343" s="78" t="str">
        <f t="shared" si="383"/>
        <v/>
      </c>
      <c r="DL343" s="78" t="str">
        <f t="shared" si="384"/>
        <v/>
      </c>
      <c r="DM343" s="78" t="str">
        <f t="shared" si="385"/>
        <v/>
      </c>
      <c r="DN343" s="78" t="str">
        <f t="shared" si="333"/>
        <v/>
      </c>
      <c r="DO343" s="78" t="str">
        <f t="shared" si="334"/>
        <v/>
      </c>
      <c r="DP343" s="78" t="str">
        <f t="shared" si="386"/>
        <v/>
      </c>
      <c r="DQ343" s="78" t="str">
        <f t="shared" si="387"/>
        <v/>
      </c>
      <c r="DR343" s="78" t="str">
        <f t="shared" si="388"/>
        <v/>
      </c>
      <c r="DS343" s="58" t="str">
        <f t="shared" si="335"/>
        <v/>
      </c>
      <c r="DT343" s="52" t="s">
        <v>0</v>
      </c>
      <c r="DU343" s="20"/>
      <c r="DV343" s="52"/>
      <c r="DW343" s="20"/>
      <c r="DX343" s="52"/>
      <c r="DY343" s="230"/>
      <c r="DZ343" s="52" t="s">
        <v>0</v>
      </c>
    </row>
    <row r="344" spans="1:130" x14ac:dyDescent="0.25">
      <c r="A344" t="s">
        <v>0</v>
      </c>
      <c r="B344" s="57" t="str">
        <f>IF(csv!F336="","",csv!T336)</f>
        <v>Ž70</v>
      </c>
      <c r="C344" s="33" t="s">
        <v>0</v>
      </c>
      <c r="D344" s="33" t="str">
        <f>IF(csv!F336="","",csv!F336)</f>
        <v>Vacant</v>
      </c>
      <c r="E344" s="33" t="str">
        <f>IF(csv!E336="","",csv!E336)</f>
        <v/>
      </c>
      <c r="F344" s="33" t="s">
        <v>0</v>
      </c>
      <c r="G344" s="78" t="str">
        <f>IF(csv!M336="","",csv!M336)</f>
        <v/>
      </c>
      <c r="H344" s="78" t="str">
        <f>IF(csv!N336="","",csv!N336)</f>
        <v>0</v>
      </c>
      <c r="I344" s="33" t="s">
        <v>0</v>
      </c>
      <c r="J344" s="33" t="str">
        <f>IF(csv!P336="","",csv!P336)</f>
        <v/>
      </c>
      <c r="K344" s="33" t="str">
        <f>IF(csv!Q336="","",csv!Q336)</f>
        <v/>
      </c>
      <c r="L344" s="33" t="s">
        <v>0</v>
      </c>
      <c r="M344" s="71" t="str">
        <f>IF(csv!R336="","",csv!R336)</f>
        <v/>
      </c>
      <c r="N344" s="52" t="s">
        <v>0</v>
      </c>
      <c r="O344" s="57" t="str">
        <f t="shared" si="336"/>
        <v>Ž70</v>
      </c>
      <c r="P344" s="78">
        <f>IF(O344="","",IF(COUNTIF(O$10:O343,O344)=0,P343+1,P343))</f>
        <v>23</v>
      </c>
      <c r="Q344" s="93">
        <f t="shared" si="337"/>
        <v>113</v>
      </c>
      <c r="R344" s="94" t="str" cm="1">
        <f t="array" ref="R344">IF(S344="","",INDEX(natjecanjeStaze_naziv,MATCH(S344,natjecanjeStaze_stazaId,0)))</f>
        <v/>
      </c>
      <c r="S344" s="58" t="str">
        <f t="shared" si="338"/>
        <v/>
      </c>
      <c r="T344" s="52" t="s">
        <v>0</v>
      </c>
      <c r="U344" s="165" t="str">
        <f t="shared" si="339"/>
        <v>Ž70</v>
      </c>
      <c r="V344" s="52" t="s">
        <v>0</v>
      </c>
      <c r="W344" s="57" t="str">
        <f t="shared" si="340"/>
        <v/>
      </c>
      <c r="X344" s="78" t="str">
        <f t="shared" si="326"/>
        <v/>
      </c>
      <c r="Y344" s="33" t="str">
        <f t="shared" si="341"/>
        <v/>
      </c>
      <c r="Z344" s="71" t="str">
        <f>IF(Y344="","",MAX(Z$10:Z343)+1)</f>
        <v/>
      </c>
      <c r="AA344" s="52" t="s">
        <v>0</v>
      </c>
      <c r="AB344" s="135"/>
      <c r="AC344" s="52" t="s">
        <v>0</v>
      </c>
      <c r="AD344" s="20" t="str">
        <f t="shared" si="342"/>
        <v/>
      </c>
      <c r="AE344" s="52" t="s">
        <v>0</v>
      </c>
      <c r="AF344" s="165" t="str">
        <f t="shared" si="343"/>
        <v/>
      </c>
      <c r="AG344" s="52" t="s">
        <v>0</v>
      </c>
      <c r="AH344" s="57" t="str">
        <f t="shared" si="344"/>
        <v/>
      </c>
      <c r="AI344" s="33" t="str">
        <f t="shared" si="345"/>
        <v/>
      </c>
      <c r="AJ344" s="78" t="str">
        <f t="shared" si="327"/>
        <v/>
      </c>
      <c r="AK344" s="33" t="str" cm="1">
        <f t="array" ref="AK344">IF(AJ344="",""&amp;AI344,IF(AJ344="NEMA",AI344,INDEX(klub_naziv,MATCH(INDEX(klubAlias_klubId,AJ344),klub_id,0))))</f>
        <v/>
      </c>
      <c r="AL344" s="33" t="str" cm="1">
        <f t="array" ref="AL344">IFERROR(""&amp;INDEX(registarNatjecatelji,CX344,4),"")</f>
        <v/>
      </c>
      <c r="AM344" s="95" t="str">
        <f t="shared" si="346"/>
        <v/>
      </c>
      <c r="AN344" s="71" t="str">
        <f t="shared" si="347"/>
        <v/>
      </c>
      <c r="AO344" s="52" t="s">
        <v>0</v>
      </c>
      <c r="AP344" s="87" t="str">
        <f>IF(AJ344&lt;&gt;"NEMA","",IF(IFERROR(MATCH(AI344,AI$10:AI343,0),0)&lt;&gt;0,"",AI344))</f>
        <v/>
      </c>
      <c r="AQ344" s="52" t="s">
        <v>0</v>
      </c>
      <c r="AR344" s="135"/>
      <c r="AS344" s="52" t="s">
        <v>0</v>
      </c>
      <c r="AT344" s="57" t="str">
        <f t="shared" si="348"/>
        <v/>
      </c>
      <c r="AU344" s="33" t="str">
        <f>IF(AT344="","",MAX(AU$10:AU343)+1)</f>
        <v/>
      </c>
      <c r="AV344" s="33" t="str">
        <f t="shared" si="349"/>
        <v/>
      </c>
      <c r="AW344" s="33" t="str">
        <f t="shared" si="350"/>
        <v/>
      </c>
      <c r="AX344" s="33" t="str">
        <f>IF(AR344="","",MAX(AX$10:AX343)+1)</f>
        <v/>
      </c>
      <c r="AY344" s="94" t="str">
        <f t="shared" si="351"/>
        <v/>
      </c>
      <c r="AZ344" s="71" t="str">
        <f t="shared" si="352"/>
        <v/>
      </c>
      <c r="BA344" s="52" t="s">
        <v>0</v>
      </c>
      <c r="BB344" s="20" t="str">
        <f t="shared" si="353"/>
        <v/>
      </c>
      <c r="BC344" s="52" t="s">
        <v>0</v>
      </c>
      <c r="BD344" s="165" t="str">
        <f t="shared" si="354"/>
        <v/>
      </c>
      <c r="BE344" s="52" t="s">
        <v>0</v>
      </c>
      <c r="BF344" s="63" t="str">
        <f t="shared" si="355"/>
        <v/>
      </c>
      <c r="BG344" s="93" t="str">
        <f t="shared" si="356"/>
        <v>0</v>
      </c>
      <c r="BH344" s="211" t="str">
        <f t="shared" si="357"/>
        <v/>
      </c>
      <c r="BI344" s="212" t="str">
        <f t="shared" si="328"/>
        <v/>
      </c>
      <c r="BJ344" s="52" t="s">
        <v>0</v>
      </c>
      <c r="BK344" s="57" t="str">
        <f t="shared" si="358"/>
        <v>Vacant</v>
      </c>
      <c r="BL344" s="33" t="str">
        <f t="shared" si="359"/>
        <v/>
      </c>
      <c r="BM344" s="78" t="str">
        <f t="shared" si="360"/>
        <v/>
      </c>
      <c r="BN344" s="78" t="str">
        <f t="shared" si="361"/>
        <v/>
      </c>
      <c r="BO344" s="33" t="str">
        <f t="shared" si="362"/>
        <v/>
      </c>
      <c r="BP344" s="71" t="str">
        <f t="shared" si="363"/>
        <v/>
      </c>
      <c r="BQ344" s="52" t="s">
        <v>0</v>
      </c>
      <c r="BR344" s="87" t="str">
        <f t="shared" si="364"/>
        <v/>
      </c>
      <c r="BS344" s="52" t="s">
        <v>0</v>
      </c>
      <c r="BT344" s="20" t="str">
        <f t="shared" si="365"/>
        <v/>
      </c>
      <c r="BU344" s="52" t="s">
        <v>0</v>
      </c>
      <c r="BV344" s="135"/>
      <c r="BW344" s="52" t="s">
        <v>0</v>
      </c>
      <c r="BX344" s="57" t="str">
        <f t="shared" si="366"/>
        <v/>
      </c>
      <c r="BY344" s="78" t="str">
        <f>IF(BV344="","",MAX(BY$10:BY343)+1)</f>
        <v/>
      </c>
      <c r="BZ344" s="58" t="str">
        <f t="shared" si="367"/>
        <v/>
      </c>
      <c r="CA344" s="52" t="s">
        <v>0</v>
      </c>
      <c r="CB344" s="20" t="str">
        <f t="shared" si="368"/>
        <v/>
      </c>
      <c r="CC344" s="52" t="s">
        <v>0</v>
      </c>
      <c r="CD344" s="63" t="str">
        <f>IF(AND(BM344="NEMA",BN344="NEMA"),MAX(CD$10:CD343)+1,"")</f>
        <v/>
      </c>
      <c r="CE344" s="58" t="str">
        <f t="shared" si="369"/>
        <v/>
      </c>
      <c r="CF344" t="s">
        <v>0</v>
      </c>
      <c r="CG344" s="138" t="str">
        <f t="shared" si="329"/>
        <v>Ž</v>
      </c>
      <c r="CH344" t="s">
        <v>0</v>
      </c>
      <c r="CI344" s="57" t="str">
        <f>IF(CD344="","",IF(M344&lt;&gt;"CRO","","INSERT INTO osoba (id,reg_broj,oib,spol_id,dat_rodjenja) VALUES ("&amp;CD344&amp;",(SELECT max(reg_broj)+1 FROM osoba),Null,'"&amp;CG344&amp;"',Null); INSERT INTO osoba_log (id,reg_broj,oib,spol_id,dat_rodjenja,dnevnik_id) SELECT id,reg_broj,oib,spol_id,dat_rodjenja,"&amp;dnevnik_id&amp;" FROM osoba WHERE id = "&amp;CD344&amp;";"))</f>
        <v/>
      </c>
      <c r="CJ344" s="71" t="str">
        <f>IF(CD344="","","INSERT INTO imeprezime (id,osoba_id,rbr,ime,prezime,klub_id,identitet_id,sintaksa_id,info,aktivno,dnevnik_id) VALUES ("&amp;CD344&amp;","&amp;IF(CI344="","Null",CD344)&amp;",1,'"&amp;BK344&amp;"','"&amp;BL344&amp;"',(SELECT id FROM klub WHERE naziv = '"&amp;BD344&amp;"'),Null,1,'',1,"&amp;dnevnik_id&amp;");")</f>
        <v/>
      </c>
      <c r="CK344" t="s">
        <v>0</v>
      </c>
      <c r="CL344" s="20" t="str">
        <f t="shared" si="370"/>
        <v/>
      </c>
      <c r="CM344" s="52" t="s">
        <v>0</v>
      </c>
      <c r="CN344" s="57" t="str">
        <f t="shared" si="330"/>
        <v/>
      </c>
      <c r="CO344" s="71" t="str">
        <f t="shared" si="331"/>
        <v/>
      </c>
      <c r="CP344" s="52" t="s">
        <v>0</v>
      </c>
      <c r="CQ344" s="57" t="str">
        <f t="shared" si="371"/>
        <v/>
      </c>
      <c r="CR344" s="58" t="str">
        <f t="shared" si="372"/>
        <v/>
      </c>
      <c r="CS344" s="52" t="s">
        <v>0</v>
      </c>
      <c r="CT344" s="57" t="str">
        <f t="shared" si="373"/>
        <v/>
      </c>
      <c r="CU344" s="58" t="str">
        <f t="shared" si="374"/>
        <v/>
      </c>
      <c r="CV344" s="52" t="s">
        <v>0</v>
      </c>
      <c r="CW344" s="57" t="str">
        <f t="shared" si="375"/>
        <v/>
      </c>
      <c r="CX344" s="58" t="str">
        <f t="shared" si="376"/>
        <v/>
      </c>
      <c r="CY344" s="52" t="s">
        <v>0</v>
      </c>
      <c r="CZ344" s="63" t="str">
        <f t="shared" si="377"/>
        <v/>
      </c>
      <c r="DA344" s="58" t="str" cm="1">
        <f t="array" ref="DA344">IF(CZ344&lt;&gt;"",INDEX(imePrezime_id,CZ344,0),IF(CD344&lt;&gt;"",CD344,""))</f>
        <v/>
      </c>
      <c r="DB344" s="52" t="s">
        <v>0</v>
      </c>
      <c r="DC344" s="63" t="str">
        <f t="shared" si="378"/>
        <v/>
      </c>
      <c r="DD344" s="78" t="str">
        <f t="shared" si="332"/>
        <v/>
      </c>
      <c r="DE344" s="78" t="str">
        <f t="shared" si="379"/>
        <v/>
      </c>
      <c r="DF344" s="78" t="str">
        <f t="shared" si="380"/>
        <v/>
      </c>
      <c r="DG344" s="71" t="str">
        <f t="shared" si="381"/>
        <v/>
      </c>
      <c r="DH344" s="52" t="s">
        <v>0</v>
      </c>
      <c r="DI344" s="63" t="str">
        <f>IF(BL344="","",MAX(DI$10:DI343)+1)</f>
        <v/>
      </c>
      <c r="DJ344" s="78" t="str">
        <f t="shared" si="382"/>
        <v/>
      </c>
      <c r="DK344" s="78" t="str">
        <f t="shared" si="383"/>
        <v/>
      </c>
      <c r="DL344" s="78" t="str">
        <f t="shared" si="384"/>
        <v/>
      </c>
      <c r="DM344" s="78" t="str">
        <f t="shared" si="385"/>
        <v/>
      </c>
      <c r="DN344" s="78" t="str">
        <f t="shared" si="333"/>
        <v/>
      </c>
      <c r="DO344" s="78" t="str">
        <f t="shared" si="334"/>
        <v/>
      </c>
      <c r="DP344" s="78" t="str">
        <f t="shared" si="386"/>
        <v/>
      </c>
      <c r="DQ344" s="78" t="str">
        <f t="shared" si="387"/>
        <v/>
      </c>
      <c r="DR344" s="78" t="str">
        <f t="shared" si="388"/>
        <v/>
      </c>
      <c r="DS344" s="58" t="str">
        <f t="shared" si="335"/>
        <v/>
      </c>
      <c r="DT344" s="52" t="s">
        <v>0</v>
      </c>
      <c r="DU344" s="20"/>
      <c r="DV344" s="52"/>
      <c r="DW344" s="20"/>
      <c r="DX344" s="52"/>
      <c r="DY344" s="230"/>
      <c r="DZ344" s="52" t="s">
        <v>0</v>
      </c>
    </row>
    <row r="345" spans="1:130" x14ac:dyDescent="0.25">
      <c r="A345" t="s">
        <v>0</v>
      </c>
      <c r="B345" s="57" t="str">
        <f>IF(csv!F337="","",csv!T337)</f>
        <v/>
      </c>
      <c r="C345" s="33" t="s">
        <v>0</v>
      </c>
      <c r="D345" s="33" t="str">
        <f>IF(csv!F337="","",csv!F337)</f>
        <v/>
      </c>
      <c r="E345" s="33" t="str">
        <f>IF(csv!E337="","",csv!E337)</f>
        <v/>
      </c>
      <c r="F345" s="33" t="s">
        <v>0</v>
      </c>
      <c r="G345" s="78" t="str">
        <f>IF(csv!M337="","",csv!M337)</f>
        <v/>
      </c>
      <c r="H345" s="78" t="str">
        <f>IF(csv!N337="","",csv!N337)</f>
        <v/>
      </c>
      <c r="I345" s="33" t="s">
        <v>0</v>
      </c>
      <c r="J345" s="33" t="str">
        <f>IF(csv!P337="","",csv!P337)</f>
        <v/>
      </c>
      <c r="K345" s="33" t="str">
        <f>IF(csv!Q337="","",csv!Q337)</f>
        <v/>
      </c>
      <c r="L345" s="33" t="s">
        <v>0</v>
      </c>
      <c r="M345" s="71" t="str">
        <f>IF(csv!R337="","",csv!R337)</f>
        <v/>
      </c>
      <c r="N345" s="52" t="s">
        <v>0</v>
      </c>
      <c r="O345" s="57" t="str">
        <f t="shared" si="336"/>
        <v/>
      </c>
      <c r="P345" s="78" t="str">
        <f>IF(O345="","",IF(COUNTIF(O$10:O344,O345)=0,P344+1,P344))</f>
        <v/>
      </c>
      <c r="Q345" s="93" t="str">
        <f t="shared" si="337"/>
        <v/>
      </c>
      <c r="R345" s="94" t="str" cm="1">
        <f t="array" ref="R345">IF(S345="","",INDEX(natjecanjeStaze_naziv,MATCH(S345,natjecanjeStaze_stazaId,0)))</f>
        <v/>
      </c>
      <c r="S345" s="58" t="str">
        <f t="shared" si="338"/>
        <v/>
      </c>
      <c r="T345" s="52" t="s">
        <v>0</v>
      </c>
      <c r="U345" s="165" t="str">
        <f t="shared" si="339"/>
        <v/>
      </c>
      <c r="V345" s="52" t="s">
        <v>0</v>
      </c>
      <c r="W345" s="57" t="str">
        <f t="shared" si="340"/>
        <v/>
      </c>
      <c r="X345" s="78" t="str">
        <f t="shared" si="326"/>
        <v/>
      </c>
      <c r="Y345" s="33" t="str">
        <f t="shared" si="341"/>
        <v/>
      </c>
      <c r="Z345" s="71" t="str">
        <f>IF(Y345="","",MAX(Z$10:Z344)+1)</f>
        <v/>
      </c>
      <c r="AA345" s="52" t="s">
        <v>0</v>
      </c>
      <c r="AB345" s="135"/>
      <c r="AC345" s="52" t="s">
        <v>0</v>
      </c>
      <c r="AD345" s="20" t="str">
        <f t="shared" si="342"/>
        <v/>
      </c>
      <c r="AE345" s="52" t="s">
        <v>0</v>
      </c>
      <c r="AF345" s="165" t="str">
        <f t="shared" si="343"/>
        <v/>
      </c>
      <c r="AG345" s="52" t="s">
        <v>0</v>
      </c>
      <c r="AH345" s="57" t="str">
        <f t="shared" si="344"/>
        <v/>
      </c>
      <c r="AI345" s="33" t="str">
        <f t="shared" si="345"/>
        <v/>
      </c>
      <c r="AJ345" s="78" t="str">
        <f t="shared" si="327"/>
        <v/>
      </c>
      <c r="AK345" s="33" t="str" cm="1">
        <f t="array" ref="AK345">IF(AJ345="",""&amp;AI345,IF(AJ345="NEMA",AI345,INDEX(klub_naziv,MATCH(INDEX(klubAlias_klubId,AJ345),klub_id,0))))</f>
        <v/>
      </c>
      <c r="AL345" s="33" t="str" cm="1">
        <f t="array" ref="AL345">IFERROR(""&amp;INDEX(registarNatjecatelji,CX345,4),"")</f>
        <v/>
      </c>
      <c r="AM345" s="95" t="str">
        <f t="shared" si="346"/>
        <v/>
      </c>
      <c r="AN345" s="71" t="str">
        <f t="shared" si="347"/>
        <v/>
      </c>
      <c r="AO345" s="52" t="s">
        <v>0</v>
      </c>
      <c r="AP345" s="87" t="str">
        <f>IF(AJ345&lt;&gt;"NEMA","",IF(IFERROR(MATCH(AI345,AI$10:AI344,0),0)&lt;&gt;0,"",AI345))</f>
        <v/>
      </c>
      <c r="AQ345" s="52" t="s">
        <v>0</v>
      </c>
      <c r="AR345" s="135"/>
      <c r="AS345" s="52" t="s">
        <v>0</v>
      </c>
      <c r="AT345" s="57" t="str">
        <f t="shared" si="348"/>
        <v/>
      </c>
      <c r="AU345" s="33" t="str">
        <f>IF(AT345="","",MAX(AU$10:AU344)+1)</f>
        <v/>
      </c>
      <c r="AV345" s="33" t="str">
        <f t="shared" si="349"/>
        <v/>
      </c>
      <c r="AW345" s="33" t="str">
        <f t="shared" si="350"/>
        <v/>
      </c>
      <c r="AX345" s="33" t="str">
        <f>IF(AR345="","",MAX(AX$10:AX344)+1)</f>
        <v/>
      </c>
      <c r="AY345" s="94" t="str">
        <f t="shared" si="351"/>
        <v/>
      </c>
      <c r="AZ345" s="71" t="str">
        <f t="shared" si="352"/>
        <v/>
      </c>
      <c r="BA345" s="52" t="s">
        <v>0</v>
      </c>
      <c r="BB345" s="20" t="str">
        <f t="shared" si="353"/>
        <v/>
      </c>
      <c r="BC345" s="52" t="s">
        <v>0</v>
      </c>
      <c r="BD345" s="165" t="str">
        <f t="shared" si="354"/>
        <v/>
      </c>
      <c r="BE345" s="52" t="s">
        <v>0</v>
      </c>
      <c r="BF345" s="63" t="str">
        <f t="shared" si="355"/>
        <v/>
      </c>
      <c r="BG345" s="93" t="str">
        <f t="shared" si="356"/>
        <v/>
      </c>
      <c r="BH345" s="211" t="str">
        <f t="shared" si="357"/>
        <v/>
      </c>
      <c r="BI345" s="212" t="str">
        <f t="shared" si="328"/>
        <v/>
      </c>
      <c r="BJ345" s="52" t="s">
        <v>0</v>
      </c>
      <c r="BK345" s="57" t="str">
        <f t="shared" si="358"/>
        <v/>
      </c>
      <c r="BL345" s="33" t="str">
        <f t="shared" si="359"/>
        <v/>
      </c>
      <c r="BM345" s="78" t="str">
        <f t="shared" si="360"/>
        <v/>
      </c>
      <c r="BN345" s="78" t="str">
        <f t="shared" si="361"/>
        <v/>
      </c>
      <c r="BO345" s="33" t="str">
        <f t="shared" si="362"/>
        <v/>
      </c>
      <c r="BP345" s="71" t="str">
        <f t="shared" si="363"/>
        <v/>
      </c>
      <c r="BQ345" s="52" t="s">
        <v>0</v>
      </c>
      <c r="BR345" s="87" t="str">
        <f t="shared" si="364"/>
        <v/>
      </c>
      <c r="BS345" s="52" t="s">
        <v>0</v>
      </c>
      <c r="BT345" s="20" t="str">
        <f t="shared" si="365"/>
        <v/>
      </c>
      <c r="BU345" s="52" t="s">
        <v>0</v>
      </c>
      <c r="BV345" s="135"/>
      <c r="BW345" s="52" t="s">
        <v>0</v>
      </c>
      <c r="BX345" s="57" t="str">
        <f t="shared" si="366"/>
        <v/>
      </c>
      <c r="BY345" s="78" t="str">
        <f>IF(BV345="","",MAX(BY$10:BY344)+1)</f>
        <v/>
      </c>
      <c r="BZ345" s="58" t="str">
        <f t="shared" si="367"/>
        <v/>
      </c>
      <c r="CA345" s="52" t="s">
        <v>0</v>
      </c>
      <c r="CB345" s="20" t="str">
        <f t="shared" si="368"/>
        <v/>
      </c>
      <c r="CC345" s="52" t="s">
        <v>0</v>
      </c>
      <c r="CD345" s="63" t="str">
        <f>IF(AND(BM345="NEMA",BN345="NEMA"),MAX(CD$10:CD344)+1,"")</f>
        <v/>
      </c>
      <c r="CE345" s="58" t="str">
        <f t="shared" si="369"/>
        <v/>
      </c>
      <c r="CF345" t="s">
        <v>0</v>
      </c>
      <c r="CG345" s="138" t="str">
        <f t="shared" si="329"/>
        <v/>
      </c>
      <c r="CH345" t="s">
        <v>0</v>
      </c>
      <c r="CI345" s="57" t="str">
        <f>IF(CD345="","",IF(M345&lt;&gt;"CRO","","INSERT INTO osoba (id,reg_broj,oib,spol_id,dat_rodjenja) VALUES ("&amp;CD345&amp;",(SELECT max(reg_broj)+1 FROM osoba),Null,'"&amp;CG345&amp;"',Null); INSERT INTO osoba_log (id,reg_broj,oib,spol_id,dat_rodjenja,dnevnik_id) SELECT id,reg_broj,oib,spol_id,dat_rodjenja,"&amp;dnevnik_id&amp;" FROM osoba WHERE id = "&amp;CD345&amp;";"))</f>
        <v/>
      </c>
      <c r="CJ345" s="71" t="str">
        <f>IF(CD345="","","INSERT INTO imeprezime (id,osoba_id,rbr,ime,prezime,klub_id,identitet_id,sintaksa_id,info,aktivno,dnevnik_id) VALUES ("&amp;CD345&amp;","&amp;IF(CI345="","Null",CD345)&amp;",1,'"&amp;BK345&amp;"','"&amp;BL345&amp;"',(SELECT id FROM klub WHERE naziv = '"&amp;BD345&amp;"'),Null,1,'',1,"&amp;dnevnik_id&amp;");")</f>
        <v/>
      </c>
      <c r="CK345" t="s">
        <v>0</v>
      </c>
      <c r="CL345" s="20" t="str">
        <f t="shared" si="370"/>
        <v/>
      </c>
      <c r="CM345" s="52" t="s">
        <v>0</v>
      </c>
      <c r="CN345" s="57" t="str">
        <f t="shared" si="330"/>
        <v/>
      </c>
      <c r="CO345" s="71" t="str">
        <f t="shared" si="331"/>
        <v/>
      </c>
      <c r="CP345" s="52" t="s">
        <v>0</v>
      </c>
      <c r="CQ345" s="57" t="str">
        <f t="shared" si="371"/>
        <v/>
      </c>
      <c r="CR345" s="58" t="str">
        <f t="shared" si="372"/>
        <v/>
      </c>
      <c r="CS345" s="52" t="s">
        <v>0</v>
      </c>
      <c r="CT345" s="57" t="str">
        <f t="shared" si="373"/>
        <v/>
      </c>
      <c r="CU345" s="58" t="str">
        <f t="shared" si="374"/>
        <v/>
      </c>
      <c r="CV345" s="52" t="s">
        <v>0</v>
      </c>
      <c r="CW345" s="57" t="str">
        <f t="shared" si="375"/>
        <v/>
      </c>
      <c r="CX345" s="58" t="str">
        <f t="shared" si="376"/>
        <v/>
      </c>
      <c r="CY345" s="52" t="s">
        <v>0</v>
      </c>
      <c r="CZ345" s="63" t="str">
        <f t="shared" si="377"/>
        <v/>
      </c>
      <c r="DA345" s="58" t="str" cm="1">
        <f t="array" ref="DA345">IF(CZ345&lt;&gt;"",INDEX(imePrezime_id,CZ345,0),IF(CD345&lt;&gt;"",CD345,""))</f>
        <v/>
      </c>
      <c r="DB345" s="52" t="s">
        <v>0</v>
      </c>
      <c r="DC345" s="63" t="str">
        <f t="shared" si="378"/>
        <v/>
      </c>
      <c r="DD345" s="78" t="str">
        <f t="shared" si="332"/>
        <v/>
      </c>
      <c r="DE345" s="78" t="str">
        <f t="shared" si="379"/>
        <v/>
      </c>
      <c r="DF345" s="78" t="str">
        <f t="shared" si="380"/>
        <v/>
      </c>
      <c r="DG345" s="71" t="str">
        <f t="shared" si="381"/>
        <v/>
      </c>
      <c r="DH345" s="52" t="s">
        <v>0</v>
      </c>
      <c r="DI345" s="63" t="str">
        <f>IF(BL345="","",MAX(DI$10:DI344)+1)</f>
        <v/>
      </c>
      <c r="DJ345" s="78" t="str">
        <f t="shared" si="382"/>
        <v/>
      </c>
      <c r="DK345" s="78" t="str">
        <f t="shared" si="383"/>
        <v/>
      </c>
      <c r="DL345" s="78" t="str">
        <f t="shared" si="384"/>
        <v/>
      </c>
      <c r="DM345" s="78" t="str">
        <f t="shared" si="385"/>
        <v/>
      </c>
      <c r="DN345" s="78" t="str">
        <f t="shared" si="333"/>
        <v/>
      </c>
      <c r="DO345" s="78" t="str">
        <f t="shared" si="334"/>
        <v/>
      </c>
      <c r="DP345" s="78" t="str">
        <f t="shared" si="386"/>
        <v/>
      </c>
      <c r="DQ345" s="78" t="str">
        <f t="shared" si="387"/>
        <v/>
      </c>
      <c r="DR345" s="78" t="str">
        <f t="shared" si="388"/>
        <v/>
      </c>
      <c r="DS345" s="58" t="str">
        <f t="shared" si="335"/>
        <v/>
      </c>
      <c r="DT345" s="52" t="s">
        <v>0</v>
      </c>
      <c r="DU345" s="20"/>
      <c r="DV345" s="52"/>
      <c r="DW345" s="20"/>
      <c r="DX345" s="52"/>
      <c r="DY345" s="230"/>
      <c r="DZ345" s="52" t="s">
        <v>0</v>
      </c>
    </row>
    <row r="346" spans="1:130" x14ac:dyDescent="0.25">
      <c r="A346" t="s">
        <v>0</v>
      </c>
      <c r="B346" s="57" t="str">
        <f>IF(csv!F338="","",csv!T338)</f>
        <v/>
      </c>
      <c r="C346" s="33" t="s">
        <v>0</v>
      </c>
      <c r="D346" s="33" t="str">
        <f>IF(csv!F338="","",csv!F338)</f>
        <v/>
      </c>
      <c r="E346" s="33" t="str">
        <f>IF(csv!E338="","",csv!E338)</f>
        <v/>
      </c>
      <c r="F346" s="33" t="s">
        <v>0</v>
      </c>
      <c r="G346" s="78" t="str">
        <f>IF(csv!M338="","",csv!M338)</f>
        <v/>
      </c>
      <c r="H346" s="78" t="str">
        <f>IF(csv!N338="","",csv!N338)</f>
        <v/>
      </c>
      <c r="I346" s="33" t="s">
        <v>0</v>
      </c>
      <c r="J346" s="33" t="str">
        <f>IF(csv!P338="","",csv!P338)</f>
        <v/>
      </c>
      <c r="K346" s="33" t="str">
        <f>IF(csv!Q338="","",csv!Q338)</f>
        <v/>
      </c>
      <c r="L346" s="33" t="s">
        <v>0</v>
      </c>
      <c r="M346" s="71" t="str">
        <f>IF(csv!R338="","",csv!R338)</f>
        <v/>
      </c>
      <c r="N346" s="52" t="s">
        <v>0</v>
      </c>
      <c r="O346" s="57" t="str">
        <f t="shared" si="336"/>
        <v/>
      </c>
      <c r="P346" s="78" t="str">
        <f>IF(O346="","",IF(COUNTIF(O$10:O345,O346)=0,P345+1,P345))</f>
        <v/>
      </c>
      <c r="Q346" s="93" t="str">
        <f t="shared" si="337"/>
        <v/>
      </c>
      <c r="R346" s="94" t="str" cm="1">
        <f t="array" ref="R346">IF(S346="","",INDEX(natjecanjeStaze_naziv,MATCH(S346,natjecanjeStaze_stazaId,0)))</f>
        <v/>
      </c>
      <c r="S346" s="58" t="str">
        <f t="shared" si="338"/>
        <v/>
      </c>
      <c r="T346" s="52" t="s">
        <v>0</v>
      </c>
      <c r="U346" s="165" t="str">
        <f t="shared" si="339"/>
        <v/>
      </c>
      <c r="V346" s="52" t="s">
        <v>0</v>
      </c>
      <c r="W346" s="57" t="str">
        <f t="shared" si="340"/>
        <v/>
      </c>
      <c r="X346" s="78" t="str">
        <f t="shared" si="326"/>
        <v/>
      </c>
      <c r="Y346" s="33" t="str">
        <f t="shared" si="341"/>
        <v/>
      </c>
      <c r="Z346" s="71" t="str">
        <f>IF(Y346="","",MAX(Z$10:Z345)+1)</f>
        <v/>
      </c>
      <c r="AA346" s="52" t="s">
        <v>0</v>
      </c>
      <c r="AB346" s="135"/>
      <c r="AC346" s="52" t="s">
        <v>0</v>
      </c>
      <c r="AD346" s="20" t="str">
        <f t="shared" si="342"/>
        <v/>
      </c>
      <c r="AE346" s="52" t="s">
        <v>0</v>
      </c>
      <c r="AF346" s="165" t="str">
        <f t="shared" si="343"/>
        <v/>
      </c>
      <c r="AG346" s="52" t="s">
        <v>0</v>
      </c>
      <c r="AH346" s="57" t="str">
        <f t="shared" si="344"/>
        <v/>
      </c>
      <c r="AI346" s="33" t="str">
        <f t="shared" si="345"/>
        <v/>
      </c>
      <c r="AJ346" s="78" t="str">
        <f t="shared" si="327"/>
        <v/>
      </c>
      <c r="AK346" s="33" t="str" cm="1">
        <f t="array" ref="AK346">IF(AJ346="",""&amp;AI346,IF(AJ346="NEMA",AI346,INDEX(klub_naziv,MATCH(INDEX(klubAlias_klubId,AJ346),klub_id,0))))</f>
        <v/>
      </c>
      <c r="AL346" s="33" t="str" cm="1">
        <f t="array" ref="AL346">IFERROR(""&amp;INDEX(registarNatjecatelji,CX346,4),"")</f>
        <v/>
      </c>
      <c r="AM346" s="95" t="str">
        <f t="shared" si="346"/>
        <v/>
      </c>
      <c r="AN346" s="71" t="str">
        <f t="shared" si="347"/>
        <v/>
      </c>
      <c r="AO346" s="52" t="s">
        <v>0</v>
      </c>
      <c r="AP346" s="87" t="str">
        <f>IF(AJ346&lt;&gt;"NEMA","",IF(IFERROR(MATCH(AI346,AI$10:AI345,0),0)&lt;&gt;0,"",AI346))</f>
        <v/>
      </c>
      <c r="AQ346" s="52" t="s">
        <v>0</v>
      </c>
      <c r="AR346" s="135"/>
      <c r="AS346" s="52" t="s">
        <v>0</v>
      </c>
      <c r="AT346" s="57" t="str">
        <f t="shared" si="348"/>
        <v/>
      </c>
      <c r="AU346" s="33" t="str">
        <f>IF(AT346="","",MAX(AU$10:AU345)+1)</f>
        <v/>
      </c>
      <c r="AV346" s="33" t="str">
        <f t="shared" si="349"/>
        <v/>
      </c>
      <c r="AW346" s="33" t="str">
        <f t="shared" si="350"/>
        <v/>
      </c>
      <c r="AX346" s="33" t="str">
        <f>IF(AR346="","",MAX(AX$10:AX345)+1)</f>
        <v/>
      </c>
      <c r="AY346" s="94" t="str">
        <f t="shared" si="351"/>
        <v/>
      </c>
      <c r="AZ346" s="71" t="str">
        <f t="shared" si="352"/>
        <v/>
      </c>
      <c r="BA346" s="52" t="s">
        <v>0</v>
      </c>
      <c r="BB346" s="20" t="str">
        <f t="shared" si="353"/>
        <v/>
      </c>
      <c r="BC346" s="52" t="s">
        <v>0</v>
      </c>
      <c r="BD346" s="165" t="str">
        <f t="shared" si="354"/>
        <v/>
      </c>
      <c r="BE346" s="52" t="s">
        <v>0</v>
      </c>
      <c r="BF346" s="63" t="str">
        <f t="shared" si="355"/>
        <v/>
      </c>
      <c r="BG346" s="93" t="str">
        <f t="shared" si="356"/>
        <v/>
      </c>
      <c r="BH346" s="211" t="str">
        <f t="shared" si="357"/>
        <v/>
      </c>
      <c r="BI346" s="212" t="str">
        <f t="shared" si="328"/>
        <v/>
      </c>
      <c r="BJ346" s="52" t="s">
        <v>0</v>
      </c>
      <c r="BK346" s="57" t="str">
        <f t="shared" si="358"/>
        <v/>
      </c>
      <c r="BL346" s="33" t="str">
        <f t="shared" si="359"/>
        <v/>
      </c>
      <c r="BM346" s="78" t="str">
        <f t="shared" si="360"/>
        <v/>
      </c>
      <c r="BN346" s="78" t="str">
        <f t="shared" si="361"/>
        <v/>
      </c>
      <c r="BO346" s="33" t="str">
        <f t="shared" si="362"/>
        <v/>
      </c>
      <c r="BP346" s="71" t="str">
        <f t="shared" si="363"/>
        <v/>
      </c>
      <c r="BQ346" s="52" t="s">
        <v>0</v>
      </c>
      <c r="BR346" s="87" t="str">
        <f t="shared" si="364"/>
        <v/>
      </c>
      <c r="BS346" s="52" t="s">
        <v>0</v>
      </c>
      <c r="BT346" s="20" t="str">
        <f t="shared" si="365"/>
        <v/>
      </c>
      <c r="BU346" s="52" t="s">
        <v>0</v>
      </c>
      <c r="BV346" s="135"/>
      <c r="BW346" s="52" t="s">
        <v>0</v>
      </c>
      <c r="BX346" s="57" t="str">
        <f t="shared" si="366"/>
        <v/>
      </c>
      <c r="BY346" s="78" t="str">
        <f>IF(BV346="","",MAX(BY$10:BY345)+1)</f>
        <v/>
      </c>
      <c r="BZ346" s="58" t="str">
        <f t="shared" si="367"/>
        <v/>
      </c>
      <c r="CA346" s="52" t="s">
        <v>0</v>
      </c>
      <c r="CB346" s="20" t="str">
        <f t="shared" si="368"/>
        <v/>
      </c>
      <c r="CC346" s="52" t="s">
        <v>0</v>
      </c>
      <c r="CD346" s="63" t="str">
        <f>IF(AND(BM346="NEMA",BN346="NEMA"),MAX(CD$10:CD345)+1,"")</f>
        <v/>
      </c>
      <c r="CE346" s="58" t="str">
        <f t="shared" si="369"/>
        <v/>
      </c>
      <c r="CF346" t="s">
        <v>0</v>
      </c>
      <c r="CG346" s="138" t="str">
        <f t="shared" si="329"/>
        <v/>
      </c>
      <c r="CH346" t="s">
        <v>0</v>
      </c>
      <c r="CI346" s="57" t="str">
        <f>IF(CD346="","",IF(M346&lt;&gt;"CRO","","INSERT INTO osoba (id,reg_broj,oib,spol_id,dat_rodjenja) VALUES ("&amp;CD346&amp;",(SELECT max(reg_broj)+1 FROM osoba),Null,'"&amp;CG346&amp;"',Null); INSERT INTO osoba_log (id,reg_broj,oib,spol_id,dat_rodjenja,dnevnik_id) SELECT id,reg_broj,oib,spol_id,dat_rodjenja,"&amp;dnevnik_id&amp;" FROM osoba WHERE id = "&amp;CD346&amp;";"))</f>
        <v/>
      </c>
      <c r="CJ346" s="71" t="str">
        <f>IF(CD346="","","INSERT INTO imeprezime (id,osoba_id,rbr,ime,prezime,klub_id,identitet_id,sintaksa_id,info,aktivno,dnevnik_id) VALUES ("&amp;CD346&amp;","&amp;IF(CI346="","Null",CD346)&amp;",1,'"&amp;BK346&amp;"','"&amp;BL346&amp;"',(SELECT id FROM klub WHERE naziv = '"&amp;BD346&amp;"'),Null,1,'',1,"&amp;dnevnik_id&amp;");")</f>
        <v/>
      </c>
      <c r="CK346" t="s">
        <v>0</v>
      </c>
      <c r="CL346" s="20" t="str">
        <f t="shared" si="370"/>
        <v/>
      </c>
      <c r="CM346" s="52" t="s">
        <v>0</v>
      </c>
      <c r="CN346" s="57" t="str">
        <f t="shared" si="330"/>
        <v/>
      </c>
      <c r="CO346" s="71" t="str">
        <f t="shared" si="331"/>
        <v/>
      </c>
      <c r="CP346" s="52" t="s">
        <v>0</v>
      </c>
      <c r="CQ346" s="57" t="str">
        <f t="shared" si="371"/>
        <v/>
      </c>
      <c r="CR346" s="58" t="str">
        <f t="shared" si="372"/>
        <v/>
      </c>
      <c r="CS346" s="52" t="s">
        <v>0</v>
      </c>
      <c r="CT346" s="57" t="str">
        <f t="shared" si="373"/>
        <v/>
      </c>
      <c r="CU346" s="58" t="str">
        <f t="shared" si="374"/>
        <v/>
      </c>
      <c r="CV346" s="52" t="s">
        <v>0</v>
      </c>
      <c r="CW346" s="57" t="str">
        <f t="shared" si="375"/>
        <v/>
      </c>
      <c r="CX346" s="58" t="str">
        <f t="shared" si="376"/>
        <v/>
      </c>
      <c r="CY346" s="52" t="s">
        <v>0</v>
      </c>
      <c r="CZ346" s="63" t="str">
        <f t="shared" si="377"/>
        <v/>
      </c>
      <c r="DA346" s="58" t="str" cm="1">
        <f t="array" ref="DA346">IF(CZ346&lt;&gt;"",INDEX(imePrezime_id,CZ346,0),IF(CD346&lt;&gt;"",CD346,""))</f>
        <v/>
      </c>
      <c r="DB346" s="52" t="s">
        <v>0</v>
      </c>
      <c r="DC346" s="63" t="str">
        <f t="shared" si="378"/>
        <v/>
      </c>
      <c r="DD346" s="78" t="str">
        <f t="shared" si="332"/>
        <v/>
      </c>
      <c r="DE346" s="78" t="str">
        <f t="shared" si="379"/>
        <v/>
      </c>
      <c r="DF346" s="78" t="str">
        <f t="shared" si="380"/>
        <v/>
      </c>
      <c r="DG346" s="71" t="str">
        <f t="shared" si="381"/>
        <v/>
      </c>
      <c r="DH346" s="52" t="s">
        <v>0</v>
      </c>
      <c r="DI346" s="63" t="str">
        <f>IF(BL346="","",MAX(DI$10:DI345)+1)</f>
        <v/>
      </c>
      <c r="DJ346" s="78" t="str">
        <f t="shared" si="382"/>
        <v/>
      </c>
      <c r="DK346" s="78" t="str">
        <f t="shared" si="383"/>
        <v/>
      </c>
      <c r="DL346" s="78" t="str">
        <f t="shared" si="384"/>
        <v/>
      </c>
      <c r="DM346" s="78" t="str">
        <f t="shared" si="385"/>
        <v/>
      </c>
      <c r="DN346" s="78" t="str">
        <f t="shared" si="333"/>
        <v/>
      </c>
      <c r="DO346" s="78" t="str">
        <f t="shared" si="334"/>
        <v/>
      </c>
      <c r="DP346" s="78" t="str">
        <f t="shared" si="386"/>
        <v/>
      </c>
      <c r="DQ346" s="78" t="str">
        <f t="shared" si="387"/>
        <v/>
      </c>
      <c r="DR346" s="78" t="str">
        <f t="shared" si="388"/>
        <v/>
      </c>
      <c r="DS346" s="58" t="str">
        <f t="shared" si="335"/>
        <v/>
      </c>
      <c r="DT346" s="52" t="s">
        <v>0</v>
      </c>
      <c r="DU346" s="20"/>
      <c r="DV346" s="52"/>
      <c r="DW346" s="20"/>
      <c r="DX346" s="52"/>
      <c r="DY346" s="230"/>
      <c r="DZ346" s="52" t="s">
        <v>0</v>
      </c>
    </row>
    <row r="347" spans="1:130" x14ac:dyDescent="0.25">
      <c r="A347" t="s">
        <v>0</v>
      </c>
      <c r="B347" s="57" t="str">
        <f>IF(csv!F339="","",csv!T339)</f>
        <v/>
      </c>
      <c r="C347" s="33" t="s">
        <v>0</v>
      </c>
      <c r="D347" s="33" t="str">
        <f>IF(csv!F339="","",csv!F339)</f>
        <v/>
      </c>
      <c r="E347" s="33" t="str">
        <f>IF(csv!E339="","",csv!E339)</f>
        <v/>
      </c>
      <c r="F347" s="33" t="s">
        <v>0</v>
      </c>
      <c r="G347" s="78" t="str">
        <f>IF(csv!M339="","",csv!M339)</f>
        <v/>
      </c>
      <c r="H347" s="78" t="str">
        <f>IF(csv!N339="","",csv!N339)</f>
        <v/>
      </c>
      <c r="I347" s="33" t="s">
        <v>0</v>
      </c>
      <c r="J347" s="33" t="str">
        <f>IF(csv!P339="","",csv!P339)</f>
        <v/>
      </c>
      <c r="K347" s="33" t="str">
        <f>IF(csv!Q339="","",csv!Q339)</f>
        <v/>
      </c>
      <c r="L347" s="33" t="s">
        <v>0</v>
      </c>
      <c r="M347" s="71" t="str">
        <f>IF(csv!R339="","",csv!R339)</f>
        <v/>
      </c>
      <c r="N347" s="52" t="s">
        <v>0</v>
      </c>
      <c r="O347" s="57" t="str">
        <f t="shared" si="336"/>
        <v/>
      </c>
      <c r="P347" s="78" t="str">
        <f>IF(O347="","",IF(COUNTIF(O$10:O346,O347)=0,P346+1,P346))</f>
        <v/>
      </c>
      <c r="Q347" s="93" t="str">
        <f t="shared" si="337"/>
        <v/>
      </c>
      <c r="R347" s="94" t="str" cm="1">
        <f t="array" ref="R347">IF(S347="","",INDEX(natjecanjeStaze_naziv,MATCH(S347,natjecanjeStaze_stazaId,0)))</f>
        <v/>
      </c>
      <c r="S347" s="58" t="str">
        <f t="shared" si="338"/>
        <v/>
      </c>
      <c r="T347" s="52" t="s">
        <v>0</v>
      </c>
      <c r="U347" s="165" t="str">
        <f t="shared" si="339"/>
        <v/>
      </c>
      <c r="V347" s="52" t="s">
        <v>0</v>
      </c>
      <c r="W347" s="57" t="str">
        <f t="shared" si="340"/>
        <v/>
      </c>
      <c r="X347" s="78" t="str">
        <f t="shared" si="326"/>
        <v/>
      </c>
      <c r="Y347" s="33" t="str">
        <f t="shared" si="341"/>
        <v/>
      </c>
      <c r="Z347" s="71" t="str">
        <f>IF(Y347="","",MAX(Z$10:Z346)+1)</f>
        <v/>
      </c>
      <c r="AA347" s="52" t="s">
        <v>0</v>
      </c>
      <c r="AB347" s="135"/>
      <c r="AC347" s="52" t="s">
        <v>0</v>
      </c>
      <c r="AD347" s="20" t="str">
        <f t="shared" si="342"/>
        <v/>
      </c>
      <c r="AE347" s="52" t="s">
        <v>0</v>
      </c>
      <c r="AF347" s="165" t="str">
        <f t="shared" si="343"/>
        <v/>
      </c>
      <c r="AG347" s="52" t="s">
        <v>0</v>
      </c>
      <c r="AH347" s="57" t="str">
        <f t="shared" si="344"/>
        <v/>
      </c>
      <c r="AI347" s="33" t="str">
        <f t="shared" si="345"/>
        <v/>
      </c>
      <c r="AJ347" s="78" t="str">
        <f t="shared" si="327"/>
        <v/>
      </c>
      <c r="AK347" s="33" t="str" cm="1">
        <f t="array" ref="AK347">IF(AJ347="",""&amp;AI347,IF(AJ347="NEMA",AI347,INDEX(klub_naziv,MATCH(INDEX(klubAlias_klubId,AJ347),klub_id,0))))</f>
        <v/>
      </c>
      <c r="AL347" s="33" t="str" cm="1">
        <f t="array" ref="AL347">IFERROR(""&amp;INDEX(registarNatjecatelji,CX347,4),"")</f>
        <v/>
      </c>
      <c r="AM347" s="95" t="str">
        <f t="shared" si="346"/>
        <v/>
      </c>
      <c r="AN347" s="71" t="str">
        <f t="shared" si="347"/>
        <v/>
      </c>
      <c r="AO347" s="52" t="s">
        <v>0</v>
      </c>
      <c r="AP347" s="87" t="str">
        <f>IF(AJ347&lt;&gt;"NEMA","",IF(IFERROR(MATCH(AI347,AI$10:AI346,0),0)&lt;&gt;0,"",AI347))</f>
        <v/>
      </c>
      <c r="AQ347" s="52" t="s">
        <v>0</v>
      </c>
      <c r="AR347" s="135"/>
      <c r="AS347" s="52" t="s">
        <v>0</v>
      </c>
      <c r="AT347" s="57" t="str">
        <f t="shared" si="348"/>
        <v/>
      </c>
      <c r="AU347" s="33" t="str">
        <f>IF(AT347="","",MAX(AU$10:AU346)+1)</f>
        <v/>
      </c>
      <c r="AV347" s="33" t="str">
        <f t="shared" si="349"/>
        <v/>
      </c>
      <c r="AW347" s="33" t="str">
        <f t="shared" si="350"/>
        <v/>
      </c>
      <c r="AX347" s="33" t="str">
        <f>IF(AR347="","",MAX(AX$10:AX346)+1)</f>
        <v/>
      </c>
      <c r="AY347" s="94" t="str">
        <f t="shared" si="351"/>
        <v/>
      </c>
      <c r="AZ347" s="71" t="str">
        <f t="shared" si="352"/>
        <v/>
      </c>
      <c r="BA347" s="52" t="s">
        <v>0</v>
      </c>
      <c r="BB347" s="20" t="str">
        <f t="shared" si="353"/>
        <v/>
      </c>
      <c r="BC347" s="52" t="s">
        <v>0</v>
      </c>
      <c r="BD347" s="165" t="str">
        <f t="shared" si="354"/>
        <v/>
      </c>
      <c r="BE347" s="52" t="s">
        <v>0</v>
      </c>
      <c r="BF347" s="63" t="str">
        <f t="shared" si="355"/>
        <v/>
      </c>
      <c r="BG347" s="93" t="str">
        <f t="shared" si="356"/>
        <v/>
      </c>
      <c r="BH347" s="211" t="str">
        <f t="shared" si="357"/>
        <v/>
      </c>
      <c r="BI347" s="212" t="str">
        <f t="shared" si="328"/>
        <v/>
      </c>
      <c r="BJ347" s="52" t="s">
        <v>0</v>
      </c>
      <c r="BK347" s="57" t="str">
        <f t="shared" si="358"/>
        <v/>
      </c>
      <c r="BL347" s="33" t="str">
        <f t="shared" si="359"/>
        <v/>
      </c>
      <c r="BM347" s="78" t="str">
        <f t="shared" si="360"/>
        <v/>
      </c>
      <c r="BN347" s="78" t="str">
        <f t="shared" si="361"/>
        <v/>
      </c>
      <c r="BO347" s="33" t="str">
        <f t="shared" si="362"/>
        <v/>
      </c>
      <c r="BP347" s="71" t="str">
        <f t="shared" si="363"/>
        <v/>
      </c>
      <c r="BQ347" s="52" t="s">
        <v>0</v>
      </c>
      <c r="BR347" s="87" t="str">
        <f t="shared" si="364"/>
        <v/>
      </c>
      <c r="BS347" s="52" t="s">
        <v>0</v>
      </c>
      <c r="BT347" s="20" t="str">
        <f t="shared" si="365"/>
        <v/>
      </c>
      <c r="BU347" s="52" t="s">
        <v>0</v>
      </c>
      <c r="BV347" s="135"/>
      <c r="BW347" s="52" t="s">
        <v>0</v>
      </c>
      <c r="BX347" s="57" t="str">
        <f t="shared" si="366"/>
        <v/>
      </c>
      <c r="BY347" s="78" t="str">
        <f>IF(BV347="","",MAX(BY$10:BY346)+1)</f>
        <v/>
      </c>
      <c r="BZ347" s="58" t="str">
        <f t="shared" si="367"/>
        <v/>
      </c>
      <c r="CA347" s="52" t="s">
        <v>0</v>
      </c>
      <c r="CB347" s="20" t="str">
        <f t="shared" si="368"/>
        <v/>
      </c>
      <c r="CC347" s="52" t="s">
        <v>0</v>
      </c>
      <c r="CD347" s="63" t="str">
        <f>IF(AND(BM347="NEMA",BN347="NEMA"),MAX(CD$10:CD346)+1,"")</f>
        <v/>
      </c>
      <c r="CE347" s="58" t="str">
        <f t="shared" si="369"/>
        <v/>
      </c>
      <c r="CF347" t="s">
        <v>0</v>
      </c>
      <c r="CG347" s="138" t="str">
        <f t="shared" si="329"/>
        <v/>
      </c>
      <c r="CH347" t="s">
        <v>0</v>
      </c>
      <c r="CI347" s="57" t="str">
        <f>IF(CD347="","",IF(M347&lt;&gt;"CRO","","INSERT INTO osoba (id,reg_broj,oib,spol_id,dat_rodjenja) VALUES ("&amp;CD347&amp;",(SELECT max(reg_broj)+1 FROM osoba),Null,'"&amp;CG347&amp;"',Null); INSERT INTO osoba_log (id,reg_broj,oib,spol_id,dat_rodjenja,dnevnik_id) SELECT id,reg_broj,oib,spol_id,dat_rodjenja,"&amp;dnevnik_id&amp;" FROM osoba WHERE id = "&amp;CD347&amp;";"))</f>
        <v/>
      </c>
      <c r="CJ347" s="71" t="str">
        <f>IF(CD347="","","INSERT INTO imeprezime (id,osoba_id,rbr,ime,prezime,klub_id,identitet_id,sintaksa_id,info,aktivno,dnevnik_id) VALUES ("&amp;CD347&amp;","&amp;IF(CI347="","Null",CD347)&amp;",1,'"&amp;BK347&amp;"','"&amp;BL347&amp;"',(SELECT id FROM klub WHERE naziv = '"&amp;BD347&amp;"'),Null,1,'',1,"&amp;dnevnik_id&amp;");")</f>
        <v/>
      </c>
      <c r="CK347" t="s">
        <v>0</v>
      </c>
      <c r="CL347" s="20" t="str">
        <f t="shared" si="370"/>
        <v/>
      </c>
      <c r="CM347" s="52" t="s">
        <v>0</v>
      </c>
      <c r="CN347" s="57" t="str">
        <f t="shared" si="330"/>
        <v/>
      </c>
      <c r="CO347" s="71" t="str">
        <f t="shared" si="331"/>
        <v/>
      </c>
      <c r="CP347" s="52" t="s">
        <v>0</v>
      </c>
      <c r="CQ347" s="57" t="str">
        <f t="shared" si="371"/>
        <v/>
      </c>
      <c r="CR347" s="58" t="str">
        <f t="shared" si="372"/>
        <v/>
      </c>
      <c r="CS347" s="52" t="s">
        <v>0</v>
      </c>
      <c r="CT347" s="57" t="str">
        <f t="shared" si="373"/>
        <v/>
      </c>
      <c r="CU347" s="58" t="str">
        <f t="shared" si="374"/>
        <v/>
      </c>
      <c r="CV347" s="52" t="s">
        <v>0</v>
      </c>
      <c r="CW347" s="57" t="str">
        <f t="shared" si="375"/>
        <v/>
      </c>
      <c r="CX347" s="58" t="str">
        <f t="shared" si="376"/>
        <v/>
      </c>
      <c r="CY347" s="52" t="s">
        <v>0</v>
      </c>
      <c r="CZ347" s="63" t="str">
        <f t="shared" si="377"/>
        <v/>
      </c>
      <c r="DA347" s="58" t="str" cm="1">
        <f t="array" ref="DA347">IF(CZ347&lt;&gt;"",INDEX(imePrezime_id,CZ347,0),IF(CD347&lt;&gt;"",CD347,""))</f>
        <v/>
      </c>
      <c r="DB347" s="52" t="s">
        <v>0</v>
      </c>
      <c r="DC347" s="63" t="str">
        <f t="shared" si="378"/>
        <v/>
      </c>
      <c r="DD347" s="78" t="str">
        <f t="shared" si="332"/>
        <v/>
      </c>
      <c r="DE347" s="78" t="str">
        <f t="shared" si="379"/>
        <v/>
      </c>
      <c r="DF347" s="78" t="str">
        <f t="shared" si="380"/>
        <v/>
      </c>
      <c r="DG347" s="71" t="str">
        <f t="shared" si="381"/>
        <v/>
      </c>
      <c r="DH347" s="52" t="s">
        <v>0</v>
      </c>
      <c r="DI347" s="63" t="str">
        <f>IF(BL347="","",MAX(DI$10:DI346)+1)</f>
        <v/>
      </c>
      <c r="DJ347" s="78" t="str">
        <f t="shared" si="382"/>
        <v/>
      </c>
      <c r="DK347" s="78" t="str">
        <f t="shared" si="383"/>
        <v/>
      </c>
      <c r="DL347" s="78" t="str">
        <f t="shared" si="384"/>
        <v/>
      </c>
      <c r="DM347" s="78" t="str">
        <f t="shared" si="385"/>
        <v/>
      </c>
      <c r="DN347" s="78" t="str">
        <f t="shared" si="333"/>
        <v/>
      </c>
      <c r="DO347" s="78" t="str">
        <f t="shared" si="334"/>
        <v/>
      </c>
      <c r="DP347" s="78" t="str">
        <f t="shared" si="386"/>
        <v/>
      </c>
      <c r="DQ347" s="78" t="str">
        <f t="shared" si="387"/>
        <v/>
      </c>
      <c r="DR347" s="78" t="str">
        <f t="shared" si="388"/>
        <v/>
      </c>
      <c r="DS347" s="58" t="str">
        <f t="shared" si="335"/>
        <v/>
      </c>
      <c r="DT347" s="52" t="s">
        <v>0</v>
      </c>
      <c r="DU347" s="20"/>
      <c r="DV347" s="52"/>
      <c r="DW347" s="20"/>
      <c r="DX347" s="52"/>
      <c r="DY347" s="230"/>
      <c r="DZ347" s="52" t="s">
        <v>0</v>
      </c>
    </row>
    <row r="348" spans="1:130" x14ac:dyDescent="0.25">
      <c r="A348" t="s">
        <v>0</v>
      </c>
      <c r="B348" s="57" t="str">
        <f>IF(csv!F340="","",csv!T340)</f>
        <v/>
      </c>
      <c r="C348" s="33" t="s">
        <v>0</v>
      </c>
      <c r="D348" s="33" t="str">
        <f>IF(csv!F340="","",csv!F340)</f>
        <v/>
      </c>
      <c r="E348" s="33" t="str">
        <f>IF(csv!E340="","",csv!E340)</f>
        <v/>
      </c>
      <c r="F348" s="33" t="s">
        <v>0</v>
      </c>
      <c r="G348" s="78" t="str">
        <f>IF(csv!M340="","",csv!M340)</f>
        <v/>
      </c>
      <c r="H348" s="78" t="str">
        <f>IF(csv!N340="","",csv!N340)</f>
        <v/>
      </c>
      <c r="I348" s="33" t="s">
        <v>0</v>
      </c>
      <c r="J348" s="33" t="str">
        <f>IF(csv!P340="","",csv!P340)</f>
        <v/>
      </c>
      <c r="K348" s="33" t="str">
        <f>IF(csv!Q340="","",csv!Q340)</f>
        <v/>
      </c>
      <c r="L348" s="33" t="s">
        <v>0</v>
      </c>
      <c r="M348" s="71" t="str">
        <f>IF(csv!R340="","",csv!R340)</f>
        <v/>
      </c>
      <c r="N348" s="52" t="s">
        <v>0</v>
      </c>
      <c r="O348" s="57" t="str">
        <f t="shared" si="336"/>
        <v/>
      </c>
      <c r="P348" s="78" t="str">
        <f>IF(O348="","",IF(COUNTIF(O$10:O347,O348)=0,P347+1,P347))</f>
        <v/>
      </c>
      <c r="Q348" s="93" t="str">
        <f t="shared" si="337"/>
        <v/>
      </c>
      <c r="R348" s="94" t="str" cm="1">
        <f t="array" ref="R348">IF(S348="","",INDEX(natjecanjeStaze_naziv,MATCH(S348,natjecanjeStaze_stazaId,0)))</f>
        <v/>
      </c>
      <c r="S348" s="58" t="str">
        <f t="shared" si="338"/>
        <v/>
      </c>
      <c r="T348" s="52" t="s">
        <v>0</v>
      </c>
      <c r="U348" s="165" t="str">
        <f t="shared" si="339"/>
        <v/>
      </c>
      <c r="V348" s="52" t="s">
        <v>0</v>
      </c>
      <c r="W348" s="57" t="str">
        <f t="shared" si="340"/>
        <v/>
      </c>
      <c r="X348" s="78" t="str">
        <f t="shared" si="326"/>
        <v/>
      </c>
      <c r="Y348" s="33" t="str">
        <f t="shared" si="341"/>
        <v/>
      </c>
      <c r="Z348" s="71" t="str">
        <f>IF(Y348="","",MAX(Z$10:Z347)+1)</f>
        <v/>
      </c>
      <c r="AA348" s="52" t="s">
        <v>0</v>
      </c>
      <c r="AB348" s="135"/>
      <c r="AC348" s="52" t="s">
        <v>0</v>
      </c>
      <c r="AD348" s="20" t="str">
        <f t="shared" si="342"/>
        <v/>
      </c>
      <c r="AE348" s="52" t="s">
        <v>0</v>
      </c>
      <c r="AF348" s="165" t="str">
        <f t="shared" si="343"/>
        <v/>
      </c>
      <c r="AG348" s="52" t="s">
        <v>0</v>
      </c>
      <c r="AH348" s="57" t="str">
        <f t="shared" si="344"/>
        <v/>
      </c>
      <c r="AI348" s="33" t="str">
        <f t="shared" si="345"/>
        <v/>
      </c>
      <c r="AJ348" s="78" t="str">
        <f t="shared" si="327"/>
        <v/>
      </c>
      <c r="AK348" s="33" t="str" cm="1">
        <f t="array" ref="AK348">IF(AJ348="",""&amp;AI348,IF(AJ348="NEMA",AI348,INDEX(klub_naziv,MATCH(INDEX(klubAlias_klubId,AJ348),klub_id,0))))</f>
        <v/>
      </c>
      <c r="AL348" s="33" t="str" cm="1">
        <f t="array" ref="AL348">IFERROR(""&amp;INDEX(registarNatjecatelji,CX348,4),"")</f>
        <v/>
      </c>
      <c r="AM348" s="95" t="str">
        <f t="shared" si="346"/>
        <v/>
      </c>
      <c r="AN348" s="71" t="str">
        <f t="shared" si="347"/>
        <v/>
      </c>
      <c r="AO348" s="52" t="s">
        <v>0</v>
      </c>
      <c r="AP348" s="87" t="str">
        <f>IF(AJ348&lt;&gt;"NEMA","",IF(IFERROR(MATCH(AI348,AI$10:AI347,0),0)&lt;&gt;0,"",AI348))</f>
        <v/>
      </c>
      <c r="AQ348" s="52" t="s">
        <v>0</v>
      </c>
      <c r="AR348" s="135"/>
      <c r="AS348" s="52" t="s">
        <v>0</v>
      </c>
      <c r="AT348" s="57" t="str">
        <f t="shared" si="348"/>
        <v/>
      </c>
      <c r="AU348" s="33" t="str">
        <f>IF(AT348="","",MAX(AU$10:AU347)+1)</f>
        <v/>
      </c>
      <c r="AV348" s="33" t="str">
        <f t="shared" si="349"/>
        <v/>
      </c>
      <c r="AW348" s="33" t="str">
        <f t="shared" si="350"/>
        <v/>
      </c>
      <c r="AX348" s="33" t="str">
        <f>IF(AR348="","",MAX(AX$10:AX347)+1)</f>
        <v/>
      </c>
      <c r="AY348" s="94" t="str">
        <f t="shared" si="351"/>
        <v/>
      </c>
      <c r="AZ348" s="71" t="str">
        <f t="shared" si="352"/>
        <v/>
      </c>
      <c r="BA348" s="52" t="s">
        <v>0</v>
      </c>
      <c r="BB348" s="20" t="str">
        <f t="shared" si="353"/>
        <v/>
      </c>
      <c r="BC348" s="52" t="s">
        <v>0</v>
      </c>
      <c r="BD348" s="165" t="str">
        <f t="shared" si="354"/>
        <v/>
      </c>
      <c r="BE348" s="52" t="s">
        <v>0</v>
      </c>
      <c r="BF348" s="63" t="str">
        <f t="shared" si="355"/>
        <v/>
      </c>
      <c r="BG348" s="93" t="str">
        <f t="shared" si="356"/>
        <v/>
      </c>
      <c r="BH348" s="211" t="str">
        <f t="shared" si="357"/>
        <v/>
      </c>
      <c r="BI348" s="212" t="str">
        <f t="shared" si="328"/>
        <v/>
      </c>
      <c r="BJ348" s="52" t="s">
        <v>0</v>
      </c>
      <c r="BK348" s="57" t="str">
        <f t="shared" si="358"/>
        <v/>
      </c>
      <c r="BL348" s="33" t="str">
        <f t="shared" si="359"/>
        <v/>
      </c>
      <c r="BM348" s="78" t="str">
        <f t="shared" si="360"/>
        <v/>
      </c>
      <c r="BN348" s="78" t="str">
        <f t="shared" si="361"/>
        <v/>
      </c>
      <c r="BO348" s="33" t="str">
        <f t="shared" si="362"/>
        <v/>
      </c>
      <c r="BP348" s="71" t="str">
        <f t="shared" si="363"/>
        <v/>
      </c>
      <c r="BQ348" s="52" t="s">
        <v>0</v>
      </c>
      <c r="BR348" s="87" t="str">
        <f t="shared" si="364"/>
        <v/>
      </c>
      <c r="BS348" s="52" t="s">
        <v>0</v>
      </c>
      <c r="BT348" s="20" t="str">
        <f t="shared" si="365"/>
        <v/>
      </c>
      <c r="BU348" s="52" t="s">
        <v>0</v>
      </c>
      <c r="BV348" s="135"/>
      <c r="BW348" s="52" t="s">
        <v>0</v>
      </c>
      <c r="BX348" s="57" t="str">
        <f t="shared" si="366"/>
        <v/>
      </c>
      <c r="BY348" s="78" t="str">
        <f>IF(BV348="","",MAX(BY$10:BY347)+1)</f>
        <v/>
      </c>
      <c r="BZ348" s="58" t="str">
        <f t="shared" si="367"/>
        <v/>
      </c>
      <c r="CA348" s="52" t="s">
        <v>0</v>
      </c>
      <c r="CB348" s="20" t="str">
        <f t="shared" si="368"/>
        <v/>
      </c>
      <c r="CC348" s="52" t="s">
        <v>0</v>
      </c>
      <c r="CD348" s="63" t="str">
        <f>IF(AND(BM348="NEMA",BN348="NEMA"),MAX(CD$10:CD347)+1,"")</f>
        <v/>
      </c>
      <c r="CE348" s="58" t="str">
        <f t="shared" si="369"/>
        <v/>
      </c>
      <c r="CF348" t="s">
        <v>0</v>
      </c>
      <c r="CG348" s="138" t="str">
        <f t="shared" si="329"/>
        <v/>
      </c>
      <c r="CH348" t="s">
        <v>0</v>
      </c>
      <c r="CI348" s="57" t="str">
        <f>IF(CD348="","",IF(M348&lt;&gt;"CRO","","INSERT INTO osoba (id,reg_broj,oib,spol_id,dat_rodjenja) VALUES ("&amp;CD348&amp;",(SELECT max(reg_broj)+1 FROM osoba),Null,'"&amp;CG348&amp;"',Null); INSERT INTO osoba_log (id,reg_broj,oib,spol_id,dat_rodjenja,dnevnik_id) SELECT id,reg_broj,oib,spol_id,dat_rodjenja,"&amp;dnevnik_id&amp;" FROM osoba WHERE id = "&amp;CD348&amp;";"))</f>
        <v/>
      </c>
      <c r="CJ348" s="71" t="str">
        <f>IF(CD348="","","INSERT INTO imeprezime (id,osoba_id,rbr,ime,prezime,klub_id,identitet_id,sintaksa_id,info,aktivno,dnevnik_id) VALUES ("&amp;CD348&amp;","&amp;IF(CI348="","Null",CD348)&amp;",1,'"&amp;BK348&amp;"','"&amp;BL348&amp;"',(SELECT id FROM klub WHERE naziv = '"&amp;BD348&amp;"'),Null,1,'',1,"&amp;dnevnik_id&amp;");")</f>
        <v/>
      </c>
      <c r="CK348" t="s">
        <v>0</v>
      </c>
      <c r="CL348" s="20" t="str">
        <f t="shared" si="370"/>
        <v/>
      </c>
      <c r="CM348" s="52" t="s">
        <v>0</v>
      </c>
      <c r="CN348" s="57" t="str">
        <f t="shared" si="330"/>
        <v/>
      </c>
      <c r="CO348" s="71" t="str">
        <f t="shared" si="331"/>
        <v/>
      </c>
      <c r="CP348" s="52" t="s">
        <v>0</v>
      </c>
      <c r="CQ348" s="57" t="str">
        <f t="shared" si="371"/>
        <v/>
      </c>
      <c r="CR348" s="58" t="str">
        <f t="shared" si="372"/>
        <v/>
      </c>
      <c r="CS348" s="52" t="s">
        <v>0</v>
      </c>
      <c r="CT348" s="57" t="str">
        <f t="shared" si="373"/>
        <v/>
      </c>
      <c r="CU348" s="58" t="str">
        <f t="shared" si="374"/>
        <v/>
      </c>
      <c r="CV348" s="52" t="s">
        <v>0</v>
      </c>
      <c r="CW348" s="57" t="str">
        <f t="shared" si="375"/>
        <v/>
      </c>
      <c r="CX348" s="58" t="str">
        <f t="shared" si="376"/>
        <v/>
      </c>
      <c r="CY348" s="52" t="s">
        <v>0</v>
      </c>
      <c r="CZ348" s="63" t="str">
        <f t="shared" si="377"/>
        <v/>
      </c>
      <c r="DA348" s="58" t="str" cm="1">
        <f t="array" ref="DA348">IF(CZ348&lt;&gt;"",INDEX(imePrezime_id,CZ348,0),IF(CD348&lt;&gt;"",CD348,""))</f>
        <v/>
      </c>
      <c r="DB348" s="52" t="s">
        <v>0</v>
      </c>
      <c r="DC348" s="63" t="str">
        <f t="shared" si="378"/>
        <v/>
      </c>
      <c r="DD348" s="78" t="str">
        <f t="shared" si="332"/>
        <v/>
      </c>
      <c r="DE348" s="78" t="str">
        <f t="shared" si="379"/>
        <v/>
      </c>
      <c r="DF348" s="78" t="str">
        <f t="shared" si="380"/>
        <v/>
      </c>
      <c r="DG348" s="71" t="str">
        <f t="shared" si="381"/>
        <v/>
      </c>
      <c r="DH348" s="52" t="s">
        <v>0</v>
      </c>
      <c r="DI348" s="63" t="str">
        <f>IF(BL348="","",MAX(DI$10:DI347)+1)</f>
        <v/>
      </c>
      <c r="DJ348" s="78" t="str">
        <f t="shared" si="382"/>
        <v/>
      </c>
      <c r="DK348" s="78" t="str">
        <f t="shared" si="383"/>
        <v/>
      </c>
      <c r="DL348" s="78" t="str">
        <f t="shared" si="384"/>
        <v/>
      </c>
      <c r="DM348" s="78" t="str">
        <f t="shared" si="385"/>
        <v/>
      </c>
      <c r="DN348" s="78" t="str">
        <f t="shared" si="333"/>
        <v/>
      </c>
      <c r="DO348" s="78" t="str">
        <f t="shared" si="334"/>
        <v/>
      </c>
      <c r="DP348" s="78" t="str">
        <f t="shared" si="386"/>
        <v/>
      </c>
      <c r="DQ348" s="78" t="str">
        <f t="shared" si="387"/>
        <v/>
      </c>
      <c r="DR348" s="78" t="str">
        <f t="shared" si="388"/>
        <v/>
      </c>
      <c r="DS348" s="58" t="str">
        <f t="shared" si="335"/>
        <v/>
      </c>
      <c r="DT348" s="52" t="s">
        <v>0</v>
      </c>
      <c r="DU348" s="20"/>
      <c r="DV348" s="52"/>
      <c r="DW348" s="20"/>
      <c r="DX348" s="52"/>
      <c r="DY348" s="230"/>
      <c r="DZ348" s="52" t="s">
        <v>0</v>
      </c>
    </row>
    <row r="349" spans="1:130" x14ac:dyDescent="0.25">
      <c r="A349" t="s">
        <v>0</v>
      </c>
      <c r="B349" s="57" t="str">
        <f>IF(csv!F341="","",csv!T341)</f>
        <v/>
      </c>
      <c r="C349" s="33" t="s">
        <v>0</v>
      </c>
      <c r="D349" s="33" t="str">
        <f>IF(csv!F341="","",csv!F341)</f>
        <v/>
      </c>
      <c r="E349" s="33" t="str">
        <f>IF(csv!E341="","",csv!E341)</f>
        <v/>
      </c>
      <c r="F349" s="33" t="s">
        <v>0</v>
      </c>
      <c r="G349" s="78" t="str">
        <f>IF(csv!M341="","",csv!M341)</f>
        <v/>
      </c>
      <c r="H349" s="78" t="str">
        <f>IF(csv!N341="","",csv!N341)</f>
        <v/>
      </c>
      <c r="I349" s="33" t="s">
        <v>0</v>
      </c>
      <c r="J349" s="33" t="str">
        <f>IF(csv!P341="","",csv!P341)</f>
        <v/>
      </c>
      <c r="K349" s="33" t="str">
        <f>IF(csv!Q341="","",csv!Q341)</f>
        <v/>
      </c>
      <c r="L349" s="33" t="s">
        <v>0</v>
      </c>
      <c r="M349" s="71" t="str">
        <f>IF(csv!R341="","",csv!R341)</f>
        <v/>
      </c>
      <c r="N349" s="52" t="s">
        <v>0</v>
      </c>
      <c r="O349" s="57" t="str">
        <f t="shared" si="336"/>
        <v/>
      </c>
      <c r="P349" s="78" t="str">
        <f>IF(O349="","",IF(COUNTIF(O$10:O348,O349)=0,P348+1,P348))</f>
        <v/>
      </c>
      <c r="Q349" s="93" t="str">
        <f t="shared" si="337"/>
        <v/>
      </c>
      <c r="R349" s="94" t="str" cm="1">
        <f t="array" ref="R349">IF(S349="","",INDEX(natjecanjeStaze_naziv,MATCH(S349,natjecanjeStaze_stazaId,0)))</f>
        <v/>
      </c>
      <c r="S349" s="58" t="str">
        <f t="shared" si="338"/>
        <v/>
      </c>
      <c r="T349" s="52" t="s">
        <v>0</v>
      </c>
      <c r="U349" s="165" t="str">
        <f t="shared" si="339"/>
        <v/>
      </c>
      <c r="V349" s="52" t="s">
        <v>0</v>
      </c>
      <c r="W349" s="57" t="str">
        <f t="shared" si="340"/>
        <v/>
      </c>
      <c r="X349" s="78" t="str">
        <f t="shared" si="326"/>
        <v/>
      </c>
      <c r="Y349" s="33" t="str">
        <f t="shared" si="341"/>
        <v/>
      </c>
      <c r="Z349" s="71" t="str">
        <f>IF(Y349="","",MAX(Z$10:Z348)+1)</f>
        <v/>
      </c>
      <c r="AA349" s="52" t="s">
        <v>0</v>
      </c>
      <c r="AB349" s="135"/>
      <c r="AC349" s="52" t="s">
        <v>0</v>
      </c>
      <c r="AD349" s="20" t="str">
        <f t="shared" si="342"/>
        <v/>
      </c>
      <c r="AE349" s="52" t="s">
        <v>0</v>
      </c>
      <c r="AF349" s="165" t="str">
        <f t="shared" si="343"/>
        <v/>
      </c>
      <c r="AG349" s="52" t="s">
        <v>0</v>
      </c>
      <c r="AH349" s="57" t="str">
        <f t="shared" si="344"/>
        <v/>
      </c>
      <c r="AI349" s="33" t="str">
        <f t="shared" si="345"/>
        <v/>
      </c>
      <c r="AJ349" s="78" t="str">
        <f t="shared" si="327"/>
        <v/>
      </c>
      <c r="AK349" s="33" t="str" cm="1">
        <f t="array" ref="AK349">IF(AJ349="",""&amp;AI349,IF(AJ349="NEMA",AI349,INDEX(klub_naziv,MATCH(INDEX(klubAlias_klubId,AJ349),klub_id,0))))</f>
        <v/>
      </c>
      <c r="AL349" s="33" t="str" cm="1">
        <f t="array" ref="AL349">IFERROR(""&amp;INDEX(registarNatjecatelji,CX349,4),"")</f>
        <v/>
      </c>
      <c r="AM349" s="95" t="str">
        <f t="shared" si="346"/>
        <v/>
      </c>
      <c r="AN349" s="71" t="str">
        <f t="shared" si="347"/>
        <v/>
      </c>
      <c r="AO349" s="52" t="s">
        <v>0</v>
      </c>
      <c r="AP349" s="87" t="str">
        <f>IF(AJ349&lt;&gt;"NEMA","",IF(IFERROR(MATCH(AI349,AI$10:AI348,0),0)&lt;&gt;0,"",AI349))</f>
        <v/>
      </c>
      <c r="AQ349" s="52" t="s">
        <v>0</v>
      </c>
      <c r="AR349" s="135"/>
      <c r="AS349" s="52" t="s">
        <v>0</v>
      </c>
      <c r="AT349" s="57" t="str">
        <f t="shared" si="348"/>
        <v/>
      </c>
      <c r="AU349" s="33" t="str">
        <f>IF(AT349="","",MAX(AU$10:AU348)+1)</f>
        <v/>
      </c>
      <c r="AV349" s="33" t="str">
        <f t="shared" si="349"/>
        <v/>
      </c>
      <c r="AW349" s="33" t="str">
        <f t="shared" si="350"/>
        <v/>
      </c>
      <c r="AX349" s="33" t="str">
        <f>IF(AR349="","",MAX(AX$10:AX348)+1)</f>
        <v/>
      </c>
      <c r="AY349" s="94" t="str">
        <f t="shared" si="351"/>
        <v/>
      </c>
      <c r="AZ349" s="71" t="str">
        <f t="shared" si="352"/>
        <v/>
      </c>
      <c r="BA349" s="52" t="s">
        <v>0</v>
      </c>
      <c r="BB349" s="20" t="str">
        <f t="shared" si="353"/>
        <v/>
      </c>
      <c r="BC349" s="52" t="s">
        <v>0</v>
      </c>
      <c r="BD349" s="165" t="str">
        <f t="shared" si="354"/>
        <v/>
      </c>
      <c r="BE349" s="52" t="s">
        <v>0</v>
      </c>
      <c r="BF349" s="63" t="str">
        <f t="shared" si="355"/>
        <v/>
      </c>
      <c r="BG349" s="93" t="str">
        <f t="shared" si="356"/>
        <v/>
      </c>
      <c r="BH349" s="211" t="str">
        <f t="shared" si="357"/>
        <v/>
      </c>
      <c r="BI349" s="212" t="str">
        <f t="shared" si="328"/>
        <v/>
      </c>
      <c r="BJ349" s="52" t="s">
        <v>0</v>
      </c>
      <c r="BK349" s="57" t="str">
        <f t="shared" si="358"/>
        <v/>
      </c>
      <c r="BL349" s="33" t="str">
        <f t="shared" si="359"/>
        <v/>
      </c>
      <c r="BM349" s="78" t="str">
        <f t="shared" si="360"/>
        <v/>
      </c>
      <c r="BN349" s="78" t="str">
        <f t="shared" si="361"/>
        <v/>
      </c>
      <c r="BO349" s="33" t="str">
        <f t="shared" si="362"/>
        <v/>
      </c>
      <c r="BP349" s="71" t="str">
        <f t="shared" si="363"/>
        <v/>
      </c>
      <c r="BQ349" s="52" t="s">
        <v>0</v>
      </c>
      <c r="BR349" s="87" t="str">
        <f t="shared" si="364"/>
        <v/>
      </c>
      <c r="BS349" s="52" t="s">
        <v>0</v>
      </c>
      <c r="BT349" s="20" t="str">
        <f t="shared" si="365"/>
        <v/>
      </c>
      <c r="BU349" s="52" t="s">
        <v>0</v>
      </c>
      <c r="BV349" s="135"/>
      <c r="BW349" s="52" t="s">
        <v>0</v>
      </c>
      <c r="BX349" s="57" t="str">
        <f t="shared" si="366"/>
        <v/>
      </c>
      <c r="BY349" s="78" t="str">
        <f>IF(BV349="","",MAX(BY$10:BY348)+1)</f>
        <v/>
      </c>
      <c r="BZ349" s="58" t="str">
        <f t="shared" si="367"/>
        <v/>
      </c>
      <c r="CA349" s="52" t="s">
        <v>0</v>
      </c>
      <c r="CB349" s="20" t="str">
        <f t="shared" si="368"/>
        <v/>
      </c>
      <c r="CC349" s="52" t="s">
        <v>0</v>
      </c>
      <c r="CD349" s="63" t="str">
        <f>IF(AND(BM349="NEMA",BN349="NEMA"),MAX(CD$10:CD348)+1,"")</f>
        <v/>
      </c>
      <c r="CE349" s="58" t="str">
        <f t="shared" si="369"/>
        <v/>
      </c>
      <c r="CF349" t="s">
        <v>0</v>
      </c>
      <c r="CG349" s="138" t="str">
        <f t="shared" si="329"/>
        <v/>
      </c>
      <c r="CH349" t="s">
        <v>0</v>
      </c>
      <c r="CI349" s="57" t="str">
        <f>IF(CD349="","",IF(M349&lt;&gt;"CRO","","INSERT INTO osoba (id,reg_broj,oib,spol_id,dat_rodjenja) VALUES ("&amp;CD349&amp;",(SELECT max(reg_broj)+1 FROM osoba),Null,'"&amp;CG349&amp;"',Null); INSERT INTO osoba_log (id,reg_broj,oib,spol_id,dat_rodjenja,dnevnik_id) SELECT id,reg_broj,oib,spol_id,dat_rodjenja,"&amp;dnevnik_id&amp;" FROM osoba WHERE id = "&amp;CD349&amp;";"))</f>
        <v/>
      </c>
      <c r="CJ349" s="71" t="str">
        <f>IF(CD349="","","INSERT INTO imeprezime (id,osoba_id,rbr,ime,prezime,klub_id,identitet_id,sintaksa_id,info,aktivno,dnevnik_id) VALUES ("&amp;CD349&amp;","&amp;IF(CI349="","Null",CD349)&amp;",1,'"&amp;BK349&amp;"','"&amp;BL349&amp;"',(SELECT id FROM klub WHERE naziv = '"&amp;BD349&amp;"'),Null,1,'',1,"&amp;dnevnik_id&amp;");")</f>
        <v/>
      </c>
      <c r="CK349" t="s">
        <v>0</v>
      </c>
      <c r="CL349" s="20" t="str">
        <f t="shared" si="370"/>
        <v/>
      </c>
      <c r="CM349" s="52" t="s">
        <v>0</v>
      </c>
      <c r="CN349" s="57" t="str">
        <f t="shared" si="330"/>
        <v/>
      </c>
      <c r="CO349" s="71" t="str">
        <f t="shared" si="331"/>
        <v/>
      </c>
      <c r="CP349" s="52" t="s">
        <v>0</v>
      </c>
      <c r="CQ349" s="57" t="str">
        <f t="shared" si="371"/>
        <v/>
      </c>
      <c r="CR349" s="58" t="str">
        <f t="shared" si="372"/>
        <v/>
      </c>
      <c r="CS349" s="52" t="s">
        <v>0</v>
      </c>
      <c r="CT349" s="57" t="str">
        <f t="shared" si="373"/>
        <v/>
      </c>
      <c r="CU349" s="58" t="str">
        <f t="shared" si="374"/>
        <v/>
      </c>
      <c r="CV349" s="52" t="s">
        <v>0</v>
      </c>
      <c r="CW349" s="57" t="str">
        <f t="shared" si="375"/>
        <v/>
      </c>
      <c r="CX349" s="58" t="str">
        <f t="shared" si="376"/>
        <v/>
      </c>
      <c r="CY349" s="52" t="s">
        <v>0</v>
      </c>
      <c r="CZ349" s="63" t="str">
        <f t="shared" si="377"/>
        <v/>
      </c>
      <c r="DA349" s="58" t="str" cm="1">
        <f t="array" ref="DA349">IF(CZ349&lt;&gt;"",INDEX(imePrezime_id,CZ349,0),IF(CD349&lt;&gt;"",CD349,""))</f>
        <v/>
      </c>
      <c r="DB349" s="52" t="s">
        <v>0</v>
      </c>
      <c r="DC349" s="63" t="str">
        <f t="shared" si="378"/>
        <v/>
      </c>
      <c r="DD349" s="78" t="str">
        <f t="shared" si="332"/>
        <v/>
      </c>
      <c r="DE349" s="78" t="str">
        <f t="shared" si="379"/>
        <v/>
      </c>
      <c r="DF349" s="78" t="str">
        <f t="shared" si="380"/>
        <v/>
      </c>
      <c r="DG349" s="71" t="str">
        <f t="shared" si="381"/>
        <v/>
      </c>
      <c r="DH349" s="52" t="s">
        <v>0</v>
      </c>
      <c r="DI349" s="63" t="str">
        <f>IF(BL349="","",MAX(DI$10:DI348)+1)</f>
        <v/>
      </c>
      <c r="DJ349" s="78" t="str">
        <f t="shared" si="382"/>
        <v/>
      </c>
      <c r="DK349" s="78" t="str">
        <f t="shared" si="383"/>
        <v/>
      </c>
      <c r="DL349" s="78" t="str">
        <f t="shared" si="384"/>
        <v/>
      </c>
      <c r="DM349" s="78" t="str">
        <f t="shared" si="385"/>
        <v/>
      </c>
      <c r="DN349" s="78" t="str">
        <f t="shared" si="333"/>
        <v/>
      </c>
      <c r="DO349" s="78" t="str">
        <f t="shared" si="334"/>
        <v/>
      </c>
      <c r="DP349" s="78" t="str">
        <f t="shared" si="386"/>
        <v/>
      </c>
      <c r="DQ349" s="78" t="str">
        <f t="shared" si="387"/>
        <v/>
      </c>
      <c r="DR349" s="78" t="str">
        <f t="shared" si="388"/>
        <v/>
      </c>
      <c r="DS349" s="58" t="str">
        <f t="shared" si="335"/>
        <v/>
      </c>
      <c r="DT349" s="52" t="s">
        <v>0</v>
      </c>
      <c r="DU349" s="20"/>
      <c r="DV349" s="52"/>
      <c r="DW349" s="20"/>
      <c r="DX349" s="52"/>
      <c r="DY349" s="230"/>
      <c r="DZ349" s="52" t="s">
        <v>0</v>
      </c>
    </row>
    <row r="350" spans="1:130" x14ac:dyDescent="0.25">
      <c r="A350" t="s">
        <v>0</v>
      </c>
      <c r="B350" s="57" t="str">
        <f>IF(csv!F342="","",csv!T342)</f>
        <v/>
      </c>
      <c r="C350" s="33" t="s">
        <v>0</v>
      </c>
      <c r="D350" s="33" t="str">
        <f>IF(csv!F342="","",csv!F342)</f>
        <v/>
      </c>
      <c r="E350" s="33" t="str">
        <f>IF(csv!E342="","",csv!E342)</f>
        <v/>
      </c>
      <c r="F350" s="33" t="s">
        <v>0</v>
      </c>
      <c r="G350" s="78" t="str">
        <f>IF(csv!M342="","",csv!M342)</f>
        <v/>
      </c>
      <c r="H350" s="78" t="str">
        <f>IF(csv!N342="","",csv!N342)</f>
        <v/>
      </c>
      <c r="I350" s="33" t="s">
        <v>0</v>
      </c>
      <c r="J350" s="33" t="str">
        <f>IF(csv!P342="","",csv!P342)</f>
        <v/>
      </c>
      <c r="K350" s="33" t="str">
        <f>IF(csv!Q342="","",csv!Q342)</f>
        <v/>
      </c>
      <c r="L350" s="33" t="s">
        <v>0</v>
      </c>
      <c r="M350" s="71" t="str">
        <f>IF(csv!R342="","",csv!R342)</f>
        <v/>
      </c>
      <c r="N350" s="52" t="s">
        <v>0</v>
      </c>
      <c r="O350" s="57" t="str">
        <f t="shared" si="336"/>
        <v/>
      </c>
      <c r="P350" s="78" t="str">
        <f>IF(O350="","",IF(COUNTIF(O$10:O349,O350)=0,P349+1,P349))</f>
        <v/>
      </c>
      <c r="Q350" s="93" t="str">
        <f t="shared" si="337"/>
        <v/>
      </c>
      <c r="R350" s="94" t="str" cm="1">
        <f t="array" ref="R350">IF(S350="","",INDEX(natjecanjeStaze_naziv,MATCH(S350,natjecanjeStaze_stazaId,0)))</f>
        <v/>
      </c>
      <c r="S350" s="58" t="str">
        <f t="shared" si="338"/>
        <v/>
      </c>
      <c r="T350" s="52" t="s">
        <v>0</v>
      </c>
      <c r="U350" s="165" t="str">
        <f t="shared" si="339"/>
        <v/>
      </c>
      <c r="V350" s="52" t="s">
        <v>0</v>
      </c>
      <c r="W350" s="57" t="str">
        <f t="shared" si="340"/>
        <v/>
      </c>
      <c r="X350" s="78" t="str">
        <f t="shared" si="326"/>
        <v/>
      </c>
      <c r="Y350" s="33" t="str">
        <f t="shared" si="341"/>
        <v/>
      </c>
      <c r="Z350" s="71" t="str">
        <f>IF(Y350="","",MAX(Z$10:Z349)+1)</f>
        <v/>
      </c>
      <c r="AA350" s="52" t="s">
        <v>0</v>
      </c>
      <c r="AB350" s="135"/>
      <c r="AC350" s="52" t="s">
        <v>0</v>
      </c>
      <c r="AD350" s="20" t="str">
        <f t="shared" si="342"/>
        <v/>
      </c>
      <c r="AE350" s="52" t="s">
        <v>0</v>
      </c>
      <c r="AF350" s="165" t="str">
        <f t="shared" si="343"/>
        <v/>
      </c>
      <c r="AG350" s="52" t="s">
        <v>0</v>
      </c>
      <c r="AH350" s="57" t="str">
        <f t="shared" si="344"/>
        <v/>
      </c>
      <c r="AI350" s="33" t="str">
        <f t="shared" si="345"/>
        <v/>
      </c>
      <c r="AJ350" s="78" t="str">
        <f t="shared" si="327"/>
        <v/>
      </c>
      <c r="AK350" s="33" t="str" cm="1">
        <f t="array" ref="AK350">IF(AJ350="",""&amp;AI350,IF(AJ350="NEMA",AI350,INDEX(klub_naziv,MATCH(INDEX(klubAlias_klubId,AJ350),klub_id,0))))</f>
        <v/>
      </c>
      <c r="AL350" s="33" t="str" cm="1">
        <f t="array" ref="AL350">IFERROR(""&amp;INDEX(registarNatjecatelji,CX350,4),"")</f>
        <v/>
      </c>
      <c r="AM350" s="95" t="str">
        <f t="shared" si="346"/>
        <v/>
      </c>
      <c r="AN350" s="71" t="str">
        <f t="shared" si="347"/>
        <v/>
      </c>
      <c r="AO350" s="52" t="s">
        <v>0</v>
      </c>
      <c r="AP350" s="87" t="str">
        <f>IF(AJ350&lt;&gt;"NEMA","",IF(IFERROR(MATCH(AI350,AI$10:AI349,0),0)&lt;&gt;0,"",AI350))</f>
        <v/>
      </c>
      <c r="AQ350" s="52" t="s">
        <v>0</v>
      </c>
      <c r="AR350" s="135"/>
      <c r="AS350" s="52" t="s">
        <v>0</v>
      </c>
      <c r="AT350" s="57" t="str">
        <f t="shared" si="348"/>
        <v/>
      </c>
      <c r="AU350" s="33" t="str">
        <f>IF(AT350="","",MAX(AU$10:AU349)+1)</f>
        <v/>
      </c>
      <c r="AV350" s="33" t="str">
        <f t="shared" si="349"/>
        <v/>
      </c>
      <c r="AW350" s="33" t="str">
        <f t="shared" si="350"/>
        <v/>
      </c>
      <c r="AX350" s="33" t="str">
        <f>IF(AR350="","",MAX(AX$10:AX349)+1)</f>
        <v/>
      </c>
      <c r="AY350" s="94" t="str">
        <f t="shared" si="351"/>
        <v/>
      </c>
      <c r="AZ350" s="71" t="str">
        <f t="shared" si="352"/>
        <v/>
      </c>
      <c r="BA350" s="52" t="s">
        <v>0</v>
      </c>
      <c r="BB350" s="20" t="str">
        <f t="shared" si="353"/>
        <v/>
      </c>
      <c r="BC350" s="52" t="s">
        <v>0</v>
      </c>
      <c r="BD350" s="165" t="str">
        <f t="shared" si="354"/>
        <v/>
      </c>
      <c r="BE350" s="52" t="s">
        <v>0</v>
      </c>
      <c r="BF350" s="63" t="str">
        <f t="shared" si="355"/>
        <v/>
      </c>
      <c r="BG350" s="93" t="str">
        <f t="shared" si="356"/>
        <v/>
      </c>
      <c r="BH350" s="211" t="str">
        <f t="shared" si="357"/>
        <v/>
      </c>
      <c r="BI350" s="212" t="str">
        <f t="shared" si="328"/>
        <v/>
      </c>
      <c r="BJ350" s="52" t="s">
        <v>0</v>
      </c>
      <c r="BK350" s="57" t="str">
        <f t="shared" si="358"/>
        <v/>
      </c>
      <c r="BL350" s="33" t="str">
        <f t="shared" si="359"/>
        <v/>
      </c>
      <c r="BM350" s="78" t="str">
        <f t="shared" si="360"/>
        <v/>
      </c>
      <c r="BN350" s="78" t="str">
        <f t="shared" si="361"/>
        <v/>
      </c>
      <c r="BO350" s="33" t="str">
        <f t="shared" si="362"/>
        <v/>
      </c>
      <c r="BP350" s="71" t="str">
        <f t="shared" si="363"/>
        <v/>
      </c>
      <c r="BQ350" s="52" t="s">
        <v>0</v>
      </c>
      <c r="BR350" s="87" t="str">
        <f t="shared" si="364"/>
        <v/>
      </c>
      <c r="BS350" s="52" t="s">
        <v>0</v>
      </c>
      <c r="BT350" s="20" t="str">
        <f t="shared" si="365"/>
        <v/>
      </c>
      <c r="BU350" s="52" t="s">
        <v>0</v>
      </c>
      <c r="BV350" s="135"/>
      <c r="BW350" s="52" t="s">
        <v>0</v>
      </c>
      <c r="BX350" s="57" t="str">
        <f t="shared" si="366"/>
        <v/>
      </c>
      <c r="BY350" s="78" t="str">
        <f>IF(BV350="","",MAX(BY$10:BY349)+1)</f>
        <v/>
      </c>
      <c r="BZ350" s="58" t="str">
        <f t="shared" si="367"/>
        <v/>
      </c>
      <c r="CA350" s="52" t="s">
        <v>0</v>
      </c>
      <c r="CB350" s="20" t="str">
        <f t="shared" si="368"/>
        <v/>
      </c>
      <c r="CC350" s="52" t="s">
        <v>0</v>
      </c>
      <c r="CD350" s="63" t="str">
        <f>IF(AND(BM350="NEMA",BN350="NEMA"),MAX(CD$10:CD349)+1,"")</f>
        <v/>
      </c>
      <c r="CE350" s="58" t="str">
        <f t="shared" si="369"/>
        <v/>
      </c>
      <c r="CF350" t="s">
        <v>0</v>
      </c>
      <c r="CG350" s="138" t="str">
        <f t="shared" si="329"/>
        <v/>
      </c>
      <c r="CH350" t="s">
        <v>0</v>
      </c>
      <c r="CI350" s="57" t="str">
        <f>IF(CD350="","",IF(M350&lt;&gt;"CRO","","INSERT INTO osoba (id,reg_broj,oib,spol_id,dat_rodjenja) VALUES ("&amp;CD350&amp;",(SELECT max(reg_broj)+1 FROM osoba),Null,'"&amp;CG350&amp;"',Null); INSERT INTO osoba_log (id,reg_broj,oib,spol_id,dat_rodjenja,dnevnik_id) SELECT id,reg_broj,oib,spol_id,dat_rodjenja,"&amp;dnevnik_id&amp;" FROM osoba WHERE id = "&amp;CD350&amp;";"))</f>
        <v/>
      </c>
      <c r="CJ350" s="71" t="str">
        <f>IF(CD350="","","INSERT INTO imeprezime (id,osoba_id,rbr,ime,prezime,klub_id,identitet_id,sintaksa_id,info,aktivno,dnevnik_id) VALUES ("&amp;CD350&amp;","&amp;IF(CI350="","Null",CD350)&amp;",1,'"&amp;BK350&amp;"','"&amp;BL350&amp;"',(SELECT id FROM klub WHERE naziv = '"&amp;BD350&amp;"'),Null,1,'',1,"&amp;dnevnik_id&amp;");")</f>
        <v/>
      </c>
      <c r="CK350" t="s">
        <v>0</v>
      </c>
      <c r="CL350" s="20" t="str">
        <f t="shared" si="370"/>
        <v/>
      </c>
      <c r="CM350" s="52" t="s">
        <v>0</v>
      </c>
      <c r="CN350" s="57" t="str">
        <f t="shared" si="330"/>
        <v/>
      </c>
      <c r="CO350" s="71" t="str">
        <f t="shared" si="331"/>
        <v/>
      </c>
      <c r="CP350" s="52" t="s">
        <v>0</v>
      </c>
      <c r="CQ350" s="57" t="str">
        <f t="shared" si="371"/>
        <v/>
      </c>
      <c r="CR350" s="58" t="str">
        <f t="shared" si="372"/>
        <v/>
      </c>
      <c r="CS350" s="52" t="s">
        <v>0</v>
      </c>
      <c r="CT350" s="57" t="str">
        <f t="shared" si="373"/>
        <v/>
      </c>
      <c r="CU350" s="58" t="str">
        <f t="shared" si="374"/>
        <v/>
      </c>
      <c r="CV350" s="52" t="s">
        <v>0</v>
      </c>
      <c r="CW350" s="57" t="str">
        <f t="shared" si="375"/>
        <v/>
      </c>
      <c r="CX350" s="58" t="str">
        <f t="shared" si="376"/>
        <v/>
      </c>
      <c r="CY350" s="52" t="s">
        <v>0</v>
      </c>
      <c r="CZ350" s="63" t="str">
        <f t="shared" si="377"/>
        <v/>
      </c>
      <c r="DA350" s="58" t="str" cm="1">
        <f t="array" ref="DA350">IF(CZ350&lt;&gt;"",INDEX(imePrezime_id,CZ350,0),IF(CD350&lt;&gt;"",CD350,""))</f>
        <v/>
      </c>
      <c r="DB350" s="52" t="s">
        <v>0</v>
      </c>
      <c r="DC350" s="63" t="str">
        <f t="shared" si="378"/>
        <v/>
      </c>
      <c r="DD350" s="78" t="str">
        <f t="shared" si="332"/>
        <v/>
      </c>
      <c r="DE350" s="78" t="str">
        <f t="shared" si="379"/>
        <v/>
      </c>
      <c r="DF350" s="78" t="str">
        <f t="shared" si="380"/>
        <v/>
      </c>
      <c r="DG350" s="71" t="str">
        <f t="shared" si="381"/>
        <v/>
      </c>
      <c r="DH350" s="52" t="s">
        <v>0</v>
      </c>
      <c r="DI350" s="63" t="str">
        <f>IF(BL350="","",MAX(DI$10:DI349)+1)</f>
        <v/>
      </c>
      <c r="DJ350" s="78" t="str">
        <f t="shared" si="382"/>
        <v/>
      </c>
      <c r="DK350" s="78" t="str">
        <f t="shared" si="383"/>
        <v/>
      </c>
      <c r="DL350" s="78" t="str">
        <f t="shared" si="384"/>
        <v/>
      </c>
      <c r="DM350" s="78" t="str">
        <f t="shared" si="385"/>
        <v/>
      </c>
      <c r="DN350" s="78" t="str">
        <f t="shared" si="333"/>
        <v/>
      </c>
      <c r="DO350" s="78" t="str">
        <f t="shared" si="334"/>
        <v/>
      </c>
      <c r="DP350" s="78" t="str">
        <f t="shared" si="386"/>
        <v/>
      </c>
      <c r="DQ350" s="78" t="str">
        <f t="shared" si="387"/>
        <v/>
      </c>
      <c r="DR350" s="78" t="str">
        <f t="shared" si="388"/>
        <v/>
      </c>
      <c r="DS350" s="58" t="str">
        <f t="shared" si="335"/>
        <v/>
      </c>
      <c r="DT350" s="52" t="s">
        <v>0</v>
      </c>
      <c r="DU350" s="20"/>
      <c r="DV350" s="52"/>
      <c r="DW350" s="20"/>
      <c r="DX350" s="52"/>
      <c r="DY350" s="230"/>
      <c r="DZ350" s="52" t="s">
        <v>0</v>
      </c>
    </row>
    <row r="351" spans="1:130" x14ac:dyDescent="0.25">
      <c r="A351" t="s">
        <v>0</v>
      </c>
      <c r="B351" s="57" t="str">
        <f>IF(csv!F343="","",csv!T343)</f>
        <v/>
      </c>
      <c r="C351" s="33" t="s">
        <v>0</v>
      </c>
      <c r="D351" s="33" t="str">
        <f>IF(csv!F343="","",csv!F343)</f>
        <v/>
      </c>
      <c r="E351" s="33" t="str">
        <f>IF(csv!E343="","",csv!E343)</f>
        <v/>
      </c>
      <c r="F351" s="33" t="s">
        <v>0</v>
      </c>
      <c r="G351" s="78" t="str">
        <f>IF(csv!M343="","",csv!M343)</f>
        <v/>
      </c>
      <c r="H351" s="78" t="str">
        <f>IF(csv!N343="","",csv!N343)</f>
        <v/>
      </c>
      <c r="I351" s="33" t="s">
        <v>0</v>
      </c>
      <c r="J351" s="33" t="str">
        <f>IF(csv!P343="","",csv!P343)</f>
        <v/>
      </c>
      <c r="K351" s="33" t="str">
        <f>IF(csv!Q343="","",csv!Q343)</f>
        <v/>
      </c>
      <c r="L351" s="33" t="s">
        <v>0</v>
      </c>
      <c r="M351" s="71" t="str">
        <f>IF(csv!R343="","",csv!R343)</f>
        <v/>
      </c>
      <c r="N351" s="52" t="s">
        <v>0</v>
      </c>
      <c r="O351" s="57" t="str">
        <f t="shared" si="336"/>
        <v/>
      </c>
      <c r="P351" s="78" t="str">
        <f>IF(O351="","",IF(COUNTIF(O$10:O350,O351)=0,P350+1,P350))</f>
        <v/>
      </c>
      <c r="Q351" s="93" t="str">
        <f t="shared" si="337"/>
        <v/>
      </c>
      <c r="R351" s="94" t="str" cm="1">
        <f t="array" ref="R351">IF(S351="","",INDEX(natjecanjeStaze_naziv,MATCH(S351,natjecanjeStaze_stazaId,0)))</f>
        <v/>
      </c>
      <c r="S351" s="58" t="str">
        <f t="shared" si="338"/>
        <v/>
      </c>
      <c r="T351" s="52" t="s">
        <v>0</v>
      </c>
      <c r="U351" s="165" t="str">
        <f t="shared" si="339"/>
        <v/>
      </c>
      <c r="V351" s="52" t="s">
        <v>0</v>
      </c>
      <c r="W351" s="57" t="str">
        <f t="shared" si="340"/>
        <v/>
      </c>
      <c r="X351" s="78" t="str">
        <f t="shared" si="326"/>
        <v/>
      </c>
      <c r="Y351" s="33" t="str">
        <f t="shared" si="341"/>
        <v/>
      </c>
      <c r="Z351" s="71" t="str">
        <f>IF(Y351="","",MAX(Z$10:Z350)+1)</f>
        <v/>
      </c>
      <c r="AA351" s="52" t="s">
        <v>0</v>
      </c>
      <c r="AB351" s="135"/>
      <c r="AC351" s="52" t="s">
        <v>0</v>
      </c>
      <c r="AD351" s="20" t="str">
        <f t="shared" si="342"/>
        <v/>
      </c>
      <c r="AE351" s="52" t="s">
        <v>0</v>
      </c>
      <c r="AF351" s="165" t="str">
        <f t="shared" si="343"/>
        <v/>
      </c>
      <c r="AG351" s="52" t="s">
        <v>0</v>
      </c>
      <c r="AH351" s="57" t="str">
        <f t="shared" si="344"/>
        <v/>
      </c>
      <c r="AI351" s="33" t="str">
        <f t="shared" si="345"/>
        <v/>
      </c>
      <c r="AJ351" s="78" t="str">
        <f t="shared" si="327"/>
        <v/>
      </c>
      <c r="AK351" s="33" t="str" cm="1">
        <f t="array" ref="AK351">IF(AJ351="",""&amp;AI351,IF(AJ351="NEMA",AI351,INDEX(klub_naziv,MATCH(INDEX(klubAlias_klubId,AJ351),klub_id,0))))</f>
        <v/>
      </c>
      <c r="AL351" s="33" t="str" cm="1">
        <f t="array" ref="AL351">IFERROR(""&amp;INDEX(registarNatjecatelji,CX351,4),"")</f>
        <v/>
      </c>
      <c r="AM351" s="95" t="str">
        <f t="shared" si="346"/>
        <v/>
      </c>
      <c r="AN351" s="71" t="str">
        <f t="shared" si="347"/>
        <v/>
      </c>
      <c r="AO351" s="52" t="s">
        <v>0</v>
      </c>
      <c r="AP351" s="87" t="str">
        <f>IF(AJ351&lt;&gt;"NEMA","",IF(IFERROR(MATCH(AI351,AI$10:AI350,0),0)&lt;&gt;0,"",AI351))</f>
        <v/>
      </c>
      <c r="AQ351" s="52" t="s">
        <v>0</v>
      </c>
      <c r="AR351" s="135"/>
      <c r="AS351" s="52" t="s">
        <v>0</v>
      </c>
      <c r="AT351" s="57" t="str">
        <f t="shared" si="348"/>
        <v/>
      </c>
      <c r="AU351" s="33" t="str">
        <f>IF(AT351="","",MAX(AU$10:AU350)+1)</f>
        <v/>
      </c>
      <c r="AV351" s="33" t="str">
        <f t="shared" si="349"/>
        <v/>
      </c>
      <c r="AW351" s="33" t="str">
        <f t="shared" si="350"/>
        <v/>
      </c>
      <c r="AX351" s="33" t="str">
        <f>IF(AR351="","",MAX(AX$10:AX350)+1)</f>
        <v/>
      </c>
      <c r="AY351" s="94" t="str">
        <f t="shared" si="351"/>
        <v/>
      </c>
      <c r="AZ351" s="71" t="str">
        <f t="shared" si="352"/>
        <v/>
      </c>
      <c r="BA351" s="52" t="s">
        <v>0</v>
      </c>
      <c r="BB351" s="20" t="str">
        <f t="shared" si="353"/>
        <v/>
      </c>
      <c r="BC351" s="52" t="s">
        <v>0</v>
      </c>
      <c r="BD351" s="165" t="str">
        <f t="shared" si="354"/>
        <v/>
      </c>
      <c r="BE351" s="52" t="s">
        <v>0</v>
      </c>
      <c r="BF351" s="63" t="str">
        <f t="shared" si="355"/>
        <v/>
      </c>
      <c r="BG351" s="93" t="str">
        <f t="shared" si="356"/>
        <v/>
      </c>
      <c r="BH351" s="211" t="str">
        <f t="shared" si="357"/>
        <v/>
      </c>
      <c r="BI351" s="212" t="str">
        <f t="shared" si="328"/>
        <v/>
      </c>
      <c r="BJ351" s="52" t="s">
        <v>0</v>
      </c>
      <c r="BK351" s="57" t="str">
        <f t="shared" si="358"/>
        <v/>
      </c>
      <c r="BL351" s="33" t="str">
        <f t="shared" si="359"/>
        <v/>
      </c>
      <c r="BM351" s="78" t="str">
        <f t="shared" si="360"/>
        <v/>
      </c>
      <c r="BN351" s="78" t="str">
        <f t="shared" si="361"/>
        <v/>
      </c>
      <c r="BO351" s="33" t="str">
        <f t="shared" si="362"/>
        <v/>
      </c>
      <c r="BP351" s="71" t="str">
        <f t="shared" si="363"/>
        <v/>
      </c>
      <c r="BQ351" s="52" t="s">
        <v>0</v>
      </c>
      <c r="BR351" s="87" t="str">
        <f t="shared" si="364"/>
        <v/>
      </c>
      <c r="BS351" s="52" t="s">
        <v>0</v>
      </c>
      <c r="BT351" s="20" t="str">
        <f t="shared" si="365"/>
        <v/>
      </c>
      <c r="BU351" s="52" t="s">
        <v>0</v>
      </c>
      <c r="BV351" s="135"/>
      <c r="BW351" s="52" t="s">
        <v>0</v>
      </c>
      <c r="BX351" s="57" t="str">
        <f t="shared" si="366"/>
        <v/>
      </c>
      <c r="BY351" s="78" t="str">
        <f>IF(BV351="","",MAX(BY$10:BY350)+1)</f>
        <v/>
      </c>
      <c r="BZ351" s="58" t="str">
        <f t="shared" si="367"/>
        <v/>
      </c>
      <c r="CA351" s="52" t="s">
        <v>0</v>
      </c>
      <c r="CB351" s="20" t="str">
        <f t="shared" si="368"/>
        <v/>
      </c>
      <c r="CC351" s="52" t="s">
        <v>0</v>
      </c>
      <c r="CD351" s="63" t="str">
        <f>IF(AND(BM351="NEMA",BN351="NEMA"),MAX(CD$10:CD350)+1,"")</f>
        <v/>
      </c>
      <c r="CE351" s="58" t="str">
        <f t="shared" si="369"/>
        <v/>
      </c>
      <c r="CF351" t="s">
        <v>0</v>
      </c>
      <c r="CG351" s="138" t="str">
        <f t="shared" si="329"/>
        <v/>
      </c>
      <c r="CH351" t="s">
        <v>0</v>
      </c>
      <c r="CI351" s="57" t="str">
        <f>IF(CD351="","",IF(M351&lt;&gt;"CRO","","INSERT INTO osoba (id,reg_broj,oib,spol_id,dat_rodjenja) VALUES ("&amp;CD351&amp;",(SELECT max(reg_broj)+1 FROM osoba),Null,'"&amp;CG351&amp;"',Null); INSERT INTO osoba_log (id,reg_broj,oib,spol_id,dat_rodjenja,dnevnik_id) SELECT id,reg_broj,oib,spol_id,dat_rodjenja,"&amp;dnevnik_id&amp;" FROM osoba WHERE id = "&amp;CD351&amp;";"))</f>
        <v/>
      </c>
      <c r="CJ351" s="71" t="str">
        <f>IF(CD351="","","INSERT INTO imeprezime (id,osoba_id,rbr,ime,prezime,klub_id,identitet_id,sintaksa_id,info,aktivno,dnevnik_id) VALUES ("&amp;CD351&amp;","&amp;IF(CI351="","Null",CD351)&amp;",1,'"&amp;BK351&amp;"','"&amp;BL351&amp;"',(SELECT id FROM klub WHERE naziv = '"&amp;BD351&amp;"'),Null,1,'',1,"&amp;dnevnik_id&amp;");")</f>
        <v/>
      </c>
      <c r="CK351" t="s">
        <v>0</v>
      </c>
      <c r="CL351" s="20" t="str">
        <f t="shared" si="370"/>
        <v/>
      </c>
      <c r="CM351" s="52" t="s">
        <v>0</v>
      </c>
      <c r="CN351" s="57" t="str">
        <f t="shared" si="330"/>
        <v/>
      </c>
      <c r="CO351" s="71" t="str">
        <f t="shared" si="331"/>
        <v/>
      </c>
      <c r="CP351" s="52" t="s">
        <v>0</v>
      </c>
      <c r="CQ351" s="57" t="str">
        <f t="shared" si="371"/>
        <v/>
      </c>
      <c r="CR351" s="58" t="str">
        <f t="shared" si="372"/>
        <v/>
      </c>
      <c r="CS351" s="52" t="s">
        <v>0</v>
      </c>
      <c r="CT351" s="57" t="str">
        <f t="shared" si="373"/>
        <v/>
      </c>
      <c r="CU351" s="58" t="str">
        <f t="shared" si="374"/>
        <v/>
      </c>
      <c r="CV351" s="52" t="s">
        <v>0</v>
      </c>
      <c r="CW351" s="57" t="str">
        <f t="shared" si="375"/>
        <v/>
      </c>
      <c r="CX351" s="58" t="str">
        <f t="shared" si="376"/>
        <v/>
      </c>
      <c r="CY351" s="52" t="s">
        <v>0</v>
      </c>
      <c r="CZ351" s="63" t="str">
        <f t="shared" si="377"/>
        <v/>
      </c>
      <c r="DA351" s="58" t="str" cm="1">
        <f t="array" ref="DA351">IF(CZ351&lt;&gt;"",INDEX(imePrezime_id,CZ351,0),IF(CD351&lt;&gt;"",CD351,""))</f>
        <v/>
      </c>
      <c r="DB351" s="52" t="s">
        <v>0</v>
      </c>
      <c r="DC351" s="63" t="str">
        <f t="shared" si="378"/>
        <v/>
      </c>
      <c r="DD351" s="78" t="str">
        <f t="shared" si="332"/>
        <v/>
      </c>
      <c r="DE351" s="78" t="str">
        <f t="shared" si="379"/>
        <v/>
      </c>
      <c r="DF351" s="78" t="str">
        <f t="shared" si="380"/>
        <v/>
      </c>
      <c r="DG351" s="71" t="str">
        <f t="shared" si="381"/>
        <v/>
      </c>
      <c r="DH351" s="52" t="s">
        <v>0</v>
      </c>
      <c r="DI351" s="63" t="str">
        <f>IF(BL351="","",MAX(DI$10:DI350)+1)</f>
        <v/>
      </c>
      <c r="DJ351" s="78" t="str">
        <f t="shared" si="382"/>
        <v/>
      </c>
      <c r="DK351" s="78" t="str">
        <f t="shared" si="383"/>
        <v/>
      </c>
      <c r="DL351" s="78" t="str">
        <f t="shared" si="384"/>
        <v/>
      </c>
      <c r="DM351" s="78" t="str">
        <f t="shared" si="385"/>
        <v/>
      </c>
      <c r="DN351" s="78" t="str">
        <f t="shared" si="333"/>
        <v/>
      </c>
      <c r="DO351" s="78" t="str">
        <f t="shared" si="334"/>
        <v/>
      </c>
      <c r="DP351" s="78" t="str">
        <f t="shared" si="386"/>
        <v/>
      </c>
      <c r="DQ351" s="78" t="str">
        <f t="shared" si="387"/>
        <v/>
      </c>
      <c r="DR351" s="78" t="str">
        <f t="shared" si="388"/>
        <v/>
      </c>
      <c r="DS351" s="58" t="str">
        <f t="shared" si="335"/>
        <v/>
      </c>
      <c r="DT351" s="52" t="s">
        <v>0</v>
      </c>
      <c r="DU351" s="20"/>
      <c r="DV351" s="52"/>
      <c r="DW351" s="20"/>
      <c r="DX351" s="52"/>
      <c r="DY351" s="230"/>
      <c r="DZ351" s="52" t="s">
        <v>0</v>
      </c>
    </row>
    <row r="352" spans="1:130" x14ac:dyDescent="0.25">
      <c r="A352" t="s">
        <v>0</v>
      </c>
      <c r="B352" s="57" t="str">
        <f>IF(csv!F344="","",csv!T344)</f>
        <v/>
      </c>
      <c r="C352" s="33" t="s">
        <v>0</v>
      </c>
      <c r="D352" s="33" t="str">
        <f>IF(csv!F344="","",csv!F344)</f>
        <v/>
      </c>
      <c r="E352" s="33" t="str">
        <f>IF(csv!E344="","",csv!E344)</f>
        <v/>
      </c>
      <c r="F352" s="33" t="s">
        <v>0</v>
      </c>
      <c r="G352" s="78" t="str">
        <f>IF(csv!M344="","",csv!M344)</f>
        <v/>
      </c>
      <c r="H352" s="78" t="str">
        <f>IF(csv!N344="","",csv!N344)</f>
        <v/>
      </c>
      <c r="I352" s="33" t="s">
        <v>0</v>
      </c>
      <c r="J352" s="33" t="str">
        <f>IF(csv!P344="","",csv!P344)</f>
        <v/>
      </c>
      <c r="K352" s="33" t="str">
        <f>IF(csv!Q344="","",csv!Q344)</f>
        <v/>
      </c>
      <c r="L352" s="33" t="s">
        <v>0</v>
      </c>
      <c r="M352" s="71" t="str">
        <f>IF(csv!R344="","",csv!R344)</f>
        <v/>
      </c>
      <c r="N352" s="52" t="s">
        <v>0</v>
      </c>
      <c r="O352" s="57" t="str">
        <f t="shared" si="336"/>
        <v/>
      </c>
      <c r="P352" s="78" t="str">
        <f>IF(O352="","",IF(COUNTIF(O$10:O351,O352)=0,P351+1,P351))</f>
        <v/>
      </c>
      <c r="Q352" s="93" t="str">
        <f t="shared" si="337"/>
        <v/>
      </c>
      <c r="R352" s="94" t="str" cm="1">
        <f t="array" ref="R352">IF(S352="","",INDEX(natjecanjeStaze_naziv,MATCH(S352,natjecanjeStaze_stazaId,0)))</f>
        <v/>
      </c>
      <c r="S352" s="58" t="str">
        <f t="shared" si="338"/>
        <v/>
      </c>
      <c r="T352" s="52" t="s">
        <v>0</v>
      </c>
      <c r="U352" s="165" t="str">
        <f t="shared" si="339"/>
        <v/>
      </c>
      <c r="V352" s="52" t="s">
        <v>0</v>
      </c>
      <c r="W352" s="57" t="str">
        <f t="shared" si="340"/>
        <v/>
      </c>
      <c r="X352" s="78" t="str">
        <f t="shared" si="326"/>
        <v/>
      </c>
      <c r="Y352" s="33" t="str">
        <f t="shared" si="341"/>
        <v/>
      </c>
      <c r="Z352" s="71" t="str">
        <f>IF(Y352="","",MAX(Z$10:Z351)+1)</f>
        <v/>
      </c>
      <c r="AA352" s="52" t="s">
        <v>0</v>
      </c>
      <c r="AB352" s="135"/>
      <c r="AC352" s="52" t="s">
        <v>0</v>
      </c>
      <c r="AD352" s="20" t="str">
        <f t="shared" si="342"/>
        <v/>
      </c>
      <c r="AE352" s="52" t="s">
        <v>0</v>
      </c>
      <c r="AF352" s="165" t="str">
        <f t="shared" si="343"/>
        <v/>
      </c>
      <c r="AG352" s="52" t="s">
        <v>0</v>
      </c>
      <c r="AH352" s="57" t="str">
        <f t="shared" si="344"/>
        <v/>
      </c>
      <c r="AI352" s="33" t="str">
        <f t="shared" si="345"/>
        <v/>
      </c>
      <c r="AJ352" s="78" t="str">
        <f t="shared" si="327"/>
        <v/>
      </c>
      <c r="AK352" s="33" t="str" cm="1">
        <f t="array" ref="AK352">IF(AJ352="",""&amp;AI352,IF(AJ352="NEMA",AI352,INDEX(klub_naziv,MATCH(INDEX(klubAlias_klubId,AJ352),klub_id,0))))</f>
        <v/>
      </c>
      <c r="AL352" s="33" t="str" cm="1">
        <f t="array" ref="AL352">IFERROR(""&amp;INDEX(registarNatjecatelji,CX352,4),"")</f>
        <v/>
      </c>
      <c r="AM352" s="95" t="str">
        <f t="shared" si="346"/>
        <v/>
      </c>
      <c r="AN352" s="71" t="str">
        <f t="shared" si="347"/>
        <v/>
      </c>
      <c r="AO352" s="52" t="s">
        <v>0</v>
      </c>
      <c r="AP352" s="87" t="str">
        <f>IF(AJ352&lt;&gt;"NEMA","",IF(IFERROR(MATCH(AI352,AI$10:AI351,0),0)&lt;&gt;0,"",AI352))</f>
        <v/>
      </c>
      <c r="AQ352" s="52" t="s">
        <v>0</v>
      </c>
      <c r="AR352" s="135"/>
      <c r="AS352" s="52" t="s">
        <v>0</v>
      </c>
      <c r="AT352" s="57" t="str">
        <f t="shared" si="348"/>
        <v/>
      </c>
      <c r="AU352" s="33" t="str">
        <f>IF(AT352="","",MAX(AU$10:AU351)+1)</f>
        <v/>
      </c>
      <c r="AV352" s="33" t="str">
        <f t="shared" si="349"/>
        <v/>
      </c>
      <c r="AW352" s="33" t="str">
        <f t="shared" si="350"/>
        <v/>
      </c>
      <c r="AX352" s="33" t="str">
        <f>IF(AR352="","",MAX(AX$10:AX351)+1)</f>
        <v/>
      </c>
      <c r="AY352" s="94" t="str">
        <f t="shared" si="351"/>
        <v/>
      </c>
      <c r="AZ352" s="71" t="str">
        <f t="shared" si="352"/>
        <v/>
      </c>
      <c r="BA352" s="52" t="s">
        <v>0</v>
      </c>
      <c r="BB352" s="20" t="str">
        <f t="shared" si="353"/>
        <v/>
      </c>
      <c r="BC352" s="52" t="s">
        <v>0</v>
      </c>
      <c r="BD352" s="165" t="str">
        <f t="shared" si="354"/>
        <v/>
      </c>
      <c r="BE352" s="52" t="s">
        <v>0</v>
      </c>
      <c r="BF352" s="63" t="str">
        <f t="shared" si="355"/>
        <v/>
      </c>
      <c r="BG352" s="93" t="str">
        <f t="shared" si="356"/>
        <v/>
      </c>
      <c r="BH352" s="211" t="str">
        <f t="shared" si="357"/>
        <v/>
      </c>
      <c r="BI352" s="212" t="str">
        <f t="shared" si="328"/>
        <v/>
      </c>
      <c r="BJ352" s="52" t="s">
        <v>0</v>
      </c>
      <c r="BK352" s="57" t="str">
        <f t="shared" si="358"/>
        <v/>
      </c>
      <c r="BL352" s="33" t="str">
        <f t="shared" si="359"/>
        <v/>
      </c>
      <c r="BM352" s="78" t="str">
        <f t="shared" si="360"/>
        <v/>
      </c>
      <c r="BN352" s="78" t="str">
        <f t="shared" si="361"/>
        <v/>
      </c>
      <c r="BO352" s="33" t="str">
        <f t="shared" si="362"/>
        <v/>
      </c>
      <c r="BP352" s="71" t="str">
        <f t="shared" si="363"/>
        <v/>
      </c>
      <c r="BQ352" s="52" t="s">
        <v>0</v>
      </c>
      <c r="BR352" s="87" t="str">
        <f t="shared" si="364"/>
        <v/>
      </c>
      <c r="BS352" s="52" t="s">
        <v>0</v>
      </c>
      <c r="BT352" s="20" t="str">
        <f t="shared" si="365"/>
        <v/>
      </c>
      <c r="BU352" s="52" t="s">
        <v>0</v>
      </c>
      <c r="BV352" s="135"/>
      <c r="BW352" s="52" t="s">
        <v>0</v>
      </c>
      <c r="BX352" s="57" t="str">
        <f t="shared" si="366"/>
        <v/>
      </c>
      <c r="BY352" s="78" t="str">
        <f>IF(BV352="","",MAX(BY$10:BY351)+1)</f>
        <v/>
      </c>
      <c r="BZ352" s="58" t="str">
        <f t="shared" si="367"/>
        <v/>
      </c>
      <c r="CA352" s="52" t="s">
        <v>0</v>
      </c>
      <c r="CB352" s="20" t="str">
        <f t="shared" si="368"/>
        <v/>
      </c>
      <c r="CC352" s="52" t="s">
        <v>0</v>
      </c>
      <c r="CD352" s="63" t="str">
        <f>IF(AND(BM352="NEMA",BN352="NEMA"),MAX(CD$10:CD351)+1,"")</f>
        <v/>
      </c>
      <c r="CE352" s="58" t="str">
        <f t="shared" si="369"/>
        <v/>
      </c>
      <c r="CF352" t="s">
        <v>0</v>
      </c>
      <c r="CG352" s="138" t="str">
        <f t="shared" si="329"/>
        <v/>
      </c>
      <c r="CH352" t="s">
        <v>0</v>
      </c>
      <c r="CI352" s="57" t="str">
        <f>IF(CD352="","",IF(M352&lt;&gt;"CRO","","INSERT INTO osoba (id,reg_broj,oib,spol_id,dat_rodjenja) VALUES ("&amp;CD352&amp;",(SELECT max(reg_broj)+1 FROM osoba),Null,'"&amp;CG352&amp;"',Null); INSERT INTO osoba_log (id,reg_broj,oib,spol_id,dat_rodjenja,dnevnik_id) SELECT id,reg_broj,oib,spol_id,dat_rodjenja,"&amp;dnevnik_id&amp;" FROM osoba WHERE id = "&amp;CD352&amp;";"))</f>
        <v/>
      </c>
      <c r="CJ352" s="71" t="str">
        <f>IF(CD352="","","INSERT INTO imeprezime (id,osoba_id,rbr,ime,prezime,klub_id,identitet_id,sintaksa_id,info,aktivno,dnevnik_id) VALUES ("&amp;CD352&amp;","&amp;IF(CI352="","Null",CD352)&amp;",1,'"&amp;BK352&amp;"','"&amp;BL352&amp;"',(SELECT id FROM klub WHERE naziv = '"&amp;BD352&amp;"'),Null,1,'',1,"&amp;dnevnik_id&amp;");")</f>
        <v/>
      </c>
      <c r="CK352" t="s">
        <v>0</v>
      </c>
      <c r="CL352" s="20" t="str">
        <f t="shared" si="370"/>
        <v/>
      </c>
      <c r="CM352" s="52" t="s">
        <v>0</v>
      </c>
      <c r="CN352" s="57" t="str">
        <f t="shared" si="330"/>
        <v/>
      </c>
      <c r="CO352" s="71" t="str">
        <f t="shared" si="331"/>
        <v/>
      </c>
      <c r="CP352" s="52" t="s">
        <v>0</v>
      </c>
      <c r="CQ352" s="57" t="str">
        <f t="shared" si="371"/>
        <v/>
      </c>
      <c r="CR352" s="58" t="str">
        <f t="shared" si="372"/>
        <v/>
      </c>
      <c r="CS352" s="52" t="s">
        <v>0</v>
      </c>
      <c r="CT352" s="57" t="str">
        <f t="shared" si="373"/>
        <v/>
      </c>
      <c r="CU352" s="58" t="str">
        <f t="shared" si="374"/>
        <v/>
      </c>
      <c r="CV352" s="52" t="s">
        <v>0</v>
      </c>
      <c r="CW352" s="57" t="str">
        <f t="shared" si="375"/>
        <v/>
      </c>
      <c r="CX352" s="58" t="str">
        <f t="shared" si="376"/>
        <v/>
      </c>
      <c r="CY352" s="52" t="s">
        <v>0</v>
      </c>
      <c r="CZ352" s="63" t="str">
        <f t="shared" si="377"/>
        <v/>
      </c>
      <c r="DA352" s="58" t="str" cm="1">
        <f t="array" ref="DA352">IF(CZ352&lt;&gt;"",INDEX(imePrezime_id,CZ352,0),IF(CD352&lt;&gt;"",CD352,""))</f>
        <v/>
      </c>
      <c r="DB352" s="52" t="s">
        <v>0</v>
      </c>
      <c r="DC352" s="63" t="str">
        <f t="shared" si="378"/>
        <v/>
      </c>
      <c r="DD352" s="78" t="str">
        <f t="shared" si="332"/>
        <v/>
      </c>
      <c r="DE352" s="78" t="str">
        <f t="shared" si="379"/>
        <v/>
      </c>
      <c r="DF352" s="78" t="str">
        <f t="shared" si="380"/>
        <v/>
      </c>
      <c r="DG352" s="71" t="str">
        <f t="shared" si="381"/>
        <v/>
      </c>
      <c r="DH352" s="52" t="s">
        <v>0</v>
      </c>
      <c r="DI352" s="63" t="str">
        <f>IF(BL352="","",MAX(DI$10:DI351)+1)</f>
        <v/>
      </c>
      <c r="DJ352" s="78" t="str">
        <f t="shared" si="382"/>
        <v/>
      </c>
      <c r="DK352" s="78" t="str">
        <f t="shared" si="383"/>
        <v/>
      </c>
      <c r="DL352" s="78" t="str">
        <f t="shared" si="384"/>
        <v/>
      </c>
      <c r="DM352" s="78" t="str">
        <f t="shared" si="385"/>
        <v/>
      </c>
      <c r="DN352" s="78" t="str">
        <f t="shared" si="333"/>
        <v/>
      </c>
      <c r="DO352" s="78" t="str">
        <f t="shared" si="334"/>
        <v/>
      </c>
      <c r="DP352" s="78" t="str">
        <f t="shared" si="386"/>
        <v/>
      </c>
      <c r="DQ352" s="78" t="str">
        <f t="shared" si="387"/>
        <v/>
      </c>
      <c r="DR352" s="78" t="str">
        <f t="shared" si="388"/>
        <v/>
      </c>
      <c r="DS352" s="58" t="str">
        <f t="shared" si="335"/>
        <v/>
      </c>
      <c r="DT352" s="52" t="s">
        <v>0</v>
      </c>
      <c r="DU352" s="20"/>
      <c r="DV352" s="52"/>
      <c r="DW352" s="20"/>
      <c r="DX352" s="52"/>
      <c r="DY352" s="230"/>
      <c r="DZ352" s="52" t="s">
        <v>0</v>
      </c>
    </row>
    <row r="353" spans="1:130" x14ac:dyDescent="0.25">
      <c r="A353" t="s">
        <v>0</v>
      </c>
      <c r="B353" s="57" t="str">
        <f>IF(csv!F345="","",csv!T345)</f>
        <v/>
      </c>
      <c r="C353" s="33" t="s">
        <v>0</v>
      </c>
      <c r="D353" s="33" t="str">
        <f>IF(csv!F345="","",csv!F345)</f>
        <v/>
      </c>
      <c r="E353" s="33" t="str">
        <f>IF(csv!E345="","",csv!E345)</f>
        <v/>
      </c>
      <c r="F353" s="33" t="s">
        <v>0</v>
      </c>
      <c r="G353" s="78" t="str">
        <f>IF(csv!M345="","",csv!M345)</f>
        <v/>
      </c>
      <c r="H353" s="78" t="str">
        <f>IF(csv!N345="","",csv!N345)</f>
        <v/>
      </c>
      <c r="I353" s="33" t="s">
        <v>0</v>
      </c>
      <c r="J353" s="33" t="str">
        <f>IF(csv!P345="","",csv!P345)</f>
        <v/>
      </c>
      <c r="K353" s="33" t="str">
        <f>IF(csv!Q345="","",csv!Q345)</f>
        <v/>
      </c>
      <c r="L353" s="33" t="s">
        <v>0</v>
      </c>
      <c r="M353" s="71" t="str">
        <f>IF(csv!R345="","",csv!R345)</f>
        <v/>
      </c>
      <c r="N353" s="52" t="s">
        <v>0</v>
      </c>
      <c r="O353" s="57" t="str">
        <f t="shared" si="336"/>
        <v/>
      </c>
      <c r="P353" s="78" t="str">
        <f>IF(O353="","",IF(COUNTIF(O$10:O352,O353)=0,P352+1,P352))</f>
        <v/>
      </c>
      <c r="Q353" s="93" t="str">
        <f t="shared" si="337"/>
        <v/>
      </c>
      <c r="R353" s="94" t="str" cm="1">
        <f t="array" ref="R353">IF(S353="","",INDEX(natjecanjeStaze_naziv,MATCH(S353,natjecanjeStaze_stazaId,0)))</f>
        <v/>
      </c>
      <c r="S353" s="58" t="str">
        <f t="shared" si="338"/>
        <v/>
      </c>
      <c r="T353" s="52" t="s">
        <v>0</v>
      </c>
      <c r="U353" s="165" t="str">
        <f t="shared" si="339"/>
        <v/>
      </c>
      <c r="V353" s="52" t="s">
        <v>0</v>
      </c>
      <c r="W353" s="57" t="str">
        <f t="shared" si="340"/>
        <v/>
      </c>
      <c r="X353" s="78" t="str">
        <f t="shared" si="326"/>
        <v/>
      </c>
      <c r="Y353" s="33" t="str">
        <f t="shared" si="341"/>
        <v/>
      </c>
      <c r="Z353" s="71" t="str">
        <f>IF(Y353="","",MAX(Z$10:Z352)+1)</f>
        <v/>
      </c>
      <c r="AA353" s="52" t="s">
        <v>0</v>
      </c>
      <c r="AB353" s="135"/>
      <c r="AC353" s="52" t="s">
        <v>0</v>
      </c>
      <c r="AD353" s="20" t="str">
        <f t="shared" si="342"/>
        <v/>
      </c>
      <c r="AE353" s="52" t="s">
        <v>0</v>
      </c>
      <c r="AF353" s="165" t="str">
        <f t="shared" si="343"/>
        <v/>
      </c>
      <c r="AG353" s="52" t="s">
        <v>0</v>
      </c>
      <c r="AH353" s="57" t="str">
        <f t="shared" si="344"/>
        <v/>
      </c>
      <c r="AI353" s="33" t="str">
        <f t="shared" si="345"/>
        <v/>
      </c>
      <c r="AJ353" s="78" t="str">
        <f t="shared" si="327"/>
        <v/>
      </c>
      <c r="AK353" s="33" t="str" cm="1">
        <f t="array" ref="AK353">IF(AJ353="",""&amp;AI353,IF(AJ353="NEMA",AI353,INDEX(klub_naziv,MATCH(INDEX(klubAlias_klubId,AJ353),klub_id,0))))</f>
        <v/>
      </c>
      <c r="AL353" s="33" t="str" cm="1">
        <f t="array" ref="AL353">IFERROR(""&amp;INDEX(registarNatjecatelji,CX353,4),"")</f>
        <v/>
      </c>
      <c r="AM353" s="95" t="str">
        <f t="shared" si="346"/>
        <v/>
      </c>
      <c r="AN353" s="71" t="str">
        <f t="shared" si="347"/>
        <v/>
      </c>
      <c r="AO353" s="52" t="s">
        <v>0</v>
      </c>
      <c r="AP353" s="87" t="str">
        <f>IF(AJ353&lt;&gt;"NEMA","",IF(IFERROR(MATCH(AI353,AI$10:AI352,0),0)&lt;&gt;0,"",AI353))</f>
        <v/>
      </c>
      <c r="AQ353" s="52" t="s">
        <v>0</v>
      </c>
      <c r="AR353" s="135"/>
      <c r="AS353" s="52" t="s">
        <v>0</v>
      </c>
      <c r="AT353" s="57" t="str">
        <f t="shared" si="348"/>
        <v/>
      </c>
      <c r="AU353" s="33" t="str">
        <f>IF(AT353="","",MAX(AU$10:AU352)+1)</f>
        <v/>
      </c>
      <c r="AV353" s="33" t="str">
        <f t="shared" si="349"/>
        <v/>
      </c>
      <c r="AW353" s="33" t="str">
        <f t="shared" si="350"/>
        <v/>
      </c>
      <c r="AX353" s="33" t="str">
        <f>IF(AR353="","",MAX(AX$10:AX352)+1)</f>
        <v/>
      </c>
      <c r="AY353" s="94" t="str">
        <f t="shared" si="351"/>
        <v/>
      </c>
      <c r="AZ353" s="71" t="str">
        <f t="shared" si="352"/>
        <v/>
      </c>
      <c r="BA353" s="52" t="s">
        <v>0</v>
      </c>
      <c r="BB353" s="20" t="str">
        <f t="shared" si="353"/>
        <v/>
      </c>
      <c r="BC353" s="52" t="s">
        <v>0</v>
      </c>
      <c r="BD353" s="165" t="str">
        <f t="shared" si="354"/>
        <v/>
      </c>
      <c r="BE353" s="52" t="s">
        <v>0</v>
      </c>
      <c r="BF353" s="63" t="str">
        <f t="shared" si="355"/>
        <v/>
      </c>
      <c r="BG353" s="93" t="str">
        <f t="shared" si="356"/>
        <v/>
      </c>
      <c r="BH353" s="211" t="str">
        <f t="shared" si="357"/>
        <v/>
      </c>
      <c r="BI353" s="212" t="str">
        <f t="shared" si="328"/>
        <v/>
      </c>
      <c r="BJ353" s="52" t="s">
        <v>0</v>
      </c>
      <c r="BK353" s="57" t="str">
        <f t="shared" si="358"/>
        <v/>
      </c>
      <c r="BL353" s="33" t="str">
        <f t="shared" si="359"/>
        <v/>
      </c>
      <c r="BM353" s="78" t="str">
        <f t="shared" si="360"/>
        <v/>
      </c>
      <c r="BN353" s="78" t="str">
        <f t="shared" si="361"/>
        <v/>
      </c>
      <c r="BO353" s="33" t="str">
        <f t="shared" si="362"/>
        <v/>
      </c>
      <c r="BP353" s="71" t="str">
        <f t="shared" si="363"/>
        <v/>
      </c>
      <c r="BQ353" s="52" t="s">
        <v>0</v>
      </c>
      <c r="BR353" s="87" t="str">
        <f t="shared" si="364"/>
        <v/>
      </c>
      <c r="BS353" s="52" t="s">
        <v>0</v>
      </c>
      <c r="BT353" s="20" t="str">
        <f t="shared" si="365"/>
        <v/>
      </c>
      <c r="BU353" s="52" t="s">
        <v>0</v>
      </c>
      <c r="BV353" s="135"/>
      <c r="BW353" s="52" t="s">
        <v>0</v>
      </c>
      <c r="BX353" s="57" t="str">
        <f t="shared" si="366"/>
        <v/>
      </c>
      <c r="BY353" s="78" t="str">
        <f>IF(BV353="","",MAX(BY$10:BY352)+1)</f>
        <v/>
      </c>
      <c r="BZ353" s="58" t="str">
        <f t="shared" si="367"/>
        <v/>
      </c>
      <c r="CA353" s="52" t="s">
        <v>0</v>
      </c>
      <c r="CB353" s="20" t="str">
        <f t="shared" si="368"/>
        <v/>
      </c>
      <c r="CC353" s="52" t="s">
        <v>0</v>
      </c>
      <c r="CD353" s="63" t="str">
        <f>IF(AND(BM353="NEMA",BN353="NEMA"),MAX(CD$10:CD352)+1,"")</f>
        <v/>
      </c>
      <c r="CE353" s="58" t="str">
        <f t="shared" si="369"/>
        <v/>
      </c>
      <c r="CF353" t="s">
        <v>0</v>
      </c>
      <c r="CG353" s="138" t="str">
        <f t="shared" si="329"/>
        <v/>
      </c>
      <c r="CH353" t="s">
        <v>0</v>
      </c>
      <c r="CI353" s="57" t="str">
        <f>IF(CD353="","",IF(M353&lt;&gt;"CRO","","INSERT INTO osoba (id,reg_broj,oib,spol_id,dat_rodjenja) VALUES ("&amp;CD353&amp;",(SELECT max(reg_broj)+1 FROM osoba),Null,'"&amp;CG353&amp;"',Null); INSERT INTO osoba_log (id,reg_broj,oib,spol_id,dat_rodjenja,dnevnik_id) SELECT id,reg_broj,oib,spol_id,dat_rodjenja,"&amp;dnevnik_id&amp;" FROM osoba WHERE id = "&amp;CD353&amp;";"))</f>
        <v/>
      </c>
      <c r="CJ353" s="71" t="str">
        <f>IF(CD353="","","INSERT INTO imeprezime (id,osoba_id,rbr,ime,prezime,klub_id,identitet_id,sintaksa_id,info,aktivno,dnevnik_id) VALUES ("&amp;CD353&amp;","&amp;IF(CI353="","Null",CD353)&amp;",1,'"&amp;BK353&amp;"','"&amp;BL353&amp;"',(SELECT id FROM klub WHERE naziv = '"&amp;BD353&amp;"'),Null,1,'',1,"&amp;dnevnik_id&amp;");")</f>
        <v/>
      </c>
      <c r="CK353" t="s">
        <v>0</v>
      </c>
      <c r="CL353" s="20" t="str">
        <f t="shared" si="370"/>
        <v/>
      </c>
      <c r="CM353" s="52" t="s">
        <v>0</v>
      </c>
      <c r="CN353" s="57" t="str">
        <f t="shared" si="330"/>
        <v/>
      </c>
      <c r="CO353" s="71" t="str">
        <f t="shared" si="331"/>
        <v/>
      </c>
      <c r="CP353" s="52" t="s">
        <v>0</v>
      </c>
      <c r="CQ353" s="57" t="str">
        <f t="shared" si="371"/>
        <v/>
      </c>
      <c r="CR353" s="58" t="str">
        <f t="shared" si="372"/>
        <v/>
      </c>
      <c r="CS353" s="52" t="s">
        <v>0</v>
      </c>
      <c r="CT353" s="57" t="str">
        <f t="shared" si="373"/>
        <v/>
      </c>
      <c r="CU353" s="58" t="str">
        <f t="shared" si="374"/>
        <v/>
      </c>
      <c r="CV353" s="52" t="s">
        <v>0</v>
      </c>
      <c r="CW353" s="57" t="str">
        <f t="shared" si="375"/>
        <v/>
      </c>
      <c r="CX353" s="58" t="str">
        <f t="shared" si="376"/>
        <v/>
      </c>
      <c r="CY353" s="52" t="s">
        <v>0</v>
      </c>
      <c r="CZ353" s="63" t="str">
        <f t="shared" si="377"/>
        <v/>
      </c>
      <c r="DA353" s="58" t="str" cm="1">
        <f t="array" ref="DA353">IF(CZ353&lt;&gt;"",INDEX(imePrezime_id,CZ353,0),IF(CD353&lt;&gt;"",CD353,""))</f>
        <v/>
      </c>
      <c r="DB353" s="52" t="s">
        <v>0</v>
      </c>
      <c r="DC353" s="63" t="str">
        <f t="shared" si="378"/>
        <v/>
      </c>
      <c r="DD353" s="78" t="str">
        <f t="shared" si="332"/>
        <v/>
      </c>
      <c r="DE353" s="78" t="str">
        <f t="shared" si="379"/>
        <v/>
      </c>
      <c r="DF353" s="78" t="str">
        <f t="shared" si="380"/>
        <v/>
      </c>
      <c r="DG353" s="71" t="str">
        <f t="shared" si="381"/>
        <v/>
      </c>
      <c r="DH353" s="52" t="s">
        <v>0</v>
      </c>
      <c r="DI353" s="63" t="str">
        <f>IF(BL353="","",MAX(DI$10:DI352)+1)</f>
        <v/>
      </c>
      <c r="DJ353" s="78" t="str">
        <f t="shared" si="382"/>
        <v/>
      </c>
      <c r="DK353" s="78" t="str">
        <f t="shared" si="383"/>
        <v/>
      </c>
      <c r="DL353" s="78" t="str">
        <f t="shared" si="384"/>
        <v/>
      </c>
      <c r="DM353" s="78" t="str">
        <f t="shared" si="385"/>
        <v/>
      </c>
      <c r="DN353" s="78" t="str">
        <f t="shared" si="333"/>
        <v/>
      </c>
      <c r="DO353" s="78" t="str">
        <f t="shared" si="334"/>
        <v/>
      </c>
      <c r="DP353" s="78" t="str">
        <f t="shared" si="386"/>
        <v/>
      </c>
      <c r="DQ353" s="78" t="str">
        <f t="shared" si="387"/>
        <v/>
      </c>
      <c r="DR353" s="78" t="str">
        <f t="shared" si="388"/>
        <v/>
      </c>
      <c r="DS353" s="58" t="str">
        <f t="shared" si="335"/>
        <v/>
      </c>
      <c r="DT353" s="52" t="s">
        <v>0</v>
      </c>
      <c r="DU353" s="20"/>
      <c r="DV353" s="52"/>
      <c r="DW353" s="20"/>
      <c r="DX353" s="52"/>
      <c r="DY353" s="230"/>
      <c r="DZ353" s="52" t="s">
        <v>0</v>
      </c>
    </row>
    <row r="354" spans="1:130" x14ac:dyDescent="0.25">
      <c r="A354" t="s">
        <v>0</v>
      </c>
      <c r="B354" s="57" t="str">
        <f>IF(csv!F346="","",csv!T346)</f>
        <v/>
      </c>
      <c r="C354" s="33" t="s">
        <v>0</v>
      </c>
      <c r="D354" s="33" t="str">
        <f>IF(csv!F346="","",csv!F346)</f>
        <v/>
      </c>
      <c r="E354" s="33" t="str">
        <f>IF(csv!E346="","",csv!E346)</f>
        <v/>
      </c>
      <c r="F354" s="33" t="s">
        <v>0</v>
      </c>
      <c r="G354" s="78" t="str">
        <f>IF(csv!M346="","",csv!M346)</f>
        <v/>
      </c>
      <c r="H354" s="78" t="str">
        <f>IF(csv!N346="","",csv!N346)</f>
        <v/>
      </c>
      <c r="I354" s="33" t="s">
        <v>0</v>
      </c>
      <c r="J354" s="33" t="str">
        <f>IF(csv!P346="","",csv!P346)</f>
        <v/>
      </c>
      <c r="K354" s="33" t="str">
        <f>IF(csv!Q346="","",csv!Q346)</f>
        <v/>
      </c>
      <c r="L354" s="33" t="s">
        <v>0</v>
      </c>
      <c r="M354" s="71" t="str">
        <f>IF(csv!R346="","",csv!R346)</f>
        <v/>
      </c>
      <c r="N354" s="52" t="s">
        <v>0</v>
      </c>
      <c r="O354" s="57" t="str">
        <f t="shared" si="336"/>
        <v/>
      </c>
      <c r="P354" s="78" t="str">
        <f>IF(O354="","",IF(COUNTIF(O$10:O353,O354)=0,P353+1,P353))</f>
        <v/>
      </c>
      <c r="Q354" s="93" t="str">
        <f t="shared" si="337"/>
        <v/>
      </c>
      <c r="R354" s="94" t="str" cm="1">
        <f t="array" ref="R354">IF(S354="","",INDEX(natjecanjeStaze_naziv,MATCH(S354,natjecanjeStaze_stazaId,0)))</f>
        <v/>
      </c>
      <c r="S354" s="58" t="str">
        <f t="shared" si="338"/>
        <v/>
      </c>
      <c r="T354" s="52" t="s">
        <v>0</v>
      </c>
      <c r="U354" s="165" t="str">
        <f t="shared" si="339"/>
        <v/>
      </c>
      <c r="V354" s="52" t="s">
        <v>0</v>
      </c>
      <c r="W354" s="57" t="str">
        <f t="shared" si="340"/>
        <v/>
      </c>
      <c r="X354" s="78" t="str">
        <f t="shared" si="326"/>
        <v/>
      </c>
      <c r="Y354" s="33" t="str">
        <f t="shared" si="341"/>
        <v/>
      </c>
      <c r="Z354" s="71" t="str">
        <f>IF(Y354="","",MAX(Z$10:Z353)+1)</f>
        <v/>
      </c>
      <c r="AA354" s="52" t="s">
        <v>0</v>
      </c>
      <c r="AB354" s="135"/>
      <c r="AC354" s="52" t="s">
        <v>0</v>
      </c>
      <c r="AD354" s="20" t="str">
        <f t="shared" si="342"/>
        <v/>
      </c>
      <c r="AE354" s="52" t="s">
        <v>0</v>
      </c>
      <c r="AF354" s="165" t="str">
        <f t="shared" si="343"/>
        <v/>
      </c>
      <c r="AG354" s="52" t="s">
        <v>0</v>
      </c>
      <c r="AH354" s="57" t="str">
        <f t="shared" si="344"/>
        <v/>
      </c>
      <c r="AI354" s="33" t="str">
        <f t="shared" si="345"/>
        <v/>
      </c>
      <c r="AJ354" s="78" t="str">
        <f t="shared" si="327"/>
        <v/>
      </c>
      <c r="AK354" s="33" t="str" cm="1">
        <f t="array" ref="AK354">IF(AJ354="",""&amp;AI354,IF(AJ354="NEMA",AI354,INDEX(klub_naziv,MATCH(INDEX(klubAlias_klubId,AJ354),klub_id,0))))</f>
        <v/>
      </c>
      <c r="AL354" s="33" t="str" cm="1">
        <f t="array" ref="AL354">IFERROR(""&amp;INDEX(registarNatjecatelji,CX354,4),"")</f>
        <v/>
      </c>
      <c r="AM354" s="95" t="str">
        <f t="shared" si="346"/>
        <v/>
      </c>
      <c r="AN354" s="71" t="str">
        <f t="shared" si="347"/>
        <v/>
      </c>
      <c r="AO354" s="52" t="s">
        <v>0</v>
      </c>
      <c r="AP354" s="87" t="str">
        <f>IF(AJ354&lt;&gt;"NEMA","",IF(IFERROR(MATCH(AI354,AI$10:AI353,0),0)&lt;&gt;0,"",AI354))</f>
        <v/>
      </c>
      <c r="AQ354" s="52" t="s">
        <v>0</v>
      </c>
      <c r="AR354" s="135"/>
      <c r="AS354" s="52" t="s">
        <v>0</v>
      </c>
      <c r="AT354" s="57" t="str">
        <f t="shared" si="348"/>
        <v/>
      </c>
      <c r="AU354" s="33" t="str">
        <f>IF(AT354="","",MAX(AU$10:AU353)+1)</f>
        <v/>
      </c>
      <c r="AV354" s="33" t="str">
        <f t="shared" si="349"/>
        <v/>
      </c>
      <c r="AW354" s="33" t="str">
        <f t="shared" si="350"/>
        <v/>
      </c>
      <c r="AX354" s="33" t="str">
        <f>IF(AR354="","",MAX(AX$10:AX353)+1)</f>
        <v/>
      </c>
      <c r="AY354" s="94" t="str">
        <f t="shared" si="351"/>
        <v/>
      </c>
      <c r="AZ354" s="71" t="str">
        <f t="shared" si="352"/>
        <v/>
      </c>
      <c r="BA354" s="52" t="s">
        <v>0</v>
      </c>
      <c r="BB354" s="20" t="str">
        <f t="shared" si="353"/>
        <v/>
      </c>
      <c r="BC354" s="52" t="s">
        <v>0</v>
      </c>
      <c r="BD354" s="165" t="str">
        <f t="shared" si="354"/>
        <v/>
      </c>
      <c r="BE354" s="52" t="s">
        <v>0</v>
      </c>
      <c r="BF354" s="63" t="str">
        <f t="shared" si="355"/>
        <v/>
      </c>
      <c r="BG354" s="93" t="str">
        <f t="shared" si="356"/>
        <v/>
      </c>
      <c r="BH354" s="211" t="str">
        <f t="shared" si="357"/>
        <v/>
      </c>
      <c r="BI354" s="212" t="str">
        <f t="shared" si="328"/>
        <v/>
      </c>
      <c r="BJ354" s="52" t="s">
        <v>0</v>
      </c>
      <c r="BK354" s="57" t="str">
        <f t="shared" si="358"/>
        <v/>
      </c>
      <c r="BL354" s="33" t="str">
        <f t="shared" si="359"/>
        <v/>
      </c>
      <c r="BM354" s="78" t="str">
        <f t="shared" si="360"/>
        <v/>
      </c>
      <c r="BN354" s="78" t="str">
        <f t="shared" si="361"/>
        <v/>
      </c>
      <c r="BO354" s="33" t="str">
        <f t="shared" si="362"/>
        <v/>
      </c>
      <c r="BP354" s="71" t="str">
        <f t="shared" si="363"/>
        <v/>
      </c>
      <c r="BQ354" s="52" t="s">
        <v>0</v>
      </c>
      <c r="BR354" s="87" t="str">
        <f t="shared" si="364"/>
        <v/>
      </c>
      <c r="BS354" s="52" t="s">
        <v>0</v>
      </c>
      <c r="BT354" s="20" t="str">
        <f t="shared" si="365"/>
        <v/>
      </c>
      <c r="BU354" s="52" t="s">
        <v>0</v>
      </c>
      <c r="BV354" s="135"/>
      <c r="BW354" s="52" t="s">
        <v>0</v>
      </c>
      <c r="BX354" s="57" t="str">
        <f t="shared" si="366"/>
        <v/>
      </c>
      <c r="BY354" s="78" t="str">
        <f>IF(BV354="","",MAX(BY$10:BY353)+1)</f>
        <v/>
      </c>
      <c r="BZ354" s="58" t="str">
        <f t="shared" si="367"/>
        <v/>
      </c>
      <c r="CA354" s="52" t="s">
        <v>0</v>
      </c>
      <c r="CB354" s="20" t="str">
        <f t="shared" si="368"/>
        <v/>
      </c>
      <c r="CC354" s="52" t="s">
        <v>0</v>
      </c>
      <c r="CD354" s="63" t="str">
        <f>IF(AND(BM354="NEMA",BN354="NEMA"),MAX(CD$10:CD353)+1,"")</f>
        <v/>
      </c>
      <c r="CE354" s="58" t="str">
        <f t="shared" si="369"/>
        <v/>
      </c>
      <c r="CF354" t="s">
        <v>0</v>
      </c>
      <c r="CG354" s="138" t="str">
        <f t="shared" si="329"/>
        <v/>
      </c>
      <c r="CH354" t="s">
        <v>0</v>
      </c>
      <c r="CI354" s="57" t="str">
        <f>IF(CD354="","",IF(M354&lt;&gt;"CRO","","INSERT INTO osoba (id,reg_broj,oib,spol_id,dat_rodjenja) VALUES ("&amp;CD354&amp;",(SELECT max(reg_broj)+1 FROM osoba),Null,'"&amp;CG354&amp;"',Null); INSERT INTO osoba_log (id,reg_broj,oib,spol_id,dat_rodjenja,dnevnik_id) SELECT id,reg_broj,oib,spol_id,dat_rodjenja,"&amp;dnevnik_id&amp;" FROM osoba WHERE id = "&amp;CD354&amp;";"))</f>
        <v/>
      </c>
      <c r="CJ354" s="71" t="str">
        <f>IF(CD354="","","INSERT INTO imeprezime (id,osoba_id,rbr,ime,prezime,klub_id,identitet_id,sintaksa_id,info,aktivno,dnevnik_id) VALUES ("&amp;CD354&amp;","&amp;IF(CI354="","Null",CD354)&amp;",1,'"&amp;BK354&amp;"','"&amp;BL354&amp;"',(SELECT id FROM klub WHERE naziv = '"&amp;BD354&amp;"'),Null,1,'',1,"&amp;dnevnik_id&amp;");")</f>
        <v/>
      </c>
      <c r="CK354" t="s">
        <v>0</v>
      </c>
      <c r="CL354" s="20" t="str">
        <f t="shared" si="370"/>
        <v/>
      </c>
      <c r="CM354" s="52" t="s">
        <v>0</v>
      </c>
      <c r="CN354" s="57" t="str">
        <f t="shared" si="330"/>
        <v/>
      </c>
      <c r="CO354" s="71" t="str">
        <f t="shared" si="331"/>
        <v/>
      </c>
      <c r="CP354" s="52" t="s">
        <v>0</v>
      </c>
      <c r="CQ354" s="57" t="str">
        <f t="shared" si="371"/>
        <v/>
      </c>
      <c r="CR354" s="58" t="str">
        <f t="shared" si="372"/>
        <v/>
      </c>
      <c r="CS354" s="52" t="s">
        <v>0</v>
      </c>
      <c r="CT354" s="57" t="str">
        <f t="shared" si="373"/>
        <v/>
      </c>
      <c r="CU354" s="58" t="str">
        <f t="shared" si="374"/>
        <v/>
      </c>
      <c r="CV354" s="52" t="s">
        <v>0</v>
      </c>
      <c r="CW354" s="57" t="str">
        <f t="shared" si="375"/>
        <v/>
      </c>
      <c r="CX354" s="58" t="str">
        <f t="shared" si="376"/>
        <v/>
      </c>
      <c r="CY354" s="52" t="s">
        <v>0</v>
      </c>
      <c r="CZ354" s="63" t="str">
        <f t="shared" si="377"/>
        <v/>
      </c>
      <c r="DA354" s="58" t="str" cm="1">
        <f t="array" ref="DA354">IF(CZ354&lt;&gt;"",INDEX(imePrezime_id,CZ354,0),IF(CD354&lt;&gt;"",CD354,""))</f>
        <v/>
      </c>
      <c r="DB354" s="52" t="s">
        <v>0</v>
      </c>
      <c r="DC354" s="63" t="str">
        <f t="shared" si="378"/>
        <v/>
      </c>
      <c r="DD354" s="78" t="str">
        <f t="shared" si="332"/>
        <v/>
      </c>
      <c r="DE354" s="78" t="str">
        <f t="shared" si="379"/>
        <v/>
      </c>
      <c r="DF354" s="78" t="str">
        <f t="shared" si="380"/>
        <v/>
      </c>
      <c r="DG354" s="71" t="str">
        <f t="shared" si="381"/>
        <v/>
      </c>
      <c r="DH354" s="52" t="s">
        <v>0</v>
      </c>
      <c r="DI354" s="63" t="str">
        <f>IF(BL354="","",MAX(DI$10:DI353)+1)</f>
        <v/>
      </c>
      <c r="DJ354" s="78" t="str">
        <f t="shared" si="382"/>
        <v/>
      </c>
      <c r="DK354" s="78" t="str">
        <f t="shared" si="383"/>
        <v/>
      </c>
      <c r="DL354" s="78" t="str">
        <f t="shared" si="384"/>
        <v/>
      </c>
      <c r="DM354" s="78" t="str">
        <f t="shared" si="385"/>
        <v/>
      </c>
      <c r="DN354" s="78" t="str">
        <f t="shared" si="333"/>
        <v/>
      </c>
      <c r="DO354" s="78" t="str">
        <f t="shared" si="334"/>
        <v/>
      </c>
      <c r="DP354" s="78" t="str">
        <f t="shared" si="386"/>
        <v/>
      </c>
      <c r="DQ354" s="78" t="str">
        <f t="shared" si="387"/>
        <v/>
      </c>
      <c r="DR354" s="78" t="str">
        <f t="shared" si="388"/>
        <v/>
      </c>
      <c r="DS354" s="58" t="str">
        <f t="shared" si="335"/>
        <v/>
      </c>
      <c r="DT354" s="52" t="s">
        <v>0</v>
      </c>
      <c r="DU354" s="20"/>
      <c r="DV354" s="52"/>
      <c r="DW354" s="20"/>
      <c r="DX354" s="52"/>
      <c r="DY354" s="230"/>
      <c r="DZ354" s="52" t="s">
        <v>0</v>
      </c>
    </row>
    <row r="355" spans="1:130" x14ac:dyDescent="0.25">
      <c r="A355" t="s">
        <v>0</v>
      </c>
      <c r="B355" s="57" t="str">
        <f>IF(csv!F347="","",csv!T347)</f>
        <v/>
      </c>
      <c r="C355" s="33" t="s">
        <v>0</v>
      </c>
      <c r="D355" s="33" t="str">
        <f>IF(csv!F347="","",csv!F347)</f>
        <v/>
      </c>
      <c r="E355" s="33" t="str">
        <f>IF(csv!E347="","",csv!E347)</f>
        <v/>
      </c>
      <c r="F355" s="33" t="s">
        <v>0</v>
      </c>
      <c r="G355" s="78" t="str">
        <f>IF(csv!M347="","",csv!M347)</f>
        <v/>
      </c>
      <c r="H355" s="78" t="str">
        <f>IF(csv!N347="","",csv!N347)</f>
        <v/>
      </c>
      <c r="I355" s="33" t="s">
        <v>0</v>
      </c>
      <c r="J355" s="33" t="str">
        <f>IF(csv!P347="","",csv!P347)</f>
        <v/>
      </c>
      <c r="K355" s="33" t="str">
        <f>IF(csv!Q347="","",csv!Q347)</f>
        <v/>
      </c>
      <c r="L355" s="33" t="s">
        <v>0</v>
      </c>
      <c r="M355" s="71" t="str">
        <f>IF(csv!R347="","",csv!R347)</f>
        <v/>
      </c>
      <c r="N355" s="52" t="s">
        <v>0</v>
      </c>
      <c r="O355" s="57" t="str">
        <f t="shared" si="336"/>
        <v/>
      </c>
      <c r="P355" s="78" t="str">
        <f>IF(O355="","",IF(COUNTIF(O$10:O354,O355)=0,P354+1,P354))</f>
        <v/>
      </c>
      <c r="Q355" s="93" t="str">
        <f t="shared" si="337"/>
        <v/>
      </c>
      <c r="R355" s="94" t="str" cm="1">
        <f t="array" ref="R355">IF(S355="","",INDEX(natjecanjeStaze_naziv,MATCH(S355,natjecanjeStaze_stazaId,0)))</f>
        <v/>
      </c>
      <c r="S355" s="58" t="str">
        <f t="shared" si="338"/>
        <v/>
      </c>
      <c r="T355" s="52" t="s">
        <v>0</v>
      </c>
      <c r="U355" s="165" t="str">
        <f t="shared" si="339"/>
        <v/>
      </c>
      <c r="V355" s="52" t="s">
        <v>0</v>
      </c>
      <c r="W355" s="57" t="str">
        <f t="shared" si="340"/>
        <v/>
      </c>
      <c r="X355" s="78" t="str">
        <f t="shared" si="326"/>
        <v/>
      </c>
      <c r="Y355" s="33" t="str">
        <f t="shared" si="341"/>
        <v/>
      </c>
      <c r="Z355" s="71" t="str">
        <f>IF(Y355="","",MAX(Z$10:Z354)+1)</f>
        <v/>
      </c>
      <c r="AA355" s="52" t="s">
        <v>0</v>
      </c>
      <c r="AB355" s="135"/>
      <c r="AC355" s="52" t="s">
        <v>0</v>
      </c>
      <c r="AD355" s="20" t="str">
        <f t="shared" si="342"/>
        <v/>
      </c>
      <c r="AE355" s="52" t="s">
        <v>0</v>
      </c>
      <c r="AF355" s="165" t="str">
        <f t="shared" si="343"/>
        <v/>
      </c>
      <c r="AG355" s="52" t="s">
        <v>0</v>
      </c>
      <c r="AH355" s="57" t="str">
        <f t="shared" si="344"/>
        <v/>
      </c>
      <c r="AI355" s="33" t="str">
        <f t="shared" si="345"/>
        <v/>
      </c>
      <c r="AJ355" s="78" t="str">
        <f t="shared" si="327"/>
        <v/>
      </c>
      <c r="AK355" s="33" t="str" cm="1">
        <f t="array" ref="AK355">IF(AJ355="",""&amp;AI355,IF(AJ355="NEMA",AI355,INDEX(klub_naziv,MATCH(INDEX(klubAlias_klubId,AJ355),klub_id,0))))</f>
        <v/>
      </c>
      <c r="AL355" s="33" t="str" cm="1">
        <f t="array" ref="AL355">IFERROR(""&amp;INDEX(registarNatjecatelji,CX355,4),"")</f>
        <v/>
      </c>
      <c r="AM355" s="95" t="str">
        <f t="shared" si="346"/>
        <v/>
      </c>
      <c r="AN355" s="71" t="str">
        <f t="shared" si="347"/>
        <v/>
      </c>
      <c r="AO355" s="52" t="s">
        <v>0</v>
      </c>
      <c r="AP355" s="87" t="str">
        <f>IF(AJ355&lt;&gt;"NEMA","",IF(IFERROR(MATCH(AI355,AI$10:AI354,0),0)&lt;&gt;0,"",AI355))</f>
        <v/>
      </c>
      <c r="AQ355" s="52" t="s">
        <v>0</v>
      </c>
      <c r="AR355" s="135"/>
      <c r="AS355" s="52" t="s">
        <v>0</v>
      </c>
      <c r="AT355" s="57" t="str">
        <f t="shared" si="348"/>
        <v/>
      </c>
      <c r="AU355" s="33" t="str">
        <f>IF(AT355="","",MAX(AU$10:AU354)+1)</f>
        <v/>
      </c>
      <c r="AV355" s="33" t="str">
        <f t="shared" si="349"/>
        <v/>
      </c>
      <c r="AW355" s="33" t="str">
        <f t="shared" si="350"/>
        <v/>
      </c>
      <c r="AX355" s="33" t="str">
        <f>IF(AR355="","",MAX(AX$10:AX354)+1)</f>
        <v/>
      </c>
      <c r="AY355" s="94" t="str">
        <f t="shared" si="351"/>
        <v/>
      </c>
      <c r="AZ355" s="71" t="str">
        <f t="shared" si="352"/>
        <v/>
      </c>
      <c r="BA355" s="52" t="s">
        <v>0</v>
      </c>
      <c r="BB355" s="20" t="str">
        <f t="shared" si="353"/>
        <v/>
      </c>
      <c r="BC355" s="52" t="s">
        <v>0</v>
      </c>
      <c r="BD355" s="165" t="str">
        <f t="shared" si="354"/>
        <v/>
      </c>
      <c r="BE355" s="52" t="s">
        <v>0</v>
      </c>
      <c r="BF355" s="63" t="str">
        <f t="shared" si="355"/>
        <v/>
      </c>
      <c r="BG355" s="93" t="str">
        <f t="shared" si="356"/>
        <v/>
      </c>
      <c r="BH355" s="211" t="str">
        <f t="shared" si="357"/>
        <v/>
      </c>
      <c r="BI355" s="212" t="str">
        <f t="shared" si="328"/>
        <v/>
      </c>
      <c r="BJ355" s="52" t="s">
        <v>0</v>
      </c>
      <c r="BK355" s="57" t="str">
        <f t="shared" si="358"/>
        <v/>
      </c>
      <c r="BL355" s="33" t="str">
        <f t="shared" si="359"/>
        <v/>
      </c>
      <c r="BM355" s="78" t="str">
        <f t="shared" si="360"/>
        <v/>
      </c>
      <c r="BN355" s="78" t="str">
        <f t="shared" si="361"/>
        <v/>
      </c>
      <c r="BO355" s="33" t="str">
        <f t="shared" si="362"/>
        <v/>
      </c>
      <c r="BP355" s="71" t="str">
        <f t="shared" si="363"/>
        <v/>
      </c>
      <c r="BQ355" s="52" t="s">
        <v>0</v>
      </c>
      <c r="BR355" s="87" t="str">
        <f t="shared" si="364"/>
        <v/>
      </c>
      <c r="BS355" s="52" t="s">
        <v>0</v>
      </c>
      <c r="BT355" s="20" t="str">
        <f t="shared" si="365"/>
        <v/>
      </c>
      <c r="BU355" s="52" t="s">
        <v>0</v>
      </c>
      <c r="BV355" s="135"/>
      <c r="BW355" s="52" t="s">
        <v>0</v>
      </c>
      <c r="BX355" s="57" t="str">
        <f t="shared" si="366"/>
        <v/>
      </c>
      <c r="BY355" s="78" t="str">
        <f>IF(BV355="","",MAX(BY$10:BY354)+1)</f>
        <v/>
      </c>
      <c r="BZ355" s="58" t="str">
        <f t="shared" si="367"/>
        <v/>
      </c>
      <c r="CA355" s="52" t="s">
        <v>0</v>
      </c>
      <c r="CB355" s="20" t="str">
        <f t="shared" si="368"/>
        <v/>
      </c>
      <c r="CC355" s="52" t="s">
        <v>0</v>
      </c>
      <c r="CD355" s="63" t="str">
        <f>IF(AND(BM355="NEMA",BN355="NEMA"),MAX(CD$10:CD354)+1,"")</f>
        <v/>
      </c>
      <c r="CE355" s="58" t="str">
        <f t="shared" si="369"/>
        <v/>
      </c>
      <c r="CF355" t="s">
        <v>0</v>
      </c>
      <c r="CG355" s="138" t="str">
        <f t="shared" si="329"/>
        <v/>
      </c>
      <c r="CH355" t="s">
        <v>0</v>
      </c>
      <c r="CI355" s="57" t="str">
        <f>IF(CD355="","",IF(M355&lt;&gt;"CRO","","INSERT INTO osoba (id,reg_broj,oib,spol_id,dat_rodjenja) VALUES ("&amp;CD355&amp;",(SELECT max(reg_broj)+1 FROM osoba),Null,'"&amp;CG355&amp;"',Null); INSERT INTO osoba_log (id,reg_broj,oib,spol_id,dat_rodjenja,dnevnik_id) SELECT id,reg_broj,oib,spol_id,dat_rodjenja,"&amp;dnevnik_id&amp;" FROM osoba WHERE id = "&amp;CD355&amp;";"))</f>
        <v/>
      </c>
      <c r="CJ355" s="71" t="str">
        <f>IF(CD355="","","INSERT INTO imeprezime (id,osoba_id,rbr,ime,prezime,klub_id,identitet_id,sintaksa_id,info,aktivno,dnevnik_id) VALUES ("&amp;CD355&amp;","&amp;IF(CI355="","Null",CD355)&amp;",1,'"&amp;BK355&amp;"','"&amp;BL355&amp;"',(SELECT id FROM klub WHERE naziv = '"&amp;BD355&amp;"'),Null,1,'',1,"&amp;dnevnik_id&amp;");")</f>
        <v/>
      </c>
      <c r="CK355" t="s">
        <v>0</v>
      </c>
      <c r="CL355" s="20" t="str">
        <f t="shared" si="370"/>
        <v/>
      </c>
      <c r="CM355" s="52" t="s">
        <v>0</v>
      </c>
      <c r="CN355" s="57" t="str">
        <f t="shared" si="330"/>
        <v/>
      </c>
      <c r="CO355" s="71" t="str">
        <f t="shared" si="331"/>
        <v/>
      </c>
      <c r="CP355" s="52" t="s">
        <v>0</v>
      </c>
      <c r="CQ355" s="57" t="str">
        <f t="shared" si="371"/>
        <v/>
      </c>
      <c r="CR355" s="58" t="str">
        <f t="shared" si="372"/>
        <v/>
      </c>
      <c r="CS355" s="52" t="s">
        <v>0</v>
      </c>
      <c r="CT355" s="57" t="str">
        <f t="shared" si="373"/>
        <v/>
      </c>
      <c r="CU355" s="58" t="str">
        <f t="shared" si="374"/>
        <v/>
      </c>
      <c r="CV355" s="52" t="s">
        <v>0</v>
      </c>
      <c r="CW355" s="57" t="str">
        <f t="shared" si="375"/>
        <v/>
      </c>
      <c r="CX355" s="58" t="str">
        <f t="shared" si="376"/>
        <v/>
      </c>
      <c r="CY355" s="52" t="s">
        <v>0</v>
      </c>
      <c r="CZ355" s="63" t="str">
        <f t="shared" si="377"/>
        <v/>
      </c>
      <c r="DA355" s="58" t="str" cm="1">
        <f t="array" ref="DA355">IF(CZ355&lt;&gt;"",INDEX(imePrezime_id,CZ355,0),IF(CD355&lt;&gt;"",CD355,""))</f>
        <v/>
      </c>
      <c r="DB355" s="52" t="s">
        <v>0</v>
      </c>
      <c r="DC355" s="63" t="str">
        <f t="shared" si="378"/>
        <v/>
      </c>
      <c r="DD355" s="78" t="str">
        <f t="shared" si="332"/>
        <v/>
      </c>
      <c r="DE355" s="78" t="str">
        <f t="shared" si="379"/>
        <v/>
      </c>
      <c r="DF355" s="78" t="str">
        <f t="shared" si="380"/>
        <v/>
      </c>
      <c r="DG355" s="71" t="str">
        <f t="shared" si="381"/>
        <v/>
      </c>
      <c r="DH355" s="52" t="s">
        <v>0</v>
      </c>
      <c r="DI355" s="63" t="str">
        <f>IF(BL355="","",MAX(DI$10:DI354)+1)</f>
        <v/>
      </c>
      <c r="DJ355" s="78" t="str">
        <f t="shared" si="382"/>
        <v/>
      </c>
      <c r="DK355" s="78" t="str">
        <f t="shared" si="383"/>
        <v/>
      </c>
      <c r="DL355" s="78" t="str">
        <f t="shared" si="384"/>
        <v/>
      </c>
      <c r="DM355" s="78" t="str">
        <f t="shared" si="385"/>
        <v/>
      </c>
      <c r="DN355" s="78" t="str">
        <f t="shared" si="333"/>
        <v/>
      </c>
      <c r="DO355" s="78" t="str">
        <f t="shared" si="334"/>
        <v/>
      </c>
      <c r="DP355" s="78" t="str">
        <f t="shared" si="386"/>
        <v/>
      </c>
      <c r="DQ355" s="78" t="str">
        <f t="shared" si="387"/>
        <v/>
      </c>
      <c r="DR355" s="78" t="str">
        <f t="shared" si="388"/>
        <v/>
      </c>
      <c r="DS355" s="58" t="str">
        <f t="shared" si="335"/>
        <v/>
      </c>
      <c r="DT355" s="52" t="s">
        <v>0</v>
      </c>
      <c r="DU355" s="20"/>
      <c r="DV355" s="52"/>
      <c r="DW355" s="20"/>
      <c r="DX355" s="52"/>
      <c r="DY355" s="230"/>
      <c r="DZ355" s="52" t="s">
        <v>0</v>
      </c>
    </row>
    <row r="356" spans="1:130" x14ac:dyDescent="0.25">
      <c r="A356" t="s">
        <v>0</v>
      </c>
      <c r="B356" s="57" t="str">
        <f>IF(csv!F348="","",csv!T348)</f>
        <v/>
      </c>
      <c r="C356" s="33" t="s">
        <v>0</v>
      </c>
      <c r="D356" s="33" t="str">
        <f>IF(csv!F348="","",csv!F348)</f>
        <v/>
      </c>
      <c r="E356" s="33" t="str">
        <f>IF(csv!E348="","",csv!E348)</f>
        <v/>
      </c>
      <c r="F356" s="33" t="s">
        <v>0</v>
      </c>
      <c r="G356" s="78" t="str">
        <f>IF(csv!M348="","",csv!M348)</f>
        <v/>
      </c>
      <c r="H356" s="78" t="str">
        <f>IF(csv!N348="","",csv!N348)</f>
        <v/>
      </c>
      <c r="I356" s="33" t="s">
        <v>0</v>
      </c>
      <c r="J356" s="33" t="str">
        <f>IF(csv!P348="","",csv!P348)</f>
        <v/>
      </c>
      <c r="K356" s="33" t="str">
        <f>IF(csv!Q348="","",csv!Q348)</f>
        <v/>
      </c>
      <c r="L356" s="33" t="s">
        <v>0</v>
      </c>
      <c r="M356" s="71" t="str">
        <f>IF(csv!R348="","",csv!R348)</f>
        <v/>
      </c>
      <c r="N356" s="52" t="s">
        <v>0</v>
      </c>
      <c r="O356" s="57" t="str">
        <f t="shared" si="336"/>
        <v/>
      </c>
      <c r="P356" s="78" t="str">
        <f>IF(O356="","",IF(COUNTIF(O$10:O355,O356)=0,P355+1,P355))</f>
        <v/>
      </c>
      <c r="Q356" s="93" t="str">
        <f t="shared" si="337"/>
        <v/>
      </c>
      <c r="R356" s="94" t="str" cm="1">
        <f t="array" ref="R356">IF(S356="","",INDEX(natjecanjeStaze_naziv,MATCH(S356,natjecanjeStaze_stazaId,0)))</f>
        <v/>
      </c>
      <c r="S356" s="58" t="str">
        <f t="shared" si="338"/>
        <v/>
      </c>
      <c r="T356" s="52" t="s">
        <v>0</v>
      </c>
      <c r="U356" s="165" t="str">
        <f t="shared" si="339"/>
        <v/>
      </c>
      <c r="V356" s="52" t="s">
        <v>0</v>
      </c>
      <c r="W356" s="57" t="str">
        <f t="shared" si="340"/>
        <v/>
      </c>
      <c r="X356" s="78" t="str">
        <f t="shared" si="326"/>
        <v/>
      </c>
      <c r="Y356" s="33" t="str">
        <f t="shared" si="341"/>
        <v/>
      </c>
      <c r="Z356" s="71" t="str">
        <f>IF(Y356="","",MAX(Z$10:Z355)+1)</f>
        <v/>
      </c>
      <c r="AA356" s="52" t="s">
        <v>0</v>
      </c>
      <c r="AB356" s="135"/>
      <c r="AC356" s="52" t="s">
        <v>0</v>
      </c>
      <c r="AD356" s="20" t="str">
        <f t="shared" si="342"/>
        <v/>
      </c>
      <c r="AE356" s="52" t="s">
        <v>0</v>
      </c>
      <c r="AF356" s="165" t="str">
        <f t="shared" si="343"/>
        <v/>
      </c>
      <c r="AG356" s="52" t="s">
        <v>0</v>
      </c>
      <c r="AH356" s="57" t="str">
        <f t="shared" si="344"/>
        <v/>
      </c>
      <c r="AI356" s="33" t="str">
        <f t="shared" si="345"/>
        <v/>
      </c>
      <c r="AJ356" s="78" t="str">
        <f t="shared" si="327"/>
        <v/>
      </c>
      <c r="AK356" s="33" t="str" cm="1">
        <f t="array" ref="AK356">IF(AJ356="",""&amp;AI356,IF(AJ356="NEMA",AI356,INDEX(klub_naziv,MATCH(INDEX(klubAlias_klubId,AJ356),klub_id,0))))</f>
        <v/>
      </c>
      <c r="AL356" s="33" t="str" cm="1">
        <f t="array" ref="AL356">IFERROR(""&amp;INDEX(registarNatjecatelji,CX356,4),"")</f>
        <v/>
      </c>
      <c r="AM356" s="95" t="str">
        <f t="shared" si="346"/>
        <v/>
      </c>
      <c r="AN356" s="71" t="str">
        <f t="shared" si="347"/>
        <v/>
      </c>
      <c r="AO356" s="52" t="s">
        <v>0</v>
      </c>
      <c r="AP356" s="87" t="str">
        <f>IF(AJ356&lt;&gt;"NEMA","",IF(IFERROR(MATCH(AI356,AI$10:AI355,0),0)&lt;&gt;0,"",AI356))</f>
        <v/>
      </c>
      <c r="AQ356" s="52" t="s">
        <v>0</v>
      </c>
      <c r="AR356" s="135"/>
      <c r="AS356" s="52" t="s">
        <v>0</v>
      </c>
      <c r="AT356" s="57" t="str">
        <f t="shared" si="348"/>
        <v/>
      </c>
      <c r="AU356" s="33" t="str">
        <f>IF(AT356="","",MAX(AU$10:AU355)+1)</f>
        <v/>
      </c>
      <c r="AV356" s="33" t="str">
        <f t="shared" si="349"/>
        <v/>
      </c>
      <c r="AW356" s="33" t="str">
        <f t="shared" si="350"/>
        <v/>
      </c>
      <c r="AX356" s="33" t="str">
        <f>IF(AR356="","",MAX(AX$10:AX355)+1)</f>
        <v/>
      </c>
      <c r="AY356" s="94" t="str">
        <f t="shared" si="351"/>
        <v/>
      </c>
      <c r="AZ356" s="71" t="str">
        <f t="shared" si="352"/>
        <v/>
      </c>
      <c r="BA356" s="52" t="s">
        <v>0</v>
      </c>
      <c r="BB356" s="20" t="str">
        <f t="shared" si="353"/>
        <v/>
      </c>
      <c r="BC356" s="52" t="s">
        <v>0</v>
      </c>
      <c r="BD356" s="165" t="str">
        <f t="shared" si="354"/>
        <v/>
      </c>
      <c r="BE356" s="52" t="s">
        <v>0</v>
      </c>
      <c r="BF356" s="63" t="str">
        <f t="shared" si="355"/>
        <v/>
      </c>
      <c r="BG356" s="93" t="str">
        <f t="shared" si="356"/>
        <v/>
      </c>
      <c r="BH356" s="211" t="str">
        <f t="shared" si="357"/>
        <v/>
      </c>
      <c r="BI356" s="212" t="str">
        <f t="shared" si="328"/>
        <v/>
      </c>
      <c r="BJ356" s="52" t="s">
        <v>0</v>
      </c>
      <c r="BK356" s="57" t="str">
        <f t="shared" si="358"/>
        <v/>
      </c>
      <c r="BL356" s="33" t="str">
        <f t="shared" si="359"/>
        <v/>
      </c>
      <c r="BM356" s="78" t="str">
        <f t="shared" si="360"/>
        <v/>
      </c>
      <c r="BN356" s="78" t="str">
        <f t="shared" si="361"/>
        <v/>
      </c>
      <c r="BO356" s="33" t="str">
        <f t="shared" si="362"/>
        <v/>
      </c>
      <c r="BP356" s="71" t="str">
        <f t="shared" si="363"/>
        <v/>
      </c>
      <c r="BQ356" s="52" t="s">
        <v>0</v>
      </c>
      <c r="BR356" s="87" t="str">
        <f t="shared" si="364"/>
        <v/>
      </c>
      <c r="BS356" s="52" t="s">
        <v>0</v>
      </c>
      <c r="BT356" s="20" t="str">
        <f t="shared" si="365"/>
        <v/>
      </c>
      <c r="BU356" s="52" t="s">
        <v>0</v>
      </c>
      <c r="BV356" s="135"/>
      <c r="BW356" s="52" t="s">
        <v>0</v>
      </c>
      <c r="BX356" s="57" t="str">
        <f t="shared" si="366"/>
        <v/>
      </c>
      <c r="BY356" s="78" t="str">
        <f>IF(BV356="","",MAX(BY$10:BY355)+1)</f>
        <v/>
      </c>
      <c r="BZ356" s="58" t="str">
        <f t="shared" si="367"/>
        <v/>
      </c>
      <c r="CA356" s="52" t="s">
        <v>0</v>
      </c>
      <c r="CB356" s="20" t="str">
        <f t="shared" si="368"/>
        <v/>
      </c>
      <c r="CC356" s="52" t="s">
        <v>0</v>
      </c>
      <c r="CD356" s="63" t="str">
        <f>IF(AND(BM356="NEMA",BN356="NEMA"),MAX(CD$10:CD355)+1,"")</f>
        <v/>
      </c>
      <c r="CE356" s="58" t="str">
        <f t="shared" si="369"/>
        <v/>
      </c>
      <c r="CF356" t="s">
        <v>0</v>
      </c>
      <c r="CG356" s="138" t="str">
        <f t="shared" si="329"/>
        <v/>
      </c>
      <c r="CH356" t="s">
        <v>0</v>
      </c>
      <c r="CI356" s="57" t="str">
        <f>IF(CD356="","",IF(M356&lt;&gt;"CRO","","INSERT INTO osoba (id,reg_broj,oib,spol_id,dat_rodjenja) VALUES ("&amp;CD356&amp;",(SELECT max(reg_broj)+1 FROM osoba),Null,'"&amp;CG356&amp;"',Null); INSERT INTO osoba_log (id,reg_broj,oib,spol_id,dat_rodjenja,dnevnik_id) SELECT id,reg_broj,oib,spol_id,dat_rodjenja,"&amp;dnevnik_id&amp;" FROM osoba WHERE id = "&amp;CD356&amp;";"))</f>
        <v/>
      </c>
      <c r="CJ356" s="71" t="str">
        <f>IF(CD356="","","INSERT INTO imeprezime (id,osoba_id,rbr,ime,prezime,klub_id,identitet_id,sintaksa_id,info,aktivno,dnevnik_id) VALUES ("&amp;CD356&amp;","&amp;IF(CI356="","Null",CD356)&amp;",1,'"&amp;BK356&amp;"','"&amp;BL356&amp;"',(SELECT id FROM klub WHERE naziv = '"&amp;BD356&amp;"'),Null,1,'',1,"&amp;dnevnik_id&amp;");")</f>
        <v/>
      </c>
      <c r="CK356" t="s">
        <v>0</v>
      </c>
      <c r="CL356" s="20" t="str">
        <f t="shared" si="370"/>
        <v/>
      </c>
      <c r="CM356" s="52" t="s">
        <v>0</v>
      </c>
      <c r="CN356" s="57" t="str">
        <f t="shared" si="330"/>
        <v/>
      </c>
      <c r="CO356" s="71" t="str">
        <f t="shared" si="331"/>
        <v/>
      </c>
      <c r="CP356" s="52" t="s">
        <v>0</v>
      </c>
      <c r="CQ356" s="57" t="str">
        <f t="shared" si="371"/>
        <v/>
      </c>
      <c r="CR356" s="58" t="str">
        <f t="shared" si="372"/>
        <v/>
      </c>
      <c r="CS356" s="52" t="s">
        <v>0</v>
      </c>
      <c r="CT356" s="57" t="str">
        <f t="shared" si="373"/>
        <v/>
      </c>
      <c r="CU356" s="58" t="str">
        <f t="shared" si="374"/>
        <v/>
      </c>
      <c r="CV356" s="52" t="s">
        <v>0</v>
      </c>
      <c r="CW356" s="57" t="str">
        <f t="shared" si="375"/>
        <v/>
      </c>
      <c r="CX356" s="58" t="str">
        <f t="shared" si="376"/>
        <v/>
      </c>
      <c r="CY356" s="52" t="s">
        <v>0</v>
      </c>
      <c r="CZ356" s="63" t="str">
        <f t="shared" si="377"/>
        <v/>
      </c>
      <c r="DA356" s="58" t="str" cm="1">
        <f t="array" ref="DA356">IF(CZ356&lt;&gt;"",INDEX(imePrezime_id,CZ356,0),IF(CD356&lt;&gt;"",CD356,""))</f>
        <v/>
      </c>
      <c r="DB356" s="52" t="s">
        <v>0</v>
      </c>
      <c r="DC356" s="63" t="str">
        <f t="shared" si="378"/>
        <v/>
      </c>
      <c r="DD356" s="78" t="str">
        <f t="shared" si="332"/>
        <v/>
      </c>
      <c r="DE356" s="78" t="str">
        <f t="shared" si="379"/>
        <v/>
      </c>
      <c r="DF356" s="78" t="str">
        <f t="shared" si="380"/>
        <v/>
      </c>
      <c r="DG356" s="71" t="str">
        <f t="shared" si="381"/>
        <v/>
      </c>
      <c r="DH356" s="52" t="s">
        <v>0</v>
      </c>
      <c r="DI356" s="63" t="str">
        <f>IF(BL356="","",MAX(DI$10:DI355)+1)</f>
        <v/>
      </c>
      <c r="DJ356" s="78" t="str">
        <f t="shared" si="382"/>
        <v/>
      </c>
      <c r="DK356" s="78" t="str">
        <f t="shared" si="383"/>
        <v/>
      </c>
      <c r="DL356" s="78" t="str">
        <f t="shared" si="384"/>
        <v/>
      </c>
      <c r="DM356" s="78" t="str">
        <f t="shared" si="385"/>
        <v/>
      </c>
      <c r="DN356" s="78" t="str">
        <f t="shared" si="333"/>
        <v/>
      </c>
      <c r="DO356" s="78" t="str">
        <f t="shared" si="334"/>
        <v/>
      </c>
      <c r="DP356" s="78" t="str">
        <f t="shared" si="386"/>
        <v/>
      </c>
      <c r="DQ356" s="78" t="str">
        <f t="shared" si="387"/>
        <v/>
      </c>
      <c r="DR356" s="78" t="str">
        <f t="shared" si="388"/>
        <v/>
      </c>
      <c r="DS356" s="58" t="str">
        <f t="shared" si="335"/>
        <v/>
      </c>
      <c r="DT356" s="52" t="s">
        <v>0</v>
      </c>
      <c r="DU356" s="20"/>
      <c r="DV356" s="52"/>
      <c r="DW356" s="20"/>
      <c r="DX356" s="52"/>
      <c r="DY356" s="230"/>
      <c r="DZ356" s="52" t="s">
        <v>0</v>
      </c>
    </row>
    <row r="357" spans="1:130" x14ac:dyDescent="0.25">
      <c r="A357" t="s">
        <v>0</v>
      </c>
      <c r="B357" s="57" t="str">
        <f>IF(csv!F349="","",csv!T349)</f>
        <v/>
      </c>
      <c r="C357" s="33" t="s">
        <v>0</v>
      </c>
      <c r="D357" s="33" t="str">
        <f>IF(csv!F349="","",csv!F349)</f>
        <v/>
      </c>
      <c r="E357" s="33" t="str">
        <f>IF(csv!E349="","",csv!E349)</f>
        <v/>
      </c>
      <c r="F357" s="33" t="s">
        <v>0</v>
      </c>
      <c r="G357" s="78" t="str">
        <f>IF(csv!M349="","",csv!M349)</f>
        <v/>
      </c>
      <c r="H357" s="78" t="str">
        <f>IF(csv!N349="","",csv!N349)</f>
        <v/>
      </c>
      <c r="I357" s="33" t="s">
        <v>0</v>
      </c>
      <c r="J357" s="33" t="str">
        <f>IF(csv!P349="","",csv!P349)</f>
        <v/>
      </c>
      <c r="K357" s="33" t="str">
        <f>IF(csv!Q349="","",csv!Q349)</f>
        <v/>
      </c>
      <c r="L357" s="33" t="s">
        <v>0</v>
      </c>
      <c r="M357" s="71" t="str">
        <f>IF(csv!R349="","",csv!R349)</f>
        <v/>
      </c>
      <c r="N357" s="52" t="s">
        <v>0</v>
      </c>
      <c r="O357" s="57" t="str">
        <f t="shared" si="336"/>
        <v/>
      </c>
      <c r="P357" s="78" t="str">
        <f>IF(O357="","",IF(COUNTIF(O$10:O356,O357)=0,P356+1,P356))</f>
        <v/>
      </c>
      <c r="Q357" s="93" t="str">
        <f t="shared" si="337"/>
        <v/>
      </c>
      <c r="R357" s="94" t="str" cm="1">
        <f t="array" ref="R357">IF(S357="","",INDEX(natjecanjeStaze_naziv,MATCH(S357,natjecanjeStaze_stazaId,0)))</f>
        <v/>
      </c>
      <c r="S357" s="58" t="str">
        <f t="shared" si="338"/>
        <v/>
      </c>
      <c r="T357" s="52" t="s">
        <v>0</v>
      </c>
      <c r="U357" s="165" t="str">
        <f t="shared" si="339"/>
        <v/>
      </c>
      <c r="V357" s="52" t="s">
        <v>0</v>
      </c>
      <c r="W357" s="57" t="str">
        <f t="shared" si="340"/>
        <v/>
      </c>
      <c r="X357" s="78" t="str">
        <f t="shared" si="326"/>
        <v/>
      </c>
      <c r="Y357" s="33" t="str">
        <f t="shared" si="341"/>
        <v/>
      </c>
      <c r="Z357" s="71" t="str">
        <f>IF(Y357="","",MAX(Z$10:Z356)+1)</f>
        <v/>
      </c>
      <c r="AA357" s="52" t="s">
        <v>0</v>
      </c>
      <c r="AB357" s="135"/>
      <c r="AC357" s="52" t="s">
        <v>0</v>
      </c>
      <c r="AD357" s="20" t="str">
        <f t="shared" si="342"/>
        <v/>
      </c>
      <c r="AE357" s="52" t="s">
        <v>0</v>
      </c>
      <c r="AF357" s="165" t="str">
        <f t="shared" si="343"/>
        <v/>
      </c>
      <c r="AG357" s="52" t="s">
        <v>0</v>
      </c>
      <c r="AH357" s="57" t="str">
        <f t="shared" si="344"/>
        <v/>
      </c>
      <c r="AI357" s="33" t="str">
        <f t="shared" si="345"/>
        <v/>
      </c>
      <c r="AJ357" s="78" t="str">
        <f t="shared" si="327"/>
        <v/>
      </c>
      <c r="AK357" s="33" t="str" cm="1">
        <f t="array" ref="AK357">IF(AJ357="",""&amp;AI357,IF(AJ357="NEMA",AI357,INDEX(klub_naziv,MATCH(INDEX(klubAlias_klubId,AJ357),klub_id,0))))</f>
        <v/>
      </c>
      <c r="AL357" s="33" t="str" cm="1">
        <f t="array" ref="AL357">IFERROR(""&amp;INDEX(registarNatjecatelji,CX357,4),"")</f>
        <v/>
      </c>
      <c r="AM357" s="95" t="str">
        <f t="shared" si="346"/>
        <v/>
      </c>
      <c r="AN357" s="71" t="str">
        <f t="shared" si="347"/>
        <v/>
      </c>
      <c r="AO357" s="52" t="s">
        <v>0</v>
      </c>
      <c r="AP357" s="87" t="str">
        <f>IF(AJ357&lt;&gt;"NEMA","",IF(IFERROR(MATCH(AI357,AI$10:AI356,0),0)&lt;&gt;0,"",AI357))</f>
        <v/>
      </c>
      <c r="AQ357" s="52" t="s">
        <v>0</v>
      </c>
      <c r="AR357" s="135"/>
      <c r="AS357" s="52" t="s">
        <v>0</v>
      </c>
      <c r="AT357" s="57" t="str">
        <f t="shared" si="348"/>
        <v/>
      </c>
      <c r="AU357" s="33" t="str">
        <f>IF(AT357="","",MAX(AU$10:AU356)+1)</f>
        <v/>
      </c>
      <c r="AV357" s="33" t="str">
        <f t="shared" si="349"/>
        <v/>
      </c>
      <c r="AW357" s="33" t="str">
        <f t="shared" si="350"/>
        <v/>
      </c>
      <c r="AX357" s="33" t="str">
        <f>IF(AR357="","",MAX(AX$10:AX356)+1)</f>
        <v/>
      </c>
      <c r="AY357" s="94" t="str">
        <f t="shared" si="351"/>
        <v/>
      </c>
      <c r="AZ357" s="71" t="str">
        <f t="shared" si="352"/>
        <v/>
      </c>
      <c r="BA357" s="52" t="s">
        <v>0</v>
      </c>
      <c r="BB357" s="20" t="str">
        <f t="shared" si="353"/>
        <v/>
      </c>
      <c r="BC357" s="52" t="s">
        <v>0</v>
      </c>
      <c r="BD357" s="165" t="str">
        <f t="shared" si="354"/>
        <v/>
      </c>
      <c r="BE357" s="52" t="s">
        <v>0</v>
      </c>
      <c r="BF357" s="63" t="str">
        <f t="shared" si="355"/>
        <v/>
      </c>
      <c r="BG357" s="93" t="str">
        <f t="shared" si="356"/>
        <v/>
      </c>
      <c r="BH357" s="211" t="str">
        <f t="shared" si="357"/>
        <v/>
      </c>
      <c r="BI357" s="212" t="str">
        <f t="shared" si="328"/>
        <v/>
      </c>
      <c r="BJ357" s="52" t="s">
        <v>0</v>
      </c>
      <c r="BK357" s="57" t="str">
        <f t="shared" si="358"/>
        <v/>
      </c>
      <c r="BL357" s="33" t="str">
        <f t="shared" si="359"/>
        <v/>
      </c>
      <c r="BM357" s="78" t="str">
        <f t="shared" si="360"/>
        <v/>
      </c>
      <c r="BN357" s="78" t="str">
        <f t="shared" si="361"/>
        <v/>
      </c>
      <c r="BO357" s="33" t="str">
        <f t="shared" si="362"/>
        <v/>
      </c>
      <c r="BP357" s="71" t="str">
        <f t="shared" si="363"/>
        <v/>
      </c>
      <c r="BQ357" s="52" t="s">
        <v>0</v>
      </c>
      <c r="BR357" s="87" t="str">
        <f t="shared" si="364"/>
        <v/>
      </c>
      <c r="BS357" s="52" t="s">
        <v>0</v>
      </c>
      <c r="BT357" s="20" t="str">
        <f t="shared" si="365"/>
        <v/>
      </c>
      <c r="BU357" s="52" t="s">
        <v>0</v>
      </c>
      <c r="BV357" s="135"/>
      <c r="BW357" s="52" t="s">
        <v>0</v>
      </c>
      <c r="BX357" s="57" t="str">
        <f t="shared" si="366"/>
        <v/>
      </c>
      <c r="BY357" s="78" t="str">
        <f>IF(BV357="","",MAX(BY$10:BY356)+1)</f>
        <v/>
      </c>
      <c r="BZ357" s="58" t="str">
        <f t="shared" si="367"/>
        <v/>
      </c>
      <c r="CA357" s="52" t="s">
        <v>0</v>
      </c>
      <c r="CB357" s="20" t="str">
        <f t="shared" si="368"/>
        <v/>
      </c>
      <c r="CC357" s="52" t="s">
        <v>0</v>
      </c>
      <c r="CD357" s="63" t="str">
        <f>IF(AND(BM357="NEMA",BN357="NEMA"),MAX(CD$10:CD356)+1,"")</f>
        <v/>
      </c>
      <c r="CE357" s="58" t="str">
        <f t="shared" si="369"/>
        <v/>
      </c>
      <c r="CF357" t="s">
        <v>0</v>
      </c>
      <c r="CG357" s="138" t="str">
        <f t="shared" si="329"/>
        <v/>
      </c>
      <c r="CH357" t="s">
        <v>0</v>
      </c>
      <c r="CI357" s="57" t="str">
        <f>IF(CD357="","",IF(M357&lt;&gt;"CRO","","INSERT INTO osoba (id,reg_broj,oib,spol_id,dat_rodjenja) VALUES ("&amp;CD357&amp;",(SELECT max(reg_broj)+1 FROM osoba),Null,'"&amp;CG357&amp;"',Null); INSERT INTO osoba_log (id,reg_broj,oib,spol_id,dat_rodjenja,dnevnik_id) SELECT id,reg_broj,oib,spol_id,dat_rodjenja,"&amp;dnevnik_id&amp;" FROM osoba WHERE id = "&amp;CD357&amp;";"))</f>
        <v/>
      </c>
      <c r="CJ357" s="71" t="str">
        <f>IF(CD357="","","INSERT INTO imeprezime (id,osoba_id,rbr,ime,prezime,klub_id,identitet_id,sintaksa_id,info,aktivno,dnevnik_id) VALUES ("&amp;CD357&amp;","&amp;IF(CI357="","Null",CD357)&amp;",1,'"&amp;BK357&amp;"','"&amp;BL357&amp;"',(SELECT id FROM klub WHERE naziv = '"&amp;BD357&amp;"'),Null,1,'',1,"&amp;dnevnik_id&amp;");")</f>
        <v/>
      </c>
      <c r="CK357" t="s">
        <v>0</v>
      </c>
      <c r="CL357" s="20" t="str">
        <f t="shared" si="370"/>
        <v/>
      </c>
      <c r="CM357" s="52" t="s">
        <v>0</v>
      </c>
      <c r="CN357" s="57" t="str">
        <f t="shared" si="330"/>
        <v/>
      </c>
      <c r="CO357" s="71" t="str">
        <f t="shared" si="331"/>
        <v/>
      </c>
      <c r="CP357" s="52" t="s">
        <v>0</v>
      </c>
      <c r="CQ357" s="57" t="str">
        <f t="shared" si="371"/>
        <v/>
      </c>
      <c r="CR357" s="58" t="str">
        <f t="shared" si="372"/>
        <v/>
      </c>
      <c r="CS357" s="52" t="s">
        <v>0</v>
      </c>
      <c r="CT357" s="57" t="str">
        <f t="shared" si="373"/>
        <v/>
      </c>
      <c r="CU357" s="58" t="str">
        <f t="shared" si="374"/>
        <v/>
      </c>
      <c r="CV357" s="52" t="s">
        <v>0</v>
      </c>
      <c r="CW357" s="57" t="str">
        <f t="shared" si="375"/>
        <v/>
      </c>
      <c r="CX357" s="58" t="str">
        <f t="shared" si="376"/>
        <v/>
      </c>
      <c r="CY357" s="52" t="s">
        <v>0</v>
      </c>
      <c r="CZ357" s="63" t="str">
        <f t="shared" si="377"/>
        <v/>
      </c>
      <c r="DA357" s="58" t="str" cm="1">
        <f t="array" ref="DA357">IF(CZ357&lt;&gt;"",INDEX(imePrezime_id,CZ357,0),IF(CD357&lt;&gt;"",CD357,""))</f>
        <v/>
      </c>
      <c r="DB357" s="52" t="s">
        <v>0</v>
      </c>
      <c r="DC357" s="63" t="str">
        <f t="shared" si="378"/>
        <v/>
      </c>
      <c r="DD357" s="78" t="str">
        <f t="shared" si="332"/>
        <v/>
      </c>
      <c r="DE357" s="78" t="str">
        <f t="shared" si="379"/>
        <v/>
      </c>
      <c r="DF357" s="78" t="str">
        <f t="shared" si="380"/>
        <v/>
      </c>
      <c r="DG357" s="71" t="str">
        <f t="shared" si="381"/>
        <v/>
      </c>
      <c r="DH357" s="52" t="s">
        <v>0</v>
      </c>
      <c r="DI357" s="63" t="str">
        <f>IF(BL357="","",MAX(DI$10:DI356)+1)</f>
        <v/>
      </c>
      <c r="DJ357" s="78" t="str">
        <f t="shared" si="382"/>
        <v/>
      </c>
      <c r="DK357" s="78" t="str">
        <f t="shared" si="383"/>
        <v/>
      </c>
      <c r="DL357" s="78" t="str">
        <f t="shared" si="384"/>
        <v/>
      </c>
      <c r="DM357" s="78" t="str">
        <f t="shared" si="385"/>
        <v/>
      </c>
      <c r="DN357" s="78" t="str">
        <f t="shared" si="333"/>
        <v/>
      </c>
      <c r="DO357" s="78" t="str">
        <f t="shared" si="334"/>
        <v/>
      </c>
      <c r="DP357" s="78" t="str">
        <f t="shared" si="386"/>
        <v/>
      </c>
      <c r="DQ357" s="78" t="str">
        <f t="shared" si="387"/>
        <v/>
      </c>
      <c r="DR357" s="78" t="str">
        <f t="shared" si="388"/>
        <v/>
      </c>
      <c r="DS357" s="58" t="str">
        <f t="shared" si="335"/>
        <v/>
      </c>
      <c r="DT357" s="52" t="s">
        <v>0</v>
      </c>
      <c r="DU357" s="20"/>
      <c r="DV357" s="52"/>
      <c r="DW357" s="20"/>
      <c r="DX357" s="52"/>
      <c r="DY357" s="230"/>
      <c r="DZ357" s="52" t="s">
        <v>0</v>
      </c>
    </row>
    <row r="358" spans="1:130" x14ac:dyDescent="0.25">
      <c r="A358" t="s">
        <v>0</v>
      </c>
      <c r="B358" s="57" t="str">
        <f>IF(csv!F350="","",csv!T350)</f>
        <v/>
      </c>
      <c r="C358" s="33" t="s">
        <v>0</v>
      </c>
      <c r="D358" s="33" t="str">
        <f>IF(csv!F350="","",csv!F350)</f>
        <v/>
      </c>
      <c r="E358" s="33" t="str">
        <f>IF(csv!E350="","",csv!E350)</f>
        <v/>
      </c>
      <c r="F358" s="33" t="s">
        <v>0</v>
      </c>
      <c r="G358" s="78" t="str">
        <f>IF(csv!M350="","",csv!M350)</f>
        <v/>
      </c>
      <c r="H358" s="78" t="str">
        <f>IF(csv!N350="","",csv!N350)</f>
        <v/>
      </c>
      <c r="I358" s="33" t="s">
        <v>0</v>
      </c>
      <c r="J358" s="33" t="str">
        <f>IF(csv!P350="","",csv!P350)</f>
        <v/>
      </c>
      <c r="K358" s="33" t="str">
        <f>IF(csv!Q350="","",csv!Q350)</f>
        <v/>
      </c>
      <c r="L358" s="33" t="s">
        <v>0</v>
      </c>
      <c r="M358" s="71" t="str">
        <f>IF(csv!R350="","",csv!R350)</f>
        <v/>
      </c>
      <c r="N358" s="52" t="s">
        <v>0</v>
      </c>
      <c r="O358" s="57" t="str">
        <f t="shared" si="336"/>
        <v/>
      </c>
      <c r="P358" s="78" t="str">
        <f>IF(O358="","",IF(COUNTIF(O$10:O357,O358)=0,P357+1,P357))</f>
        <v/>
      </c>
      <c r="Q358" s="93" t="str">
        <f t="shared" si="337"/>
        <v/>
      </c>
      <c r="R358" s="94" t="str" cm="1">
        <f t="array" ref="R358">IF(S358="","",INDEX(natjecanjeStaze_naziv,MATCH(S358,natjecanjeStaze_stazaId,0)))</f>
        <v/>
      </c>
      <c r="S358" s="58" t="str">
        <f t="shared" si="338"/>
        <v/>
      </c>
      <c r="T358" s="52" t="s">
        <v>0</v>
      </c>
      <c r="U358" s="165" t="str">
        <f t="shared" si="339"/>
        <v/>
      </c>
      <c r="V358" s="52" t="s">
        <v>0</v>
      </c>
      <c r="W358" s="57" t="str">
        <f t="shared" si="340"/>
        <v/>
      </c>
      <c r="X358" s="78" t="str">
        <f t="shared" si="326"/>
        <v/>
      </c>
      <c r="Y358" s="33" t="str">
        <f t="shared" si="341"/>
        <v/>
      </c>
      <c r="Z358" s="71" t="str">
        <f>IF(Y358="","",MAX(Z$10:Z357)+1)</f>
        <v/>
      </c>
      <c r="AA358" s="52" t="s">
        <v>0</v>
      </c>
      <c r="AB358" s="135"/>
      <c r="AC358" s="52" t="s">
        <v>0</v>
      </c>
      <c r="AD358" s="20" t="str">
        <f t="shared" si="342"/>
        <v/>
      </c>
      <c r="AE358" s="52" t="s">
        <v>0</v>
      </c>
      <c r="AF358" s="165" t="str">
        <f t="shared" si="343"/>
        <v/>
      </c>
      <c r="AG358" s="52" t="s">
        <v>0</v>
      </c>
      <c r="AH358" s="57" t="str">
        <f t="shared" si="344"/>
        <v/>
      </c>
      <c r="AI358" s="33" t="str">
        <f t="shared" si="345"/>
        <v/>
      </c>
      <c r="AJ358" s="78" t="str">
        <f t="shared" si="327"/>
        <v/>
      </c>
      <c r="AK358" s="33" t="str" cm="1">
        <f t="array" ref="AK358">IF(AJ358="",""&amp;AI358,IF(AJ358="NEMA",AI358,INDEX(klub_naziv,MATCH(INDEX(klubAlias_klubId,AJ358),klub_id,0))))</f>
        <v/>
      </c>
      <c r="AL358" s="33" t="str" cm="1">
        <f t="array" ref="AL358">IFERROR(""&amp;INDEX(registarNatjecatelji,CX358,4),"")</f>
        <v/>
      </c>
      <c r="AM358" s="95" t="str">
        <f t="shared" si="346"/>
        <v/>
      </c>
      <c r="AN358" s="71" t="str">
        <f t="shared" si="347"/>
        <v/>
      </c>
      <c r="AO358" s="52" t="s">
        <v>0</v>
      </c>
      <c r="AP358" s="87" t="str">
        <f>IF(AJ358&lt;&gt;"NEMA","",IF(IFERROR(MATCH(AI358,AI$10:AI357,0),0)&lt;&gt;0,"",AI358))</f>
        <v/>
      </c>
      <c r="AQ358" s="52" t="s">
        <v>0</v>
      </c>
      <c r="AR358" s="135"/>
      <c r="AS358" s="52" t="s">
        <v>0</v>
      </c>
      <c r="AT358" s="57" t="str">
        <f t="shared" si="348"/>
        <v/>
      </c>
      <c r="AU358" s="33" t="str">
        <f>IF(AT358="","",MAX(AU$10:AU357)+1)</f>
        <v/>
      </c>
      <c r="AV358" s="33" t="str">
        <f t="shared" si="349"/>
        <v/>
      </c>
      <c r="AW358" s="33" t="str">
        <f t="shared" si="350"/>
        <v/>
      </c>
      <c r="AX358" s="33" t="str">
        <f>IF(AR358="","",MAX(AX$10:AX357)+1)</f>
        <v/>
      </c>
      <c r="AY358" s="94" t="str">
        <f t="shared" si="351"/>
        <v/>
      </c>
      <c r="AZ358" s="71" t="str">
        <f t="shared" si="352"/>
        <v/>
      </c>
      <c r="BA358" s="52" t="s">
        <v>0</v>
      </c>
      <c r="BB358" s="20" t="str">
        <f t="shared" si="353"/>
        <v/>
      </c>
      <c r="BC358" s="52" t="s">
        <v>0</v>
      </c>
      <c r="BD358" s="165" t="str">
        <f t="shared" si="354"/>
        <v/>
      </c>
      <c r="BE358" s="52" t="s">
        <v>0</v>
      </c>
      <c r="BF358" s="63" t="str">
        <f t="shared" si="355"/>
        <v/>
      </c>
      <c r="BG358" s="93" t="str">
        <f t="shared" si="356"/>
        <v/>
      </c>
      <c r="BH358" s="211" t="str">
        <f t="shared" si="357"/>
        <v/>
      </c>
      <c r="BI358" s="212" t="str">
        <f t="shared" si="328"/>
        <v/>
      </c>
      <c r="BJ358" s="52" t="s">
        <v>0</v>
      </c>
      <c r="BK358" s="57" t="str">
        <f t="shared" si="358"/>
        <v/>
      </c>
      <c r="BL358" s="33" t="str">
        <f t="shared" si="359"/>
        <v/>
      </c>
      <c r="BM358" s="78" t="str">
        <f t="shared" si="360"/>
        <v/>
      </c>
      <c r="BN358" s="78" t="str">
        <f t="shared" si="361"/>
        <v/>
      </c>
      <c r="BO358" s="33" t="str">
        <f t="shared" si="362"/>
        <v/>
      </c>
      <c r="BP358" s="71" t="str">
        <f t="shared" si="363"/>
        <v/>
      </c>
      <c r="BQ358" s="52" t="s">
        <v>0</v>
      </c>
      <c r="BR358" s="87" t="str">
        <f t="shared" si="364"/>
        <v/>
      </c>
      <c r="BS358" s="52" t="s">
        <v>0</v>
      </c>
      <c r="BT358" s="20" t="str">
        <f t="shared" si="365"/>
        <v/>
      </c>
      <c r="BU358" s="52" t="s">
        <v>0</v>
      </c>
      <c r="BV358" s="135"/>
      <c r="BW358" s="52" t="s">
        <v>0</v>
      </c>
      <c r="BX358" s="57" t="str">
        <f t="shared" si="366"/>
        <v/>
      </c>
      <c r="BY358" s="78" t="str">
        <f>IF(BV358="","",MAX(BY$10:BY357)+1)</f>
        <v/>
      </c>
      <c r="BZ358" s="58" t="str">
        <f t="shared" si="367"/>
        <v/>
      </c>
      <c r="CA358" s="52" t="s">
        <v>0</v>
      </c>
      <c r="CB358" s="20" t="str">
        <f t="shared" si="368"/>
        <v/>
      </c>
      <c r="CC358" s="52" t="s">
        <v>0</v>
      </c>
      <c r="CD358" s="63" t="str">
        <f>IF(AND(BM358="NEMA",BN358="NEMA"),MAX(CD$10:CD357)+1,"")</f>
        <v/>
      </c>
      <c r="CE358" s="58" t="str">
        <f t="shared" si="369"/>
        <v/>
      </c>
      <c r="CF358" t="s">
        <v>0</v>
      </c>
      <c r="CG358" s="138" t="str">
        <f t="shared" si="329"/>
        <v/>
      </c>
      <c r="CH358" t="s">
        <v>0</v>
      </c>
      <c r="CI358" s="57" t="str">
        <f>IF(CD358="","",IF(M358&lt;&gt;"CRO","","INSERT INTO osoba (id,reg_broj,oib,spol_id,dat_rodjenja) VALUES ("&amp;CD358&amp;",(SELECT max(reg_broj)+1 FROM osoba),Null,'"&amp;CG358&amp;"',Null); INSERT INTO osoba_log (id,reg_broj,oib,spol_id,dat_rodjenja,dnevnik_id) SELECT id,reg_broj,oib,spol_id,dat_rodjenja,"&amp;dnevnik_id&amp;" FROM osoba WHERE id = "&amp;CD358&amp;";"))</f>
        <v/>
      </c>
      <c r="CJ358" s="71" t="str">
        <f>IF(CD358="","","INSERT INTO imeprezime (id,osoba_id,rbr,ime,prezime,klub_id,identitet_id,sintaksa_id,info,aktivno,dnevnik_id) VALUES ("&amp;CD358&amp;","&amp;IF(CI358="","Null",CD358)&amp;",1,'"&amp;BK358&amp;"','"&amp;BL358&amp;"',(SELECT id FROM klub WHERE naziv = '"&amp;BD358&amp;"'),Null,1,'',1,"&amp;dnevnik_id&amp;");")</f>
        <v/>
      </c>
      <c r="CK358" t="s">
        <v>0</v>
      </c>
      <c r="CL358" s="20" t="str">
        <f t="shared" si="370"/>
        <v/>
      </c>
      <c r="CM358" s="52" t="s">
        <v>0</v>
      </c>
      <c r="CN358" s="57" t="str">
        <f t="shared" si="330"/>
        <v/>
      </c>
      <c r="CO358" s="71" t="str">
        <f t="shared" si="331"/>
        <v/>
      </c>
      <c r="CP358" s="52" t="s">
        <v>0</v>
      </c>
      <c r="CQ358" s="57" t="str">
        <f t="shared" si="371"/>
        <v/>
      </c>
      <c r="CR358" s="58" t="str">
        <f t="shared" si="372"/>
        <v/>
      </c>
      <c r="CS358" s="52" t="s">
        <v>0</v>
      </c>
      <c r="CT358" s="57" t="str">
        <f t="shared" si="373"/>
        <v/>
      </c>
      <c r="CU358" s="58" t="str">
        <f t="shared" si="374"/>
        <v/>
      </c>
      <c r="CV358" s="52" t="s">
        <v>0</v>
      </c>
      <c r="CW358" s="57" t="str">
        <f t="shared" si="375"/>
        <v/>
      </c>
      <c r="CX358" s="58" t="str">
        <f t="shared" si="376"/>
        <v/>
      </c>
      <c r="CY358" s="52" t="s">
        <v>0</v>
      </c>
      <c r="CZ358" s="63" t="str">
        <f t="shared" si="377"/>
        <v/>
      </c>
      <c r="DA358" s="58" t="str" cm="1">
        <f t="array" ref="DA358">IF(CZ358&lt;&gt;"",INDEX(imePrezime_id,CZ358,0),IF(CD358&lt;&gt;"",CD358,""))</f>
        <v/>
      </c>
      <c r="DB358" s="52" t="s">
        <v>0</v>
      </c>
      <c r="DC358" s="63" t="str">
        <f t="shared" si="378"/>
        <v/>
      </c>
      <c r="DD358" s="78" t="str">
        <f t="shared" si="332"/>
        <v/>
      </c>
      <c r="DE358" s="78" t="str">
        <f t="shared" si="379"/>
        <v/>
      </c>
      <c r="DF358" s="78" t="str">
        <f t="shared" si="380"/>
        <v/>
      </c>
      <c r="DG358" s="71" t="str">
        <f t="shared" si="381"/>
        <v/>
      </c>
      <c r="DH358" s="52" t="s">
        <v>0</v>
      </c>
      <c r="DI358" s="63" t="str">
        <f>IF(BL358="","",MAX(DI$10:DI357)+1)</f>
        <v/>
      </c>
      <c r="DJ358" s="78" t="str">
        <f t="shared" si="382"/>
        <v/>
      </c>
      <c r="DK358" s="78" t="str">
        <f t="shared" si="383"/>
        <v/>
      </c>
      <c r="DL358" s="78" t="str">
        <f t="shared" si="384"/>
        <v/>
      </c>
      <c r="DM358" s="78" t="str">
        <f t="shared" si="385"/>
        <v/>
      </c>
      <c r="DN358" s="78" t="str">
        <f t="shared" si="333"/>
        <v/>
      </c>
      <c r="DO358" s="78" t="str">
        <f t="shared" si="334"/>
        <v/>
      </c>
      <c r="DP358" s="78" t="str">
        <f t="shared" si="386"/>
        <v/>
      </c>
      <c r="DQ358" s="78" t="str">
        <f t="shared" si="387"/>
        <v/>
      </c>
      <c r="DR358" s="78" t="str">
        <f t="shared" si="388"/>
        <v/>
      </c>
      <c r="DS358" s="58" t="str">
        <f t="shared" si="335"/>
        <v/>
      </c>
      <c r="DT358" s="52" t="s">
        <v>0</v>
      </c>
      <c r="DU358" s="20"/>
      <c r="DV358" s="52"/>
      <c r="DW358" s="20"/>
      <c r="DX358" s="52"/>
      <c r="DY358" s="230"/>
      <c r="DZ358" s="52" t="s">
        <v>0</v>
      </c>
    </row>
    <row r="359" spans="1:130" x14ac:dyDescent="0.25">
      <c r="A359" t="s">
        <v>0</v>
      </c>
      <c r="B359" s="57" t="str">
        <f>IF(csv!F351="","",csv!T351)</f>
        <v/>
      </c>
      <c r="C359" s="33" t="s">
        <v>0</v>
      </c>
      <c r="D359" s="33" t="str">
        <f>IF(csv!F351="","",csv!F351)</f>
        <v/>
      </c>
      <c r="E359" s="33" t="str">
        <f>IF(csv!E351="","",csv!E351)</f>
        <v/>
      </c>
      <c r="F359" s="33" t="s">
        <v>0</v>
      </c>
      <c r="G359" s="78" t="str">
        <f>IF(csv!M351="","",csv!M351)</f>
        <v/>
      </c>
      <c r="H359" s="78" t="str">
        <f>IF(csv!N351="","",csv!N351)</f>
        <v/>
      </c>
      <c r="I359" s="33" t="s">
        <v>0</v>
      </c>
      <c r="J359" s="33" t="str">
        <f>IF(csv!P351="","",csv!P351)</f>
        <v/>
      </c>
      <c r="K359" s="33" t="str">
        <f>IF(csv!Q351="","",csv!Q351)</f>
        <v/>
      </c>
      <c r="L359" s="33" t="s">
        <v>0</v>
      </c>
      <c r="M359" s="71" t="str">
        <f>IF(csv!R351="","",csv!R351)</f>
        <v/>
      </c>
      <c r="N359" s="52" t="s">
        <v>0</v>
      </c>
      <c r="O359" s="57" t="str">
        <f t="shared" si="336"/>
        <v/>
      </c>
      <c r="P359" s="78" t="str">
        <f>IF(O359="","",IF(COUNTIF(O$10:O358,O359)=0,P358+1,P358))</f>
        <v/>
      </c>
      <c r="Q359" s="93" t="str">
        <f t="shared" si="337"/>
        <v/>
      </c>
      <c r="R359" s="94" t="str" cm="1">
        <f t="array" ref="R359">IF(S359="","",INDEX(natjecanjeStaze_naziv,MATCH(S359,natjecanjeStaze_stazaId,0)))</f>
        <v/>
      </c>
      <c r="S359" s="58" t="str">
        <f t="shared" si="338"/>
        <v/>
      </c>
      <c r="T359" s="52" t="s">
        <v>0</v>
      </c>
      <c r="U359" s="165" t="str">
        <f t="shared" si="339"/>
        <v/>
      </c>
      <c r="V359" s="52" t="s">
        <v>0</v>
      </c>
      <c r="W359" s="57" t="str">
        <f t="shared" si="340"/>
        <v/>
      </c>
      <c r="X359" s="78" t="str">
        <f t="shared" si="326"/>
        <v/>
      </c>
      <c r="Y359" s="33" t="str">
        <f t="shared" si="341"/>
        <v/>
      </c>
      <c r="Z359" s="71" t="str">
        <f>IF(Y359="","",MAX(Z$10:Z358)+1)</f>
        <v/>
      </c>
      <c r="AA359" s="52" t="s">
        <v>0</v>
      </c>
      <c r="AB359" s="135"/>
      <c r="AC359" s="52" t="s">
        <v>0</v>
      </c>
      <c r="AD359" s="20" t="str">
        <f t="shared" si="342"/>
        <v/>
      </c>
      <c r="AE359" s="52" t="s">
        <v>0</v>
      </c>
      <c r="AF359" s="165" t="str">
        <f t="shared" si="343"/>
        <v/>
      </c>
      <c r="AG359" s="52" t="s">
        <v>0</v>
      </c>
      <c r="AH359" s="57" t="str">
        <f t="shared" si="344"/>
        <v/>
      </c>
      <c r="AI359" s="33" t="str">
        <f t="shared" si="345"/>
        <v/>
      </c>
      <c r="AJ359" s="78" t="str">
        <f t="shared" si="327"/>
        <v/>
      </c>
      <c r="AK359" s="33" t="str" cm="1">
        <f t="array" ref="AK359">IF(AJ359="",""&amp;AI359,IF(AJ359="NEMA",AI359,INDEX(klub_naziv,MATCH(INDEX(klubAlias_klubId,AJ359),klub_id,0))))</f>
        <v/>
      </c>
      <c r="AL359" s="33" t="str" cm="1">
        <f t="array" ref="AL359">IFERROR(""&amp;INDEX(registarNatjecatelji,CX359,4),"")</f>
        <v/>
      </c>
      <c r="AM359" s="95" t="str">
        <f t="shared" si="346"/>
        <v/>
      </c>
      <c r="AN359" s="71" t="str">
        <f t="shared" si="347"/>
        <v/>
      </c>
      <c r="AO359" s="52" t="s">
        <v>0</v>
      </c>
      <c r="AP359" s="87" t="str">
        <f>IF(AJ359&lt;&gt;"NEMA","",IF(IFERROR(MATCH(AI359,AI$10:AI358,0),0)&lt;&gt;0,"",AI359))</f>
        <v/>
      </c>
      <c r="AQ359" s="52" t="s">
        <v>0</v>
      </c>
      <c r="AR359" s="135"/>
      <c r="AS359" s="52" t="s">
        <v>0</v>
      </c>
      <c r="AT359" s="57" t="str">
        <f t="shared" si="348"/>
        <v/>
      </c>
      <c r="AU359" s="33" t="str">
        <f>IF(AT359="","",MAX(AU$10:AU358)+1)</f>
        <v/>
      </c>
      <c r="AV359" s="33" t="str">
        <f t="shared" si="349"/>
        <v/>
      </c>
      <c r="AW359" s="33" t="str">
        <f t="shared" si="350"/>
        <v/>
      </c>
      <c r="AX359" s="33" t="str">
        <f>IF(AR359="","",MAX(AX$10:AX358)+1)</f>
        <v/>
      </c>
      <c r="AY359" s="94" t="str">
        <f t="shared" si="351"/>
        <v/>
      </c>
      <c r="AZ359" s="71" t="str">
        <f t="shared" si="352"/>
        <v/>
      </c>
      <c r="BA359" s="52" t="s">
        <v>0</v>
      </c>
      <c r="BB359" s="20" t="str">
        <f t="shared" si="353"/>
        <v/>
      </c>
      <c r="BC359" s="52" t="s">
        <v>0</v>
      </c>
      <c r="BD359" s="165" t="str">
        <f t="shared" si="354"/>
        <v/>
      </c>
      <c r="BE359" s="52" t="s">
        <v>0</v>
      </c>
      <c r="BF359" s="63" t="str">
        <f t="shared" si="355"/>
        <v/>
      </c>
      <c r="BG359" s="93" t="str">
        <f t="shared" si="356"/>
        <v/>
      </c>
      <c r="BH359" s="211" t="str">
        <f t="shared" si="357"/>
        <v/>
      </c>
      <c r="BI359" s="212" t="str">
        <f t="shared" si="328"/>
        <v/>
      </c>
      <c r="BJ359" s="52" t="s">
        <v>0</v>
      </c>
      <c r="BK359" s="57" t="str">
        <f t="shared" si="358"/>
        <v/>
      </c>
      <c r="BL359" s="33" t="str">
        <f t="shared" si="359"/>
        <v/>
      </c>
      <c r="BM359" s="78" t="str">
        <f t="shared" si="360"/>
        <v/>
      </c>
      <c r="BN359" s="78" t="str">
        <f t="shared" si="361"/>
        <v/>
      </c>
      <c r="BO359" s="33" t="str">
        <f t="shared" si="362"/>
        <v/>
      </c>
      <c r="BP359" s="71" t="str">
        <f t="shared" si="363"/>
        <v/>
      </c>
      <c r="BQ359" s="52" t="s">
        <v>0</v>
      </c>
      <c r="BR359" s="87" t="str">
        <f t="shared" si="364"/>
        <v/>
      </c>
      <c r="BS359" s="52" t="s">
        <v>0</v>
      </c>
      <c r="BT359" s="20" t="str">
        <f t="shared" si="365"/>
        <v/>
      </c>
      <c r="BU359" s="52" t="s">
        <v>0</v>
      </c>
      <c r="BV359" s="135"/>
      <c r="BW359" s="52" t="s">
        <v>0</v>
      </c>
      <c r="BX359" s="57" t="str">
        <f t="shared" si="366"/>
        <v/>
      </c>
      <c r="BY359" s="78" t="str">
        <f>IF(BV359="","",MAX(BY$10:BY358)+1)</f>
        <v/>
      </c>
      <c r="BZ359" s="58" t="str">
        <f t="shared" si="367"/>
        <v/>
      </c>
      <c r="CA359" s="52" t="s">
        <v>0</v>
      </c>
      <c r="CB359" s="20" t="str">
        <f t="shared" si="368"/>
        <v/>
      </c>
      <c r="CC359" s="52" t="s">
        <v>0</v>
      </c>
      <c r="CD359" s="63" t="str">
        <f>IF(AND(BM359="NEMA",BN359="NEMA"),MAX(CD$10:CD358)+1,"")</f>
        <v/>
      </c>
      <c r="CE359" s="58" t="str">
        <f t="shared" si="369"/>
        <v/>
      </c>
      <c r="CF359" t="s">
        <v>0</v>
      </c>
      <c r="CG359" s="138" t="str">
        <f t="shared" si="329"/>
        <v/>
      </c>
      <c r="CH359" t="s">
        <v>0</v>
      </c>
      <c r="CI359" s="57" t="str">
        <f>IF(CD359="","",IF(M359&lt;&gt;"CRO","","INSERT INTO osoba (id,reg_broj,oib,spol_id,dat_rodjenja) VALUES ("&amp;CD359&amp;",(SELECT max(reg_broj)+1 FROM osoba),Null,'"&amp;CG359&amp;"',Null); INSERT INTO osoba_log (id,reg_broj,oib,spol_id,dat_rodjenja,dnevnik_id) SELECT id,reg_broj,oib,spol_id,dat_rodjenja,"&amp;dnevnik_id&amp;" FROM osoba WHERE id = "&amp;CD359&amp;";"))</f>
        <v/>
      </c>
      <c r="CJ359" s="71" t="str">
        <f>IF(CD359="","","INSERT INTO imeprezime (id,osoba_id,rbr,ime,prezime,klub_id,identitet_id,sintaksa_id,info,aktivno,dnevnik_id) VALUES ("&amp;CD359&amp;","&amp;IF(CI359="","Null",CD359)&amp;",1,'"&amp;BK359&amp;"','"&amp;BL359&amp;"',(SELECT id FROM klub WHERE naziv = '"&amp;BD359&amp;"'),Null,1,'',1,"&amp;dnevnik_id&amp;");")</f>
        <v/>
      </c>
      <c r="CK359" t="s">
        <v>0</v>
      </c>
      <c r="CL359" s="20" t="str">
        <f t="shared" si="370"/>
        <v/>
      </c>
      <c r="CM359" s="52" t="s">
        <v>0</v>
      </c>
      <c r="CN359" s="57" t="str">
        <f t="shared" si="330"/>
        <v/>
      </c>
      <c r="CO359" s="71" t="str">
        <f t="shared" si="331"/>
        <v/>
      </c>
      <c r="CP359" s="52" t="s">
        <v>0</v>
      </c>
      <c r="CQ359" s="57" t="str">
        <f t="shared" si="371"/>
        <v/>
      </c>
      <c r="CR359" s="58" t="str">
        <f t="shared" si="372"/>
        <v/>
      </c>
      <c r="CS359" s="52" t="s">
        <v>0</v>
      </c>
      <c r="CT359" s="57" t="str">
        <f t="shared" si="373"/>
        <v/>
      </c>
      <c r="CU359" s="58" t="str">
        <f t="shared" si="374"/>
        <v/>
      </c>
      <c r="CV359" s="52" t="s">
        <v>0</v>
      </c>
      <c r="CW359" s="57" t="str">
        <f t="shared" si="375"/>
        <v/>
      </c>
      <c r="CX359" s="58" t="str">
        <f t="shared" si="376"/>
        <v/>
      </c>
      <c r="CY359" s="52" t="s">
        <v>0</v>
      </c>
      <c r="CZ359" s="63" t="str">
        <f t="shared" si="377"/>
        <v/>
      </c>
      <c r="DA359" s="58" t="str" cm="1">
        <f t="array" ref="DA359">IF(CZ359&lt;&gt;"",INDEX(imePrezime_id,CZ359,0),IF(CD359&lt;&gt;"",CD359,""))</f>
        <v/>
      </c>
      <c r="DB359" s="52" t="s">
        <v>0</v>
      </c>
      <c r="DC359" s="63" t="str">
        <f t="shared" si="378"/>
        <v/>
      </c>
      <c r="DD359" s="78" t="str">
        <f t="shared" si="332"/>
        <v/>
      </c>
      <c r="DE359" s="78" t="str">
        <f t="shared" si="379"/>
        <v/>
      </c>
      <c r="DF359" s="78" t="str">
        <f t="shared" si="380"/>
        <v/>
      </c>
      <c r="DG359" s="71" t="str">
        <f t="shared" si="381"/>
        <v/>
      </c>
      <c r="DH359" s="52" t="s">
        <v>0</v>
      </c>
      <c r="DI359" s="63" t="str">
        <f>IF(BL359="","",MAX(DI$10:DI358)+1)</f>
        <v/>
      </c>
      <c r="DJ359" s="78" t="str">
        <f t="shared" si="382"/>
        <v/>
      </c>
      <c r="DK359" s="78" t="str">
        <f t="shared" si="383"/>
        <v/>
      </c>
      <c r="DL359" s="78" t="str">
        <f t="shared" si="384"/>
        <v/>
      </c>
      <c r="DM359" s="78" t="str">
        <f t="shared" si="385"/>
        <v/>
      </c>
      <c r="DN359" s="78" t="str">
        <f t="shared" si="333"/>
        <v/>
      </c>
      <c r="DO359" s="78" t="str">
        <f t="shared" si="334"/>
        <v/>
      </c>
      <c r="DP359" s="78" t="str">
        <f t="shared" si="386"/>
        <v/>
      </c>
      <c r="DQ359" s="78" t="str">
        <f t="shared" si="387"/>
        <v/>
      </c>
      <c r="DR359" s="78" t="str">
        <f t="shared" si="388"/>
        <v/>
      </c>
      <c r="DS359" s="58" t="str">
        <f t="shared" si="335"/>
        <v/>
      </c>
      <c r="DT359" s="52" t="s">
        <v>0</v>
      </c>
      <c r="DU359" s="20"/>
      <c r="DV359" s="52"/>
      <c r="DW359" s="20"/>
      <c r="DX359" s="52"/>
      <c r="DY359" s="230"/>
      <c r="DZ359" s="52" t="s">
        <v>0</v>
      </c>
    </row>
    <row r="360" spans="1:130" x14ac:dyDescent="0.25">
      <c r="A360" t="s">
        <v>0</v>
      </c>
      <c r="B360" s="57" t="str">
        <f>IF(csv!F352="","",csv!T352)</f>
        <v/>
      </c>
      <c r="C360" s="33" t="s">
        <v>0</v>
      </c>
      <c r="D360" s="33" t="str">
        <f>IF(csv!F352="","",csv!F352)</f>
        <v/>
      </c>
      <c r="E360" s="33" t="str">
        <f>IF(csv!E352="","",csv!E352)</f>
        <v/>
      </c>
      <c r="F360" s="33" t="s">
        <v>0</v>
      </c>
      <c r="G360" s="78" t="str">
        <f>IF(csv!M352="","",csv!M352)</f>
        <v/>
      </c>
      <c r="H360" s="78" t="str">
        <f>IF(csv!N352="","",csv!N352)</f>
        <v/>
      </c>
      <c r="I360" s="33" t="s">
        <v>0</v>
      </c>
      <c r="J360" s="33" t="str">
        <f>IF(csv!P352="","",csv!P352)</f>
        <v/>
      </c>
      <c r="K360" s="33" t="str">
        <f>IF(csv!Q352="","",csv!Q352)</f>
        <v/>
      </c>
      <c r="L360" s="33" t="s">
        <v>0</v>
      </c>
      <c r="M360" s="71" t="str">
        <f>IF(csv!R352="","",csv!R352)</f>
        <v/>
      </c>
      <c r="N360" s="52" t="s">
        <v>0</v>
      </c>
      <c r="O360" s="57" t="str">
        <f t="shared" si="336"/>
        <v/>
      </c>
      <c r="P360" s="78" t="str">
        <f>IF(O360="","",IF(COUNTIF(O$10:O359,O360)=0,P359+1,P359))</f>
        <v/>
      </c>
      <c r="Q360" s="93" t="str">
        <f t="shared" si="337"/>
        <v/>
      </c>
      <c r="R360" s="94" t="str" cm="1">
        <f t="array" ref="R360">IF(S360="","",INDEX(natjecanjeStaze_naziv,MATCH(S360,natjecanjeStaze_stazaId,0)))</f>
        <v/>
      </c>
      <c r="S360" s="58" t="str">
        <f t="shared" si="338"/>
        <v/>
      </c>
      <c r="T360" s="52" t="s">
        <v>0</v>
      </c>
      <c r="U360" s="165" t="str">
        <f t="shared" si="339"/>
        <v/>
      </c>
      <c r="V360" s="52" t="s">
        <v>0</v>
      </c>
      <c r="W360" s="57" t="str">
        <f t="shared" si="340"/>
        <v/>
      </c>
      <c r="X360" s="78" t="str">
        <f t="shared" si="326"/>
        <v/>
      </c>
      <c r="Y360" s="33" t="str">
        <f t="shared" si="341"/>
        <v/>
      </c>
      <c r="Z360" s="71" t="str">
        <f>IF(Y360="","",MAX(Z$10:Z359)+1)</f>
        <v/>
      </c>
      <c r="AA360" s="52" t="s">
        <v>0</v>
      </c>
      <c r="AB360" s="135"/>
      <c r="AC360" s="52" t="s">
        <v>0</v>
      </c>
      <c r="AD360" s="20" t="str">
        <f t="shared" si="342"/>
        <v/>
      </c>
      <c r="AE360" s="52" t="s">
        <v>0</v>
      </c>
      <c r="AF360" s="165" t="str">
        <f t="shared" si="343"/>
        <v/>
      </c>
      <c r="AG360" s="52" t="s">
        <v>0</v>
      </c>
      <c r="AH360" s="57" t="str">
        <f t="shared" si="344"/>
        <v/>
      </c>
      <c r="AI360" s="33" t="str">
        <f t="shared" si="345"/>
        <v/>
      </c>
      <c r="AJ360" s="78" t="str">
        <f t="shared" si="327"/>
        <v/>
      </c>
      <c r="AK360" s="33" t="str" cm="1">
        <f t="array" ref="AK360">IF(AJ360="",""&amp;AI360,IF(AJ360="NEMA",AI360,INDEX(klub_naziv,MATCH(INDEX(klubAlias_klubId,AJ360),klub_id,0))))</f>
        <v/>
      </c>
      <c r="AL360" s="33" t="str" cm="1">
        <f t="array" ref="AL360">IFERROR(""&amp;INDEX(registarNatjecatelji,CX360,4),"")</f>
        <v/>
      </c>
      <c r="AM360" s="95" t="str">
        <f t="shared" si="346"/>
        <v/>
      </c>
      <c r="AN360" s="71" t="str">
        <f t="shared" si="347"/>
        <v/>
      </c>
      <c r="AO360" s="52" t="s">
        <v>0</v>
      </c>
      <c r="AP360" s="87" t="str">
        <f>IF(AJ360&lt;&gt;"NEMA","",IF(IFERROR(MATCH(AI360,AI$10:AI359,0),0)&lt;&gt;0,"",AI360))</f>
        <v/>
      </c>
      <c r="AQ360" s="52" t="s">
        <v>0</v>
      </c>
      <c r="AR360" s="135"/>
      <c r="AS360" s="52" t="s">
        <v>0</v>
      </c>
      <c r="AT360" s="57" t="str">
        <f t="shared" si="348"/>
        <v/>
      </c>
      <c r="AU360" s="33" t="str">
        <f>IF(AT360="","",MAX(AU$10:AU359)+1)</f>
        <v/>
      </c>
      <c r="AV360" s="33" t="str">
        <f t="shared" si="349"/>
        <v/>
      </c>
      <c r="AW360" s="33" t="str">
        <f t="shared" si="350"/>
        <v/>
      </c>
      <c r="AX360" s="33" t="str">
        <f>IF(AR360="","",MAX(AX$10:AX359)+1)</f>
        <v/>
      </c>
      <c r="AY360" s="94" t="str">
        <f t="shared" si="351"/>
        <v/>
      </c>
      <c r="AZ360" s="71" t="str">
        <f t="shared" si="352"/>
        <v/>
      </c>
      <c r="BA360" s="52" t="s">
        <v>0</v>
      </c>
      <c r="BB360" s="20" t="str">
        <f t="shared" si="353"/>
        <v/>
      </c>
      <c r="BC360" s="52" t="s">
        <v>0</v>
      </c>
      <c r="BD360" s="165" t="str">
        <f t="shared" si="354"/>
        <v/>
      </c>
      <c r="BE360" s="52" t="s">
        <v>0</v>
      </c>
      <c r="BF360" s="63" t="str">
        <f t="shared" si="355"/>
        <v/>
      </c>
      <c r="BG360" s="93" t="str">
        <f t="shared" si="356"/>
        <v/>
      </c>
      <c r="BH360" s="211" t="str">
        <f t="shared" si="357"/>
        <v/>
      </c>
      <c r="BI360" s="212" t="str">
        <f t="shared" si="328"/>
        <v/>
      </c>
      <c r="BJ360" s="52" t="s">
        <v>0</v>
      </c>
      <c r="BK360" s="57" t="str">
        <f t="shared" si="358"/>
        <v/>
      </c>
      <c r="BL360" s="33" t="str">
        <f t="shared" si="359"/>
        <v/>
      </c>
      <c r="BM360" s="78" t="str">
        <f t="shared" si="360"/>
        <v/>
      </c>
      <c r="BN360" s="78" t="str">
        <f t="shared" si="361"/>
        <v/>
      </c>
      <c r="BO360" s="33" t="str">
        <f t="shared" si="362"/>
        <v/>
      </c>
      <c r="BP360" s="71" t="str">
        <f t="shared" si="363"/>
        <v/>
      </c>
      <c r="BQ360" s="52" t="s">
        <v>0</v>
      </c>
      <c r="BR360" s="87" t="str">
        <f t="shared" si="364"/>
        <v/>
      </c>
      <c r="BS360" s="52" t="s">
        <v>0</v>
      </c>
      <c r="BT360" s="20" t="str">
        <f t="shared" si="365"/>
        <v/>
      </c>
      <c r="BU360" s="52" t="s">
        <v>0</v>
      </c>
      <c r="BV360" s="135"/>
      <c r="BW360" s="52" t="s">
        <v>0</v>
      </c>
      <c r="BX360" s="57" t="str">
        <f t="shared" si="366"/>
        <v/>
      </c>
      <c r="BY360" s="78" t="str">
        <f>IF(BV360="","",MAX(BY$10:BY359)+1)</f>
        <v/>
      </c>
      <c r="BZ360" s="58" t="str">
        <f t="shared" si="367"/>
        <v/>
      </c>
      <c r="CA360" s="52" t="s">
        <v>0</v>
      </c>
      <c r="CB360" s="20" t="str">
        <f t="shared" si="368"/>
        <v/>
      </c>
      <c r="CC360" s="52" t="s">
        <v>0</v>
      </c>
      <c r="CD360" s="63" t="str">
        <f>IF(AND(BM360="NEMA",BN360="NEMA"),MAX(CD$10:CD359)+1,"")</f>
        <v/>
      </c>
      <c r="CE360" s="58" t="str">
        <f t="shared" si="369"/>
        <v/>
      </c>
      <c r="CF360" t="s">
        <v>0</v>
      </c>
      <c r="CG360" s="138" t="str">
        <f t="shared" si="329"/>
        <v/>
      </c>
      <c r="CH360" t="s">
        <v>0</v>
      </c>
      <c r="CI360" s="57" t="str">
        <f>IF(CD360="","",IF(M360&lt;&gt;"CRO","","INSERT INTO osoba (id,reg_broj,oib,spol_id,dat_rodjenja) VALUES ("&amp;CD360&amp;",(SELECT max(reg_broj)+1 FROM osoba),Null,'"&amp;CG360&amp;"',Null); INSERT INTO osoba_log (id,reg_broj,oib,spol_id,dat_rodjenja,dnevnik_id) SELECT id,reg_broj,oib,spol_id,dat_rodjenja,"&amp;dnevnik_id&amp;" FROM osoba WHERE id = "&amp;CD360&amp;";"))</f>
        <v/>
      </c>
      <c r="CJ360" s="71" t="str">
        <f>IF(CD360="","","INSERT INTO imeprezime (id,osoba_id,rbr,ime,prezime,klub_id,identitet_id,sintaksa_id,info,aktivno,dnevnik_id) VALUES ("&amp;CD360&amp;","&amp;IF(CI360="","Null",CD360)&amp;",1,'"&amp;BK360&amp;"','"&amp;BL360&amp;"',(SELECT id FROM klub WHERE naziv = '"&amp;BD360&amp;"'),Null,1,'',1,"&amp;dnevnik_id&amp;");")</f>
        <v/>
      </c>
      <c r="CK360" t="s">
        <v>0</v>
      </c>
      <c r="CL360" s="20" t="str">
        <f t="shared" si="370"/>
        <v/>
      </c>
      <c r="CM360" s="52" t="s">
        <v>0</v>
      </c>
      <c r="CN360" s="57" t="str">
        <f t="shared" si="330"/>
        <v/>
      </c>
      <c r="CO360" s="71" t="str">
        <f t="shared" si="331"/>
        <v/>
      </c>
      <c r="CP360" s="52" t="s">
        <v>0</v>
      </c>
      <c r="CQ360" s="57" t="str">
        <f t="shared" si="371"/>
        <v/>
      </c>
      <c r="CR360" s="58" t="str">
        <f t="shared" si="372"/>
        <v/>
      </c>
      <c r="CS360" s="52" t="s">
        <v>0</v>
      </c>
      <c r="CT360" s="57" t="str">
        <f t="shared" si="373"/>
        <v/>
      </c>
      <c r="CU360" s="58" t="str">
        <f t="shared" si="374"/>
        <v/>
      </c>
      <c r="CV360" s="52" t="s">
        <v>0</v>
      </c>
      <c r="CW360" s="57" t="str">
        <f t="shared" si="375"/>
        <v/>
      </c>
      <c r="CX360" s="58" t="str">
        <f t="shared" si="376"/>
        <v/>
      </c>
      <c r="CY360" s="52" t="s">
        <v>0</v>
      </c>
      <c r="CZ360" s="63" t="str">
        <f t="shared" si="377"/>
        <v/>
      </c>
      <c r="DA360" s="58" t="str" cm="1">
        <f t="array" ref="DA360">IF(CZ360&lt;&gt;"",INDEX(imePrezime_id,CZ360,0),IF(CD360&lt;&gt;"",CD360,""))</f>
        <v/>
      </c>
      <c r="DB360" s="52" t="s">
        <v>0</v>
      </c>
      <c r="DC360" s="63" t="str">
        <f t="shared" si="378"/>
        <v/>
      </c>
      <c r="DD360" s="78" t="str">
        <f t="shared" si="332"/>
        <v/>
      </c>
      <c r="DE360" s="78" t="str">
        <f t="shared" si="379"/>
        <v/>
      </c>
      <c r="DF360" s="78" t="str">
        <f t="shared" si="380"/>
        <v/>
      </c>
      <c r="DG360" s="71" t="str">
        <f t="shared" si="381"/>
        <v/>
      </c>
      <c r="DH360" s="52" t="s">
        <v>0</v>
      </c>
      <c r="DI360" s="63" t="str">
        <f>IF(BL360="","",MAX(DI$10:DI359)+1)</f>
        <v/>
      </c>
      <c r="DJ360" s="78" t="str">
        <f t="shared" si="382"/>
        <v/>
      </c>
      <c r="DK360" s="78" t="str">
        <f t="shared" si="383"/>
        <v/>
      </c>
      <c r="DL360" s="78" t="str">
        <f t="shared" si="384"/>
        <v/>
      </c>
      <c r="DM360" s="78" t="str">
        <f t="shared" si="385"/>
        <v/>
      </c>
      <c r="DN360" s="78" t="str">
        <f t="shared" si="333"/>
        <v/>
      </c>
      <c r="DO360" s="78" t="str">
        <f t="shared" si="334"/>
        <v/>
      </c>
      <c r="DP360" s="78" t="str">
        <f t="shared" si="386"/>
        <v/>
      </c>
      <c r="DQ360" s="78" t="str">
        <f t="shared" si="387"/>
        <v/>
      </c>
      <c r="DR360" s="78" t="str">
        <f t="shared" si="388"/>
        <v/>
      </c>
      <c r="DS360" s="58" t="str">
        <f t="shared" si="335"/>
        <v/>
      </c>
      <c r="DT360" s="52" t="s">
        <v>0</v>
      </c>
      <c r="DU360" s="20"/>
      <c r="DV360" s="52"/>
      <c r="DW360" s="20"/>
      <c r="DX360" s="52"/>
      <c r="DY360" s="230"/>
      <c r="DZ360" s="52" t="s">
        <v>0</v>
      </c>
    </row>
    <row r="361" spans="1:130" x14ac:dyDescent="0.25">
      <c r="A361" t="s">
        <v>0</v>
      </c>
      <c r="B361" s="57" t="str">
        <f>IF(csv!F353="","",csv!T353)</f>
        <v/>
      </c>
      <c r="C361" s="33" t="s">
        <v>0</v>
      </c>
      <c r="D361" s="33" t="str">
        <f>IF(csv!F353="","",csv!F353)</f>
        <v/>
      </c>
      <c r="E361" s="33" t="str">
        <f>IF(csv!E353="","",csv!E353)</f>
        <v/>
      </c>
      <c r="F361" s="33" t="s">
        <v>0</v>
      </c>
      <c r="G361" s="78" t="str">
        <f>IF(csv!M353="","",csv!M353)</f>
        <v/>
      </c>
      <c r="H361" s="78" t="str">
        <f>IF(csv!N353="","",csv!N353)</f>
        <v/>
      </c>
      <c r="I361" s="33" t="s">
        <v>0</v>
      </c>
      <c r="J361" s="33" t="str">
        <f>IF(csv!P353="","",csv!P353)</f>
        <v/>
      </c>
      <c r="K361" s="33" t="str">
        <f>IF(csv!Q353="","",csv!Q353)</f>
        <v/>
      </c>
      <c r="L361" s="33" t="s">
        <v>0</v>
      </c>
      <c r="M361" s="71" t="str">
        <f>IF(csv!R353="","",csv!R353)</f>
        <v/>
      </c>
      <c r="N361" s="52" t="s">
        <v>0</v>
      </c>
      <c r="O361" s="57" t="str">
        <f t="shared" si="336"/>
        <v/>
      </c>
      <c r="P361" s="78" t="str">
        <f>IF(O361="","",IF(COUNTIF(O$10:O360,O361)=0,P360+1,P360))</f>
        <v/>
      </c>
      <c r="Q361" s="93" t="str">
        <f t="shared" si="337"/>
        <v/>
      </c>
      <c r="R361" s="94" t="str" cm="1">
        <f t="array" ref="R361">IF(S361="","",INDEX(natjecanjeStaze_naziv,MATCH(S361,natjecanjeStaze_stazaId,0)))</f>
        <v/>
      </c>
      <c r="S361" s="58" t="str">
        <f t="shared" si="338"/>
        <v/>
      </c>
      <c r="T361" s="52" t="s">
        <v>0</v>
      </c>
      <c r="U361" s="165" t="str">
        <f t="shared" si="339"/>
        <v/>
      </c>
      <c r="V361" s="52" t="s">
        <v>0</v>
      </c>
      <c r="W361" s="57" t="str">
        <f t="shared" si="340"/>
        <v/>
      </c>
      <c r="X361" s="78" t="str">
        <f t="shared" si="326"/>
        <v/>
      </c>
      <c r="Y361" s="33" t="str">
        <f t="shared" si="341"/>
        <v/>
      </c>
      <c r="Z361" s="71" t="str">
        <f>IF(Y361="","",MAX(Z$10:Z360)+1)</f>
        <v/>
      </c>
      <c r="AA361" s="52" t="s">
        <v>0</v>
      </c>
      <c r="AB361" s="135"/>
      <c r="AC361" s="52" t="s">
        <v>0</v>
      </c>
      <c r="AD361" s="20" t="str">
        <f t="shared" si="342"/>
        <v/>
      </c>
      <c r="AE361" s="52" t="s">
        <v>0</v>
      </c>
      <c r="AF361" s="165" t="str">
        <f t="shared" si="343"/>
        <v/>
      </c>
      <c r="AG361" s="52" t="s">
        <v>0</v>
      </c>
      <c r="AH361" s="57" t="str">
        <f t="shared" si="344"/>
        <v/>
      </c>
      <c r="AI361" s="33" t="str">
        <f t="shared" si="345"/>
        <v/>
      </c>
      <c r="AJ361" s="78" t="str">
        <f t="shared" si="327"/>
        <v/>
      </c>
      <c r="AK361" s="33" t="str" cm="1">
        <f t="array" ref="AK361">IF(AJ361="",""&amp;AI361,IF(AJ361="NEMA",AI361,INDEX(klub_naziv,MATCH(INDEX(klubAlias_klubId,AJ361),klub_id,0))))</f>
        <v/>
      </c>
      <c r="AL361" s="33" t="str" cm="1">
        <f t="array" ref="AL361">IFERROR(""&amp;INDEX(registarNatjecatelji,CX361,4),"")</f>
        <v/>
      </c>
      <c r="AM361" s="95" t="str">
        <f t="shared" si="346"/>
        <v/>
      </c>
      <c r="AN361" s="71" t="str">
        <f t="shared" si="347"/>
        <v/>
      </c>
      <c r="AO361" s="52" t="s">
        <v>0</v>
      </c>
      <c r="AP361" s="87" t="str">
        <f>IF(AJ361&lt;&gt;"NEMA","",IF(IFERROR(MATCH(AI361,AI$10:AI360,0),0)&lt;&gt;0,"",AI361))</f>
        <v/>
      </c>
      <c r="AQ361" s="52" t="s">
        <v>0</v>
      </c>
      <c r="AR361" s="135"/>
      <c r="AS361" s="52" t="s">
        <v>0</v>
      </c>
      <c r="AT361" s="57" t="str">
        <f t="shared" si="348"/>
        <v/>
      </c>
      <c r="AU361" s="33" t="str">
        <f>IF(AT361="","",MAX(AU$10:AU360)+1)</f>
        <v/>
      </c>
      <c r="AV361" s="33" t="str">
        <f t="shared" si="349"/>
        <v/>
      </c>
      <c r="AW361" s="33" t="str">
        <f t="shared" si="350"/>
        <v/>
      </c>
      <c r="AX361" s="33" t="str">
        <f>IF(AR361="","",MAX(AX$10:AX360)+1)</f>
        <v/>
      </c>
      <c r="AY361" s="94" t="str">
        <f t="shared" si="351"/>
        <v/>
      </c>
      <c r="AZ361" s="71" t="str">
        <f t="shared" si="352"/>
        <v/>
      </c>
      <c r="BA361" s="52" t="s">
        <v>0</v>
      </c>
      <c r="BB361" s="20" t="str">
        <f t="shared" si="353"/>
        <v/>
      </c>
      <c r="BC361" s="52" t="s">
        <v>0</v>
      </c>
      <c r="BD361" s="165" t="str">
        <f t="shared" si="354"/>
        <v/>
      </c>
      <c r="BE361" s="52" t="s">
        <v>0</v>
      </c>
      <c r="BF361" s="63" t="str">
        <f t="shared" si="355"/>
        <v/>
      </c>
      <c r="BG361" s="93" t="str">
        <f t="shared" si="356"/>
        <v/>
      </c>
      <c r="BH361" s="211" t="str">
        <f t="shared" si="357"/>
        <v/>
      </c>
      <c r="BI361" s="212" t="str">
        <f t="shared" si="328"/>
        <v/>
      </c>
      <c r="BJ361" s="52" t="s">
        <v>0</v>
      </c>
      <c r="BK361" s="57" t="str">
        <f t="shared" si="358"/>
        <v/>
      </c>
      <c r="BL361" s="33" t="str">
        <f t="shared" si="359"/>
        <v/>
      </c>
      <c r="BM361" s="78" t="str">
        <f t="shared" si="360"/>
        <v/>
      </c>
      <c r="BN361" s="78" t="str">
        <f t="shared" si="361"/>
        <v/>
      </c>
      <c r="BO361" s="33" t="str">
        <f t="shared" si="362"/>
        <v/>
      </c>
      <c r="BP361" s="71" t="str">
        <f t="shared" si="363"/>
        <v/>
      </c>
      <c r="BQ361" s="52" t="s">
        <v>0</v>
      </c>
      <c r="BR361" s="87" t="str">
        <f t="shared" si="364"/>
        <v/>
      </c>
      <c r="BS361" s="52" t="s">
        <v>0</v>
      </c>
      <c r="BT361" s="20" t="str">
        <f t="shared" si="365"/>
        <v/>
      </c>
      <c r="BU361" s="52" t="s">
        <v>0</v>
      </c>
      <c r="BV361" s="135"/>
      <c r="BW361" s="52" t="s">
        <v>0</v>
      </c>
      <c r="BX361" s="57" t="str">
        <f t="shared" si="366"/>
        <v/>
      </c>
      <c r="BY361" s="78" t="str">
        <f>IF(BV361="","",MAX(BY$10:BY360)+1)</f>
        <v/>
      </c>
      <c r="BZ361" s="58" t="str">
        <f t="shared" si="367"/>
        <v/>
      </c>
      <c r="CA361" s="52" t="s">
        <v>0</v>
      </c>
      <c r="CB361" s="20" t="str">
        <f t="shared" si="368"/>
        <v/>
      </c>
      <c r="CC361" s="52" t="s">
        <v>0</v>
      </c>
      <c r="CD361" s="63" t="str">
        <f>IF(AND(BM361="NEMA",BN361="NEMA"),MAX(CD$10:CD360)+1,"")</f>
        <v/>
      </c>
      <c r="CE361" s="58" t="str">
        <f t="shared" si="369"/>
        <v/>
      </c>
      <c r="CF361" t="s">
        <v>0</v>
      </c>
      <c r="CG361" s="138" t="str">
        <f t="shared" si="329"/>
        <v/>
      </c>
      <c r="CH361" t="s">
        <v>0</v>
      </c>
      <c r="CI361" s="57" t="str">
        <f>IF(CD361="","",IF(M361&lt;&gt;"CRO","","INSERT INTO osoba (id,reg_broj,oib,spol_id,dat_rodjenja) VALUES ("&amp;CD361&amp;",(SELECT max(reg_broj)+1 FROM osoba),Null,'"&amp;CG361&amp;"',Null); INSERT INTO osoba_log (id,reg_broj,oib,spol_id,dat_rodjenja,dnevnik_id) SELECT id,reg_broj,oib,spol_id,dat_rodjenja,"&amp;dnevnik_id&amp;" FROM osoba WHERE id = "&amp;CD361&amp;";"))</f>
        <v/>
      </c>
      <c r="CJ361" s="71" t="str">
        <f>IF(CD361="","","INSERT INTO imeprezime (id,osoba_id,rbr,ime,prezime,klub_id,identitet_id,sintaksa_id,info,aktivno,dnevnik_id) VALUES ("&amp;CD361&amp;","&amp;IF(CI361="","Null",CD361)&amp;",1,'"&amp;BK361&amp;"','"&amp;BL361&amp;"',(SELECT id FROM klub WHERE naziv = '"&amp;BD361&amp;"'),Null,1,'',1,"&amp;dnevnik_id&amp;");")</f>
        <v/>
      </c>
      <c r="CK361" t="s">
        <v>0</v>
      </c>
      <c r="CL361" s="20" t="str">
        <f t="shared" si="370"/>
        <v/>
      </c>
      <c r="CM361" s="52" t="s">
        <v>0</v>
      </c>
      <c r="CN361" s="57" t="str">
        <f t="shared" si="330"/>
        <v/>
      </c>
      <c r="CO361" s="71" t="str">
        <f t="shared" si="331"/>
        <v/>
      </c>
      <c r="CP361" s="52" t="s">
        <v>0</v>
      </c>
      <c r="CQ361" s="57" t="str">
        <f t="shared" si="371"/>
        <v/>
      </c>
      <c r="CR361" s="58" t="str">
        <f t="shared" si="372"/>
        <v/>
      </c>
      <c r="CS361" s="52" t="s">
        <v>0</v>
      </c>
      <c r="CT361" s="57" t="str">
        <f t="shared" si="373"/>
        <v/>
      </c>
      <c r="CU361" s="58" t="str">
        <f t="shared" si="374"/>
        <v/>
      </c>
      <c r="CV361" s="52" t="s">
        <v>0</v>
      </c>
      <c r="CW361" s="57" t="str">
        <f t="shared" si="375"/>
        <v/>
      </c>
      <c r="CX361" s="58" t="str">
        <f t="shared" si="376"/>
        <v/>
      </c>
      <c r="CY361" s="52" t="s">
        <v>0</v>
      </c>
      <c r="CZ361" s="63" t="str">
        <f t="shared" si="377"/>
        <v/>
      </c>
      <c r="DA361" s="58" t="str" cm="1">
        <f t="array" ref="DA361">IF(CZ361&lt;&gt;"",INDEX(imePrezime_id,CZ361,0),IF(CD361&lt;&gt;"",CD361,""))</f>
        <v/>
      </c>
      <c r="DB361" s="52" t="s">
        <v>0</v>
      </c>
      <c r="DC361" s="63" t="str">
        <f t="shared" si="378"/>
        <v/>
      </c>
      <c r="DD361" s="78" t="str">
        <f t="shared" si="332"/>
        <v/>
      </c>
      <c r="DE361" s="78" t="str">
        <f t="shared" si="379"/>
        <v/>
      </c>
      <c r="DF361" s="78" t="str">
        <f t="shared" si="380"/>
        <v/>
      </c>
      <c r="DG361" s="71" t="str">
        <f t="shared" si="381"/>
        <v/>
      </c>
      <c r="DH361" s="52" t="s">
        <v>0</v>
      </c>
      <c r="DI361" s="63" t="str">
        <f>IF(BL361="","",MAX(DI$10:DI360)+1)</f>
        <v/>
      </c>
      <c r="DJ361" s="78" t="str">
        <f t="shared" si="382"/>
        <v/>
      </c>
      <c r="DK361" s="78" t="str">
        <f t="shared" si="383"/>
        <v/>
      </c>
      <c r="DL361" s="78" t="str">
        <f t="shared" si="384"/>
        <v/>
      </c>
      <c r="DM361" s="78" t="str">
        <f t="shared" si="385"/>
        <v/>
      </c>
      <c r="DN361" s="78" t="str">
        <f t="shared" si="333"/>
        <v/>
      </c>
      <c r="DO361" s="78" t="str">
        <f t="shared" si="334"/>
        <v/>
      </c>
      <c r="DP361" s="78" t="str">
        <f t="shared" si="386"/>
        <v/>
      </c>
      <c r="DQ361" s="78" t="str">
        <f t="shared" si="387"/>
        <v/>
      </c>
      <c r="DR361" s="78" t="str">
        <f t="shared" si="388"/>
        <v/>
      </c>
      <c r="DS361" s="58" t="str">
        <f t="shared" si="335"/>
        <v/>
      </c>
      <c r="DT361" s="52" t="s">
        <v>0</v>
      </c>
      <c r="DU361" s="20"/>
      <c r="DV361" s="52"/>
      <c r="DW361" s="20"/>
      <c r="DX361" s="52"/>
      <c r="DY361" s="230"/>
      <c r="DZ361" s="52" t="s">
        <v>0</v>
      </c>
    </row>
    <row r="362" spans="1:130" x14ac:dyDescent="0.25">
      <c r="A362" t="s">
        <v>0</v>
      </c>
      <c r="B362" s="57" t="str">
        <f>IF(csv!F354="","",csv!T354)</f>
        <v/>
      </c>
      <c r="C362" s="33" t="s">
        <v>0</v>
      </c>
      <c r="D362" s="33" t="str">
        <f>IF(csv!F354="","",csv!F354)</f>
        <v/>
      </c>
      <c r="E362" s="33" t="str">
        <f>IF(csv!E354="","",csv!E354)</f>
        <v/>
      </c>
      <c r="F362" s="33" t="s">
        <v>0</v>
      </c>
      <c r="G362" s="78" t="str">
        <f>IF(csv!M354="","",csv!M354)</f>
        <v/>
      </c>
      <c r="H362" s="78" t="str">
        <f>IF(csv!N354="","",csv!N354)</f>
        <v/>
      </c>
      <c r="I362" s="33" t="s">
        <v>0</v>
      </c>
      <c r="J362" s="33" t="str">
        <f>IF(csv!P354="","",csv!P354)</f>
        <v/>
      </c>
      <c r="K362" s="33" t="str">
        <f>IF(csv!Q354="","",csv!Q354)</f>
        <v/>
      </c>
      <c r="L362" s="33" t="s">
        <v>0</v>
      </c>
      <c r="M362" s="71" t="str">
        <f>IF(csv!R354="","",csv!R354)</f>
        <v/>
      </c>
      <c r="N362" s="52" t="s">
        <v>0</v>
      </c>
      <c r="O362" s="57" t="str">
        <f t="shared" si="336"/>
        <v/>
      </c>
      <c r="P362" s="78" t="str">
        <f>IF(O362="","",IF(COUNTIF(O$10:O361,O362)=0,P361+1,P361))</f>
        <v/>
      </c>
      <c r="Q362" s="93" t="str">
        <f t="shared" si="337"/>
        <v/>
      </c>
      <c r="R362" s="94" t="str" cm="1">
        <f t="array" ref="R362">IF(S362="","",INDEX(natjecanjeStaze_naziv,MATCH(S362,natjecanjeStaze_stazaId,0)))</f>
        <v/>
      </c>
      <c r="S362" s="58" t="str">
        <f t="shared" si="338"/>
        <v/>
      </c>
      <c r="T362" s="52" t="s">
        <v>0</v>
      </c>
      <c r="U362" s="165" t="str">
        <f t="shared" si="339"/>
        <v/>
      </c>
      <c r="V362" s="52" t="s">
        <v>0</v>
      </c>
      <c r="W362" s="57" t="str">
        <f t="shared" si="340"/>
        <v/>
      </c>
      <c r="X362" s="78" t="str">
        <f t="shared" si="326"/>
        <v/>
      </c>
      <c r="Y362" s="33" t="str">
        <f t="shared" si="341"/>
        <v/>
      </c>
      <c r="Z362" s="71" t="str">
        <f>IF(Y362="","",MAX(Z$10:Z361)+1)</f>
        <v/>
      </c>
      <c r="AA362" s="52" t="s">
        <v>0</v>
      </c>
      <c r="AB362" s="135"/>
      <c r="AC362" s="52" t="s">
        <v>0</v>
      </c>
      <c r="AD362" s="20" t="str">
        <f t="shared" si="342"/>
        <v/>
      </c>
      <c r="AE362" s="52" t="s">
        <v>0</v>
      </c>
      <c r="AF362" s="165" t="str">
        <f t="shared" si="343"/>
        <v/>
      </c>
      <c r="AG362" s="52" t="s">
        <v>0</v>
      </c>
      <c r="AH362" s="57" t="str">
        <f t="shared" si="344"/>
        <v/>
      </c>
      <c r="AI362" s="33" t="str">
        <f t="shared" si="345"/>
        <v/>
      </c>
      <c r="AJ362" s="78" t="str">
        <f t="shared" si="327"/>
        <v/>
      </c>
      <c r="AK362" s="33" t="str" cm="1">
        <f t="array" ref="AK362">IF(AJ362="",""&amp;AI362,IF(AJ362="NEMA",AI362,INDEX(klub_naziv,MATCH(INDEX(klubAlias_klubId,AJ362),klub_id,0))))</f>
        <v/>
      </c>
      <c r="AL362" s="33" t="str" cm="1">
        <f t="array" ref="AL362">IFERROR(""&amp;INDEX(registarNatjecatelji,CX362,4),"")</f>
        <v/>
      </c>
      <c r="AM362" s="95" t="str">
        <f t="shared" si="346"/>
        <v/>
      </c>
      <c r="AN362" s="71" t="str">
        <f t="shared" si="347"/>
        <v/>
      </c>
      <c r="AO362" s="52" t="s">
        <v>0</v>
      </c>
      <c r="AP362" s="87" t="str">
        <f>IF(AJ362&lt;&gt;"NEMA","",IF(IFERROR(MATCH(AI362,AI$10:AI361,0),0)&lt;&gt;0,"",AI362))</f>
        <v/>
      </c>
      <c r="AQ362" s="52" t="s">
        <v>0</v>
      </c>
      <c r="AR362" s="135"/>
      <c r="AS362" s="52" t="s">
        <v>0</v>
      </c>
      <c r="AT362" s="57" t="str">
        <f t="shared" si="348"/>
        <v/>
      </c>
      <c r="AU362" s="33" t="str">
        <f>IF(AT362="","",MAX(AU$10:AU361)+1)</f>
        <v/>
      </c>
      <c r="AV362" s="33" t="str">
        <f t="shared" si="349"/>
        <v/>
      </c>
      <c r="AW362" s="33" t="str">
        <f t="shared" si="350"/>
        <v/>
      </c>
      <c r="AX362" s="33" t="str">
        <f>IF(AR362="","",MAX(AX$10:AX361)+1)</f>
        <v/>
      </c>
      <c r="AY362" s="94" t="str">
        <f t="shared" si="351"/>
        <v/>
      </c>
      <c r="AZ362" s="71" t="str">
        <f t="shared" si="352"/>
        <v/>
      </c>
      <c r="BA362" s="52" t="s">
        <v>0</v>
      </c>
      <c r="BB362" s="20" t="str">
        <f t="shared" si="353"/>
        <v/>
      </c>
      <c r="BC362" s="52" t="s">
        <v>0</v>
      </c>
      <c r="BD362" s="165" t="str">
        <f t="shared" si="354"/>
        <v/>
      </c>
      <c r="BE362" s="52" t="s">
        <v>0</v>
      </c>
      <c r="BF362" s="63" t="str">
        <f t="shared" si="355"/>
        <v/>
      </c>
      <c r="BG362" s="93" t="str">
        <f t="shared" si="356"/>
        <v/>
      </c>
      <c r="BH362" s="211" t="str">
        <f t="shared" si="357"/>
        <v/>
      </c>
      <c r="BI362" s="212" t="str">
        <f t="shared" si="328"/>
        <v/>
      </c>
      <c r="BJ362" s="52" t="s">
        <v>0</v>
      </c>
      <c r="BK362" s="57" t="str">
        <f t="shared" si="358"/>
        <v/>
      </c>
      <c r="BL362" s="33" t="str">
        <f t="shared" si="359"/>
        <v/>
      </c>
      <c r="BM362" s="78" t="str">
        <f t="shared" si="360"/>
        <v/>
      </c>
      <c r="BN362" s="78" t="str">
        <f t="shared" si="361"/>
        <v/>
      </c>
      <c r="BO362" s="33" t="str">
        <f t="shared" si="362"/>
        <v/>
      </c>
      <c r="BP362" s="71" t="str">
        <f t="shared" si="363"/>
        <v/>
      </c>
      <c r="BQ362" s="52" t="s">
        <v>0</v>
      </c>
      <c r="BR362" s="87" t="str">
        <f t="shared" si="364"/>
        <v/>
      </c>
      <c r="BS362" s="52" t="s">
        <v>0</v>
      </c>
      <c r="BT362" s="20" t="str">
        <f t="shared" si="365"/>
        <v/>
      </c>
      <c r="BU362" s="52" t="s">
        <v>0</v>
      </c>
      <c r="BV362" s="135"/>
      <c r="BW362" s="52" t="s">
        <v>0</v>
      </c>
      <c r="BX362" s="57" t="str">
        <f t="shared" si="366"/>
        <v/>
      </c>
      <c r="BY362" s="78" t="str">
        <f>IF(BV362="","",MAX(BY$10:BY361)+1)</f>
        <v/>
      </c>
      <c r="BZ362" s="58" t="str">
        <f t="shared" si="367"/>
        <v/>
      </c>
      <c r="CA362" s="52" t="s">
        <v>0</v>
      </c>
      <c r="CB362" s="20" t="str">
        <f t="shared" si="368"/>
        <v/>
      </c>
      <c r="CC362" s="52" t="s">
        <v>0</v>
      </c>
      <c r="CD362" s="63" t="str">
        <f>IF(AND(BM362="NEMA",BN362="NEMA"),MAX(CD$10:CD361)+1,"")</f>
        <v/>
      </c>
      <c r="CE362" s="58" t="str">
        <f t="shared" si="369"/>
        <v/>
      </c>
      <c r="CF362" t="s">
        <v>0</v>
      </c>
      <c r="CG362" s="138" t="str">
        <f t="shared" si="329"/>
        <v/>
      </c>
      <c r="CH362" t="s">
        <v>0</v>
      </c>
      <c r="CI362" s="57" t="str">
        <f>IF(CD362="","",IF(M362&lt;&gt;"CRO","","INSERT INTO osoba (id,reg_broj,oib,spol_id,dat_rodjenja) VALUES ("&amp;CD362&amp;",(SELECT max(reg_broj)+1 FROM osoba),Null,'"&amp;CG362&amp;"',Null); INSERT INTO osoba_log (id,reg_broj,oib,spol_id,dat_rodjenja,dnevnik_id) SELECT id,reg_broj,oib,spol_id,dat_rodjenja,"&amp;dnevnik_id&amp;" FROM osoba WHERE id = "&amp;CD362&amp;";"))</f>
        <v/>
      </c>
      <c r="CJ362" s="71" t="str">
        <f>IF(CD362="","","INSERT INTO imeprezime (id,osoba_id,rbr,ime,prezime,klub_id,identitet_id,sintaksa_id,info,aktivno,dnevnik_id) VALUES ("&amp;CD362&amp;","&amp;IF(CI362="","Null",CD362)&amp;",1,'"&amp;BK362&amp;"','"&amp;BL362&amp;"',(SELECT id FROM klub WHERE naziv = '"&amp;BD362&amp;"'),Null,1,'',1,"&amp;dnevnik_id&amp;");")</f>
        <v/>
      </c>
      <c r="CK362" t="s">
        <v>0</v>
      </c>
      <c r="CL362" s="20" t="str">
        <f t="shared" si="370"/>
        <v/>
      </c>
      <c r="CM362" s="52" t="s">
        <v>0</v>
      </c>
      <c r="CN362" s="57" t="str">
        <f t="shared" si="330"/>
        <v/>
      </c>
      <c r="CO362" s="71" t="str">
        <f t="shared" si="331"/>
        <v/>
      </c>
      <c r="CP362" s="52" t="s">
        <v>0</v>
      </c>
      <c r="CQ362" s="57" t="str">
        <f t="shared" si="371"/>
        <v/>
      </c>
      <c r="CR362" s="58" t="str">
        <f t="shared" si="372"/>
        <v/>
      </c>
      <c r="CS362" s="52" t="s">
        <v>0</v>
      </c>
      <c r="CT362" s="57" t="str">
        <f t="shared" si="373"/>
        <v/>
      </c>
      <c r="CU362" s="58" t="str">
        <f t="shared" si="374"/>
        <v/>
      </c>
      <c r="CV362" s="52" t="s">
        <v>0</v>
      </c>
      <c r="CW362" s="57" t="str">
        <f t="shared" si="375"/>
        <v/>
      </c>
      <c r="CX362" s="58" t="str">
        <f t="shared" si="376"/>
        <v/>
      </c>
      <c r="CY362" s="52" t="s">
        <v>0</v>
      </c>
      <c r="CZ362" s="63" t="str">
        <f t="shared" si="377"/>
        <v/>
      </c>
      <c r="DA362" s="58" t="str" cm="1">
        <f t="array" ref="DA362">IF(CZ362&lt;&gt;"",INDEX(imePrezime_id,CZ362,0),IF(CD362&lt;&gt;"",CD362,""))</f>
        <v/>
      </c>
      <c r="DB362" s="52" t="s">
        <v>0</v>
      </c>
      <c r="DC362" s="63" t="str">
        <f t="shared" si="378"/>
        <v/>
      </c>
      <c r="DD362" s="78" t="str">
        <f t="shared" si="332"/>
        <v/>
      </c>
      <c r="DE362" s="78" t="str">
        <f t="shared" si="379"/>
        <v/>
      </c>
      <c r="DF362" s="78" t="str">
        <f t="shared" si="380"/>
        <v/>
      </c>
      <c r="DG362" s="71" t="str">
        <f t="shared" si="381"/>
        <v/>
      </c>
      <c r="DH362" s="52" t="s">
        <v>0</v>
      </c>
      <c r="DI362" s="63" t="str">
        <f>IF(BL362="","",MAX(DI$10:DI361)+1)</f>
        <v/>
      </c>
      <c r="DJ362" s="78" t="str">
        <f t="shared" si="382"/>
        <v/>
      </c>
      <c r="DK362" s="78" t="str">
        <f t="shared" si="383"/>
        <v/>
      </c>
      <c r="DL362" s="78" t="str">
        <f t="shared" si="384"/>
        <v/>
      </c>
      <c r="DM362" s="78" t="str">
        <f t="shared" si="385"/>
        <v/>
      </c>
      <c r="DN362" s="78" t="str">
        <f t="shared" si="333"/>
        <v/>
      </c>
      <c r="DO362" s="78" t="str">
        <f t="shared" si="334"/>
        <v/>
      </c>
      <c r="DP362" s="78" t="str">
        <f t="shared" si="386"/>
        <v/>
      </c>
      <c r="DQ362" s="78" t="str">
        <f t="shared" si="387"/>
        <v/>
      </c>
      <c r="DR362" s="78" t="str">
        <f t="shared" si="388"/>
        <v/>
      </c>
      <c r="DS362" s="58" t="str">
        <f t="shared" si="335"/>
        <v/>
      </c>
      <c r="DT362" s="52" t="s">
        <v>0</v>
      </c>
      <c r="DU362" s="20"/>
      <c r="DV362" s="52"/>
      <c r="DW362" s="20"/>
      <c r="DX362" s="52"/>
      <c r="DY362" s="230"/>
      <c r="DZ362" s="52" t="s">
        <v>0</v>
      </c>
    </row>
    <row r="363" spans="1:130" x14ac:dyDescent="0.25">
      <c r="A363" t="s">
        <v>0</v>
      </c>
      <c r="B363" s="57" t="str">
        <f>IF(csv!F355="","",csv!T355)</f>
        <v/>
      </c>
      <c r="C363" s="33" t="s">
        <v>0</v>
      </c>
      <c r="D363" s="33" t="str">
        <f>IF(csv!F355="","",csv!F355)</f>
        <v/>
      </c>
      <c r="E363" s="33" t="str">
        <f>IF(csv!E355="","",csv!E355)</f>
        <v/>
      </c>
      <c r="F363" s="33" t="s">
        <v>0</v>
      </c>
      <c r="G363" s="78" t="str">
        <f>IF(csv!M355="","",csv!M355)</f>
        <v/>
      </c>
      <c r="H363" s="78" t="str">
        <f>IF(csv!N355="","",csv!N355)</f>
        <v/>
      </c>
      <c r="I363" s="33" t="s">
        <v>0</v>
      </c>
      <c r="J363" s="33" t="str">
        <f>IF(csv!P355="","",csv!P355)</f>
        <v/>
      </c>
      <c r="K363" s="33" t="str">
        <f>IF(csv!Q355="","",csv!Q355)</f>
        <v/>
      </c>
      <c r="L363" s="33" t="s">
        <v>0</v>
      </c>
      <c r="M363" s="71" t="str">
        <f>IF(csv!R355="","",csv!R355)</f>
        <v/>
      </c>
      <c r="N363" s="52" t="s">
        <v>0</v>
      </c>
      <c r="O363" s="57" t="str">
        <f t="shared" si="336"/>
        <v/>
      </c>
      <c r="P363" s="78" t="str">
        <f>IF(O363="","",IF(COUNTIF(O$10:O362,O363)=0,P362+1,P362))</f>
        <v/>
      </c>
      <c r="Q363" s="93" t="str">
        <f t="shared" si="337"/>
        <v/>
      </c>
      <c r="R363" s="94" t="str" cm="1">
        <f t="array" ref="R363">IF(S363="","",INDEX(natjecanjeStaze_naziv,MATCH(S363,natjecanjeStaze_stazaId,0)))</f>
        <v/>
      </c>
      <c r="S363" s="58" t="str">
        <f t="shared" si="338"/>
        <v/>
      </c>
      <c r="T363" s="52" t="s">
        <v>0</v>
      </c>
      <c r="U363" s="165" t="str">
        <f t="shared" si="339"/>
        <v/>
      </c>
      <c r="V363" s="52" t="s">
        <v>0</v>
      </c>
      <c r="W363" s="57" t="str">
        <f t="shared" si="340"/>
        <v/>
      </c>
      <c r="X363" s="78" t="str">
        <f t="shared" si="326"/>
        <v/>
      </c>
      <c r="Y363" s="33" t="str">
        <f t="shared" si="341"/>
        <v/>
      </c>
      <c r="Z363" s="71" t="str">
        <f>IF(Y363="","",MAX(Z$10:Z362)+1)</f>
        <v/>
      </c>
      <c r="AA363" s="52" t="s">
        <v>0</v>
      </c>
      <c r="AB363" s="135"/>
      <c r="AC363" s="52" t="s">
        <v>0</v>
      </c>
      <c r="AD363" s="20" t="str">
        <f t="shared" si="342"/>
        <v/>
      </c>
      <c r="AE363" s="52" t="s">
        <v>0</v>
      </c>
      <c r="AF363" s="165" t="str">
        <f t="shared" si="343"/>
        <v/>
      </c>
      <c r="AG363" s="52" t="s">
        <v>0</v>
      </c>
      <c r="AH363" s="57" t="str">
        <f t="shared" si="344"/>
        <v/>
      </c>
      <c r="AI363" s="33" t="str">
        <f t="shared" si="345"/>
        <v/>
      </c>
      <c r="AJ363" s="78" t="str">
        <f t="shared" si="327"/>
        <v/>
      </c>
      <c r="AK363" s="33" t="str" cm="1">
        <f t="array" ref="AK363">IF(AJ363="",""&amp;AI363,IF(AJ363="NEMA",AI363,INDEX(klub_naziv,MATCH(INDEX(klubAlias_klubId,AJ363),klub_id,0))))</f>
        <v/>
      </c>
      <c r="AL363" s="33" t="str" cm="1">
        <f t="array" ref="AL363">IFERROR(""&amp;INDEX(registarNatjecatelji,CX363,4),"")</f>
        <v/>
      </c>
      <c r="AM363" s="95" t="str">
        <f t="shared" si="346"/>
        <v/>
      </c>
      <c r="AN363" s="71" t="str">
        <f t="shared" si="347"/>
        <v/>
      </c>
      <c r="AO363" s="52" t="s">
        <v>0</v>
      </c>
      <c r="AP363" s="87" t="str">
        <f>IF(AJ363&lt;&gt;"NEMA","",IF(IFERROR(MATCH(AI363,AI$10:AI362,0),0)&lt;&gt;0,"",AI363))</f>
        <v/>
      </c>
      <c r="AQ363" s="52" t="s">
        <v>0</v>
      </c>
      <c r="AR363" s="135"/>
      <c r="AS363" s="52" t="s">
        <v>0</v>
      </c>
      <c r="AT363" s="57" t="str">
        <f t="shared" si="348"/>
        <v/>
      </c>
      <c r="AU363" s="33" t="str">
        <f>IF(AT363="","",MAX(AU$10:AU362)+1)</f>
        <v/>
      </c>
      <c r="AV363" s="33" t="str">
        <f t="shared" si="349"/>
        <v/>
      </c>
      <c r="AW363" s="33" t="str">
        <f t="shared" si="350"/>
        <v/>
      </c>
      <c r="AX363" s="33" t="str">
        <f>IF(AR363="","",MAX(AX$10:AX362)+1)</f>
        <v/>
      </c>
      <c r="AY363" s="94" t="str">
        <f t="shared" si="351"/>
        <v/>
      </c>
      <c r="AZ363" s="71" t="str">
        <f t="shared" si="352"/>
        <v/>
      </c>
      <c r="BA363" s="52" t="s">
        <v>0</v>
      </c>
      <c r="BB363" s="20" t="str">
        <f t="shared" si="353"/>
        <v/>
      </c>
      <c r="BC363" s="52" t="s">
        <v>0</v>
      </c>
      <c r="BD363" s="165" t="str">
        <f t="shared" si="354"/>
        <v/>
      </c>
      <c r="BE363" s="52" t="s">
        <v>0</v>
      </c>
      <c r="BF363" s="63" t="str">
        <f t="shared" si="355"/>
        <v/>
      </c>
      <c r="BG363" s="93" t="str">
        <f t="shared" si="356"/>
        <v/>
      </c>
      <c r="BH363" s="211" t="str">
        <f t="shared" si="357"/>
        <v/>
      </c>
      <c r="BI363" s="212" t="str">
        <f t="shared" si="328"/>
        <v/>
      </c>
      <c r="BJ363" s="52" t="s">
        <v>0</v>
      </c>
      <c r="BK363" s="57" t="str">
        <f t="shared" si="358"/>
        <v/>
      </c>
      <c r="BL363" s="33" t="str">
        <f t="shared" si="359"/>
        <v/>
      </c>
      <c r="BM363" s="78" t="str">
        <f t="shared" si="360"/>
        <v/>
      </c>
      <c r="BN363" s="78" t="str">
        <f t="shared" si="361"/>
        <v/>
      </c>
      <c r="BO363" s="33" t="str">
        <f t="shared" si="362"/>
        <v/>
      </c>
      <c r="BP363" s="71" t="str">
        <f t="shared" si="363"/>
        <v/>
      </c>
      <c r="BQ363" s="52" t="s">
        <v>0</v>
      </c>
      <c r="BR363" s="87" t="str">
        <f t="shared" si="364"/>
        <v/>
      </c>
      <c r="BS363" s="52" t="s">
        <v>0</v>
      </c>
      <c r="BT363" s="20" t="str">
        <f t="shared" si="365"/>
        <v/>
      </c>
      <c r="BU363" s="52" t="s">
        <v>0</v>
      </c>
      <c r="BV363" s="135"/>
      <c r="BW363" s="52" t="s">
        <v>0</v>
      </c>
      <c r="BX363" s="57" t="str">
        <f t="shared" si="366"/>
        <v/>
      </c>
      <c r="BY363" s="78" t="str">
        <f>IF(BV363="","",MAX(BY$10:BY362)+1)</f>
        <v/>
      </c>
      <c r="BZ363" s="58" t="str">
        <f t="shared" si="367"/>
        <v/>
      </c>
      <c r="CA363" s="52" t="s">
        <v>0</v>
      </c>
      <c r="CB363" s="20" t="str">
        <f t="shared" si="368"/>
        <v/>
      </c>
      <c r="CC363" s="52" t="s">
        <v>0</v>
      </c>
      <c r="CD363" s="63" t="str">
        <f>IF(AND(BM363="NEMA",BN363="NEMA"),MAX(CD$10:CD362)+1,"")</f>
        <v/>
      </c>
      <c r="CE363" s="58" t="str">
        <f t="shared" si="369"/>
        <v/>
      </c>
      <c r="CF363" t="s">
        <v>0</v>
      </c>
      <c r="CG363" s="138" t="str">
        <f t="shared" si="329"/>
        <v/>
      </c>
      <c r="CH363" t="s">
        <v>0</v>
      </c>
      <c r="CI363" s="57" t="str">
        <f>IF(CD363="","",IF(M363&lt;&gt;"CRO","","INSERT INTO osoba (id,reg_broj,oib,spol_id,dat_rodjenja) VALUES ("&amp;CD363&amp;",(SELECT max(reg_broj)+1 FROM osoba),Null,'"&amp;CG363&amp;"',Null); INSERT INTO osoba_log (id,reg_broj,oib,spol_id,dat_rodjenja,dnevnik_id) SELECT id,reg_broj,oib,spol_id,dat_rodjenja,"&amp;dnevnik_id&amp;" FROM osoba WHERE id = "&amp;CD363&amp;";"))</f>
        <v/>
      </c>
      <c r="CJ363" s="71" t="str">
        <f>IF(CD363="","","INSERT INTO imeprezime (id,osoba_id,rbr,ime,prezime,klub_id,identitet_id,sintaksa_id,info,aktivno,dnevnik_id) VALUES ("&amp;CD363&amp;","&amp;IF(CI363="","Null",CD363)&amp;",1,'"&amp;BK363&amp;"','"&amp;BL363&amp;"',(SELECT id FROM klub WHERE naziv = '"&amp;BD363&amp;"'),Null,1,'',1,"&amp;dnevnik_id&amp;");")</f>
        <v/>
      </c>
      <c r="CK363" t="s">
        <v>0</v>
      </c>
      <c r="CL363" s="20" t="str">
        <f t="shared" si="370"/>
        <v/>
      </c>
      <c r="CM363" s="52" t="s">
        <v>0</v>
      </c>
      <c r="CN363" s="57" t="str">
        <f t="shared" si="330"/>
        <v/>
      </c>
      <c r="CO363" s="71" t="str">
        <f t="shared" si="331"/>
        <v/>
      </c>
      <c r="CP363" s="52" t="s">
        <v>0</v>
      </c>
      <c r="CQ363" s="57" t="str">
        <f t="shared" si="371"/>
        <v/>
      </c>
      <c r="CR363" s="58" t="str">
        <f t="shared" si="372"/>
        <v/>
      </c>
      <c r="CS363" s="52" t="s">
        <v>0</v>
      </c>
      <c r="CT363" s="57" t="str">
        <f t="shared" si="373"/>
        <v/>
      </c>
      <c r="CU363" s="58" t="str">
        <f t="shared" si="374"/>
        <v/>
      </c>
      <c r="CV363" s="52" t="s">
        <v>0</v>
      </c>
      <c r="CW363" s="57" t="str">
        <f t="shared" si="375"/>
        <v/>
      </c>
      <c r="CX363" s="58" t="str">
        <f t="shared" si="376"/>
        <v/>
      </c>
      <c r="CY363" s="52" t="s">
        <v>0</v>
      </c>
      <c r="CZ363" s="63" t="str">
        <f t="shared" si="377"/>
        <v/>
      </c>
      <c r="DA363" s="58" t="str" cm="1">
        <f t="array" ref="DA363">IF(CZ363&lt;&gt;"",INDEX(imePrezime_id,CZ363,0),IF(CD363&lt;&gt;"",CD363,""))</f>
        <v/>
      </c>
      <c r="DB363" s="52" t="s">
        <v>0</v>
      </c>
      <c r="DC363" s="63" t="str">
        <f t="shared" si="378"/>
        <v/>
      </c>
      <c r="DD363" s="78" t="str">
        <f t="shared" si="332"/>
        <v/>
      </c>
      <c r="DE363" s="78" t="str">
        <f t="shared" si="379"/>
        <v/>
      </c>
      <c r="DF363" s="78" t="str">
        <f t="shared" si="380"/>
        <v/>
      </c>
      <c r="DG363" s="71" t="str">
        <f t="shared" si="381"/>
        <v/>
      </c>
      <c r="DH363" s="52" t="s">
        <v>0</v>
      </c>
      <c r="DI363" s="63" t="str">
        <f>IF(BL363="","",MAX(DI$10:DI362)+1)</f>
        <v/>
      </c>
      <c r="DJ363" s="78" t="str">
        <f t="shared" si="382"/>
        <v/>
      </c>
      <c r="DK363" s="78" t="str">
        <f t="shared" si="383"/>
        <v/>
      </c>
      <c r="DL363" s="78" t="str">
        <f t="shared" si="384"/>
        <v/>
      </c>
      <c r="DM363" s="78" t="str">
        <f t="shared" si="385"/>
        <v/>
      </c>
      <c r="DN363" s="78" t="str">
        <f t="shared" si="333"/>
        <v/>
      </c>
      <c r="DO363" s="78" t="str">
        <f t="shared" si="334"/>
        <v/>
      </c>
      <c r="DP363" s="78" t="str">
        <f t="shared" si="386"/>
        <v/>
      </c>
      <c r="DQ363" s="78" t="str">
        <f t="shared" si="387"/>
        <v/>
      </c>
      <c r="DR363" s="78" t="str">
        <f t="shared" si="388"/>
        <v/>
      </c>
      <c r="DS363" s="58" t="str">
        <f t="shared" si="335"/>
        <v/>
      </c>
      <c r="DT363" s="52" t="s">
        <v>0</v>
      </c>
      <c r="DU363" s="20"/>
      <c r="DV363" s="52"/>
      <c r="DW363" s="20"/>
      <c r="DX363" s="52"/>
      <c r="DY363" s="230"/>
      <c r="DZ363" s="52" t="s">
        <v>0</v>
      </c>
    </row>
    <row r="364" spans="1:130" x14ac:dyDescent="0.25">
      <c r="A364" t="s">
        <v>0</v>
      </c>
      <c r="B364" s="57" t="str">
        <f>IF(csv!F356="","",csv!T356)</f>
        <v/>
      </c>
      <c r="C364" s="33" t="s">
        <v>0</v>
      </c>
      <c r="D364" s="33" t="str">
        <f>IF(csv!F356="","",csv!F356)</f>
        <v/>
      </c>
      <c r="E364" s="33" t="str">
        <f>IF(csv!E356="","",csv!E356)</f>
        <v/>
      </c>
      <c r="F364" s="33" t="s">
        <v>0</v>
      </c>
      <c r="G364" s="78" t="str">
        <f>IF(csv!M356="","",csv!M356)</f>
        <v/>
      </c>
      <c r="H364" s="78" t="str">
        <f>IF(csv!N356="","",csv!N356)</f>
        <v/>
      </c>
      <c r="I364" s="33" t="s">
        <v>0</v>
      </c>
      <c r="J364" s="33" t="str">
        <f>IF(csv!P356="","",csv!P356)</f>
        <v/>
      </c>
      <c r="K364" s="33" t="str">
        <f>IF(csv!Q356="","",csv!Q356)</f>
        <v/>
      </c>
      <c r="L364" s="33" t="s">
        <v>0</v>
      </c>
      <c r="M364" s="71" t="str">
        <f>IF(csv!R356="","",csv!R356)</f>
        <v/>
      </c>
      <c r="N364" s="52" t="s">
        <v>0</v>
      </c>
      <c r="O364" s="57" t="str">
        <f t="shared" si="336"/>
        <v/>
      </c>
      <c r="P364" s="78" t="str">
        <f>IF(O364="","",IF(COUNTIF(O$10:O363,O364)=0,P363+1,P363))</f>
        <v/>
      </c>
      <c r="Q364" s="93" t="str">
        <f t="shared" si="337"/>
        <v/>
      </c>
      <c r="R364" s="94" t="str" cm="1">
        <f t="array" ref="R364">IF(S364="","",INDEX(natjecanjeStaze_naziv,MATCH(S364,natjecanjeStaze_stazaId,0)))</f>
        <v/>
      </c>
      <c r="S364" s="58" t="str">
        <f t="shared" si="338"/>
        <v/>
      </c>
      <c r="T364" s="52" t="s">
        <v>0</v>
      </c>
      <c r="U364" s="165" t="str">
        <f t="shared" si="339"/>
        <v/>
      </c>
      <c r="V364" s="52" t="s">
        <v>0</v>
      </c>
      <c r="W364" s="57" t="str">
        <f t="shared" si="340"/>
        <v/>
      </c>
      <c r="X364" s="78" t="str">
        <f t="shared" si="326"/>
        <v/>
      </c>
      <c r="Y364" s="33" t="str">
        <f t="shared" si="341"/>
        <v/>
      </c>
      <c r="Z364" s="71" t="str">
        <f>IF(Y364="","",MAX(Z$10:Z363)+1)</f>
        <v/>
      </c>
      <c r="AA364" s="52" t="s">
        <v>0</v>
      </c>
      <c r="AB364" s="135"/>
      <c r="AC364" s="52" t="s">
        <v>0</v>
      </c>
      <c r="AD364" s="20" t="str">
        <f t="shared" si="342"/>
        <v/>
      </c>
      <c r="AE364" s="52" t="s">
        <v>0</v>
      </c>
      <c r="AF364" s="165" t="str">
        <f t="shared" si="343"/>
        <v/>
      </c>
      <c r="AG364" s="52" t="s">
        <v>0</v>
      </c>
      <c r="AH364" s="57" t="str">
        <f t="shared" si="344"/>
        <v/>
      </c>
      <c r="AI364" s="33" t="str">
        <f t="shared" si="345"/>
        <v/>
      </c>
      <c r="AJ364" s="78" t="str">
        <f t="shared" si="327"/>
        <v/>
      </c>
      <c r="AK364" s="33" t="str" cm="1">
        <f t="array" ref="AK364">IF(AJ364="",""&amp;AI364,IF(AJ364="NEMA",AI364,INDEX(klub_naziv,MATCH(INDEX(klubAlias_klubId,AJ364),klub_id,0))))</f>
        <v/>
      </c>
      <c r="AL364" s="33" t="str" cm="1">
        <f t="array" ref="AL364">IFERROR(""&amp;INDEX(registarNatjecatelji,CX364,4),"")</f>
        <v/>
      </c>
      <c r="AM364" s="95" t="str">
        <f t="shared" si="346"/>
        <v/>
      </c>
      <c r="AN364" s="71" t="str">
        <f t="shared" si="347"/>
        <v/>
      </c>
      <c r="AO364" s="52" t="s">
        <v>0</v>
      </c>
      <c r="AP364" s="87" t="str">
        <f>IF(AJ364&lt;&gt;"NEMA","",IF(IFERROR(MATCH(AI364,AI$10:AI363,0),0)&lt;&gt;0,"",AI364))</f>
        <v/>
      </c>
      <c r="AQ364" s="52" t="s">
        <v>0</v>
      </c>
      <c r="AR364" s="135"/>
      <c r="AS364" s="52" t="s">
        <v>0</v>
      </c>
      <c r="AT364" s="57" t="str">
        <f t="shared" si="348"/>
        <v/>
      </c>
      <c r="AU364" s="33" t="str">
        <f>IF(AT364="","",MAX(AU$10:AU363)+1)</f>
        <v/>
      </c>
      <c r="AV364" s="33" t="str">
        <f t="shared" si="349"/>
        <v/>
      </c>
      <c r="AW364" s="33" t="str">
        <f t="shared" si="350"/>
        <v/>
      </c>
      <c r="AX364" s="33" t="str">
        <f>IF(AR364="","",MAX(AX$10:AX363)+1)</f>
        <v/>
      </c>
      <c r="AY364" s="94" t="str">
        <f t="shared" si="351"/>
        <v/>
      </c>
      <c r="AZ364" s="71" t="str">
        <f t="shared" si="352"/>
        <v/>
      </c>
      <c r="BA364" s="52" t="s">
        <v>0</v>
      </c>
      <c r="BB364" s="20" t="str">
        <f t="shared" si="353"/>
        <v/>
      </c>
      <c r="BC364" s="52" t="s">
        <v>0</v>
      </c>
      <c r="BD364" s="165" t="str">
        <f t="shared" si="354"/>
        <v/>
      </c>
      <c r="BE364" s="52" t="s">
        <v>0</v>
      </c>
      <c r="BF364" s="63" t="str">
        <f t="shared" si="355"/>
        <v/>
      </c>
      <c r="BG364" s="93" t="str">
        <f t="shared" si="356"/>
        <v/>
      </c>
      <c r="BH364" s="211" t="str">
        <f t="shared" si="357"/>
        <v/>
      </c>
      <c r="BI364" s="212" t="str">
        <f t="shared" si="328"/>
        <v/>
      </c>
      <c r="BJ364" s="52" t="s">
        <v>0</v>
      </c>
      <c r="BK364" s="57" t="str">
        <f t="shared" si="358"/>
        <v/>
      </c>
      <c r="BL364" s="33" t="str">
        <f t="shared" si="359"/>
        <v/>
      </c>
      <c r="BM364" s="78" t="str">
        <f t="shared" si="360"/>
        <v/>
      </c>
      <c r="BN364" s="78" t="str">
        <f t="shared" si="361"/>
        <v/>
      </c>
      <c r="BO364" s="33" t="str">
        <f t="shared" si="362"/>
        <v/>
      </c>
      <c r="BP364" s="71" t="str">
        <f t="shared" si="363"/>
        <v/>
      </c>
      <c r="BQ364" s="52" t="s">
        <v>0</v>
      </c>
      <c r="BR364" s="87" t="str">
        <f t="shared" si="364"/>
        <v/>
      </c>
      <c r="BS364" s="52" t="s">
        <v>0</v>
      </c>
      <c r="BT364" s="20" t="str">
        <f t="shared" si="365"/>
        <v/>
      </c>
      <c r="BU364" s="52" t="s">
        <v>0</v>
      </c>
      <c r="BV364" s="135"/>
      <c r="BW364" s="52" t="s">
        <v>0</v>
      </c>
      <c r="BX364" s="57" t="str">
        <f t="shared" si="366"/>
        <v/>
      </c>
      <c r="BY364" s="78" t="str">
        <f>IF(BV364="","",MAX(BY$10:BY363)+1)</f>
        <v/>
      </c>
      <c r="BZ364" s="58" t="str">
        <f t="shared" si="367"/>
        <v/>
      </c>
      <c r="CA364" s="52" t="s">
        <v>0</v>
      </c>
      <c r="CB364" s="20" t="str">
        <f t="shared" si="368"/>
        <v/>
      </c>
      <c r="CC364" s="52" t="s">
        <v>0</v>
      </c>
      <c r="CD364" s="63" t="str">
        <f>IF(AND(BM364="NEMA",BN364="NEMA"),MAX(CD$10:CD363)+1,"")</f>
        <v/>
      </c>
      <c r="CE364" s="58" t="str">
        <f t="shared" si="369"/>
        <v/>
      </c>
      <c r="CF364" t="s">
        <v>0</v>
      </c>
      <c r="CG364" s="138" t="str">
        <f t="shared" si="329"/>
        <v/>
      </c>
      <c r="CH364" t="s">
        <v>0</v>
      </c>
      <c r="CI364" s="57" t="str">
        <f>IF(CD364="","",IF(M364&lt;&gt;"CRO","","INSERT INTO osoba (id,reg_broj,oib,spol_id,dat_rodjenja) VALUES ("&amp;CD364&amp;",(SELECT max(reg_broj)+1 FROM osoba),Null,'"&amp;CG364&amp;"',Null); INSERT INTO osoba_log (id,reg_broj,oib,spol_id,dat_rodjenja,dnevnik_id) SELECT id,reg_broj,oib,spol_id,dat_rodjenja,"&amp;dnevnik_id&amp;" FROM osoba WHERE id = "&amp;CD364&amp;";"))</f>
        <v/>
      </c>
      <c r="CJ364" s="71" t="str">
        <f>IF(CD364="","","INSERT INTO imeprezime (id,osoba_id,rbr,ime,prezime,klub_id,identitet_id,sintaksa_id,info,aktivno,dnevnik_id) VALUES ("&amp;CD364&amp;","&amp;IF(CI364="","Null",CD364)&amp;",1,'"&amp;BK364&amp;"','"&amp;BL364&amp;"',(SELECT id FROM klub WHERE naziv = '"&amp;BD364&amp;"'),Null,1,'',1,"&amp;dnevnik_id&amp;");")</f>
        <v/>
      </c>
      <c r="CK364" t="s">
        <v>0</v>
      </c>
      <c r="CL364" s="20" t="str">
        <f t="shared" si="370"/>
        <v/>
      </c>
      <c r="CM364" s="52" t="s">
        <v>0</v>
      </c>
      <c r="CN364" s="57" t="str">
        <f t="shared" si="330"/>
        <v/>
      </c>
      <c r="CO364" s="71" t="str">
        <f t="shared" si="331"/>
        <v/>
      </c>
      <c r="CP364" s="52" t="s">
        <v>0</v>
      </c>
      <c r="CQ364" s="57" t="str">
        <f t="shared" si="371"/>
        <v/>
      </c>
      <c r="CR364" s="58" t="str">
        <f t="shared" si="372"/>
        <v/>
      </c>
      <c r="CS364" s="52" t="s">
        <v>0</v>
      </c>
      <c r="CT364" s="57" t="str">
        <f t="shared" si="373"/>
        <v/>
      </c>
      <c r="CU364" s="58" t="str">
        <f t="shared" si="374"/>
        <v/>
      </c>
      <c r="CV364" s="52" t="s">
        <v>0</v>
      </c>
      <c r="CW364" s="57" t="str">
        <f t="shared" si="375"/>
        <v/>
      </c>
      <c r="CX364" s="58" t="str">
        <f t="shared" si="376"/>
        <v/>
      </c>
      <c r="CY364" s="52" t="s">
        <v>0</v>
      </c>
      <c r="CZ364" s="63" t="str">
        <f t="shared" si="377"/>
        <v/>
      </c>
      <c r="DA364" s="58" t="str" cm="1">
        <f t="array" ref="DA364">IF(CZ364&lt;&gt;"",INDEX(imePrezime_id,CZ364,0),IF(CD364&lt;&gt;"",CD364,""))</f>
        <v/>
      </c>
      <c r="DB364" s="52" t="s">
        <v>0</v>
      </c>
      <c r="DC364" s="63" t="str">
        <f t="shared" si="378"/>
        <v/>
      </c>
      <c r="DD364" s="78" t="str">
        <f t="shared" si="332"/>
        <v/>
      </c>
      <c r="DE364" s="78" t="str">
        <f t="shared" si="379"/>
        <v/>
      </c>
      <c r="DF364" s="78" t="str">
        <f t="shared" si="380"/>
        <v/>
      </c>
      <c r="DG364" s="71" t="str">
        <f t="shared" si="381"/>
        <v/>
      </c>
      <c r="DH364" s="52" t="s">
        <v>0</v>
      </c>
      <c r="DI364" s="63" t="str">
        <f>IF(BL364="","",MAX(DI$10:DI363)+1)</f>
        <v/>
      </c>
      <c r="DJ364" s="78" t="str">
        <f t="shared" si="382"/>
        <v/>
      </c>
      <c r="DK364" s="78" t="str">
        <f t="shared" si="383"/>
        <v/>
      </c>
      <c r="DL364" s="78" t="str">
        <f t="shared" si="384"/>
        <v/>
      </c>
      <c r="DM364" s="78" t="str">
        <f t="shared" si="385"/>
        <v/>
      </c>
      <c r="DN364" s="78" t="str">
        <f t="shared" si="333"/>
        <v/>
      </c>
      <c r="DO364" s="78" t="str">
        <f t="shared" si="334"/>
        <v/>
      </c>
      <c r="DP364" s="78" t="str">
        <f t="shared" si="386"/>
        <v/>
      </c>
      <c r="DQ364" s="78" t="str">
        <f t="shared" si="387"/>
        <v/>
      </c>
      <c r="DR364" s="78" t="str">
        <f t="shared" si="388"/>
        <v/>
      </c>
      <c r="DS364" s="58" t="str">
        <f t="shared" si="335"/>
        <v/>
      </c>
      <c r="DT364" s="52" t="s">
        <v>0</v>
      </c>
      <c r="DU364" s="20"/>
      <c r="DV364" s="52"/>
      <c r="DW364" s="20"/>
      <c r="DX364" s="52"/>
      <c r="DY364" s="230"/>
      <c r="DZ364" s="52" t="s">
        <v>0</v>
      </c>
    </row>
    <row r="365" spans="1:130" x14ac:dyDescent="0.25">
      <c r="A365" t="s">
        <v>0</v>
      </c>
      <c r="B365" s="57" t="str">
        <f>IF(csv!F357="","",csv!T357)</f>
        <v/>
      </c>
      <c r="C365" s="33" t="s">
        <v>0</v>
      </c>
      <c r="D365" s="33" t="str">
        <f>IF(csv!F357="","",csv!F357)</f>
        <v/>
      </c>
      <c r="E365" s="33" t="str">
        <f>IF(csv!E357="","",csv!E357)</f>
        <v/>
      </c>
      <c r="F365" s="33" t="s">
        <v>0</v>
      </c>
      <c r="G365" s="78" t="str">
        <f>IF(csv!M357="","",csv!M357)</f>
        <v/>
      </c>
      <c r="H365" s="78" t="str">
        <f>IF(csv!N357="","",csv!N357)</f>
        <v/>
      </c>
      <c r="I365" s="33" t="s">
        <v>0</v>
      </c>
      <c r="J365" s="33" t="str">
        <f>IF(csv!P357="","",csv!P357)</f>
        <v/>
      </c>
      <c r="K365" s="33" t="str">
        <f>IF(csv!Q357="","",csv!Q357)</f>
        <v/>
      </c>
      <c r="L365" s="33" t="s">
        <v>0</v>
      </c>
      <c r="M365" s="71" t="str">
        <f>IF(csv!R357="","",csv!R357)</f>
        <v/>
      </c>
      <c r="N365" s="52" t="s">
        <v>0</v>
      </c>
      <c r="O365" s="57" t="str">
        <f t="shared" si="336"/>
        <v/>
      </c>
      <c r="P365" s="78" t="str">
        <f>IF(O365="","",IF(COUNTIF(O$10:O364,O365)=0,P364+1,P364))</f>
        <v/>
      </c>
      <c r="Q365" s="93" t="str">
        <f t="shared" si="337"/>
        <v/>
      </c>
      <c r="R365" s="94" t="str" cm="1">
        <f t="array" ref="R365">IF(S365="","",INDEX(natjecanjeStaze_naziv,MATCH(S365,natjecanjeStaze_stazaId,0)))</f>
        <v/>
      </c>
      <c r="S365" s="58" t="str">
        <f t="shared" si="338"/>
        <v/>
      </c>
      <c r="T365" s="52" t="s">
        <v>0</v>
      </c>
      <c r="U365" s="165" t="str">
        <f t="shared" si="339"/>
        <v/>
      </c>
      <c r="V365" s="52" t="s">
        <v>0</v>
      </c>
      <c r="W365" s="57" t="str">
        <f t="shared" si="340"/>
        <v/>
      </c>
      <c r="X365" s="78" t="str">
        <f t="shared" si="326"/>
        <v/>
      </c>
      <c r="Y365" s="33" t="str">
        <f t="shared" si="341"/>
        <v/>
      </c>
      <c r="Z365" s="71" t="str">
        <f>IF(Y365="","",MAX(Z$10:Z364)+1)</f>
        <v/>
      </c>
      <c r="AA365" s="52" t="s">
        <v>0</v>
      </c>
      <c r="AB365" s="135"/>
      <c r="AC365" s="52" t="s">
        <v>0</v>
      </c>
      <c r="AD365" s="20" t="str">
        <f t="shared" si="342"/>
        <v/>
      </c>
      <c r="AE365" s="52" t="s">
        <v>0</v>
      </c>
      <c r="AF365" s="165" t="str">
        <f t="shared" si="343"/>
        <v/>
      </c>
      <c r="AG365" s="52" t="s">
        <v>0</v>
      </c>
      <c r="AH365" s="57" t="str">
        <f t="shared" si="344"/>
        <v/>
      </c>
      <c r="AI365" s="33" t="str">
        <f t="shared" si="345"/>
        <v/>
      </c>
      <c r="AJ365" s="78" t="str">
        <f t="shared" si="327"/>
        <v/>
      </c>
      <c r="AK365" s="33" t="str" cm="1">
        <f t="array" ref="AK365">IF(AJ365="",""&amp;AI365,IF(AJ365="NEMA",AI365,INDEX(klub_naziv,MATCH(INDEX(klubAlias_klubId,AJ365),klub_id,0))))</f>
        <v/>
      </c>
      <c r="AL365" s="33" t="str" cm="1">
        <f t="array" ref="AL365">IFERROR(""&amp;INDEX(registarNatjecatelji,CX365,4),"")</f>
        <v/>
      </c>
      <c r="AM365" s="95" t="str">
        <f t="shared" si="346"/>
        <v/>
      </c>
      <c r="AN365" s="71" t="str">
        <f t="shared" si="347"/>
        <v/>
      </c>
      <c r="AO365" s="52" t="s">
        <v>0</v>
      </c>
      <c r="AP365" s="87" t="str">
        <f>IF(AJ365&lt;&gt;"NEMA","",IF(IFERROR(MATCH(AI365,AI$10:AI364,0),0)&lt;&gt;0,"",AI365))</f>
        <v/>
      </c>
      <c r="AQ365" s="52" t="s">
        <v>0</v>
      </c>
      <c r="AR365" s="135"/>
      <c r="AS365" s="52" t="s">
        <v>0</v>
      </c>
      <c r="AT365" s="57" t="str">
        <f t="shared" si="348"/>
        <v/>
      </c>
      <c r="AU365" s="33" t="str">
        <f>IF(AT365="","",MAX(AU$10:AU364)+1)</f>
        <v/>
      </c>
      <c r="AV365" s="33" t="str">
        <f t="shared" si="349"/>
        <v/>
      </c>
      <c r="AW365" s="33" t="str">
        <f t="shared" si="350"/>
        <v/>
      </c>
      <c r="AX365" s="33" t="str">
        <f>IF(AR365="","",MAX(AX$10:AX364)+1)</f>
        <v/>
      </c>
      <c r="AY365" s="94" t="str">
        <f t="shared" si="351"/>
        <v/>
      </c>
      <c r="AZ365" s="71" t="str">
        <f t="shared" si="352"/>
        <v/>
      </c>
      <c r="BA365" s="52" t="s">
        <v>0</v>
      </c>
      <c r="BB365" s="20" t="str">
        <f t="shared" si="353"/>
        <v/>
      </c>
      <c r="BC365" s="52" t="s">
        <v>0</v>
      </c>
      <c r="BD365" s="165" t="str">
        <f t="shared" si="354"/>
        <v/>
      </c>
      <c r="BE365" s="52" t="s">
        <v>0</v>
      </c>
      <c r="BF365" s="63" t="str">
        <f t="shared" si="355"/>
        <v/>
      </c>
      <c r="BG365" s="93" t="str">
        <f t="shared" si="356"/>
        <v/>
      </c>
      <c r="BH365" s="211" t="str">
        <f t="shared" si="357"/>
        <v/>
      </c>
      <c r="BI365" s="212" t="str">
        <f t="shared" si="328"/>
        <v/>
      </c>
      <c r="BJ365" s="52" t="s">
        <v>0</v>
      </c>
      <c r="BK365" s="57" t="str">
        <f t="shared" si="358"/>
        <v/>
      </c>
      <c r="BL365" s="33" t="str">
        <f t="shared" si="359"/>
        <v/>
      </c>
      <c r="BM365" s="78" t="str">
        <f t="shared" si="360"/>
        <v/>
      </c>
      <c r="BN365" s="78" t="str">
        <f t="shared" si="361"/>
        <v/>
      </c>
      <c r="BO365" s="33" t="str">
        <f t="shared" si="362"/>
        <v/>
      </c>
      <c r="BP365" s="71" t="str">
        <f t="shared" si="363"/>
        <v/>
      </c>
      <c r="BQ365" s="52" t="s">
        <v>0</v>
      </c>
      <c r="BR365" s="87" t="str">
        <f t="shared" si="364"/>
        <v/>
      </c>
      <c r="BS365" s="52" t="s">
        <v>0</v>
      </c>
      <c r="BT365" s="20" t="str">
        <f t="shared" si="365"/>
        <v/>
      </c>
      <c r="BU365" s="52" t="s">
        <v>0</v>
      </c>
      <c r="BV365" s="135"/>
      <c r="BW365" s="52" t="s">
        <v>0</v>
      </c>
      <c r="BX365" s="57" t="str">
        <f t="shared" si="366"/>
        <v/>
      </c>
      <c r="BY365" s="78" t="str">
        <f>IF(BV365="","",MAX(BY$10:BY364)+1)</f>
        <v/>
      </c>
      <c r="BZ365" s="58" t="str">
        <f t="shared" si="367"/>
        <v/>
      </c>
      <c r="CA365" s="52" t="s">
        <v>0</v>
      </c>
      <c r="CB365" s="20" t="str">
        <f t="shared" si="368"/>
        <v/>
      </c>
      <c r="CC365" s="52" t="s">
        <v>0</v>
      </c>
      <c r="CD365" s="63" t="str">
        <f>IF(AND(BM365="NEMA",BN365="NEMA"),MAX(CD$10:CD364)+1,"")</f>
        <v/>
      </c>
      <c r="CE365" s="58" t="str">
        <f t="shared" si="369"/>
        <v/>
      </c>
      <c r="CF365" t="s">
        <v>0</v>
      </c>
      <c r="CG365" s="138" t="str">
        <f t="shared" si="329"/>
        <v/>
      </c>
      <c r="CH365" t="s">
        <v>0</v>
      </c>
      <c r="CI365" s="57" t="str">
        <f>IF(CD365="","",IF(M365&lt;&gt;"CRO","","INSERT INTO osoba (id,reg_broj,oib,spol_id,dat_rodjenja) VALUES ("&amp;CD365&amp;",(SELECT max(reg_broj)+1 FROM osoba),Null,'"&amp;CG365&amp;"',Null); INSERT INTO osoba_log (id,reg_broj,oib,spol_id,dat_rodjenja,dnevnik_id) SELECT id,reg_broj,oib,spol_id,dat_rodjenja,"&amp;dnevnik_id&amp;" FROM osoba WHERE id = "&amp;CD365&amp;";"))</f>
        <v/>
      </c>
      <c r="CJ365" s="71" t="str">
        <f>IF(CD365="","","INSERT INTO imeprezime (id,osoba_id,rbr,ime,prezime,klub_id,identitet_id,sintaksa_id,info,aktivno,dnevnik_id) VALUES ("&amp;CD365&amp;","&amp;IF(CI365="","Null",CD365)&amp;",1,'"&amp;BK365&amp;"','"&amp;BL365&amp;"',(SELECT id FROM klub WHERE naziv = '"&amp;BD365&amp;"'),Null,1,'',1,"&amp;dnevnik_id&amp;");")</f>
        <v/>
      </c>
      <c r="CK365" t="s">
        <v>0</v>
      </c>
      <c r="CL365" s="20" t="str">
        <f t="shared" si="370"/>
        <v/>
      </c>
      <c r="CM365" s="52" t="s">
        <v>0</v>
      </c>
      <c r="CN365" s="57" t="str">
        <f t="shared" si="330"/>
        <v/>
      </c>
      <c r="CO365" s="71" t="str">
        <f t="shared" si="331"/>
        <v/>
      </c>
      <c r="CP365" s="52" t="s">
        <v>0</v>
      </c>
      <c r="CQ365" s="57" t="str">
        <f t="shared" si="371"/>
        <v/>
      </c>
      <c r="CR365" s="58" t="str">
        <f t="shared" si="372"/>
        <v/>
      </c>
      <c r="CS365" s="52" t="s">
        <v>0</v>
      </c>
      <c r="CT365" s="57" t="str">
        <f t="shared" si="373"/>
        <v/>
      </c>
      <c r="CU365" s="58" t="str">
        <f t="shared" si="374"/>
        <v/>
      </c>
      <c r="CV365" s="52" t="s">
        <v>0</v>
      </c>
      <c r="CW365" s="57" t="str">
        <f t="shared" si="375"/>
        <v/>
      </c>
      <c r="CX365" s="58" t="str">
        <f t="shared" si="376"/>
        <v/>
      </c>
      <c r="CY365" s="52" t="s">
        <v>0</v>
      </c>
      <c r="CZ365" s="63" t="str">
        <f t="shared" si="377"/>
        <v/>
      </c>
      <c r="DA365" s="58" t="str" cm="1">
        <f t="array" ref="DA365">IF(CZ365&lt;&gt;"",INDEX(imePrezime_id,CZ365,0),IF(CD365&lt;&gt;"",CD365,""))</f>
        <v/>
      </c>
      <c r="DB365" s="52" t="s">
        <v>0</v>
      </c>
      <c r="DC365" s="63" t="str">
        <f t="shared" si="378"/>
        <v/>
      </c>
      <c r="DD365" s="78" t="str">
        <f t="shared" si="332"/>
        <v/>
      </c>
      <c r="DE365" s="78" t="str">
        <f t="shared" si="379"/>
        <v/>
      </c>
      <c r="DF365" s="78" t="str">
        <f t="shared" si="380"/>
        <v/>
      </c>
      <c r="DG365" s="71" t="str">
        <f t="shared" si="381"/>
        <v/>
      </c>
      <c r="DH365" s="52" t="s">
        <v>0</v>
      </c>
      <c r="DI365" s="63" t="str">
        <f>IF(BL365="","",MAX(DI$10:DI364)+1)</f>
        <v/>
      </c>
      <c r="DJ365" s="78" t="str">
        <f t="shared" si="382"/>
        <v/>
      </c>
      <c r="DK365" s="78" t="str">
        <f t="shared" si="383"/>
        <v/>
      </c>
      <c r="DL365" s="78" t="str">
        <f t="shared" si="384"/>
        <v/>
      </c>
      <c r="DM365" s="78" t="str">
        <f t="shared" si="385"/>
        <v/>
      </c>
      <c r="DN365" s="78" t="str">
        <f t="shared" si="333"/>
        <v/>
      </c>
      <c r="DO365" s="78" t="str">
        <f t="shared" si="334"/>
        <v/>
      </c>
      <c r="DP365" s="78" t="str">
        <f t="shared" si="386"/>
        <v/>
      </c>
      <c r="DQ365" s="78" t="str">
        <f t="shared" si="387"/>
        <v/>
      </c>
      <c r="DR365" s="78" t="str">
        <f t="shared" si="388"/>
        <v/>
      </c>
      <c r="DS365" s="58" t="str">
        <f t="shared" si="335"/>
        <v/>
      </c>
      <c r="DT365" s="52" t="s">
        <v>0</v>
      </c>
      <c r="DU365" s="20"/>
      <c r="DV365" s="52"/>
      <c r="DW365" s="20"/>
      <c r="DX365" s="52"/>
      <c r="DY365" s="230"/>
      <c r="DZ365" s="52" t="s">
        <v>0</v>
      </c>
    </row>
    <row r="366" spans="1:130" x14ac:dyDescent="0.25">
      <c r="A366" t="s">
        <v>0</v>
      </c>
      <c r="B366" s="57" t="str">
        <f>IF(csv!F358="","",csv!T358)</f>
        <v/>
      </c>
      <c r="C366" s="33" t="s">
        <v>0</v>
      </c>
      <c r="D366" s="33" t="str">
        <f>IF(csv!F358="","",csv!F358)</f>
        <v/>
      </c>
      <c r="E366" s="33" t="str">
        <f>IF(csv!E358="","",csv!E358)</f>
        <v/>
      </c>
      <c r="F366" s="33" t="s">
        <v>0</v>
      </c>
      <c r="G366" s="78" t="str">
        <f>IF(csv!M358="","",csv!M358)</f>
        <v/>
      </c>
      <c r="H366" s="78" t="str">
        <f>IF(csv!N358="","",csv!N358)</f>
        <v/>
      </c>
      <c r="I366" s="33" t="s">
        <v>0</v>
      </c>
      <c r="J366" s="33" t="str">
        <f>IF(csv!P358="","",csv!P358)</f>
        <v/>
      </c>
      <c r="K366" s="33" t="str">
        <f>IF(csv!Q358="","",csv!Q358)</f>
        <v/>
      </c>
      <c r="L366" s="33" t="s">
        <v>0</v>
      </c>
      <c r="M366" s="71" t="str">
        <f>IF(csv!R358="","",csv!R358)</f>
        <v/>
      </c>
      <c r="N366" s="52" t="s">
        <v>0</v>
      </c>
      <c r="O366" s="57" t="str">
        <f t="shared" si="336"/>
        <v/>
      </c>
      <c r="P366" s="78" t="str">
        <f>IF(O366="","",IF(COUNTIF(O$10:O365,O366)=0,P365+1,P365))</f>
        <v/>
      </c>
      <c r="Q366" s="93" t="str">
        <f t="shared" si="337"/>
        <v/>
      </c>
      <c r="R366" s="94" t="str" cm="1">
        <f t="array" ref="R366">IF(S366="","",INDEX(natjecanjeStaze_naziv,MATCH(S366,natjecanjeStaze_stazaId,0)))</f>
        <v/>
      </c>
      <c r="S366" s="58" t="str">
        <f t="shared" si="338"/>
        <v/>
      </c>
      <c r="T366" s="52" t="s">
        <v>0</v>
      </c>
      <c r="U366" s="165" t="str">
        <f t="shared" si="339"/>
        <v/>
      </c>
      <c r="V366" s="52" t="s">
        <v>0</v>
      </c>
      <c r="W366" s="57" t="str">
        <f t="shared" si="340"/>
        <v/>
      </c>
      <c r="X366" s="78" t="str">
        <f t="shared" si="326"/>
        <v/>
      </c>
      <c r="Y366" s="33" t="str">
        <f t="shared" si="341"/>
        <v/>
      </c>
      <c r="Z366" s="71" t="str">
        <f>IF(Y366="","",MAX(Z$10:Z365)+1)</f>
        <v/>
      </c>
      <c r="AA366" s="52" t="s">
        <v>0</v>
      </c>
      <c r="AB366" s="135"/>
      <c r="AC366" s="52" t="s">
        <v>0</v>
      </c>
      <c r="AD366" s="20" t="str">
        <f t="shared" si="342"/>
        <v/>
      </c>
      <c r="AE366" s="52" t="s">
        <v>0</v>
      </c>
      <c r="AF366" s="165" t="str">
        <f t="shared" si="343"/>
        <v/>
      </c>
      <c r="AG366" s="52" t="s">
        <v>0</v>
      </c>
      <c r="AH366" s="57" t="str">
        <f t="shared" si="344"/>
        <v/>
      </c>
      <c r="AI366" s="33" t="str">
        <f t="shared" si="345"/>
        <v/>
      </c>
      <c r="AJ366" s="78" t="str">
        <f t="shared" si="327"/>
        <v/>
      </c>
      <c r="AK366" s="33" t="str" cm="1">
        <f t="array" ref="AK366">IF(AJ366="",""&amp;AI366,IF(AJ366="NEMA",AI366,INDEX(klub_naziv,MATCH(INDEX(klubAlias_klubId,AJ366),klub_id,0))))</f>
        <v/>
      </c>
      <c r="AL366" s="33" t="str" cm="1">
        <f t="array" ref="AL366">IFERROR(""&amp;INDEX(registarNatjecatelji,CX366,4),"")</f>
        <v/>
      </c>
      <c r="AM366" s="95" t="str">
        <f t="shared" si="346"/>
        <v/>
      </c>
      <c r="AN366" s="71" t="str">
        <f t="shared" si="347"/>
        <v/>
      </c>
      <c r="AO366" s="52" t="s">
        <v>0</v>
      </c>
      <c r="AP366" s="87" t="str">
        <f>IF(AJ366&lt;&gt;"NEMA","",IF(IFERROR(MATCH(AI366,AI$10:AI365,0),0)&lt;&gt;0,"",AI366))</f>
        <v/>
      </c>
      <c r="AQ366" s="52" t="s">
        <v>0</v>
      </c>
      <c r="AR366" s="135"/>
      <c r="AS366" s="52" t="s">
        <v>0</v>
      </c>
      <c r="AT366" s="57" t="str">
        <f t="shared" si="348"/>
        <v/>
      </c>
      <c r="AU366" s="33" t="str">
        <f>IF(AT366="","",MAX(AU$10:AU365)+1)</f>
        <v/>
      </c>
      <c r="AV366" s="33" t="str">
        <f t="shared" si="349"/>
        <v/>
      </c>
      <c r="AW366" s="33" t="str">
        <f t="shared" si="350"/>
        <v/>
      </c>
      <c r="AX366" s="33" t="str">
        <f>IF(AR366="","",MAX(AX$10:AX365)+1)</f>
        <v/>
      </c>
      <c r="AY366" s="94" t="str">
        <f t="shared" si="351"/>
        <v/>
      </c>
      <c r="AZ366" s="71" t="str">
        <f t="shared" si="352"/>
        <v/>
      </c>
      <c r="BA366" s="52" t="s">
        <v>0</v>
      </c>
      <c r="BB366" s="20" t="str">
        <f t="shared" si="353"/>
        <v/>
      </c>
      <c r="BC366" s="52" t="s">
        <v>0</v>
      </c>
      <c r="BD366" s="165" t="str">
        <f t="shared" si="354"/>
        <v/>
      </c>
      <c r="BE366" s="52" t="s">
        <v>0</v>
      </c>
      <c r="BF366" s="63" t="str">
        <f t="shared" si="355"/>
        <v/>
      </c>
      <c r="BG366" s="93" t="str">
        <f t="shared" si="356"/>
        <v/>
      </c>
      <c r="BH366" s="211" t="str">
        <f t="shared" si="357"/>
        <v/>
      </c>
      <c r="BI366" s="212" t="str">
        <f t="shared" si="328"/>
        <v/>
      </c>
      <c r="BJ366" s="52" t="s">
        <v>0</v>
      </c>
      <c r="BK366" s="57" t="str">
        <f t="shared" si="358"/>
        <v/>
      </c>
      <c r="BL366" s="33" t="str">
        <f t="shared" si="359"/>
        <v/>
      </c>
      <c r="BM366" s="78" t="str">
        <f t="shared" si="360"/>
        <v/>
      </c>
      <c r="BN366" s="78" t="str">
        <f t="shared" si="361"/>
        <v/>
      </c>
      <c r="BO366" s="33" t="str">
        <f t="shared" si="362"/>
        <v/>
      </c>
      <c r="BP366" s="71" t="str">
        <f t="shared" si="363"/>
        <v/>
      </c>
      <c r="BQ366" s="52" t="s">
        <v>0</v>
      </c>
      <c r="BR366" s="87" t="str">
        <f t="shared" si="364"/>
        <v/>
      </c>
      <c r="BS366" s="52" t="s">
        <v>0</v>
      </c>
      <c r="BT366" s="20" t="str">
        <f t="shared" si="365"/>
        <v/>
      </c>
      <c r="BU366" s="52" t="s">
        <v>0</v>
      </c>
      <c r="BV366" s="135"/>
      <c r="BW366" s="52" t="s">
        <v>0</v>
      </c>
      <c r="BX366" s="57" t="str">
        <f t="shared" si="366"/>
        <v/>
      </c>
      <c r="BY366" s="78" t="str">
        <f>IF(BV366="","",MAX(BY$10:BY365)+1)</f>
        <v/>
      </c>
      <c r="BZ366" s="58" t="str">
        <f t="shared" si="367"/>
        <v/>
      </c>
      <c r="CA366" s="52" t="s">
        <v>0</v>
      </c>
      <c r="CB366" s="20" t="str">
        <f t="shared" si="368"/>
        <v/>
      </c>
      <c r="CC366" s="52" t="s">
        <v>0</v>
      </c>
      <c r="CD366" s="63" t="str">
        <f>IF(AND(BM366="NEMA",BN366="NEMA"),MAX(CD$10:CD365)+1,"")</f>
        <v/>
      </c>
      <c r="CE366" s="58" t="str">
        <f t="shared" si="369"/>
        <v/>
      </c>
      <c r="CF366" t="s">
        <v>0</v>
      </c>
      <c r="CG366" s="138" t="str">
        <f t="shared" si="329"/>
        <v/>
      </c>
      <c r="CH366" t="s">
        <v>0</v>
      </c>
      <c r="CI366" s="57" t="str">
        <f>IF(CD366="","",IF(M366&lt;&gt;"CRO","","INSERT INTO osoba (id,reg_broj,oib,spol_id,dat_rodjenja) VALUES ("&amp;CD366&amp;",(SELECT max(reg_broj)+1 FROM osoba),Null,'"&amp;CG366&amp;"',Null); INSERT INTO osoba_log (id,reg_broj,oib,spol_id,dat_rodjenja,dnevnik_id) SELECT id,reg_broj,oib,spol_id,dat_rodjenja,"&amp;dnevnik_id&amp;" FROM osoba WHERE id = "&amp;CD366&amp;";"))</f>
        <v/>
      </c>
      <c r="CJ366" s="71" t="str">
        <f>IF(CD366="","","INSERT INTO imeprezime (id,osoba_id,rbr,ime,prezime,klub_id,identitet_id,sintaksa_id,info,aktivno,dnevnik_id) VALUES ("&amp;CD366&amp;","&amp;IF(CI366="","Null",CD366)&amp;",1,'"&amp;BK366&amp;"','"&amp;BL366&amp;"',(SELECT id FROM klub WHERE naziv = '"&amp;BD366&amp;"'),Null,1,'',1,"&amp;dnevnik_id&amp;");")</f>
        <v/>
      </c>
      <c r="CK366" t="s">
        <v>0</v>
      </c>
      <c r="CL366" s="20" t="str">
        <f t="shared" si="370"/>
        <v/>
      </c>
      <c r="CM366" s="52" t="s">
        <v>0</v>
      </c>
      <c r="CN366" s="57" t="str">
        <f t="shared" si="330"/>
        <v/>
      </c>
      <c r="CO366" s="71" t="str">
        <f t="shared" si="331"/>
        <v/>
      </c>
      <c r="CP366" s="52" t="s">
        <v>0</v>
      </c>
      <c r="CQ366" s="57" t="str">
        <f t="shared" si="371"/>
        <v/>
      </c>
      <c r="CR366" s="58" t="str">
        <f t="shared" si="372"/>
        <v/>
      </c>
      <c r="CS366" s="52" t="s">
        <v>0</v>
      </c>
      <c r="CT366" s="57" t="str">
        <f t="shared" si="373"/>
        <v/>
      </c>
      <c r="CU366" s="58" t="str">
        <f t="shared" si="374"/>
        <v/>
      </c>
      <c r="CV366" s="52" t="s">
        <v>0</v>
      </c>
      <c r="CW366" s="57" t="str">
        <f t="shared" si="375"/>
        <v/>
      </c>
      <c r="CX366" s="58" t="str">
        <f t="shared" si="376"/>
        <v/>
      </c>
      <c r="CY366" s="52" t="s">
        <v>0</v>
      </c>
      <c r="CZ366" s="63" t="str">
        <f t="shared" si="377"/>
        <v/>
      </c>
      <c r="DA366" s="58" t="str" cm="1">
        <f t="array" ref="DA366">IF(CZ366&lt;&gt;"",INDEX(imePrezime_id,CZ366,0),IF(CD366&lt;&gt;"",CD366,""))</f>
        <v/>
      </c>
      <c r="DB366" s="52" t="s">
        <v>0</v>
      </c>
      <c r="DC366" s="63" t="str">
        <f t="shared" si="378"/>
        <v/>
      </c>
      <c r="DD366" s="78" t="str">
        <f t="shared" si="332"/>
        <v/>
      </c>
      <c r="DE366" s="78" t="str">
        <f t="shared" si="379"/>
        <v/>
      </c>
      <c r="DF366" s="78" t="str">
        <f t="shared" si="380"/>
        <v/>
      </c>
      <c r="DG366" s="71" t="str">
        <f t="shared" si="381"/>
        <v/>
      </c>
      <c r="DH366" s="52" t="s">
        <v>0</v>
      </c>
      <c r="DI366" s="63" t="str">
        <f>IF(BL366="","",MAX(DI$10:DI365)+1)</f>
        <v/>
      </c>
      <c r="DJ366" s="78" t="str">
        <f t="shared" si="382"/>
        <v/>
      </c>
      <c r="DK366" s="78" t="str">
        <f t="shared" si="383"/>
        <v/>
      </c>
      <c r="DL366" s="78" t="str">
        <f t="shared" si="384"/>
        <v/>
      </c>
      <c r="DM366" s="78" t="str">
        <f t="shared" si="385"/>
        <v/>
      </c>
      <c r="DN366" s="78" t="str">
        <f t="shared" si="333"/>
        <v/>
      </c>
      <c r="DO366" s="78" t="str">
        <f t="shared" si="334"/>
        <v/>
      </c>
      <c r="DP366" s="78" t="str">
        <f t="shared" si="386"/>
        <v/>
      </c>
      <c r="DQ366" s="78" t="str">
        <f t="shared" si="387"/>
        <v/>
      </c>
      <c r="DR366" s="78" t="str">
        <f t="shared" si="388"/>
        <v/>
      </c>
      <c r="DS366" s="58" t="str">
        <f t="shared" si="335"/>
        <v/>
      </c>
      <c r="DT366" s="52" t="s">
        <v>0</v>
      </c>
      <c r="DU366" s="20"/>
      <c r="DV366" s="52"/>
      <c r="DW366" s="20"/>
      <c r="DX366" s="52"/>
      <c r="DY366" s="230"/>
      <c r="DZ366" s="52" t="s">
        <v>0</v>
      </c>
    </row>
    <row r="367" spans="1:130" x14ac:dyDescent="0.25">
      <c r="A367" t="s">
        <v>0</v>
      </c>
      <c r="B367" s="57" t="str">
        <f>IF(csv!F359="","",csv!T359)</f>
        <v/>
      </c>
      <c r="C367" s="33" t="s">
        <v>0</v>
      </c>
      <c r="D367" s="33" t="str">
        <f>IF(csv!F359="","",csv!F359)</f>
        <v/>
      </c>
      <c r="E367" s="33" t="str">
        <f>IF(csv!E359="","",csv!E359)</f>
        <v/>
      </c>
      <c r="F367" s="33" t="s">
        <v>0</v>
      </c>
      <c r="G367" s="78" t="str">
        <f>IF(csv!M359="","",csv!M359)</f>
        <v/>
      </c>
      <c r="H367" s="78" t="str">
        <f>IF(csv!N359="","",csv!N359)</f>
        <v/>
      </c>
      <c r="I367" s="33" t="s">
        <v>0</v>
      </c>
      <c r="J367" s="33" t="str">
        <f>IF(csv!P359="","",csv!P359)</f>
        <v/>
      </c>
      <c r="K367" s="33" t="str">
        <f>IF(csv!Q359="","",csv!Q359)</f>
        <v/>
      </c>
      <c r="L367" s="33" t="s">
        <v>0</v>
      </c>
      <c r="M367" s="71" t="str">
        <f>IF(csv!R359="","",csv!R359)</f>
        <v/>
      </c>
      <c r="N367" s="52" t="s">
        <v>0</v>
      </c>
      <c r="O367" s="57" t="str">
        <f t="shared" si="336"/>
        <v/>
      </c>
      <c r="P367" s="78" t="str">
        <f>IF(O367="","",IF(COUNTIF(O$10:O366,O367)=0,P366+1,P366))</f>
        <v/>
      </c>
      <c r="Q367" s="93" t="str">
        <f t="shared" si="337"/>
        <v/>
      </c>
      <c r="R367" s="94" t="str" cm="1">
        <f t="array" ref="R367">IF(S367="","",INDEX(natjecanjeStaze_naziv,MATCH(S367,natjecanjeStaze_stazaId,0)))</f>
        <v/>
      </c>
      <c r="S367" s="58" t="str">
        <f t="shared" si="338"/>
        <v/>
      </c>
      <c r="T367" s="52" t="s">
        <v>0</v>
      </c>
      <c r="U367" s="165" t="str">
        <f t="shared" si="339"/>
        <v/>
      </c>
      <c r="V367" s="52" t="s">
        <v>0</v>
      </c>
      <c r="W367" s="57" t="str">
        <f t="shared" si="340"/>
        <v/>
      </c>
      <c r="X367" s="78" t="str">
        <f t="shared" si="326"/>
        <v/>
      </c>
      <c r="Y367" s="33" t="str">
        <f t="shared" si="341"/>
        <v/>
      </c>
      <c r="Z367" s="71" t="str">
        <f>IF(Y367="","",MAX(Z$10:Z366)+1)</f>
        <v/>
      </c>
      <c r="AA367" s="52" t="s">
        <v>0</v>
      </c>
      <c r="AB367" s="135"/>
      <c r="AC367" s="52" t="s">
        <v>0</v>
      </c>
      <c r="AD367" s="20" t="str">
        <f t="shared" si="342"/>
        <v/>
      </c>
      <c r="AE367" s="52" t="s">
        <v>0</v>
      </c>
      <c r="AF367" s="165" t="str">
        <f t="shared" si="343"/>
        <v/>
      </c>
      <c r="AG367" s="52" t="s">
        <v>0</v>
      </c>
      <c r="AH367" s="57" t="str">
        <f t="shared" si="344"/>
        <v/>
      </c>
      <c r="AI367" s="33" t="str">
        <f t="shared" si="345"/>
        <v/>
      </c>
      <c r="AJ367" s="78" t="str">
        <f t="shared" si="327"/>
        <v/>
      </c>
      <c r="AK367" s="33" t="str" cm="1">
        <f t="array" ref="AK367">IF(AJ367="",""&amp;AI367,IF(AJ367="NEMA",AI367,INDEX(klub_naziv,MATCH(INDEX(klubAlias_klubId,AJ367),klub_id,0))))</f>
        <v/>
      </c>
      <c r="AL367" s="33" t="str" cm="1">
        <f t="array" ref="AL367">IFERROR(""&amp;INDEX(registarNatjecatelji,CX367,4),"")</f>
        <v/>
      </c>
      <c r="AM367" s="95" t="str">
        <f t="shared" si="346"/>
        <v/>
      </c>
      <c r="AN367" s="71" t="str">
        <f t="shared" si="347"/>
        <v/>
      </c>
      <c r="AO367" s="52" t="s">
        <v>0</v>
      </c>
      <c r="AP367" s="87" t="str">
        <f>IF(AJ367&lt;&gt;"NEMA","",IF(IFERROR(MATCH(AI367,AI$10:AI366,0),0)&lt;&gt;0,"",AI367))</f>
        <v/>
      </c>
      <c r="AQ367" s="52" t="s">
        <v>0</v>
      </c>
      <c r="AR367" s="135"/>
      <c r="AS367" s="52" t="s">
        <v>0</v>
      </c>
      <c r="AT367" s="57" t="str">
        <f t="shared" si="348"/>
        <v/>
      </c>
      <c r="AU367" s="33" t="str">
        <f>IF(AT367="","",MAX(AU$10:AU366)+1)</f>
        <v/>
      </c>
      <c r="AV367" s="33" t="str">
        <f t="shared" si="349"/>
        <v/>
      </c>
      <c r="AW367" s="33" t="str">
        <f t="shared" si="350"/>
        <v/>
      </c>
      <c r="AX367" s="33" t="str">
        <f>IF(AR367="","",MAX(AX$10:AX366)+1)</f>
        <v/>
      </c>
      <c r="AY367" s="94" t="str">
        <f t="shared" si="351"/>
        <v/>
      </c>
      <c r="AZ367" s="71" t="str">
        <f t="shared" si="352"/>
        <v/>
      </c>
      <c r="BA367" s="52" t="s">
        <v>0</v>
      </c>
      <c r="BB367" s="20" t="str">
        <f t="shared" si="353"/>
        <v/>
      </c>
      <c r="BC367" s="52" t="s">
        <v>0</v>
      </c>
      <c r="BD367" s="165" t="str">
        <f t="shared" si="354"/>
        <v/>
      </c>
      <c r="BE367" s="52" t="s">
        <v>0</v>
      </c>
      <c r="BF367" s="63" t="str">
        <f t="shared" si="355"/>
        <v/>
      </c>
      <c r="BG367" s="93" t="str">
        <f t="shared" si="356"/>
        <v/>
      </c>
      <c r="BH367" s="211" t="str">
        <f t="shared" si="357"/>
        <v/>
      </c>
      <c r="BI367" s="212" t="str">
        <f t="shared" si="328"/>
        <v/>
      </c>
      <c r="BJ367" s="52" t="s">
        <v>0</v>
      </c>
      <c r="BK367" s="57" t="str">
        <f t="shared" si="358"/>
        <v/>
      </c>
      <c r="BL367" s="33" t="str">
        <f t="shared" si="359"/>
        <v/>
      </c>
      <c r="BM367" s="78" t="str">
        <f t="shared" si="360"/>
        <v/>
      </c>
      <c r="BN367" s="78" t="str">
        <f t="shared" si="361"/>
        <v/>
      </c>
      <c r="BO367" s="33" t="str">
        <f t="shared" si="362"/>
        <v/>
      </c>
      <c r="BP367" s="71" t="str">
        <f t="shared" si="363"/>
        <v/>
      </c>
      <c r="BQ367" s="52" t="s">
        <v>0</v>
      </c>
      <c r="BR367" s="87" t="str">
        <f t="shared" si="364"/>
        <v/>
      </c>
      <c r="BS367" s="52" t="s">
        <v>0</v>
      </c>
      <c r="BT367" s="20" t="str">
        <f t="shared" si="365"/>
        <v/>
      </c>
      <c r="BU367" s="52" t="s">
        <v>0</v>
      </c>
      <c r="BV367" s="135"/>
      <c r="BW367" s="52" t="s">
        <v>0</v>
      </c>
      <c r="BX367" s="57" t="str">
        <f t="shared" si="366"/>
        <v/>
      </c>
      <c r="BY367" s="78" t="str">
        <f>IF(BV367="","",MAX(BY$10:BY366)+1)</f>
        <v/>
      </c>
      <c r="BZ367" s="58" t="str">
        <f t="shared" si="367"/>
        <v/>
      </c>
      <c r="CA367" s="52" t="s">
        <v>0</v>
      </c>
      <c r="CB367" s="20" t="str">
        <f t="shared" si="368"/>
        <v/>
      </c>
      <c r="CC367" s="52" t="s">
        <v>0</v>
      </c>
      <c r="CD367" s="63" t="str">
        <f>IF(AND(BM367="NEMA",BN367="NEMA"),MAX(CD$10:CD366)+1,"")</f>
        <v/>
      </c>
      <c r="CE367" s="58" t="str">
        <f t="shared" si="369"/>
        <v/>
      </c>
      <c r="CF367" t="s">
        <v>0</v>
      </c>
      <c r="CG367" s="138" t="str">
        <f t="shared" si="329"/>
        <v/>
      </c>
      <c r="CH367" t="s">
        <v>0</v>
      </c>
      <c r="CI367" s="57" t="str">
        <f>IF(CD367="","",IF(M367&lt;&gt;"CRO","","INSERT INTO osoba (id,reg_broj,oib,spol_id,dat_rodjenja) VALUES ("&amp;CD367&amp;",(SELECT max(reg_broj)+1 FROM osoba),Null,'"&amp;CG367&amp;"',Null); INSERT INTO osoba_log (id,reg_broj,oib,spol_id,dat_rodjenja,dnevnik_id) SELECT id,reg_broj,oib,spol_id,dat_rodjenja,"&amp;dnevnik_id&amp;" FROM osoba WHERE id = "&amp;CD367&amp;";"))</f>
        <v/>
      </c>
      <c r="CJ367" s="71" t="str">
        <f>IF(CD367="","","INSERT INTO imeprezime (id,osoba_id,rbr,ime,prezime,klub_id,identitet_id,sintaksa_id,info,aktivno,dnevnik_id) VALUES ("&amp;CD367&amp;","&amp;IF(CI367="","Null",CD367)&amp;",1,'"&amp;BK367&amp;"','"&amp;BL367&amp;"',(SELECT id FROM klub WHERE naziv = '"&amp;BD367&amp;"'),Null,1,'',1,"&amp;dnevnik_id&amp;");")</f>
        <v/>
      </c>
      <c r="CK367" t="s">
        <v>0</v>
      </c>
      <c r="CL367" s="20" t="str">
        <f t="shared" si="370"/>
        <v/>
      </c>
      <c r="CM367" s="52" t="s">
        <v>0</v>
      </c>
      <c r="CN367" s="57" t="str">
        <f t="shared" si="330"/>
        <v/>
      </c>
      <c r="CO367" s="71" t="str">
        <f t="shared" si="331"/>
        <v/>
      </c>
      <c r="CP367" s="52" t="s">
        <v>0</v>
      </c>
      <c r="CQ367" s="57" t="str">
        <f t="shared" si="371"/>
        <v/>
      </c>
      <c r="CR367" s="58" t="str">
        <f t="shared" si="372"/>
        <v/>
      </c>
      <c r="CS367" s="52" t="s">
        <v>0</v>
      </c>
      <c r="CT367" s="57" t="str">
        <f t="shared" si="373"/>
        <v/>
      </c>
      <c r="CU367" s="58" t="str">
        <f t="shared" si="374"/>
        <v/>
      </c>
      <c r="CV367" s="52" t="s">
        <v>0</v>
      </c>
      <c r="CW367" s="57" t="str">
        <f t="shared" si="375"/>
        <v/>
      </c>
      <c r="CX367" s="58" t="str">
        <f t="shared" si="376"/>
        <v/>
      </c>
      <c r="CY367" s="52" t="s">
        <v>0</v>
      </c>
      <c r="CZ367" s="63" t="str">
        <f t="shared" si="377"/>
        <v/>
      </c>
      <c r="DA367" s="58" t="str" cm="1">
        <f t="array" ref="DA367">IF(CZ367&lt;&gt;"",INDEX(imePrezime_id,CZ367,0),IF(CD367&lt;&gt;"",CD367,""))</f>
        <v/>
      </c>
      <c r="DB367" s="52" t="s">
        <v>0</v>
      </c>
      <c r="DC367" s="63" t="str">
        <f t="shared" si="378"/>
        <v/>
      </c>
      <c r="DD367" s="78" t="str">
        <f t="shared" si="332"/>
        <v/>
      </c>
      <c r="DE367" s="78" t="str">
        <f t="shared" si="379"/>
        <v/>
      </c>
      <c r="DF367" s="78" t="str">
        <f t="shared" si="380"/>
        <v/>
      </c>
      <c r="DG367" s="71" t="str">
        <f t="shared" si="381"/>
        <v/>
      </c>
      <c r="DH367" s="52" t="s">
        <v>0</v>
      </c>
      <c r="DI367" s="63" t="str">
        <f>IF(BL367="","",MAX(DI$10:DI366)+1)</f>
        <v/>
      </c>
      <c r="DJ367" s="78" t="str">
        <f t="shared" si="382"/>
        <v/>
      </c>
      <c r="DK367" s="78" t="str">
        <f t="shared" si="383"/>
        <v/>
      </c>
      <c r="DL367" s="78" t="str">
        <f t="shared" si="384"/>
        <v/>
      </c>
      <c r="DM367" s="78" t="str">
        <f t="shared" si="385"/>
        <v/>
      </c>
      <c r="DN367" s="78" t="str">
        <f t="shared" si="333"/>
        <v/>
      </c>
      <c r="DO367" s="78" t="str">
        <f t="shared" si="334"/>
        <v/>
      </c>
      <c r="DP367" s="78" t="str">
        <f t="shared" si="386"/>
        <v/>
      </c>
      <c r="DQ367" s="78" t="str">
        <f t="shared" si="387"/>
        <v/>
      </c>
      <c r="DR367" s="78" t="str">
        <f t="shared" si="388"/>
        <v/>
      </c>
      <c r="DS367" s="58" t="str">
        <f t="shared" si="335"/>
        <v/>
      </c>
      <c r="DT367" s="52" t="s">
        <v>0</v>
      </c>
      <c r="DU367" s="20"/>
      <c r="DV367" s="52"/>
      <c r="DW367" s="20"/>
      <c r="DX367" s="52"/>
      <c r="DY367" s="230"/>
      <c r="DZ367" s="52" t="s">
        <v>0</v>
      </c>
    </row>
    <row r="368" spans="1:130" x14ac:dyDescent="0.25">
      <c r="A368" t="s">
        <v>0</v>
      </c>
      <c r="B368" s="57" t="str">
        <f>IF(csv!F360="","",csv!T360)</f>
        <v/>
      </c>
      <c r="C368" s="33" t="s">
        <v>0</v>
      </c>
      <c r="D368" s="33" t="str">
        <f>IF(csv!F360="","",csv!F360)</f>
        <v/>
      </c>
      <c r="E368" s="33" t="str">
        <f>IF(csv!E360="","",csv!E360)</f>
        <v/>
      </c>
      <c r="F368" s="33" t="s">
        <v>0</v>
      </c>
      <c r="G368" s="78" t="str">
        <f>IF(csv!M360="","",csv!M360)</f>
        <v/>
      </c>
      <c r="H368" s="78" t="str">
        <f>IF(csv!N360="","",csv!N360)</f>
        <v/>
      </c>
      <c r="I368" s="33" t="s">
        <v>0</v>
      </c>
      <c r="J368" s="33" t="str">
        <f>IF(csv!P360="","",csv!P360)</f>
        <v/>
      </c>
      <c r="K368" s="33" t="str">
        <f>IF(csv!Q360="","",csv!Q360)</f>
        <v/>
      </c>
      <c r="L368" s="33" t="s">
        <v>0</v>
      </c>
      <c r="M368" s="71" t="str">
        <f>IF(csv!R360="","",csv!R360)</f>
        <v/>
      </c>
      <c r="N368" s="52" t="s">
        <v>0</v>
      </c>
      <c r="O368" s="57" t="str">
        <f t="shared" si="336"/>
        <v/>
      </c>
      <c r="P368" s="78" t="str">
        <f>IF(O368="","",IF(COUNTIF(O$10:O367,O368)=0,P367+1,P367))</f>
        <v/>
      </c>
      <c r="Q368" s="93" t="str">
        <f t="shared" si="337"/>
        <v/>
      </c>
      <c r="R368" s="94" t="str" cm="1">
        <f t="array" ref="R368">IF(S368="","",INDEX(natjecanjeStaze_naziv,MATCH(S368,natjecanjeStaze_stazaId,0)))</f>
        <v/>
      </c>
      <c r="S368" s="58" t="str">
        <f t="shared" si="338"/>
        <v/>
      </c>
      <c r="T368" s="52" t="s">
        <v>0</v>
      </c>
      <c r="U368" s="165" t="str">
        <f t="shared" si="339"/>
        <v/>
      </c>
      <c r="V368" s="52" t="s">
        <v>0</v>
      </c>
      <c r="W368" s="57" t="str">
        <f t="shared" si="340"/>
        <v/>
      </c>
      <c r="X368" s="78" t="str">
        <f t="shared" si="326"/>
        <v/>
      </c>
      <c r="Y368" s="33" t="str">
        <f t="shared" si="341"/>
        <v/>
      </c>
      <c r="Z368" s="71" t="str">
        <f>IF(Y368="","",MAX(Z$10:Z367)+1)</f>
        <v/>
      </c>
      <c r="AA368" s="52" t="s">
        <v>0</v>
      </c>
      <c r="AB368" s="135"/>
      <c r="AC368" s="52" t="s">
        <v>0</v>
      </c>
      <c r="AD368" s="20" t="str">
        <f t="shared" si="342"/>
        <v/>
      </c>
      <c r="AE368" s="52" t="s">
        <v>0</v>
      </c>
      <c r="AF368" s="165" t="str">
        <f t="shared" si="343"/>
        <v/>
      </c>
      <c r="AG368" s="52" t="s">
        <v>0</v>
      </c>
      <c r="AH368" s="57" t="str">
        <f t="shared" si="344"/>
        <v/>
      </c>
      <c r="AI368" s="33" t="str">
        <f t="shared" si="345"/>
        <v/>
      </c>
      <c r="AJ368" s="78" t="str">
        <f t="shared" si="327"/>
        <v/>
      </c>
      <c r="AK368" s="33" t="str" cm="1">
        <f t="array" ref="AK368">IF(AJ368="",""&amp;AI368,IF(AJ368="NEMA",AI368,INDEX(klub_naziv,MATCH(INDEX(klubAlias_klubId,AJ368),klub_id,0))))</f>
        <v/>
      </c>
      <c r="AL368" s="33" t="str" cm="1">
        <f t="array" ref="AL368">IFERROR(""&amp;INDEX(registarNatjecatelji,CX368,4),"")</f>
        <v/>
      </c>
      <c r="AM368" s="95" t="str">
        <f t="shared" si="346"/>
        <v/>
      </c>
      <c r="AN368" s="71" t="str">
        <f t="shared" si="347"/>
        <v/>
      </c>
      <c r="AO368" s="52" t="s">
        <v>0</v>
      </c>
      <c r="AP368" s="87" t="str">
        <f>IF(AJ368&lt;&gt;"NEMA","",IF(IFERROR(MATCH(AI368,AI$10:AI367,0),0)&lt;&gt;0,"",AI368))</f>
        <v/>
      </c>
      <c r="AQ368" s="52" t="s">
        <v>0</v>
      </c>
      <c r="AR368" s="135"/>
      <c r="AS368" s="52" t="s">
        <v>0</v>
      </c>
      <c r="AT368" s="57" t="str">
        <f t="shared" si="348"/>
        <v/>
      </c>
      <c r="AU368" s="33" t="str">
        <f>IF(AT368="","",MAX(AU$10:AU367)+1)</f>
        <v/>
      </c>
      <c r="AV368" s="33" t="str">
        <f t="shared" si="349"/>
        <v/>
      </c>
      <c r="AW368" s="33" t="str">
        <f t="shared" si="350"/>
        <v/>
      </c>
      <c r="AX368" s="33" t="str">
        <f>IF(AR368="","",MAX(AX$10:AX367)+1)</f>
        <v/>
      </c>
      <c r="AY368" s="94" t="str">
        <f t="shared" si="351"/>
        <v/>
      </c>
      <c r="AZ368" s="71" t="str">
        <f t="shared" si="352"/>
        <v/>
      </c>
      <c r="BA368" s="52" t="s">
        <v>0</v>
      </c>
      <c r="BB368" s="20" t="str">
        <f t="shared" si="353"/>
        <v/>
      </c>
      <c r="BC368" s="52" t="s">
        <v>0</v>
      </c>
      <c r="BD368" s="165" t="str">
        <f t="shared" si="354"/>
        <v/>
      </c>
      <c r="BE368" s="52" t="s">
        <v>0</v>
      </c>
      <c r="BF368" s="63" t="str">
        <f t="shared" si="355"/>
        <v/>
      </c>
      <c r="BG368" s="93" t="str">
        <f t="shared" si="356"/>
        <v/>
      </c>
      <c r="BH368" s="211" t="str">
        <f t="shared" si="357"/>
        <v/>
      </c>
      <c r="BI368" s="212" t="str">
        <f t="shared" si="328"/>
        <v/>
      </c>
      <c r="BJ368" s="52" t="s">
        <v>0</v>
      </c>
      <c r="BK368" s="57" t="str">
        <f t="shared" si="358"/>
        <v/>
      </c>
      <c r="BL368" s="33" t="str">
        <f t="shared" si="359"/>
        <v/>
      </c>
      <c r="BM368" s="78" t="str">
        <f t="shared" si="360"/>
        <v/>
      </c>
      <c r="BN368" s="78" t="str">
        <f t="shared" si="361"/>
        <v/>
      </c>
      <c r="BO368" s="33" t="str">
        <f t="shared" si="362"/>
        <v/>
      </c>
      <c r="BP368" s="71" t="str">
        <f t="shared" si="363"/>
        <v/>
      </c>
      <c r="BQ368" s="52" t="s">
        <v>0</v>
      </c>
      <c r="BR368" s="87" t="str">
        <f t="shared" si="364"/>
        <v/>
      </c>
      <c r="BS368" s="52" t="s">
        <v>0</v>
      </c>
      <c r="BT368" s="20" t="str">
        <f t="shared" si="365"/>
        <v/>
      </c>
      <c r="BU368" s="52" t="s">
        <v>0</v>
      </c>
      <c r="BV368" s="135"/>
      <c r="BW368" s="52" t="s">
        <v>0</v>
      </c>
      <c r="BX368" s="57" t="str">
        <f t="shared" si="366"/>
        <v/>
      </c>
      <c r="BY368" s="78" t="str">
        <f>IF(BV368="","",MAX(BY$10:BY367)+1)</f>
        <v/>
      </c>
      <c r="BZ368" s="58" t="str">
        <f t="shared" si="367"/>
        <v/>
      </c>
      <c r="CA368" s="52" t="s">
        <v>0</v>
      </c>
      <c r="CB368" s="20" t="str">
        <f t="shared" si="368"/>
        <v/>
      </c>
      <c r="CC368" s="52" t="s">
        <v>0</v>
      </c>
      <c r="CD368" s="63" t="str">
        <f>IF(AND(BM368="NEMA",BN368="NEMA"),MAX(CD$10:CD367)+1,"")</f>
        <v/>
      </c>
      <c r="CE368" s="58" t="str">
        <f t="shared" si="369"/>
        <v/>
      </c>
      <c r="CF368" t="s">
        <v>0</v>
      </c>
      <c r="CG368" s="138" t="str">
        <f t="shared" si="329"/>
        <v/>
      </c>
      <c r="CH368" t="s">
        <v>0</v>
      </c>
      <c r="CI368" s="57" t="str">
        <f>IF(CD368="","",IF(M368&lt;&gt;"CRO","","INSERT INTO osoba (id,reg_broj,oib,spol_id,dat_rodjenja) VALUES ("&amp;CD368&amp;",(SELECT max(reg_broj)+1 FROM osoba),Null,'"&amp;CG368&amp;"',Null); INSERT INTO osoba_log (id,reg_broj,oib,spol_id,dat_rodjenja,dnevnik_id) SELECT id,reg_broj,oib,spol_id,dat_rodjenja,"&amp;dnevnik_id&amp;" FROM osoba WHERE id = "&amp;CD368&amp;";"))</f>
        <v/>
      </c>
      <c r="CJ368" s="71" t="str">
        <f>IF(CD368="","","INSERT INTO imeprezime (id,osoba_id,rbr,ime,prezime,klub_id,identitet_id,sintaksa_id,info,aktivno,dnevnik_id) VALUES ("&amp;CD368&amp;","&amp;IF(CI368="","Null",CD368)&amp;",1,'"&amp;BK368&amp;"','"&amp;BL368&amp;"',(SELECT id FROM klub WHERE naziv = '"&amp;BD368&amp;"'),Null,1,'',1,"&amp;dnevnik_id&amp;");")</f>
        <v/>
      </c>
      <c r="CK368" t="s">
        <v>0</v>
      </c>
      <c r="CL368" s="20" t="str">
        <f t="shared" si="370"/>
        <v/>
      </c>
      <c r="CM368" s="52" t="s">
        <v>0</v>
      </c>
      <c r="CN368" s="57" t="str">
        <f t="shared" si="330"/>
        <v/>
      </c>
      <c r="CO368" s="71" t="str">
        <f t="shared" si="331"/>
        <v/>
      </c>
      <c r="CP368" s="52" t="s">
        <v>0</v>
      </c>
      <c r="CQ368" s="57" t="str">
        <f t="shared" si="371"/>
        <v/>
      </c>
      <c r="CR368" s="58" t="str">
        <f t="shared" si="372"/>
        <v/>
      </c>
      <c r="CS368" s="52" t="s">
        <v>0</v>
      </c>
      <c r="CT368" s="57" t="str">
        <f t="shared" si="373"/>
        <v/>
      </c>
      <c r="CU368" s="58" t="str">
        <f t="shared" si="374"/>
        <v/>
      </c>
      <c r="CV368" s="52" t="s">
        <v>0</v>
      </c>
      <c r="CW368" s="57" t="str">
        <f t="shared" si="375"/>
        <v/>
      </c>
      <c r="CX368" s="58" t="str">
        <f t="shared" si="376"/>
        <v/>
      </c>
      <c r="CY368" s="52" t="s">
        <v>0</v>
      </c>
      <c r="CZ368" s="63" t="str">
        <f t="shared" si="377"/>
        <v/>
      </c>
      <c r="DA368" s="58" t="str" cm="1">
        <f t="array" ref="DA368">IF(CZ368&lt;&gt;"",INDEX(imePrezime_id,CZ368,0),IF(CD368&lt;&gt;"",CD368,""))</f>
        <v/>
      </c>
      <c r="DB368" s="52" t="s">
        <v>0</v>
      </c>
      <c r="DC368" s="63" t="str">
        <f t="shared" si="378"/>
        <v/>
      </c>
      <c r="DD368" s="78" t="str">
        <f t="shared" si="332"/>
        <v/>
      </c>
      <c r="DE368" s="78" t="str">
        <f t="shared" si="379"/>
        <v/>
      </c>
      <c r="DF368" s="78" t="str">
        <f t="shared" si="380"/>
        <v/>
      </c>
      <c r="DG368" s="71" t="str">
        <f t="shared" si="381"/>
        <v/>
      </c>
      <c r="DH368" s="52" t="s">
        <v>0</v>
      </c>
      <c r="DI368" s="63" t="str">
        <f>IF(BL368="","",MAX(DI$10:DI367)+1)</f>
        <v/>
      </c>
      <c r="DJ368" s="78" t="str">
        <f t="shared" si="382"/>
        <v/>
      </c>
      <c r="DK368" s="78" t="str">
        <f t="shared" si="383"/>
        <v/>
      </c>
      <c r="DL368" s="78" t="str">
        <f t="shared" si="384"/>
        <v/>
      </c>
      <c r="DM368" s="78" t="str">
        <f t="shared" si="385"/>
        <v/>
      </c>
      <c r="DN368" s="78" t="str">
        <f t="shared" si="333"/>
        <v/>
      </c>
      <c r="DO368" s="78" t="str">
        <f t="shared" si="334"/>
        <v/>
      </c>
      <c r="DP368" s="78" t="str">
        <f t="shared" si="386"/>
        <v/>
      </c>
      <c r="DQ368" s="78" t="str">
        <f t="shared" si="387"/>
        <v/>
      </c>
      <c r="DR368" s="78" t="str">
        <f t="shared" si="388"/>
        <v/>
      </c>
      <c r="DS368" s="58" t="str">
        <f t="shared" si="335"/>
        <v/>
      </c>
      <c r="DT368" s="52" t="s">
        <v>0</v>
      </c>
      <c r="DU368" s="20"/>
      <c r="DV368" s="52"/>
      <c r="DW368" s="20"/>
      <c r="DX368" s="52"/>
      <c r="DY368" s="230"/>
      <c r="DZ368" s="52" t="s">
        <v>0</v>
      </c>
    </row>
    <row r="369" spans="1:130" x14ac:dyDescent="0.25">
      <c r="A369" t="s">
        <v>0</v>
      </c>
      <c r="B369" s="57" t="str">
        <f>IF(csv!F361="","",csv!T361)</f>
        <v/>
      </c>
      <c r="C369" s="33" t="s">
        <v>0</v>
      </c>
      <c r="D369" s="33" t="str">
        <f>IF(csv!F361="","",csv!F361)</f>
        <v/>
      </c>
      <c r="E369" s="33" t="str">
        <f>IF(csv!E361="","",csv!E361)</f>
        <v/>
      </c>
      <c r="F369" s="33" t="s">
        <v>0</v>
      </c>
      <c r="G369" s="78" t="str">
        <f>IF(csv!M361="","",csv!M361)</f>
        <v/>
      </c>
      <c r="H369" s="78" t="str">
        <f>IF(csv!N361="","",csv!N361)</f>
        <v/>
      </c>
      <c r="I369" s="33" t="s">
        <v>0</v>
      </c>
      <c r="J369" s="33" t="str">
        <f>IF(csv!P361="","",csv!P361)</f>
        <v/>
      </c>
      <c r="K369" s="33" t="str">
        <f>IF(csv!Q361="","",csv!Q361)</f>
        <v/>
      </c>
      <c r="L369" s="33" t="s">
        <v>0</v>
      </c>
      <c r="M369" s="71" t="str">
        <f>IF(csv!R361="","",csv!R361)</f>
        <v/>
      </c>
      <c r="N369" s="52" t="s">
        <v>0</v>
      </c>
      <c r="O369" s="57" t="str">
        <f t="shared" si="336"/>
        <v/>
      </c>
      <c r="P369" s="78" t="str">
        <f>IF(O369="","",IF(COUNTIF(O$10:O368,O369)=0,P368+1,P368))</f>
        <v/>
      </c>
      <c r="Q369" s="93" t="str">
        <f t="shared" si="337"/>
        <v/>
      </c>
      <c r="R369" s="94" t="str" cm="1">
        <f t="array" ref="R369">IF(S369="","",INDEX(natjecanjeStaze_naziv,MATCH(S369,natjecanjeStaze_stazaId,0)))</f>
        <v/>
      </c>
      <c r="S369" s="58" t="str">
        <f t="shared" si="338"/>
        <v/>
      </c>
      <c r="T369" s="52" t="s">
        <v>0</v>
      </c>
      <c r="U369" s="165" t="str">
        <f t="shared" si="339"/>
        <v/>
      </c>
      <c r="V369" s="52" t="s">
        <v>0</v>
      </c>
      <c r="W369" s="57" t="str">
        <f t="shared" si="340"/>
        <v/>
      </c>
      <c r="X369" s="78" t="str">
        <f t="shared" si="326"/>
        <v/>
      </c>
      <c r="Y369" s="33" t="str">
        <f t="shared" si="341"/>
        <v/>
      </c>
      <c r="Z369" s="71" t="str">
        <f>IF(Y369="","",MAX(Z$10:Z368)+1)</f>
        <v/>
      </c>
      <c r="AA369" s="52" t="s">
        <v>0</v>
      </c>
      <c r="AB369" s="135"/>
      <c r="AC369" s="52" t="s">
        <v>0</v>
      </c>
      <c r="AD369" s="20" t="str">
        <f t="shared" si="342"/>
        <v/>
      </c>
      <c r="AE369" s="52" t="s">
        <v>0</v>
      </c>
      <c r="AF369" s="165" t="str">
        <f t="shared" si="343"/>
        <v/>
      </c>
      <c r="AG369" s="52" t="s">
        <v>0</v>
      </c>
      <c r="AH369" s="57" t="str">
        <f t="shared" si="344"/>
        <v/>
      </c>
      <c r="AI369" s="33" t="str">
        <f t="shared" si="345"/>
        <v/>
      </c>
      <c r="AJ369" s="78" t="str">
        <f t="shared" si="327"/>
        <v/>
      </c>
      <c r="AK369" s="33" t="str" cm="1">
        <f t="array" ref="AK369">IF(AJ369="",""&amp;AI369,IF(AJ369="NEMA",AI369,INDEX(klub_naziv,MATCH(INDEX(klubAlias_klubId,AJ369),klub_id,0))))</f>
        <v/>
      </c>
      <c r="AL369" s="33" t="str" cm="1">
        <f t="array" ref="AL369">IFERROR(""&amp;INDEX(registarNatjecatelji,CX369,4),"")</f>
        <v/>
      </c>
      <c r="AM369" s="95" t="str">
        <f t="shared" si="346"/>
        <v/>
      </c>
      <c r="AN369" s="71" t="str">
        <f t="shared" si="347"/>
        <v/>
      </c>
      <c r="AO369" s="52" t="s">
        <v>0</v>
      </c>
      <c r="AP369" s="87" t="str">
        <f>IF(AJ369&lt;&gt;"NEMA","",IF(IFERROR(MATCH(AI369,AI$10:AI368,0),0)&lt;&gt;0,"",AI369))</f>
        <v/>
      </c>
      <c r="AQ369" s="52" t="s">
        <v>0</v>
      </c>
      <c r="AR369" s="135"/>
      <c r="AS369" s="52" t="s">
        <v>0</v>
      </c>
      <c r="AT369" s="57" t="str">
        <f t="shared" si="348"/>
        <v/>
      </c>
      <c r="AU369" s="33" t="str">
        <f>IF(AT369="","",MAX(AU$10:AU368)+1)</f>
        <v/>
      </c>
      <c r="AV369" s="33" t="str">
        <f t="shared" si="349"/>
        <v/>
      </c>
      <c r="AW369" s="33" t="str">
        <f t="shared" si="350"/>
        <v/>
      </c>
      <c r="AX369" s="33" t="str">
        <f>IF(AR369="","",MAX(AX$10:AX368)+1)</f>
        <v/>
      </c>
      <c r="AY369" s="94" t="str">
        <f t="shared" si="351"/>
        <v/>
      </c>
      <c r="AZ369" s="71" t="str">
        <f t="shared" si="352"/>
        <v/>
      </c>
      <c r="BA369" s="52" t="s">
        <v>0</v>
      </c>
      <c r="BB369" s="20" t="str">
        <f t="shared" si="353"/>
        <v/>
      </c>
      <c r="BC369" s="52" t="s">
        <v>0</v>
      </c>
      <c r="BD369" s="165" t="str">
        <f t="shared" si="354"/>
        <v/>
      </c>
      <c r="BE369" s="52" t="s">
        <v>0</v>
      </c>
      <c r="BF369" s="63" t="str">
        <f t="shared" si="355"/>
        <v/>
      </c>
      <c r="BG369" s="93" t="str">
        <f t="shared" si="356"/>
        <v/>
      </c>
      <c r="BH369" s="211" t="str">
        <f t="shared" si="357"/>
        <v/>
      </c>
      <c r="BI369" s="212" t="str">
        <f t="shared" si="328"/>
        <v/>
      </c>
      <c r="BJ369" s="52" t="s">
        <v>0</v>
      </c>
      <c r="BK369" s="57" t="str">
        <f t="shared" si="358"/>
        <v/>
      </c>
      <c r="BL369" s="33" t="str">
        <f t="shared" si="359"/>
        <v/>
      </c>
      <c r="BM369" s="78" t="str">
        <f t="shared" si="360"/>
        <v/>
      </c>
      <c r="BN369" s="78" t="str">
        <f t="shared" si="361"/>
        <v/>
      </c>
      <c r="BO369" s="33" t="str">
        <f t="shared" si="362"/>
        <v/>
      </c>
      <c r="BP369" s="71" t="str">
        <f t="shared" si="363"/>
        <v/>
      </c>
      <c r="BQ369" s="52" t="s">
        <v>0</v>
      </c>
      <c r="BR369" s="87" t="str">
        <f t="shared" si="364"/>
        <v/>
      </c>
      <c r="BS369" s="52" t="s">
        <v>0</v>
      </c>
      <c r="BT369" s="20" t="str">
        <f t="shared" si="365"/>
        <v/>
      </c>
      <c r="BU369" s="52" t="s">
        <v>0</v>
      </c>
      <c r="BV369" s="135"/>
      <c r="BW369" s="52" t="s">
        <v>0</v>
      </c>
      <c r="BX369" s="57" t="str">
        <f t="shared" si="366"/>
        <v/>
      </c>
      <c r="BY369" s="78" t="str">
        <f>IF(BV369="","",MAX(BY$10:BY368)+1)</f>
        <v/>
      </c>
      <c r="BZ369" s="58" t="str">
        <f t="shared" si="367"/>
        <v/>
      </c>
      <c r="CA369" s="52" t="s">
        <v>0</v>
      </c>
      <c r="CB369" s="20" t="str">
        <f t="shared" si="368"/>
        <v/>
      </c>
      <c r="CC369" s="52" t="s">
        <v>0</v>
      </c>
      <c r="CD369" s="63" t="str">
        <f>IF(AND(BM369="NEMA",BN369="NEMA"),MAX(CD$10:CD368)+1,"")</f>
        <v/>
      </c>
      <c r="CE369" s="58" t="str">
        <f t="shared" si="369"/>
        <v/>
      </c>
      <c r="CF369" t="s">
        <v>0</v>
      </c>
      <c r="CG369" s="138" t="str">
        <f t="shared" si="329"/>
        <v/>
      </c>
      <c r="CH369" t="s">
        <v>0</v>
      </c>
      <c r="CI369" s="57" t="str">
        <f>IF(CD369="","",IF(M369&lt;&gt;"CRO","","INSERT INTO osoba (id,reg_broj,oib,spol_id,dat_rodjenja) VALUES ("&amp;CD369&amp;",(SELECT max(reg_broj)+1 FROM osoba),Null,'"&amp;CG369&amp;"',Null); INSERT INTO osoba_log (id,reg_broj,oib,spol_id,dat_rodjenja,dnevnik_id) SELECT id,reg_broj,oib,spol_id,dat_rodjenja,"&amp;dnevnik_id&amp;" FROM osoba WHERE id = "&amp;CD369&amp;";"))</f>
        <v/>
      </c>
      <c r="CJ369" s="71" t="str">
        <f>IF(CD369="","","INSERT INTO imeprezime (id,osoba_id,rbr,ime,prezime,klub_id,identitet_id,sintaksa_id,info,aktivno,dnevnik_id) VALUES ("&amp;CD369&amp;","&amp;IF(CI369="","Null",CD369)&amp;",1,'"&amp;BK369&amp;"','"&amp;BL369&amp;"',(SELECT id FROM klub WHERE naziv = '"&amp;BD369&amp;"'),Null,1,'',1,"&amp;dnevnik_id&amp;");")</f>
        <v/>
      </c>
      <c r="CK369" t="s">
        <v>0</v>
      </c>
      <c r="CL369" s="20" t="str">
        <f t="shared" si="370"/>
        <v/>
      </c>
      <c r="CM369" s="52" t="s">
        <v>0</v>
      </c>
      <c r="CN369" s="57" t="str">
        <f t="shared" si="330"/>
        <v/>
      </c>
      <c r="CO369" s="71" t="str">
        <f t="shared" si="331"/>
        <v/>
      </c>
      <c r="CP369" s="52" t="s">
        <v>0</v>
      </c>
      <c r="CQ369" s="57" t="str">
        <f t="shared" si="371"/>
        <v/>
      </c>
      <c r="CR369" s="58" t="str">
        <f t="shared" si="372"/>
        <v/>
      </c>
      <c r="CS369" s="52" t="s">
        <v>0</v>
      </c>
      <c r="CT369" s="57" t="str">
        <f t="shared" si="373"/>
        <v/>
      </c>
      <c r="CU369" s="58" t="str">
        <f t="shared" si="374"/>
        <v/>
      </c>
      <c r="CV369" s="52" t="s">
        <v>0</v>
      </c>
      <c r="CW369" s="57" t="str">
        <f t="shared" si="375"/>
        <v/>
      </c>
      <c r="CX369" s="58" t="str">
        <f t="shared" si="376"/>
        <v/>
      </c>
      <c r="CY369" s="52" t="s">
        <v>0</v>
      </c>
      <c r="CZ369" s="63" t="str">
        <f t="shared" si="377"/>
        <v/>
      </c>
      <c r="DA369" s="58" t="str" cm="1">
        <f t="array" ref="DA369">IF(CZ369&lt;&gt;"",INDEX(imePrezime_id,CZ369,0),IF(CD369&lt;&gt;"",CD369,""))</f>
        <v/>
      </c>
      <c r="DB369" s="52" t="s">
        <v>0</v>
      </c>
      <c r="DC369" s="63" t="str">
        <f t="shared" si="378"/>
        <v/>
      </c>
      <c r="DD369" s="78" t="str">
        <f t="shared" si="332"/>
        <v/>
      </c>
      <c r="DE369" s="78" t="str">
        <f t="shared" si="379"/>
        <v/>
      </c>
      <c r="DF369" s="78" t="str">
        <f t="shared" si="380"/>
        <v/>
      </c>
      <c r="DG369" s="71" t="str">
        <f t="shared" si="381"/>
        <v/>
      </c>
      <c r="DH369" s="52" t="s">
        <v>0</v>
      </c>
      <c r="DI369" s="63" t="str">
        <f>IF(BL369="","",MAX(DI$10:DI368)+1)</f>
        <v/>
      </c>
      <c r="DJ369" s="78" t="str">
        <f t="shared" si="382"/>
        <v/>
      </c>
      <c r="DK369" s="78" t="str">
        <f t="shared" si="383"/>
        <v/>
      </c>
      <c r="DL369" s="78" t="str">
        <f t="shared" si="384"/>
        <v/>
      </c>
      <c r="DM369" s="78" t="str">
        <f t="shared" si="385"/>
        <v/>
      </c>
      <c r="DN369" s="78" t="str">
        <f t="shared" si="333"/>
        <v/>
      </c>
      <c r="DO369" s="78" t="str">
        <f t="shared" si="334"/>
        <v/>
      </c>
      <c r="DP369" s="78" t="str">
        <f t="shared" si="386"/>
        <v/>
      </c>
      <c r="DQ369" s="78" t="str">
        <f t="shared" si="387"/>
        <v/>
      </c>
      <c r="DR369" s="78" t="str">
        <f t="shared" si="388"/>
        <v/>
      </c>
      <c r="DS369" s="58" t="str">
        <f t="shared" si="335"/>
        <v/>
      </c>
      <c r="DT369" s="52" t="s">
        <v>0</v>
      </c>
      <c r="DU369" s="20"/>
      <c r="DV369" s="52"/>
      <c r="DW369" s="20"/>
      <c r="DX369" s="52"/>
      <c r="DY369" s="230"/>
      <c r="DZ369" s="52" t="s">
        <v>0</v>
      </c>
    </row>
    <row r="370" spans="1:130" x14ac:dyDescent="0.25">
      <c r="A370" t="s">
        <v>0</v>
      </c>
      <c r="B370" s="57" t="str">
        <f>IF(csv!F362="","",csv!T362)</f>
        <v/>
      </c>
      <c r="C370" s="33" t="s">
        <v>0</v>
      </c>
      <c r="D370" s="33" t="str">
        <f>IF(csv!F362="","",csv!F362)</f>
        <v/>
      </c>
      <c r="E370" s="33" t="str">
        <f>IF(csv!E362="","",csv!E362)</f>
        <v/>
      </c>
      <c r="F370" s="33" t="s">
        <v>0</v>
      </c>
      <c r="G370" s="78" t="str">
        <f>IF(csv!M362="","",csv!M362)</f>
        <v/>
      </c>
      <c r="H370" s="78" t="str">
        <f>IF(csv!N362="","",csv!N362)</f>
        <v/>
      </c>
      <c r="I370" s="33" t="s">
        <v>0</v>
      </c>
      <c r="J370" s="33" t="str">
        <f>IF(csv!P362="","",csv!P362)</f>
        <v/>
      </c>
      <c r="K370" s="33" t="str">
        <f>IF(csv!Q362="","",csv!Q362)</f>
        <v/>
      </c>
      <c r="L370" s="33" t="s">
        <v>0</v>
      </c>
      <c r="M370" s="71" t="str">
        <f>IF(csv!R362="","",csv!R362)</f>
        <v/>
      </c>
      <c r="N370" s="52" t="s">
        <v>0</v>
      </c>
      <c r="O370" s="57" t="str">
        <f t="shared" si="336"/>
        <v/>
      </c>
      <c r="P370" s="78" t="str">
        <f>IF(O370="","",IF(COUNTIF(O$10:O369,O370)=0,P369+1,P369))</f>
        <v/>
      </c>
      <c r="Q370" s="93" t="str">
        <f t="shared" si="337"/>
        <v/>
      </c>
      <c r="R370" s="94" t="str" cm="1">
        <f t="array" ref="R370">IF(S370="","",INDEX(natjecanjeStaze_naziv,MATCH(S370,natjecanjeStaze_stazaId,0)))</f>
        <v/>
      </c>
      <c r="S370" s="58" t="str">
        <f t="shared" si="338"/>
        <v/>
      </c>
      <c r="T370" s="52" t="s">
        <v>0</v>
      </c>
      <c r="U370" s="165" t="str">
        <f t="shared" si="339"/>
        <v/>
      </c>
      <c r="V370" s="52" t="s">
        <v>0</v>
      </c>
      <c r="W370" s="57" t="str">
        <f t="shared" si="340"/>
        <v/>
      </c>
      <c r="X370" s="78" t="str">
        <f t="shared" ref="X370:X410" si="389">IF(W370="","",IFERROR(INDEX(drzava_id,MATCH(W370,drzava_oznaka,0)),"NEMA"))</f>
        <v/>
      </c>
      <c r="Y370" s="33" t="str">
        <f t="shared" si="341"/>
        <v/>
      </c>
      <c r="Z370" s="71" t="str">
        <f>IF(Y370="","",MAX(Z$10:Z369)+1)</f>
        <v/>
      </c>
      <c r="AA370" s="52" t="s">
        <v>0</v>
      </c>
      <c r="AB370" s="135"/>
      <c r="AC370" s="52" t="s">
        <v>0</v>
      </c>
      <c r="AD370" s="20" t="str">
        <f t="shared" si="342"/>
        <v/>
      </c>
      <c r="AE370" s="52" t="s">
        <v>0</v>
      </c>
      <c r="AF370" s="165" t="str">
        <f t="shared" si="343"/>
        <v/>
      </c>
      <c r="AG370" s="52" t="s">
        <v>0</v>
      </c>
      <c r="AH370" s="57" t="str">
        <f t="shared" si="344"/>
        <v/>
      </c>
      <c r="AI370" s="33" t="str">
        <f t="shared" si="345"/>
        <v/>
      </c>
      <c r="AJ370" s="78" t="str">
        <f t="shared" ref="AJ370:AJ410" si="390">IF(AI370="","",IF(IFERROR(MATCH(AI370,klub_naziv,0),"")&lt;&gt;"","",IFERROR(MATCH(AI370,klubAlias_alias,0),"NEMA")))</f>
        <v/>
      </c>
      <c r="AK370" s="33" t="str" cm="1">
        <f t="array" ref="AK370">IF(AJ370="",""&amp;AI370,IF(AJ370="NEMA",AI370,INDEX(klub_naziv,MATCH(INDEX(klubAlias_klubId,AJ370),klub_id,0))))</f>
        <v/>
      </c>
      <c r="AL370" s="33" t="str" cm="1">
        <f t="array" ref="AL370">IFERROR(""&amp;INDEX(registarNatjecatelji,CX370,4),"")</f>
        <v/>
      </c>
      <c r="AM370" s="95" t="str">
        <f t="shared" si="346"/>
        <v/>
      </c>
      <c r="AN370" s="71" t="str">
        <f t="shared" si="347"/>
        <v/>
      </c>
      <c r="AO370" s="52" t="s">
        <v>0</v>
      </c>
      <c r="AP370" s="87" t="str">
        <f>IF(AJ370&lt;&gt;"NEMA","",IF(IFERROR(MATCH(AI370,AI$10:AI369,0),0)&lt;&gt;0,"",AI370))</f>
        <v/>
      </c>
      <c r="AQ370" s="52" t="s">
        <v>0</v>
      </c>
      <c r="AR370" s="135"/>
      <c r="AS370" s="52" t="s">
        <v>0</v>
      </c>
      <c r="AT370" s="57" t="str">
        <f t="shared" si="348"/>
        <v/>
      </c>
      <c r="AU370" s="33" t="str">
        <f>IF(AT370="","",MAX(AU$10:AU369)+1)</f>
        <v/>
      </c>
      <c r="AV370" s="33" t="str">
        <f t="shared" si="349"/>
        <v/>
      </c>
      <c r="AW370" s="33" t="str">
        <f t="shared" si="350"/>
        <v/>
      </c>
      <c r="AX370" s="33" t="str">
        <f>IF(AR370="","",MAX(AX$10:AX369)+1)</f>
        <v/>
      </c>
      <c r="AY370" s="94" t="str">
        <f t="shared" si="351"/>
        <v/>
      </c>
      <c r="AZ370" s="71" t="str">
        <f t="shared" si="352"/>
        <v/>
      </c>
      <c r="BA370" s="52" t="s">
        <v>0</v>
      </c>
      <c r="BB370" s="20" t="str">
        <f t="shared" si="353"/>
        <v/>
      </c>
      <c r="BC370" s="52" t="s">
        <v>0</v>
      </c>
      <c r="BD370" s="165" t="str">
        <f t="shared" si="354"/>
        <v/>
      </c>
      <c r="BE370" s="52" t="s">
        <v>0</v>
      </c>
      <c r="BF370" s="63" t="str">
        <f t="shared" si="355"/>
        <v/>
      </c>
      <c r="BG370" s="93" t="str">
        <f t="shared" si="356"/>
        <v/>
      </c>
      <c r="BH370" s="211" t="str">
        <f t="shared" si="357"/>
        <v/>
      </c>
      <c r="BI370" s="212" t="str">
        <f t="shared" si="328"/>
        <v/>
      </c>
      <c r="BJ370" s="52" t="s">
        <v>0</v>
      </c>
      <c r="BK370" s="57" t="str">
        <f t="shared" si="358"/>
        <v/>
      </c>
      <c r="BL370" s="33" t="str">
        <f t="shared" si="359"/>
        <v/>
      </c>
      <c r="BM370" s="78" t="str">
        <f t="shared" si="360"/>
        <v/>
      </c>
      <c r="BN370" s="78" t="str">
        <f t="shared" si="361"/>
        <v/>
      </c>
      <c r="BO370" s="33" t="str">
        <f t="shared" si="362"/>
        <v/>
      </c>
      <c r="BP370" s="71" t="str">
        <f t="shared" si="363"/>
        <v/>
      </c>
      <c r="BQ370" s="52" t="s">
        <v>0</v>
      </c>
      <c r="BR370" s="87" t="str">
        <f t="shared" si="364"/>
        <v/>
      </c>
      <c r="BS370" s="52" t="s">
        <v>0</v>
      </c>
      <c r="BT370" s="20" t="str">
        <f t="shared" si="365"/>
        <v/>
      </c>
      <c r="BU370" s="52" t="s">
        <v>0</v>
      </c>
      <c r="BV370" s="135"/>
      <c r="BW370" s="52" t="s">
        <v>0</v>
      </c>
      <c r="BX370" s="57" t="str">
        <f t="shared" si="366"/>
        <v/>
      </c>
      <c r="BY370" s="78" t="str">
        <f>IF(BV370="","",MAX(BY$10:BY369)+1)</f>
        <v/>
      </c>
      <c r="BZ370" s="58" t="str">
        <f t="shared" si="367"/>
        <v/>
      </c>
      <c r="CA370" s="52" t="s">
        <v>0</v>
      </c>
      <c r="CB370" s="20" t="str">
        <f t="shared" si="368"/>
        <v/>
      </c>
      <c r="CC370" s="52" t="s">
        <v>0</v>
      </c>
      <c r="CD370" s="63" t="str">
        <f>IF(AND(BM370="NEMA",BN370="NEMA"),MAX(CD$10:CD369)+1,"")</f>
        <v/>
      </c>
      <c r="CE370" s="58" t="str">
        <f t="shared" si="369"/>
        <v/>
      </c>
      <c r="CF370" t="s">
        <v>0</v>
      </c>
      <c r="CG370" s="138" t="str">
        <f t="shared" si="329"/>
        <v/>
      </c>
      <c r="CH370" t="s">
        <v>0</v>
      </c>
      <c r="CI370" s="57" t="str">
        <f>IF(CD370="","",IF(M370&lt;&gt;"CRO","","INSERT INTO osoba (id,reg_broj,oib,spol_id,dat_rodjenja) VALUES ("&amp;CD370&amp;",(SELECT max(reg_broj)+1 FROM osoba),Null,'"&amp;CG370&amp;"',Null); INSERT INTO osoba_log (id,reg_broj,oib,spol_id,dat_rodjenja,dnevnik_id) SELECT id,reg_broj,oib,spol_id,dat_rodjenja,"&amp;dnevnik_id&amp;" FROM osoba WHERE id = "&amp;CD370&amp;";"))</f>
        <v/>
      </c>
      <c r="CJ370" s="71" t="str">
        <f>IF(CD370="","","INSERT INTO imeprezime (id,osoba_id,rbr,ime,prezime,klub_id,identitet_id,sintaksa_id,info,aktivno,dnevnik_id) VALUES ("&amp;CD370&amp;","&amp;IF(CI370="","Null",CD370)&amp;",1,'"&amp;BK370&amp;"','"&amp;BL370&amp;"',(SELECT id FROM klub WHERE naziv = '"&amp;BD370&amp;"'),Null,1,'',1,"&amp;dnevnik_id&amp;");")</f>
        <v/>
      </c>
      <c r="CK370" t="s">
        <v>0</v>
      </c>
      <c r="CL370" s="20" t="str">
        <f t="shared" si="370"/>
        <v/>
      </c>
      <c r="CM370" s="52" t="s">
        <v>0</v>
      </c>
      <c r="CN370" s="57" t="str">
        <f t="shared" si="330"/>
        <v/>
      </c>
      <c r="CO370" s="71" t="str">
        <f t="shared" si="331"/>
        <v/>
      </c>
      <c r="CP370" s="52" t="s">
        <v>0</v>
      </c>
      <c r="CQ370" s="57" t="str">
        <f t="shared" si="371"/>
        <v/>
      </c>
      <c r="CR370" s="58" t="str">
        <f t="shared" si="372"/>
        <v/>
      </c>
      <c r="CS370" s="52" t="s">
        <v>0</v>
      </c>
      <c r="CT370" s="57" t="str">
        <f t="shared" si="373"/>
        <v/>
      </c>
      <c r="CU370" s="58" t="str">
        <f t="shared" si="374"/>
        <v/>
      </c>
      <c r="CV370" s="52" t="s">
        <v>0</v>
      </c>
      <c r="CW370" s="57" t="str">
        <f t="shared" si="375"/>
        <v/>
      </c>
      <c r="CX370" s="58" t="str">
        <f t="shared" si="376"/>
        <v/>
      </c>
      <c r="CY370" s="52" t="s">
        <v>0</v>
      </c>
      <c r="CZ370" s="63" t="str">
        <f t="shared" si="377"/>
        <v/>
      </c>
      <c r="DA370" s="58" t="str" cm="1">
        <f t="array" ref="DA370">IF(CZ370&lt;&gt;"",INDEX(imePrezime_id,CZ370,0),IF(CD370&lt;&gt;"",CD370,""))</f>
        <v/>
      </c>
      <c r="DB370" s="52" t="s">
        <v>0</v>
      </c>
      <c r="DC370" s="63" t="str">
        <f t="shared" si="378"/>
        <v/>
      </c>
      <c r="DD370" s="78" t="str">
        <f t="shared" si="332"/>
        <v/>
      </c>
      <c r="DE370" s="78" t="str">
        <f t="shared" si="379"/>
        <v/>
      </c>
      <c r="DF370" s="78" t="str">
        <f t="shared" si="380"/>
        <v/>
      </c>
      <c r="DG370" s="71" t="str">
        <f t="shared" si="381"/>
        <v/>
      </c>
      <c r="DH370" s="52" t="s">
        <v>0</v>
      </c>
      <c r="DI370" s="63" t="str">
        <f>IF(BL370="","",MAX(DI$10:DI369)+1)</f>
        <v/>
      </c>
      <c r="DJ370" s="78" t="str">
        <f t="shared" si="382"/>
        <v/>
      </c>
      <c r="DK370" s="78" t="str">
        <f t="shared" si="383"/>
        <v/>
      </c>
      <c r="DL370" s="78" t="str">
        <f t="shared" si="384"/>
        <v/>
      </c>
      <c r="DM370" s="78" t="str">
        <f t="shared" si="385"/>
        <v/>
      </c>
      <c r="DN370" s="78" t="str">
        <f t="shared" si="333"/>
        <v/>
      </c>
      <c r="DO370" s="78" t="str">
        <f t="shared" si="334"/>
        <v/>
      </c>
      <c r="DP370" s="78" t="str">
        <f t="shared" si="386"/>
        <v/>
      </c>
      <c r="DQ370" s="78" t="str">
        <f t="shared" si="387"/>
        <v/>
      </c>
      <c r="DR370" s="78" t="str">
        <f t="shared" si="388"/>
        <v/>
      </c>
      <c r="DS370" s="58" t="str">
        <f t="shared" si="335"/>
        <v/>
      </c>
      <c r="DT370" s="52" t="s">
        <v>0</v>
      </c>
      <c r="DU370" s="20"/>
      <c r="DV370" s="52"/>
      <c r="DW370" s="20"/>
      <c r="DX370" s="52"/>
      <c r="DY370" s="230"/>
      <c r="DZ370" s="52" t="s">
        <v>0</v>
      </c>
    </row>
    <row r="371" spans="1:130" x14ac:dyDescent="0.25">
      <c r="A371" t="s">
        <v>0</v>
      </c>
      <c r="B371" s="57" t="str">
        <f>IF(csv!F363="","",csv!T363)</f>
        <v/>
      </c>
      <c r="C371" s="33" t="s">
        <v>0</v>
      </c>
      <c r="D371" s="33" t="str">
        <f>IF(csv!F363="","",csv!F363)</f>
        <v/>
      </c>
      <c r="E371" s="33" t="str">
        <f>IF(csv!E363="","",csv!E363)</f>
        <v/>
      </c>
      <c r="F371" s="33" t="s">
        <v>0</v>
      </c>
      <c r="G371" s="78" t="str">
        <f>IF(csv!M363="","",csv!M363)</f>
        <v/>
      </c>
      <c r="H371" s="78" t="str">
        <f>IF(csv!N363="","",csv!N363)</f>
        <v/>
      </c>
      <c r="I371" s="33" t="s">
        <v>0</v>
      </c>
      <c r="J371" s="33" t="str">
        <f>IF(csv!P363="","",csv!P363)</f>
        <v/>
      </c>
      <c r="K371" s="33" t="str">
        <f>IF(csv!Q363="","",csv!Q363)</f>
        <v/>
      </c>
      <c r="L371" s="33" t="s">
        <v>0</v>
      </c>
      <c r="M371" s="71" t="str">
        <f>IF(csv!R363="","",csv!R363)</f>
        <v/>
      </c>
      <c r="N371" s="52" t="s">
        <v>0</v>
      </c>
      <c r="O371" s="57" t="str">
        <f t="shared" si="336"/>
        <v/>
      </c>
      <c r="P371" s="78" t="str">
        <f>IF(O371="","",IF(COUNTIF(O$10:O370,O371)=0,P370+1,P370))</f>
        <v/>
      </c>
      <c r="Q371" s="93" t="str">
        <f t="shared" si="337"/>
        <v/>
      </c>
      <c r="R371" s="94" t="str" cm="1">
        <f t="array" ref="R371">IF(S371="","",INDEX(natjecanjeStaze_naziv,MATCH(S371,natjecanjeStaze_stazaId,0)))</f>
        <v/>
      </c>
      <c r="S371" s="58" t="str">
        <f t="shared" si="338"/>
        <v/>
      </c>
      <c r="T371" s="52" t="s">
        <v>0</v>
      </c>
      <c r="U371" s="165" t="str">
        <f t="shared" si="339"/>
        <v/>
      </c>
      <c r="V371" s="52" t="s">
        <v>0</v>
      </c>
      <c r="W371" s="57" t="str">
        <f t="shared" si="340"/>
        <v/>
      </c>
      <c r="X371" s="78" t="str">
        <f t="shared" si="389"/>
        <v/>
      </c>
      <c r="Y371" s="33" t="str">
        <f t="shared" si="341"/>
        <v/>
      </c>
      <c r="Z371" s="71" t="str">
        <f>IF(Y371="","",MAX(Z$10:Z370)+1)</f>
        <v/>
      </c>
      <c r="AA371" s="52" t="s">
        <v>0</v>
      </c>
      <c r="AB371" s="135"/>
      <c r="AC371" s="52" t="s">
        <v>0</v>
      </c>
      <c r="AD371" s="20" t="str">
        <f t="shared" si="342"/>
        <v/>
      </c>
      <c r="AE371" s="52" t="s">
        <v>0</v>
      </c>
      <c r="AF371" s="165" t="str">
        <f t="shared" si="343"/>
        <v/>
      </c>
      <c r="AG371" s="52" t="s">
        <v>0</v>
      </c>
      <c r="AH371" s="57" t="str">
        <f t="shared" si="344"/>
        <v/>
      </c>
      <c r="AI371" s="33" t="str">
        <f t="shared" si="345"/>
        <v/>
      </c>
      <c r="AJ371" s="78" t="str">
        <f t="shared" si="390"/>
        <v/>
      </c>
      <c r="AK371" s="33" t="str" cm="1">
        <f t="array" ref="AK371">IF(AJ371="",""&amp;AI371,IF(AJ371="NEMA",AI371,INDEX(klub_naziv,MATCH(INDEX(klubAlias_klubId,AJ371),klub_id,0))))</f>
        <v/>
      </c>
      <c r="AL371" s="33" t="str" cm="1">
        <f t="array" ref="AL371">IFERROR(""&amp;INDEX(registarNatjecatelji,CX371,4),"")</f>
        <v/>
      </c>
      <c r="AM371" s="95" t="str">
        <f t="shared" si="346"/>
        <v/>
      </c>
      <c r="AN371" s="71" t="str">
        <f t="shared" si="347"/>
        <v/>
      </c>
      <c r="AO371" s="52" t="s">
        <v>0</v>
      </c>
      <c r="AP371" s="87" t="str">
        <f>IF(AJ371&lt;&gt;"NEMA","",IF(IFERROR(MATCH(AI371,AI$10:AI370,0),0)&lt;&gt;0,"",AI371))</f>
        <v/>
      </c>
      <c r="AQ371" s="52" t="s">
        <v>0</v>
      </c>
      <c r="AR371" s="135"/>
      <c r="AS371" s="52" t="s">
        <v>0</v>
      </c>
      <c r="AT371" s="57" t="str">
        <f t="shared" si="348"/>
        <v/>
      </c>
      <c r="AU371" s="33" t="str">
        <f>IF(AT371="","",MAX(AU$10:AU370)+1)</f>
        <v/>
      </c>
      <c r="AV371" s="33" t="str">
        <f t="shared" si="349"/>
        <v/>
      </c>
      <c r="AW371" s="33" t="str">
        <f t="shared" si="350"/>
        <v/>
      </c>
      <c r="AX371" s="33" t="str">
        <f>IF(AR371="","",MAX(AX$10:AX370)+1)</f>
        <v/>
      </c>
      <c r="AY371" s="94" t="str">
        <f t="shared" si="351"/>
        <v/>
      </c>
      <c r="AZ371" s="71" t="str">
        <f t="shared" si="352"/>
        <v/>
      </c>
      <c r="BA371" s="52" t="s">
        <v>0</v>
      </c>
      <c r="BB371" s="20" t="str">
        <f t="shared" si="353"/>
        <v/>
      </c>
      <c r="BC371" s="52" t="s">
        <v>0</v>
      </c>
      <c r="BD371" s="165" t="str">
        <f t="shared" si="354"/>
        <v/>
      </c>
      <c r="BE371" s="52" t="s">
        <v>0</v>
      </c>
      <c r="BF371" s="63" t="str">
        <f t="shared" si="355"/>
        <v/>
      </c>
      <c r="BG371" s="93" t="str">
        <f t="shared" si="356"/>
        <v/>
      </c>
      <c r="BH371" s="211" t="str">
        <f t="shared" si="357"/>
        <v/>
      </c>
      <c r="BI371" s="212" t="str">
        <f t="shared" si="328"/>
        <v/>
      </c>
      <c r="BJ371" s="52" t="s">
        <v>0</v>
      </c>
      <c r="BK371" s="57" t="str">
        <f t="shared" si="358"/>
        <v/>
      </c>
      <c r="BL371" s="33" t="str">
        <f t="shared" si="359"/>
        <v/>
      </c>
      <c r="BM371" s="78" t="str">
        <f t="shared" si="360"/>
        <v/>
      </c>
      <c r="BN371" s="78" t="str">
        <f t="shared" si="361"/>
        <v/>
      </c>
      <c r="BO371" s="33" t="str">
        <f t="shared" si="362"/>
        <v/>
      </c>
      <c r="BP371" s="71" t="str">
        <f t="shared" si="363"/>
        <v/>
      </c>
      <c r="BQ371" s="52" t="s">
        <v>0</v>
      </c>
      <c r="BR371" s="87" t="str">
        <f t="shared" si="364"/>
        <v/>
      </c>
      <c r="BS371" s="52" t="s">
        <v>0</v>
      </c>
      <c r="BT371" s="20" t="str">
        <f t="shared" si="365"/>
        <v/>
      </c>
      <c r="BU371" s="52" t="s">
        <v>0</v>
      </c>
      <c r="BV371" s="135"/>
      <c r="BW371" s="52" t="s">
        <v>0</v>
      </c>
      <c r="BX371" s="57" t="str">
        <f t="shared" si="366"/>
        <v/>
      </c>
      <c r="BY371" s="78" t="str">
        <f>IF(BV371="","",MAX(BY$10:BY370)+1)</f>
        <v/>
      </c>
      <c r="BZ371" s="58" t="str">
        <f t="shared" si="367"/>
        <v/>
      </c>
      <c r="CA371" s="52" t="s">
        <v>0</v>
      </c>
      <c r="CB371" s="20" t="str">
        <f t="shared" si="368"/>
        <v/>
      </c>
      <c r="CC371" s="52" t="s">
        <v>0</v>
      </c>
      <c r="CD371" s="63" t="str">
        <f>IF(AND(BM371="NEMA",BN371="NEMA"),MAX(CD$10:CD370)+1,"")</f>
        <v/>
      </c>
      <c r="CE371" s="58" t="str">
        <f t="shared" si="369"/>
        <v/>
      </c>
      <c r="CF371" t="s">
        <v>0</v>
      </c>
      <c r="CG371" s="138" t="str">
        <f t="shared" si="329"/>
        <v/>
      </c>
      <c r="CH371" t="s">
        <v>0</v>
      </c>
      <c r="CI371" s="57" t="str">
        <f>IF(CD371="","",IF(M371&lt;&gt;"CRO","","INSERT INTO osoba (id,reg_broj,oib,spol_id,dat_rodjenja) VALUES ("&amp;CD371&amp;",(SELECT max(reg_broj)+1 FROM osoba),Null,'"&amp;CG371&amp;"',Null); INSERT INTO osoba_log (id,reg_broj,oib,spol_id,dat_rodjenja,dnevnik_id) SELECT id,reg_broj,oib,spol_id,dat_rodjenja,"&amp;dnevnik_id&amp;" FROM osoba WHERE id = "&amp;CD371&amp;";"))</f>
        <v/>
      </c>
      <c r="CJ371" s="71" t="str">
        <f>IF(CD371="","","INSERT INTO imeprezime (id,osoba_id,rbr,ime,prezime,klub_id,identitet_id,sintaksa_id,info,aktivno,dnevnik_id) VALUES ("&amp;CD371&amp;","&amp;IF(CI371="","Null",CD371)&amp;",1,'"&amp;BK371&amp;"','"&amp;BL371&amp;"',(SELECT id FROM klub WHERE naziv = '"&amp;BD371&amp;"'),Null,1,'',1,"&amp;dnevnik_id&amp;");")</f>
        <v/>
      </c>
      <c r="CK371" t="s">
        <v>0</v>
      </c>
      <c r="CL371" s="20" t="str">
        <f t="shared" si="370"/>
        <v/>
      </c>
      <c r="CM371" s="52" t="s">
        <v>0</v>
      </c>
      <c r="CN371" s="57" t="str">
        <f t="shared" si="330"/>
        <v/>
      </c>
      <c r="CO371" s="71" t="str">
        <f t="shared" si="331"/>
        <v/>
      </c>
      <c r="CP371" s="52" t="s">
        <v>0</v>
      </c>
      <c r="CQ371" s="57" t="str">
        <f t="shared" si="371"/>
        <v/>
      </c>
      <c r="CR371" s="58" t="str">
        <f t="shared" si="372"/>
        <v/>
      </c>
      <c r="CS371" s="52" t="s">
        <v>0</v>
      </c>
      <c r="CT371" s="57" t="str">
        <f t="shared" si="373"/>
        <v/>
      </c>
      <c r="CU371" s="58" t="str">
        <f t="shared" si="374"/>
        <v/>
      </c>
      <c r="CV371" s="52" t="s">
        <v>0</v>
      </c>
      <c r="CW371" s="57" t="str">
        <f t="shared" si="375"/>
        <v/>
      </c>
      <c r="CX371" s="58" t="str">
        <f t="shared" si="376"/>
        <v/>
      </c>
      <c r="CY371" s="52" t="s">
        <v>0</v>
      </c>
      <c r="CZ371" s="63" t="str">
        <f t="shared" si="377"/>
        <v/>
      </c>
      <c r="DA371" s="58" t="str" cm="1">
        <f t="array" ref="DA371">IF(CZ371&lt;&gt;"",INDEX(imePrezime_id,CZ371,0),IF(CD371&lt;&gt;"",CD371,""))</f>
        <v/>
      </c>
      <c r="DB371" s="52" t="s">
        <v>0</v>
      </c>
      <c r="DC371" s="63" t="str">
        <f t="shared" si="378"/>
        <v/>
      </c>
      <c r="DD371" s="78" t="str">
        <f t="shared" si="332"/>
        <v/>
      </c>
      <c r="DE371" s="78" t="str">
        <f t="shared" si="379"/>
        <v/>
      </c>
      <c r="DF371" s="78" t="str">
        <f t="shared" si="380"/>
        <v/>
      </c>
      <c r="DG371" s="71" t="str">
        <f t="shared" si="381"/>
        <v/>
      </c>
      <c r="DH371" s="52" t="s">
        <v>0</v>
      </c>
      <c r="DI371" s="63" t="str">
        <f>IF(BL371="","",MAX(DI$10:DI370)+1)</f>
        <v/>
      </c>
      <c r="DJ371" s="78" t="str">
        <f t="shared" si="382"/>
        <v/>
      </c>
      <c r="DK371" s="78" t="str">
        <f t="shared" si="383"/>
        <v/>
      </c>
      <c r="DL371" s="78" t="str">
        <f t="shared" si="384"/>
        <v/>
      </c>
      <c r="DM371" s="78" t="str">
        <f t="shared" si="385"/>
        <v/>
      </c>
      <c r="DN371" s="78" t="str">
        <f t="shared" si="333"/>
        <v/>
      </c>
      <c r="DO371" s="78" t="str">
        <f t="shared" si="334"/>
        <v/>
      </c>
      <c r="DP371" s="78" t="str">
        <f t="shared" si="386"/>
        <v/>
      </c>
      <c r="DQ371" s="78" t="str">
        <f t="shared" si="387"/>
        <v/>
      </c>
      <c r="DR371" s="78" t="str">
        <f t="shared" si="388"/>
        <v/>
      </c>
      <c r="DS371" s="58" t="str">
        <f t="shared" si="335"/>
        <v/>
      </c>
      <c r="DT371" s="52" t="s">
        <v>0</v>
      </c>
      <c r="DU371" s="20"/>
      <c r="DV371" s="52"/>
      <c r="DW371" s="20"/>
      <c r="DX371" s="52"/>
      <c r="DY371" s="230"/>
      <c r="DZ371" s="52" t="s">
        <v>0</v>
      </c>
    </row>
    <row r="372" spans="1:130" x14ac:dyDescent="0.25">
      <c r="A372" t="s">
        <v>0</v>
      </c>
      <c r="B372" s="57" t="str">
        <f>IF(csv!F364="","",csv!T364)</f>
        <v/>
      </c>
      <c r="C372" s="33" t="s">
        <v>0</v>
      </c>
      <c r="D372" s="33" t="str">
        <f>IF(csv!F364="","",csv!F364)</f>
        <v/>
      </c>
      <c r="E372" s="33" t="str">
        <f>IF(csv!E364="","",csv!E364)</f>
        <v/>
      </c>
      <c r="F372" s="33" t="s">
        <v>0</v>
      </c>
      <c r="G372" s="78" t="str">
        <f>IF(csv!M364="","",csv!M364)</f>
        <v/>
      </c>
      <c r="H372" s="78" t="str">
        <f>IF(csv!N364="","",csv!N364)</f>
        <v/>
      </c>
      <c r="I372" s="33" t="s">
        <v>0</v>
      </c>
      <c r="J372" s="33" t="str">
        <f>IF(csv!P364="","",csv!P364)</f>
        <v/>
      </c>
      <c r="K372" s="33" t="str">
        <f>IF(csv!Q364="","",csv!Q364)</f>
        <v/>
      </c>
      <c r="L372" s="33" t="s">
        <v>0</v>
      </c>
      <c r="M372" s="71" t="str">
        <f>IF(csv!R364="","",csv!R364)</f>
        <v/>
      </c>
      <c r="N372" s="52" t="s">
        <v>0</v>
      </c>
      <c r="O372" s="57" t="str">
        <f t="shared" si="336"/>
        <v/>
      </c>
      <c r="P372" s="78" t="str">
        <f>IF(O372="","",IF(COUNTIF(O$10:O371,O372)=0,P371+1,P371))</f>
        <v/>
      </c>
      <c r="Q372" s="93" t="str">
        <f t="shared" si="337"/>
        <v/>
      </c>
      <c r="R372" s="94" t="str" cm="1">
        <f t="array" ref="R372">IF(S372="","",INDEX(natjecanjeStaze_naziv,MATCH(S372,natjecanjeStaze_stazaId,0)))</f>
        <v/>
      </c>
      <c r="S372" s="58" t="str">
        <f t="shared" si="338"/>
        <v/>
      </c>
      <c r="T372" s="52" t="s">
        <v>0</v>
      </c>
      <c r="U372" s="165" t="str">
        <f t="shared" si="339"/>
        <v/>
      </c>
      <c r="V372" s="52" t="s">
        <v>0</v>
      </c>
      <c r="W372" s="57" t="str">
        <f t="shared" si="340"/>
        <v/>
      </c>
      <c r="X372" s="78" t="str">
        <f t="shared" si="389"/>
        <v/>
      </c>
      <c r="Y372" s="33" t="str">
        <f t="shared" si="341"/>
        <v/>
      </c>
      <c r="Z372" s="71" t="str">
        <f>IF(Y372="","",MAX(Z$10:Z371)+1)</f>
        <v/>
      </c>
      <c r="AA372" s="52" t="s">
        <v>0</v>
      </c>
      <c r="AB372" s="135"/>
      <c r="AC372" s="52" t="s">
        <v>0</v>
      </c>
      <c r="AD372" s="20" t="str">
        <f t="shared" si="342"/>
        <v/>
      </c>
      <c r="AE372" s="52" t="s">
        <v>0</v>
      </c>
      <c r="AF372" s="165" t="str">
        <f t="shared" si="343"/>
        <v/>
      </c>
      <c r="AG372" s="52" t="s">
        <v>0</v>
      </c>
      <c r="AH372" s="57" t="str">
        <f t="shared" si="344"/>
        <v/>
      </c>
      <c r="AI372" s="33" t="str">
        <f t="shared" si="345"/>
        <v/>
      </c>
      <c r="AJ372" s="78" t="str">
        <f t="shared" si="390"/>
        <v/>
      </c>
      <c r="AK372" s="33" t="str" cm="1">
        <f t="array" ref="AK372">IF(AJ372="",""&amp;AI372,IF(AJ372="NEMA",AI372,INDEX(klub_naziv,MATCH(INDEX(klubAlias_klubId,AJ372),klub_id,0))))</f>
        <v/>
      </c>
      <c r="AL372" s="33" t="str" cm="1">
        <f t="array" ref="AL372">IFERROR(""&amp;INDEX(registarNatjecatelji,CX372,4),"")</f>
        <v/>
      </c>
      <c r="AM372" s="95" t="str">
        <f t="shared" si="346"/>
        <v/>
      </c>
      <c r="AN372" s="71" t="str">
        <f t="shared" si="347"/>
        <v/>
      </c>
      <c r="AO372" s="52" t="s">
        <v>0</v>
      </c>
      <c r="AP372" s="87" t="str">
        <f>IF(AJ372&lt;&gt;"NEMA","",IF(IFERROR(MATCH(AI372,AI$10:AI371,0),0)&lt;&gt;0,"",AI372))</f>
        <v/>
      </c>
      <c r="AQ372" s="52" t="s">
        <v>0</v>
      </c>
      <c r="AR372" s="135"/>
      <c r="AS372" s="52" t="s">
        <v>0</v>
      </c>
      <c r="AT372" s="57" t="str">
        <f t="shared" si="348"/>
        <v/>
      </c>
      <c r="AU372" s="33" t="str">
        <f>IF(AT372="","",MAX(AU$10:AU371)+1)</f>
        <v/>
      </c>
      <c r="AV372" s="33" t="str">
        <f t="shared" si="349"/>
        <v/>
      </c>
      <c r="AW372" s="33" t="str">
        <f t="shared" si="350"/>
        <v/>
      </c>
      <c r="AX372" s="33" t="str">
        <f>IF(AR372="","",MAX(AX$10:AX371)+1)</f>
        <v/>
      </c>
      <c r="AY372" s="94" t="str">
        <f t="shared" si="351"/>
        <v/>
      </c>
      <c r="AZ372" s="71" t="str">
        <f t="shared" si="352"/>
        <v/>
      </c>
      <c r="BA372" s="52" t="s">
        <v>0</v>
      </c>
      <c r="BB372" s="20" t="str">
        <f t="shared" si="353"/>
        <v/>
      </c>
      <c r="BC372" s="52" t="s">
        <v>0</v>
      </c>
      <c r="BD372" s="165" t="str">
        <f t="shared" si="354"/>
        <v/>
      </c>
      <c r="BE372" s="52" t="s">
        <v>0</v>
      </c>
      <c r="BF372" s="63" t="str">
        <f t="shared" si="355"/>
        <v/>
      </c>
      <c r="BG372" s="93" t="str">
        <f t="shared" si="356"/>
        <v/>
      </c>
      <c r="BH372" s="211" t="str">
        <f t="shared" si="357"/>
        <v/>
      </c>
      <c r="BI372" s="212" t="str">
        <f t="shared" si="328"/>
        <v/>
      </c>
      <c r="BJ372" s="52" t="s">
        <v>0</v>
      </c>
      <c r="BK372" s="57" t="str">
        <f t="shared" si="358"/>
        <v/>
      </c>
      <c r="BL372" s="33" t="str">
        <f t="shared" si="359"/>
        <v/>
      </c>
      <c r="BM372" s="78" t="str">
        <f t="shared" si="360"/>
        <v/>
      </c>
      <c r="BN372" s="78" t="str">
        <f t="shared" si="361"/>
        <v/>
      </c>
      <c r="BO372" s="33" t="str">
        <f t="shared" si="362"/>
        <v/>
      </c>
      <c r="BP372" s="71" t="str">
        <f t="shared" si="363"/>
        <v/>
      </c>
      <c r="BQ372" s="52" t="s">
        <v>0</v>
      </c>
      <c r="BR372" s="87" t="str">
        <f t="shared" si="364"/>
        <v/>
      </c>
      <c r="BS372" s="52" t="s">
        <v>0</v>
      </c>
      <c r="BT372" s="20" t="str">
        <f t="shared" si="365"/>
        <v/>
      </c>
      <c r="BU372" s="52" t="s">
        <v>0</v>
      </c>
      <c r="BV372" s="135"/>
      <c r="BW372" s="52" t="s">
        <v>0</v>
      </c>
      <c r="BX372" s="57" t="str">
        <f t="shared" si="366"/>
        <v/>
      </c>
      <c r="BY372" s="78" t="str">
        <f>IF(BV372="","",MAX(BY$10:BY371)+1)</f>
        <v/>
      </c>
      <c r="BZ372" s="58" t="str">
        <f t="shared" si="367"/>
        <v/>
      </c>
      <c r="CA372" s="52" t="s">
        <v>0</v>
      </c>
      <c r="CB372" s="20" t="str">
        <f t="shared" si="368"/>
        <v/>
      </c>
      <c r="CC372" s="52" t="s">
        <v>0</v>
      </c>
      <c r="CD372" s="63" t="str">
        <f>IF(AND(BM372="NEMA",BN372="NEMA"),MAX(CD$10:CD371)+1,"")</f>
        <v/>
      </c>
      <c r="CE372" s="58" t="str">
        <f t="shared" si="369"/>
        <v/>
      </c>
      <c r="CF372" t="s">
        <v>0</v>
      </c>
      <c r="CG372" s="138" t="str">
        <f t="shared" si="329"/>
        <v/>
      </c>
      <c r="CH372" t="s">
        <v>0</v>
      </c>
      <c r="CI372" s="57" t="str">
        <f>IF(CD372="","",IF(M372&lt;&gt;"CRO","","INSERT INTO osoba (id,reg_broj,oib,spol_id,dat_rodjenja) VALUES ("&amp;CD372&amp;",(SELECT max(reg_broj)+1 FROM osoba),Null,'"&amp;CG372&amp;"',Null); INSERT INTO osoba_log (id,reg_broj,oib,spol_id,dat_rodjenja,dnevnik_id) SELECT id,reg_broj,oib,spol_id,dat_rodjenja,"&amp;dnevnik_id&amp;" FROM osoba WHERE id = "&amp;CD372&amp;";"))</f>
        <v/>
      </c>
      <c r="CJ372" s="71" t="str">
        <f>IF(CD372="","","INSERT INTO imeprezime (id,osoba_id,rbr,ime,prezime,klub_id,identitet_id,sintaksa_id,info,aktivno,dnevnik_id) VALUES ("&amp;CD372&amp;","&amp;IF(CI372="","Null",CD372)&amp;",1,'"&amp;BK372&amp;"','"&amp;BL372&amp;"',(SELECT id FROM klub WHERE naziv = '"&amp;BD372&amp;"'),Null,1,'',1,"&amp;dnevnik_id&amp;");")</f>
        <v/>
      </c>
      <c r="CK372" t="s">
        <v>0</v>
      </c>
      <c r="CL372" s="20" t="str">
        <f t="shared" si="370"/>
        <v/>
      </c>
      <c r="CM372" s="52" t="s">
        <v>0</v>
      </c>
      <c r="CN372" s="57" t="str">
        <f t="shared" si="330"/>
        <v/>
      </c>
      <c r="CO372" s="71" t="str">
        <f t="shared" si="331"/>
        <v/>
      </c>
      <c r="CP372" s="52" t="s">
        <v>0</v>
      </c>
      <c r="CQ372" s="57" t="str">
        <f t="shared" si="371"/>
        <v/>
      </c>
      <c r="CR372" s="58" t="str">
        <f t="shared" si="372"/>
        <v/>
      </c>
      <c r="CS372" s="52" t="s">
        <v>0</v>
      </c>
      <c r="CT372" s="57" t="str">
        <f t="shared" si="373"/>
        <v/>
      </c>
      <c r="CU372" s="58" t="str">
        <f t="shared" si="374"/>
        <v/>
      </c>
      <c r="CV372" s="52" t="s">
        <v>0</v>
      </c>
      <c r="CW372" s="57" t="str">
        <f t="shared" si="375"/>
        <v/>
      </c>
      <c r="CX372" s="58" t="str">
        <f t="shared" si="376"/>
        <v/>
      </c>
      <c r="CY372" s="52" t="s">
        <v>0</v>
      </c>
      <c r="CZ372" s="63" t="str">
        <f t="shared" si="377"/>
        <v/>
      </c>
      <c r="DA372" s="58" t="str" cm="1">
        <f t="array" ref="DA372">IF(CZ372&lt;&gt;"",INDEX(imePrezime_id,CZ372,0),IF(CD372&lt;&gt;"",CD372,""))</f>
        <v/>
      </c>
      <c r="DB372" s="52" t="s">
        <v>0</v>
      </c>
      <c r="DC372" s="63" t="str">
        <f t="shared" si="378"/>
        <v/>
      </c>
      <c r="DD372" s="78" t="str">
        <f t="shared" si="332"/>
        <v/>
      </c>
      <c r="DE372" s="78" t="str">
        <f t="shared" si="379"/>
        <v/>
      </c>
      <c r="DF372" s="78" t="str">
        <f t="shared" si="380"/>
        <v/>
      </c>
      <c r="DG372" s="71" t="str">
        <f t="shared" si="381"/>
        <v/>
      </c>
      <c r="DH372" s="52" t="s">
        <v>0</v>
      </c>
      <c r="DI372" s="63" t="str">
        <f>IF(BL372="","",MAX(DI$10:DI371)+1)</f>
        <v/>
      </c>
      <c r="DJ372" s="78" t="str">
        <f t="shared" si="382"/>
        <v/>
      </c>
      <c r="DK372" s="78" t="str">
        <f t="shared" si="383"/>
        <v/>
      </c>
      <c r="DL372" s="78" t="str">
        <f t="shared" si="384"/>
        <v/>
      </c>
      <c r="DM372" s="78" t="str">
        <f t="shared" si="385"/>
        <v/>
      </c>
      <c r="DN372" s="78" t="str">
        <f t="shared" si="333"/>
        <v/>
      </c>
      <c r="DO372" s="78" t="str">
        <f t="shared" si="334"/>
        <v/>
      </c>
      <c r="DP372" s="78" t="str">
        <f t="shared" si="386"/>
        <v/>
      </c>
      <c r="DQ372" s="78" t="str">
        <f t="shared" si="387"/>
        <v/>
      </c>
      <c r="DR372" s="78" t="str">
        <f t="shared" si="388"/>
        <v/>
      </c>
      <c r="DS372" s="58" t="str">
        <f t="shared" si="335"/>
        <v/>
      </c>
      <c r="DT372" s="52" t="s">
        <v>0</v>
      </c>
      <c r="DU372" s="20"/>
      <c r="DV372" s="52"/>
      <c r="DW372" s="20"/>
      <c r="DX372" s="52"/>
      <c r="DY372" s="230"/>
      <c r="DZ372" s="52" t="s">
        <v>0</v>
      </c>
    </row>
    <row r="373" spans="1:130" x14ac:dyDescent="0.25">
      <c r="A373" t="s">
        <v>0</v>
      </c>
      <c r="B373" s="57" t="str">
        <f>IF(csv!F365="","",csv!T365)</f>
        <v/>
      </c>
      <c r="C373" s="33" t="s">
        <v>0</v>
      </c>
      <c r="D373" s="33" t="str">
        <f>IF(csv!F365="","",csv!F365)</f>
        <v/>
      </c>
      <c r="E373" s="33" t="str">
        <f>IF(csv!E365="","",csv!E365)</f>
        <v/>
      </c>
      <c r="F373" s="33" t="s">
        <v>0</v>
      </c>
      <c r="G373" s="78" t="str">
        <f>IF(csv!M365="","",csv!M365)</f>
        <v/>
      </c>
      <c r="H373" s="78" t="str">
        <f>IF(csv!N365="","",csv!N365)</f>
        <v/>
      </c>
      <c r="I373" s="33" t="s">
        <v>0</v>
      </c>
      <c r="J373" s="33" t="str">
        <f>IF(csv!P365="","",csv!P365)</f>
        <v/>
      </c>
      <c r="K373" s="33" t="str">
        <f>IF(csv!Q365="","",csv!Q365)</f>
        <v/>
      </c>
      <c r="L373" s="33" t="s">
        <v>0</v>
      </c>
      <c r="M373" s="71" t="str">
        <f>IF(csv!R365="","",csv!R365)</f>
        <v/>
      </c>
      <c r="N373" s="52" t="s">
        <v>0</v>
      </c>
      <c r="O373" s="57" t="str">
        <f t="shared" si="336"/>
        <v/>
      </c>
      <c r="P373" s="78" t="str">
        <f>IF(O373="","",IF(COUNTIF(O$10:O372,O373)=0,P372+1,P372))</f>
        <v/>
      </c>
      <c r="Q373" s="93" t="str">
        <f t="shared" si="337"/>
        <v/>
      </c>
      <c r="R373" s="94" t="str" cm="1">
        <f t="array" ref="R373">IF(S373="","",INDEX(natjecanjeStaze_naziv,MATCH(S373,natjecanjeStaze_stazaId,0)))</f>
        <v/>
      </c>
      <c r="S373" s="58" t="str">
        <f t="shared" si="338"/>
        <v/>
      </c>
      <c r="T373" s="52" t="s">
        <v>0</v>
      </c>
      <c r="U373" s="165" t="str">
        <f t="shared" si="339"/>
        <v/>
      </c>
      <c r="V373" s="52" t="s">
        <v>0</v>
      </c>
      <c r="W373" s="57" t="str">
        <f t="shared" si="340"/>
        <v/>
      </c>
      <c r="X373" s="78" t="str">
        <f t="shared" si="389"/>
        <v/>
      </c>
      <c r="Y373" s="33" t="str">
        <f t="shared" si="341"/>
        <v/>
      </c>
      <c r="Z373" s="71" t="str">
        <f>IF(Y373="","",MAX(Z$10:Z372)+1)</f>
        <v/>
      </c>
      <c r="AA373" s="52" t="s">
        <v>0</v>
      </c>
      <c r="AB373" s="135"/>
      <c r="AC373" s="52" t="s">
        <v>0</v>
      </c>
      <c r="AD373" s="20" t="str">
        <f t="shared" si="342"/>
        <v/>
      </c>
      <c r="AE373" s="52" t="s">
        <v>0</v>
      </c>
      <c r="AF373" s="165" t="str">
        <f t="shared" si="343"/>
        <v/>
      </c>
      <c r="AG373" s="52" t="s">
        <v>0</v>
      </c>
      <c r="AH373" s="57" t="str">
        <f t="shared" si="344"/>
        <v/>
      </c>
      <c r="AI373" s="33" t="str">
        <f t="shared" si="345"/>
        <v/>
      </c>
      <c r="AJ373" s="78" t="str">
        <f t="shared" si="390"/>
        <v/>
      </c>
      <c r="AK373" s="33" t="str" cm="1">
        <f t="array" ref="AK373">IF(AJ373="",""&amp;AI373,IF(AJ373="NEMA",AI373,INDEX(klub_naziv,MATCH(INDEX(klubAlias_klubId,AJ373),klub_id,0))))</f>
        <v/>
      </c>
      <c r="AL373" s="33" t="str" cm="1">
        <f t="array" ref="AL373">IFERROR(""&amp;INDEX(registarNatjecatelji,CX373,4),"")</f>
        <v/>
      </c>
      <c r="AM373" s="95" t="str">
        <f t="shared" si="346"/>
        <v/>
      </c>
      <c r="AN373" s="71" t="str">
        <f t="shared" si="347"/>
        <v/>
      </c>
      <c r="AO373" s="52" t="s">
        <v>0</v>
      </c>
      <c r="AP373" s="87" t="str">
        <f>IF(AJ373&lt;&gt;"NEMA","",IF(IFERROR(MATCH(AI373,AI$10:AI372,0),0)&lt;&gt;0,"",AI373))</f>
        <v/>
      </c>
      <c r="AQ373" s="52" t="s">
        <v>0</v>
      </c>
      <c r="AR373" s="135"/>
      <c r="AS373" s="52" t="s">
        <v>0</v>
      </c>
      <c r="AT373" s="57" t="str">
        <f t="shared" si="348"/>
        <v/>
      </c>
      <c r="AU373" s="33" t="str">
        <f>IF(AT373="","",MAX(AU$10:AU372)+1)</f>
        <v/>
      </c>
      <c r="AV373" s="33" t="str">
        <f t="shared" si="349"/>
        <v/>
      </c>
      <c r="AW373" s="33" t="str">
        <f t="shared" si="350"/>
        <v/>
      </c>
      <c r="AX373" s="33" t="str">
        <f>IF(AR373="","",MAX(AX$10:AX372)+1)</f>
        <v/>
      </c>
      <c r="AY373" s="94" t="str">
        <f t="shared" si="351"/>
        <v/>
      </c>
      <c r="AZ373" s="71" t="str">
        <f t="shared" si="352"/>
        <v/>
      </c>
      <c r="BA373" s="52" t="s">
        <v>0</v>
      </c>
      <c r="BB373" s="20" t="str">
        <f t="shared" si="353"/>
        <v/>
      </c>
      <c r="BC373" s="52" t="s">
        <v>0</v>
      </c>
      <c r="BD373" s="165" t="str">
        <f t="shared" si="354"/>
        <v/>
      </c>
      <c r="BE373" s="52" t="s">
        <v>0</v>
      </c>
      <c r="BF373" s="63" t="str">
        <f t="shared" si="355"/>
        <v/>
      </c>
      <c r="BG373" s="93" t="str">
        <f t="shared" si="356"/>
        <v/>
      </c>
      <c r="BH373" s="211" t="str">
        <f t="shared" si="357"/>
        <v/>
      </c>
      <c r="BI373" s="212" t="str">
        <f t="shared" si="328"/>
        <v/>
      </c>
      <c r="BJ373" s="52" t="s">
        <v>0</v>
      </c>
      <c r="BK373" s="57" t="str">
        <f t="shared" si="358"/>
        <v/>
      </c>
      <c r="BL373" s="33" t="str">
        <f t="shared" si="359"/>
        <v/>
      </c>
      <c r="BM373" s="78" t="str">
        <f t="shared" si="360"/>
        <v/>
      </c>
      <c r="BN373" s="78" t="str">
        <f t="shared" si="361"/>
        <v/>
      </c>
      <c r="BO373" s="33" t="str">
        <f t="shared" si="362"/>
        <v/>
      </c>
      <c r="BP373" s="71" t="str">
        <f t="shared" si="363"/>
        <v/>
      </c>
      <c r="BQ373" s="52" t="s">
        <v>0</v>
      </c>
      <c r="BR373" s="87" t="str">
        <f t="shared" si="364"/>
        <v/>
      </c>
      <c r="BS373" s="52" t="s">
        <v>0</v>
      </c>
      <c r="BT373" s="20" t="str">
        <f t="shared" si="365"/>
        <v/>
      </c>
      <c r="BU373" s="52" t="s">
        <v>0</v>
      </c>
      <c r="BV373" s="135"/>
      <c r="BW373" s="52" t="s">
        <v>0</v>
      </c>
      <c r="BX373" s="57" t="str">
        <f t="shared" si="366"/>
        <v/>
      </c>
      <c r="BY373" s="78" t="str">
        <f>IF(BV373="","",MAX(BY$10:BY372)+1)</f>
        <v/>
      </c>
      <c r="BZ373" s="58" t="str">
        <f t="shared" si="367"/>
        <v/>
      </c>
      <c r="CA373" s="52" t="s">
        <v>0</v>
      </c>
      <c r="CB373" s="20" t="str">
        <f t="shared" si="368"/>
        <v/>
      </c>
      <c r="CC373" s="52" t="s">
        <v>0</v>
      </c>
      <c r="CD373" s="63" t="str">
        <f>IF(AND(BM373="NEMA",BN373="NEMA"),MAX(CD$10:CD372)+1,"")</f>
        <v/>
      </c>
      <c r="CE373" s="58" t="str">
        <f t="shared" si="369"/>
        <v/>
      </c>
      <c r="CF373" t="s">
        <v>0</v>
      </c>
      <c r="CG373" s="138" t="str">
        <f t="shared" si="329"/>
        <v/>
      </c>
      <c r="CH373" t="s">
        <v>0</v>
      </c>
      <c r="CI373" s="57" t="str">
        <f>IF(CD373="","",IF(M373&lt;&gt;"CRO","","INSERT INTO osoba (id,reg_broj,oib,spol_id,dat_rodjenja) VALUES ("&amp;CD373&amp;",(SELECT max(reg_broj)+1 FROM osoba),Null,'"&amp;CG373&amp;"',Null); INSERT INTO osoba_log (id,reg_broj,oib,spol_id,dat_rodjenja,dnevnik_id) SELECT id,reg_broj,oib,spol_id,dat_rodjenja,"&amp;dnevnik_id&amp;" FROM osoba WHERE id = "&amp;CD373&amp;";"))</f>
        <v/>
      </c>
      <c r="CJ373" s="71" t="str">
        <f>IF(CD373="","","INSERT INTO imeprezime (id,osoba_id,rbr,ime,prezime,klub_id,identitet_id,sintaksa_id,info,aktivno,dnevnik_id) VALUES ("&amp;CD373&amp;","&amp;IF(CI373="","Null",CD373)&amp;",1,'"&amp;BK373&amp;"','"&amp;BL373&amp;"',(SELECT id FROM klub WHERE naziv = '"&amp;BD373&amp;"'),Null,1,'',1,"&amp;dnevnik_id&amp;");")</f>
        <v/>
      </c>
      <c r="CK373" t="s">
        <v>0</v>
      </c>
      <c r="CL373" s="20" t="str">
        <f t="shared" si="370"/>
        <v/>
      </c>
      <c r="CM373" s="52" t="s">
        <v>0</v>
      </c>
      <c r="CN373" s="57" t="str">
        <f t="shared" si="330"/>
        <v/>
      </c>
      <c r="CO373" s="71" t="str">
        <f t="shared" si="331"/>
        <v/>
      </c>
      <c r="CP373" s="52" t="s">
        <v>0</v>
      </c>
      <c r="CQ373" s="57" t="str">
        <f t="shared" si="371"/>
        <v/>
      </c>
      <c r="CR373" s="58" t="str">
        <f t="shared" si="372"/>
        <v/>
      </c>
      <c r="CS373" s="52" t="s">
        <v>0</v>
      </c>
      <c r="CT373" s="57" t="str">
        <f t="shared" si="373"/>
        <v/>
      </c>
      <c r="CU373" s="58" t="str">
        <f t="shared" si="374"/>
        <v/>
      </c>
      <c r="CV373" s="52" t="s">
        <v>0</v>
      </c>
      <c r="CW373" s="57" t="str">
        <f t="shared" si="375"/>
        <v/>
      </c>
      <c r="CX373" s="58" t="str">
        <f t="shared" si="376"/>
        <v/>
      </c>
      <c r="CY373" s="52" t="s">
        <v>0</v>
      </c>
      <c r="CZ373" s="63" t="str">
        <f t="shared" si="377"/>
        <v/>
      </c>
      <c r="DA373" s="58" t="str" cm="1">
        <f t="array" ref="DA373">IF(CZ373&lt;&gt;"",INDEX(imePrezime_id,CZ373,0),IF(CD373&lt;&gt;"",CD373,""))</f>
        <v/>
      </c>
      <c r="DB373" s="52" t="s">
        <v>0</v>
      </c>
      <c r="DC373" s="63" t="str">
        <f t="shared" si="378"/>
        <v/>
      </c>
      <c r="DD373" s="78" t="str">
        <f t="shared" si="332"/>
        <v/>
      </c>
      <c r="DE373" s="78" t="str">
        <f t="shared" si="379"/>
        <v/>
      </c>
      <c r="DF373" s="78" t="str">
        <f t="shared" si="380"/>
        <v/>
      </c>
      <c r="DG373" s="71" t="str">
        <f t="shared" si="381"/>
        <v/>
      </c>
      <c r="DH373" s="52" t="s">
        <v>0</v>
      </c>
      <c r="DI373" s="63" t="str">
        <f>IF(BL373="","",MAX(DI$10:DI372)+1)</f>
        <v/>
      </c>
      <c r="DJ373" s="78" t="str">
        <f t="shared" si="382"/>
        <v/>
      </c>
      <c r="DK373" s="78" t="str">
        <f t="shared" si="383"/>
        <v/>
      </c>
      <c r="DL373" s="78" t="str">
        <f t="shared" si="384"/>
        <v/>
      </c>
      <c r="DM373" s="78" t="str">
        <f t="shared" si="385"/>
        <v/>
      </c>
      <c r="DN373" s="78" t="str">
        <f t="shared" si="333"/>
        <v/>
      </c>
      <c r="DO373" s="78" t="str">
        <f t="shared" si="334"/>
        <v/>
      </c>
      <c r="DP373" s="78" t="str">
        <f t="shared" si="386"/>
        <v/>
      </c>
      <c r="DQ373" s="78" t="str">
        <f t="shared" si="387"/>
        <v/>
      </c>
      <c r="DR373" s="78" t="str">
        <f t="shared" si="388"/>
        <v/>
      </c>
      <c r="DS373" s="58" t="str">
        <f t="shared" si="335"/>
        <v/>
      </c>
      <c r="DT373" s="52" t="s">
        <v>0</v>
      </c>
      <c r="DU373" s="20"/>
      <c r="DV373" s="52"/>
      <c r="DW373" s="20"/>
      <c r="DX373" s="52"/>
      <c r="DY373" s="230"/>
      <c r="DZ373" s="52" t="s">
        <v>0</v>
      </c>
    </row>
    <row r="374" spans="1:130" x14ac:dyDescent="0.25">
      <c r="A374" t="s">
        <v>0</v>
      </c>
      <c r="B374" s="57" t="str">
        <f>IF(csv!F366="","",csv!T366)</f>
        <v/>
      </c>
      <c r="C374" s="33" t="s">
        <v>0</v>
      </c>
      <c r="D374" s="33" t="str">
        <f>IF(csv!F366="","",csv!F366)</f>
        <v/>
      </c>
      <c r="E374" s="33" t="str">
        <f>IF(csv!E366="","",csv!E366)</f>
        <v/>
      </c>
      <c r="F374" s="33" t="s">
        <v>0</v>
      </c>
      <c r="G374" s="78" t="str">
        <f>IF(csv!M366="","",csv!M366)</f>
        <v/>
      </c>
      <c r="H374" s="78" t="str">
        <f>IF(csv!N366="","",csv!N366)</f>
        <v/>
      </c>
      <c r="I374" s="33" t="s">
        <v>0</v>
      </c>
      <c r="J374" s="33" t="str">
        <f>IF(csv!P366="","",csv!P366)</f>
        <v/>
      </c>
      <c r="K374" s="33" t="str">
        <f>IF(csv!Q366="","",csv!Q366)</f>
        <v/>
      </c>
      <c r="L374" s="33" t="s">
        <v>0</v>
      </c>
      <c r="M374" s="71" t="str">
        <f>IF(csv!R366="","",csv!R366)</f>
        <v/>
      </c>
      <c r="N374" s="52" t="s">
        <v>0</v>
      </c>
      <c r="O374" s="57" t="str">
        <f t="shared" si="336"/>
        <v/>
      </c>
      <c r="P374" s="78" t="str">
        <f>IF(O374="","",IF(COUNTIF(O$10:O373,O374)=0,P373+1,P373))</f>
        <v/>
      </c>
      <c r="Q374" s="93" t="str">
        <f t="shared" si="337"/>
        <v/>
      </c>
      <c r="R374" s="94" t="str" cm="1">
        <f t="array" ref="R374">IF(S374="","",INDEX(natjecanjeStaze_naziv,MATCH(S374,natjecanjeStaze_stazaId,0)))</f>
        <v/>
      </c>
      <c r="S374" s="58" t="str">
        <f t="shared" si="338"/>
        <v/>
      </c>
      <c r="T374" s="52" t="s">
        <v>0</v>
      </c>
      <c r="U374" s="165" t="str">
        <f t="shared" si="339"/>
        <v/>
      </c>
      <c r="V374" s="52" t="s">
        <v>0</v>
      </c>
      <c r="W374" s="57" t="str">
        <f t="shared" si="340"/>
        <v/>
      </c>
      <c r="X374" s="78" t="str">
        <f t="shared" si="389"/>
        <v/>
      </c>
      <c r="Y374" s="33" t="str">
        <f t="shared" si="341"/>
        <v/>
      </c>
      <c r="Z374" s="71" t="str">
        <f>IF(Y374="","",MAX(Z$10:Z373)+1)</f>
        <v/>
      </c>
      <c r="AA374" s="52" t="s">
        <v>0</v>
      </c>
      <c r="AB374" s="135"/>
      <c r="AC374" s="52" t="s">
        <v>0</v>
      </c>
      <c r="AD374" s="20" t="str">
        <f t="shared" si="342"/>
        <v/>
      </c>
      <c r="AE374" s="52" t="s">
        <v>0</v>
      </c>
      <c r="AF374" s="165" t="str">
        <f t="shared" si="343"/>
        <v/>
      </c>
      <c r="AG374" s="52" t="s">
        <v>0</v>
      </c>
      <c r="AH374" s="57" t="str">
        <f t="shared" si="344"/>
        <v/>
      </c>
      <c r="AI374" s="33" t="str">
        <f t="shared" si="345"/>
        <v/>
      </c>
      <c r="AJ374" s="78" t="str">
        <f t="shared" si="390"/>
        <v/>
      </c>
      <c r="AK374" s="33" t="str" cm="1">
        <f t="array" ref="AK374">IF(AJ374="",""&amp;AI374,IF(AJ374="NEMA",AI374,INDEX(klub_naziv,MATCH(INDEX(klubAlias_klubId,AJ374),klub_id,0))))</f>
        <v/>
      </c>
      <c r="AL374" s="33" t="str" cm="1">
        <f t="array" ref="AL374">IFERROR(""&amp;INDEX(registarNatjecatelji,CX374,4),"")</f>
        <v/>
      </c>
      <c r="AM374" s="95" t="str">
        <f t="shared" si="346"/>
        <v/>
      </c>
      <c r="AN374" s="71" t="str">
        <f t="shared" si="347"/>
        <v/>
      </c>
      <c r="AO374" s="52" t="s">
        <v>0</v>
      </c>
      <c r="AP374" s="87" t="str">
        <f>IF(AJ374&lt;&gt;"NEMA","",IF(IFERROR(MATCH(AI374,AI$10:AI373,0),0)&lt;&gt;0,"",AI374))</f>
        <v/>
      </c>
      <c r="AQ374" s="52" t="s">
        <v>0</v>
      </c>
      <c r="AR374" s="135"/>
      <c r="AS374" s="52" t="s">
        <v>0</v>
      </c>
      <c r="AT374" s="57" t="str">
        <f t="shared" si="348"/>
        <v/>
      </c>
      <c r="AU374" s="33" t="str">
        <f>IF(AT374="","",MAX(AU$10:AU373)+1)</f>
        <v/>
      </c>
      <c r="AV374" s="33" t="str">
        <f t="shared" si="349"/>
        <v/>
      </c>
      <c r="AW374" s="33" t="str">
        <f t="shared" si="350"/>
        <v/>
      </c>
      <c r="AX374" s="33" t="str">
        <f>IF(AR374="","",MAX(AX$10:AX373)+1)</f>
        <v/>
      </c>
      <c r="AY374" s="94" t="str">
        <f t="shared" si="351"/>
        <v/>
      </c>
      <c r="AZ374" s="71" t="str">
        <f t="shared" si="352"/>
        <v/>
      </c>
      <c r="BA374" s="52" t="s">
        <v>0</v>
      </c>
      <c r="BB374" s="20" t="str">
        <f t="shared" si="353"/>
        <v/>
      </c>
      <c r="BC374" s="52" t="s">
        <v>0</v>
      </c>
      <c r="BD374" s="165" t="str">
        <f t="shared" si="354"/>
        <v/>
      </c>
      <c r="BE374" s="52" t="s">
        <v>0</v>
      </c>
      <c r="BF374" s="63" t="str">
        <f t="shared" si="355"/>
        <v/>
      </c>
      <c r="BG374" s="93" t="str">
        <f t="shared" si="356"/>
        <v/>
      </c>
      <c r="BH374" s="211" t="str">
        <f t="shared" si="357"/>
        <v/>
      </c>
      <c r="BI374" s="212" t="str">
        <f t="shared" si="328"/>
        <v/>
      </c>
      <c r="BJ374" s="52" t="s">
        <v>0</v>
      </c>
      <c r="BK374" s="57" t="str">
        <f t="shared" si="358"/>
        <v/>
      </c>
      <c r="BL374" s="33" t="str">
        <f t="shared" si="359"/>
        <v/>
      </c>
      <c r="BM374" s="78" t="str">
        <f t="shared" si="360"/>
        <v/>
      </c>
      <c r="BN374" s="78" t="str">
        <f t="shared" si="361"/>
        <v/>
      </c>
      <c r="BO374" s="33" t="str">
        <f t="shared" si="362"/>
        <v/>
      </c>
      <c r="BP374" s="71" t="str">
        <f t="shared" si="363"/>
        <v/>
      </c>
      <c r="BQ374" s="52" t="s">
        <v>0</v>
      </c>
      <c r="BR374" s="87" t="str">
        <f t="shared" si="364"/>
        <v/>
      </c>
      <c r="BS374" s="52" t="s">
        <v>0</v>
      </c>
      <c r="BT374" s="20" t="str">
        <f t="shared" si="365"/>
        <v/>
      </c>
      <c r="BU374" s="52" t="s">
        <v>0</v>
      </c>
      <c r="BV374" s="135"/>
      <c r="BW374" s="52" t="s">
        <v>0</v>
      </c>
      <c r="BX374" s="57" t="str">
        <f t="shared" si="366"/>
        <v/>
      </c>
      <c r="BY374" s="78" t="str">
        <f>IF(BV374="","",MAX(BY$10:BY373)+1)</f>
        <v/>
      </c>
      <c r="BZ374" s="58" t="str">
        <f t="shared" si="367"/>
        <v/>
      </c>
      <c r="CA374" s="52" t="s">
        <v>0</v>
      </c>
      <c r="CB374" s="20" t="str">
        <f t="shared" si="368"/>
        <v/>
      </c>
      <c r="CC374" s="52" t="s">
        <v>0</v>
      </c>
      <c r="CD374" s="63" t="str">
        <f>IF(AND(BM374="NEMA",BN374="NEMA"),MAX(CD$10:CD373)+1,"")</f>
        <v/>
      </c>
      <c r="CE374" s="58" t="str">
        <f t="shared" si="369"/>
        <v/>
      </c>
      <c r="CF374" t="s">
        <v>0</v>
      </c>
      <c r="CG374" s="138" t="str">
        <f t="shared" si="329"/>
        <v/>
      </c>
      <c r="CH374" t="s">
        <v>0</v>
      </c>
      <c r="CI374" s="57" t="str">
        <f>IF(CD374="","",IF(M374&lt;&gt;"CRO","","INSERT INTO osoba (id,reg_broj,oib,spol_id,dat_rodjenja) VALUES ("&amp;CD374&amp;",(SELECT max(reg_broj)+1 FROM osoba),Null,'"&amp;CG374&amp;"',Null); INSERT INTO osoba_log (id,reg_broj,oib,spol_id,dat_rodjenja,dnevnik_id) SELECT id,reg_broj,oib,spol_id,dat_rodjenja,"&amp;dnevnik_id&amp;" FROM osoba WHERE id = "&amp;CD374&amp;";"))</f>
        <v/>
      </c>
      <c r="CJ374" s="71" t="str">
        <f>IF(CD374="","","INSERT INTO imeprezime (id,osoba_id,rbr,ime,prezime,klub_id,identitet_id,sintaksa_id,info,aktivno,dnevnik_id) VALUES ("&amp;CD374&amp;","&amp;IF(CI374="","Null",CD374)&amp;",1,'"&amp;BK374&amp;"','"&amp;BL374&amp;"',(SELECT id FROM klub WHERE naziv = '"&amp;BD374&amp;"'),Null,1,'',1,"&amp;dnevnik_id&amp;");")</f>
        <v/>
      </c>
      <c r="CK374" t="s">
        <v>0</v>
      </c>
      <c r="CL374" s="20" t="str">
        <f t="shared" si="370"/>
        <v/>
      </c>
      <c r="CM374" s="52" t="s">
        <v>0</v>
      </c>
      <c r="CN374" s="57" t="str">
        <f t="shared" si="330"/>
        <v/>
      </c>
      <c r="CO374" s="71" t="str">
        <f t="shared" si="331"/>
        <v/>
      </c>
      <c r="CP374" s="52" t="s">
        <v>0</v>
      </c>
      <c r="CQ374" s="57" t="str">
        <f t="shared" si="371"/>
        <v/>
      </c>
      <c r="CR374" s="58" t="str">
        <f t="shared" si="372"/>
        <v/>
      </c>
      <c r="CS374" s="52" t="s">
        <v>0</v>
      </c>
      <c r="CT374" s="57" t="str">
        <f t="shared" si="373"/>
        <v/>
      </c>
      <c r="CU374" s="58" t="str">
        <f t="shared" si="374"/>
        <v/>
      </c>
      <c r="CV374" s="52" t="s">
        <v>0</v>
      </c>
      <c r="CW374" s="57" t="str">
        <f t="shared" si="375"/>
        <v/>
      </c>
      <c r="CX374" s="58" t="str">
        <f t="shared" si="376"/>
        <v/>
      </c>
      <c r="CY374" s="52" t="s">
        <v>0</v>
      </c>
      <c r="CZ374" s="63" t="str">
        <f t="shared" si="377"/>
        <v/>
      </c>
      <c r="DA374" s="58" t="str" cm="1">
        <f t="array" ref="DA374">IF(CZ374&lt;&gt;"",INDEX(imePrezime_id,CZ374,0),IF(CD374&lt;&gt;"",CD374,""))</f>
        <v/>
      </c>
      <c r="DB374" s="52" t="s">
        <v>0</v>
      </c>
      <c r="DC374" s="63" t="str">
        <f t="shared" si="378"/>
        <v/>
      </c>
      <c r="DD374" s="78" t="str">
        <f t="shared" si="332"/>
        <v/>
      </c>
      <c r="DE374" s="78" t="str">
        <f t="shared" si="379"/>
        <v/>
      </c>
      <c r="DF374" s="78" t="str">
        <f t="shared" si="380"/>
        <v/>
      </c>
      <c r="DG374" s="71" t="str">
        <f t="shared" si="381"/>
        <v/>
      </c>
      <c r="DH374" s="52" t="s">
        <v>0</v>
      </c>
      <c r="DI374" s="63" t="str">
        <f>IF(BL374="","",MAX(DI$10:DI373)+1)</f>
        <v/>
      </c>
      <c r="DJ374" s="78" t="str">
        <f t="shared" si="382"/>
        <v/>
      </c>
      <c r="DK374" s="78" t="str">
        <f t="shared" si="383"/>
        <v/>
      </c>
      <c r="DL374" s="78" t="str">
        <f t="shared" si="384"/>
        <v/>
      </c>
      <c r="DM374" s="78" t="str">
        <f t="shared" si="385"/>
        <v/>
      </c>
      <c r="DN374" s="78" t="str">
        <f t="shared" si="333"/>
        <v/>
      </c>
      <c r="DO374" s="78" t="str">
        <f t="shared" si="334"/>
        <v/>
      </c>
      <c r="DP374" s="78" t="str">
        <f t="shared" si="386"/>
        <v/>
      </c>
      <c r="DQ374" s="78" t="str">
        <f t="shared" si="387"/>
        <v/>
      </c>
      <c r="DR374" s="78" t="str">
        <f t="shared" si="388"/>
        <v/>
      </c>
      <c r="DS374" s="58" t="str">
        <f t="shared" si="335"/>
        <v/>
      </c>
      <c r="DT374" s="52" t="s">
        <v>0</v>
      </c>
      <c r="DU374" s="20"/>
      <c r="DV374" s="52"/>
      <c r="DW374" s="20"/>
      <c r="DX374" s="52"/>
      <c r="DY374" s="230"/>
      <c r="DZ374" s="52" t="s">
        <v>0</v>
      </c>
    </row>
    <row r="375" spans="1:130" x14ac:dyDescent="0.25">
      <c r="A375" t="s">
        <v>0</v>
      </c>
      <c r="B375" s="57" t="str">
        <f>IF(csv!F367="","",csv!T367)</f>
        <v/>
      </c>
      <c r="C375" s="33" t="s">
        <v>0</v>
      </c>
      <c r="D375" s="33" t="str">
        <f>IF(csv!F367="","",csv!F367)</f>
        <v/>
      </c>
      <c r="E375" s="33" t="str">
        <f>IF(csv!E367="","",csv!E367)</f>
        <v/>
      </c>
      <c r="F375" s="33" t="s">
        <v>0</v>
      </c>
      <c r="G375" s="78" t="str">
        <f>IF(csv!M367="","",csv!M367)</f>
        <v/>
      </c>
      <c r="H375" s="78" t="str">
        <f>IF(csv!N367="","",csv!N367)</f>
        <v/>
      </c>
      <c r="I375" s="33" t="s">
        <v>0</v>
      </c>
      <c r="J375" s="33" t="str">
        <f>IF(csv!P367="","",csv!P367)</f>
        <v/>
      </c>
      <c r="K375" s="33" t="str">
        <f>IF(csv!Q367="","",csv!Q367)</f>
        <v/>
      </c>
      <c r="L375" s="33" t="s">
        <v>0</v>
      </c>
      <c r="M375" s="71" t="str">
        <f>IF(csv!R367="","",csv!R367)</f>
        <v/>
      </c>
      <c r="N375" s="52" t="s">
        <v>0</v>
      </c>
      <c r="O375" s="57" t="str">
        <f t="shared" si="336"/>
        <v/>
      </c>
      <c r="P375" s="78" t="str">
        <f>IF(O375="","",IF(COUNTIF(O$10:O374,O375)=0,P374+1,P374))</f>
        <v/>
      </c>
      <c r="Q375" s="93" t="str">
        <f t="shared" si="337"/>
        <v/>
      </c>
      <c r="R375" s="94" t="str" cm="1">
        <f t="array" ref="R375">IF(S375="","",INDEX(natjecanjeStaze_naziv,MATCH(S375,natjecanjeStaze_stazaId,0)))</f>
        <v/>
      </c>
      <c r="S375" s="58" t="str">
        <f t="shared" si="338"/>
        <v/>
      </c>
      <c r="T375" s="52" t="s">
        <v>0</v>
      </c>
      <c r="U375" s="165" t="str">
        <f t="shared" si="339"/>
        <v/>
      </c>
      <c r="V375" s="52" t="s">
        <v>0</v>
      </c>
      <c r="W375" s="57" t="str">
        <f t="shared" si="340"/>
        <v/>
      </c>
      <c r="X375" s="78" t="str">
        <f t="shared" si="389"/>
        <v/>
      </c>
      <c r="Y375" s="33" t="str">
        <f t="shared" si="341"/>
        <v/>
      </c>
      <c r="Z375" s="71" t="str">
        <f>IF(Y375="","",MAX(Z$10:Z374)+1)</f>
        <v/>
      </c>
      <c r="AA375" s="52" t="s">
        <v>0</v>
      </c>
      <c r="AB375" s="135"/>
      <c r="AC375" s="52" t="s">
        <v>0</v>
      </c>
      <c r="AD375" s="20" t="str">
        <f t="shared" si="342"/>
        <v/>
      </c>
      <c r="AE375" s="52" t="s">
        <v>0</v>
      </c>
      <c r="AF375" s="165" t="str">
        <f t="shared" si="343"/>
        <v/>
      </c>
      <c r="AG375" s="52" t="s">
        <v>0</v>
      </c>
      <c r="AH375" s="57" t="str">
        <f t="shared" si="344"/>
        <v/>
      </c>
      <c r="AI375" s="33" t="str">
        <f t="shared" si="345"/>
        <v/>
      </c>
      <c r="AJ375" s="78" t="str">
        <f t="shared" si="390"/>
        <v/>
      </c>
      <c r="AK375" s="33" t="str" cm="1">
        <f t="array" ref="AK375">IF(AJ375="",""&amp;AI375,IF(AJ375="NEMA",AI375,INDEX(klub_naziv,MATCH(INDEX(klubAlias_klubId,AJ375),klub_id,0))))</f>
        <v/>
      </c>
      <c r="AL375" s="33" t="str" cm="1">
        <f t="array" ref="AL375">IFERROR(""&amp;INDEX(registarNatjecatelji,CX375,4),"")</f>
        <v/>
      </c>
      <c r="AM375" s="95" t="str">
        <f t="shared" si="346"/>
        <v/>
      </c>
      <c r="AN375" s="71" t="str">
        <f t="shared" si="347"/>
        <v/>
      </c>
      <c r="AO375" s="52" t="s">
        <v>0</v>
      </c>
      <c r="AP375" s="87" t="str">
        <f>IF(AJ375&lt;&gt;"NEMA","",IF(IFERROR(MATCH(AI375,AI$10:AI374,0),0)&lt;&gt;0,"",AI375))</f>
        <v/>
      </c>
      <c r="AQ375" s="52" t="s">
        <v>0</v>
      </c>
      <c r="AR375" s="135"/>
      <c r="AS375" s="52" t="s">
        <v>0</v>
      </c>
      <c r="AT375" s="57" t="str">
        <f t="shared" si="348"/>
        <v/>
      </c>
      <c r="AU375" s="33" t="str">
        <f>IF(AT375="","",MAX(AU$10:AU374)+1)</f>
        <v/>
      </c>
      <c r="AV375" s="33" t="str">
        <f t="shared" si="349"/>
        <v/>
      </c>
      <c r="AW375" s="33" t="str">
        <f t="shared" si="350"/>
        <v/>
      </c>
      <c r="AX375" s="33" t="str">
        <f>IF(AR375="","",MAX(AX$10:AX374)+1)</f>
        <v/>
      </c>
      <c r="AY375" s="94" t="str">
        <f t="shared" si="351"/>
        <v/>
      </c>
      <c r="AZ375" s="71" t="str">
        <f t="shared" si="352"/>
        <v/>
      </c>
      <c r="BA375" s="52" t="s">
        <v>0</v>
      </c>
      <c r="BB375" s="20" t="str">
        <f t="shared" si="353"/>
        <v/>
      </c>
      <c r="BC375" s="52" t="s">
        <v>0</v>
      </c>
      <c r="BD375" s="165" t="str">
        <f t="shared" si="354"/>
        <v/>
      </c>
      <c r="BE375" s="52" t="s">
        <v>0</v>
      </c>
      <c r="BF375" s="63" t="str">
        <f t="shared" si="355"/>
        <v/>
      </c>
      <c r="BG375" s="93" t="str">
        <f t="shared" si="356"/>
        <v/>
      </c>
      <c r="BH375" s="211" t="str">
        <f t="shared" si="357"/>
        <v/>
      </c>
      <c r="BI375" s="212" t="str">
        <f t="shared" si="328"/>
        <v/>
      </c>
      <c r="BJ375" s="52" t="s">
        <v>0</v>
      </c>
      <c r="BK375" s="57" t="str">
        <f t="shared" si="358"/>
        <v/>
      </c>
      <c r="BL375" s="33" t="str">
        <f t="shared" si="359"/>
        <v/>
      </c>
      <c r="BM375" s="78" t="str">
        <f t="shared" si="360"/>
        <v/>
      </c>
      <c r="BN375" s="78" t="str">
        <f t="shared" si="361"/>
        <v/>
      </c>
      <c r="BO375" s="33" t="str">
        <f t="shared" si="362"/>
        <v/>
      </c>
      <c r="BP375" s="71" t="str">
        <f t="shared" si="363"/>
        <v/>
      </c>
      <c r="BQ375" s="52" t="s">
        <v>0</v>
      </c>
      <c r="BR375" s="87" t="str">
        <f t="shared" si="364"/>
        <v/>
      </c>
      <c r="BS375" s="52" t="s">
        <v>0</v>
      </c>
      <c r="BT375" s="20" t="str">
        <f t="shared" si="365"/>
        <v/>
      </c>
      <c r="BU375" s="52" t="s">
        <v>0</v>
      </c>
      <c r="BV375" s="135"/>
      <c r="BW375" s="52" t="s">
        <v>0</v>
      </c>
      <c r="BX375" s="57" t="str">
        <f t="shared" si="366"/>
        <v/>
      </c>
      <c r="BY375" s="78" t="str">
        <f>IF(BV375="","",MAX(BY$10:BY374)+1)</f>
        <v/>
      </c>
      <c r="BZ375" s="58" t="str">
        <f t="shared" si="367"/>
        <v/>
      </c>
      <c r="CA375" s="52" t="s">
        <v>0</v>
      </c>
      <c r="CB375" s="20" t="str">
        <f t="shared" si="368"/>
        <v/>
      </c>
      <c r="CC375" s="52" t="s">
        <v>0</v>
      </c>
      <c r="CD375" s="63" t="str">
        <f>IF(AND(BM375="NEMA",BN375="NEMA"),MAX(CD$10:CD374)+1,"")</f>
        <v/>
      </c>
      <c r="CE375" s="58" t="str">
        <f t="shared" si="369"/>
        <v/>
      </c>
      <c r="CF375" t="s">
        <v>0</v>
      </c>
      <c r="CG375" s="138" t="str">
        <f t="shared" si="329"/>
        <v/>
      </c>
      <c r="CH375" t="s">
        <v>0</v>
      </c>
      <c r="CI375" s="57" t="str">
        <f>IF(CD375="","",IF(M375&lt;&gt;"CRO","","INSERT INTO osoba (id,reg_broj,oib,spol_id,dat_rodjenja) VALUES ("&amp;CD375&amp;",(SELECT max(reg_broj)+1 FROM osoba),Null,'"&amp;CG375&amp;"',Null); INSERT INTO osoba_log (id,reg_broj,oib,spol_id,dat_rodjenja,dnevnik_id) SELECT id,reg_broj,oib,spol_id,dat_rodjenja,"&amp;dnevnik_id&amp;" FROM osoba WHERE id = "&amp;CD375&amp;";"))</f>
        <v/>
      </c>
      <c r="CJ375" s="71" t="str">
        <f>IF(CD375="","","INSERT INTO imeprezime (id,osoba_id,rbr,ime,prezime,klub_id,identitet_id,sintaksa_id,info,aktivno,dnevnik_id) VALUES ("&amp;CD375&amp;","&amp;IF(CI375="","Null",CD375)&amp;",1,'"&amp;BK375&amp;"','"&amp;BL375&amp;"',(SELECT id FROM klub WHERE naziv = '"&amp;BD375&amp;"'),Null,1,'',1,"&amp;dnevnik_id&amp;");")</f>
        <v/>
      </c>
      <c r="CK375" t="s">
        <v>0</v>
      </c>
      <c r="CL375" s="20" t="str">
        <f t="shared" si="370"/>
        <v/>
      </c>
      <c r="CM375" s="52" t="s">
        <v>0</v>
      </c>
      <c r="CN375" s="57" t="str">
        <f t="shared" si="330"/>
        <v/>
      </c>
      <c r="CO375" s="71" t="str">
        <f t="shared" si="331"/>
        <v/>
      </c>
      <c r="CP375" s="52" t="s">
        <v>0</v>
      </c>
      <c r="CQ375" s="57" t="str">
        <f t="shared" si="371"/>
        <v/>
      </c>
      <c r="CR375" s="58" t="str">
        <f t="shared" si="372"/>
        <v/>
      </c>
      <c r="CS375" s="52" t="s">
        <v>0</v>
      </c>
      <c r="CT375" s="57" t="str">
        <f t="shared" si="373"/>
        <v/>
      </c>
      <c r="CU375" s="58" t="str">
        <f t="shared" si="374"/>
        <v/>
      </c>
      <c r="CV375" s="52" t="s">
        <v>0</v>
      </c>
      <c r="CW375" s="57" t="str">
        <f t="shared" si="375"/>
        <v/>
      </c>
      <c r="CX375" s="58" t="str">
        <f t="shared" si="376"/>
        <v/>
      </c>
      <c r="CY375" s="52" t="s">
        <v>0</v>
      </c>
      <c r="CZ375" s="63" t="str">
        <f t="shared" si="377"/>
        <v/>
      </c>
      <c r="DA375" s="58" t="str" cm="1">
        <f t="array" ref="DA375">IF(CZ375&lt;&gt;"",INDEX(imePrezime_id,CZ375,0),IF(CD375&lt;&gt;"",CD375,""))</f>
        <v/>
      </c>
      <c r="DB375" s="52" t="s">
        <v>0</v>
      </c>
      <c r="DC375" s="63" t="str">
        <f t="shared" si="378"/>
        <v/>
      </c>
      <c r="DD375" s="78" t="str">
        <f t="shared" si="332"/>
        <v/>
      </c>
      <c r="DE375" s="78" t="str">
        <f t="shared" si="379"/>
        <v/>
      </c>
      <c r="DF375" s="78" t="str">
        <f t="shared" si="380"/>
        <v/>
      </c>
      <c r="DG375" s="71" t="str">
        <f t="shared" si="381"/>
        <v/>
      </c>
      <c r="DH375" s="52" t="s">
        <v>0</v>
      </c>
      <c r="DI375" s="63" t="str">
        <f>IF(BL375="","",MAX(DI$10:DI374)+1)</f>
        <v/>
      </c>
      <c r="DJ375" s="78" t="str">
        <f t="shared" si="382"/>
        <v/>
      </c>
      <c r="DK375" s="78" t="str">
        <f t="shared" si="383"/>
        <v/>
      </c>
      <c r="DL375" s="78" t="str">
        <f t="shared" si="384"/>
        <v/>
      </c>
      <c r="DM375" s="78" t="str">
        <f t="shared" si="385"/>
        <v/>
      </c>
      <c r="DN375" s="78" t="str">
        <f t="shared" si="333"/>
        <v/>
      </c>
      <c r="DO375" s="78" t="str">
        <f t="shared" si="334"/>
        <v/>
      </c>
      <c r="DP375" s="78" t="str">
        <f t="shared" si="386"/>
        <v/>
      </c>
      <c r="DQ375" s="78" t="str">
        <f t="shared" si="387"/>
        <v/>
      </c>
      <c r="DR375" s="78" t="str">
        <f t="shared" si="388"/>
        <v/>
      </c>
      <c r="DS375" s="58" t="str">
        <f t="shared" si="335"/>
        <v/>
      </c>
      <c r="DT375" s="52" t="s">
        <v>0</v>
      </c>
      <c r="DU375" s="20"/>
      <c r="DV375" s="52"/>
      <c r="DW375" s="20"/>
      <c r="DX375" s="52"/>
      <c r="DY375" s="230"/>
      <c r="DZ375" s="52" t="s">
        <v>0</v>
      </c>
    </row>
    <row r="376" spans="1:130" x14ac:dyDescent="0.25">
      <c r="A376" t="s">
        <v>0</v>
      </c>
      <c r="B376" s="57" t="str">
        <f>IF(csv!F368="","",csv!T368)</f>
        <v/>
      </c>
      <c r="C376" s="33" t="s">
        <v>0</v>
      </c>
      <c r="D376" s="33" t="str">
        <f>IF(csv!F368="","",csv!F368)</f>
        <v/>
      </c>
      <c r="E376" s="33" t="str">
        <f>IF(csv!E368="","",csv!E368)</f>
        <v/>
      </c>
      <c r="F376" s="33" t="s">
        <v>0</v>
      </c>
      <c r="G376" s="78" t="str">
        <f>IF(csv!M368="","",csv!M368)</f>
        <v/>
      </c>
      <c r="H376" s="78" t="str">
        <f>IF(csv!N368="","",csv!N368)</f>
        <v/>
      </c>
      <c r="I376" s="33" t="s">
        <v>0</v>
      </c>
      <c r="J376" s="33" t="str">
        <f>IF(csv!P368="","",csv!P368)</f>
        <v/>
      </c>
      <c r="K376" s="33" t="str">
        <f>IF(csv!Q368="","",csv!Q368)</f>
        <v/>
      </c>
      <c r="L376" s="33" t="s">
        <v>0</v>
      </c>
      <c r="M376" s="71" t="str">
        <f>IF(csv!R368="","",csv!R368)</f>
        <v/>
      </c>
      <c r="N376" s="52" t="s">
        <v>0</v>
      </c>
      <c r="O376" s="57" t="str">
        <f t="shared" si="336"/>
        <v/>
      </c>
      <c r="P376" s="78" t="str">
        <f>IF(O376="","",IF(COUNTIF(O$10:O375,O376)=0,P375+1,P375))</f>
        <v/>
      </c>
      <c r="Q376" s="93" t="str">
        <f t="shared" si="337"/>
        <v/>
      </c>
      <c r="R376" s="94" t="str" cm="1">
        <f t="array" ref="R376">IF(S376="","",INDEX(natjecanjeStaze_naziv,MATCH(S376,natjecanjeStaze_stazaId,0)))</f>
        <v/>
      </c>
      <c r="S376" s="58" t="str">
        <f t="shared" si="338"/>
        <v/>
      </c>
      <c r="T376" s="52" t="s">
        <v>0</v>
      </c>
      <c r="U376" s="165" t="str">
        <f t="shared" si="339"/>
        <v/>
      </c>
      <c r="V376" s="52" t="s">
        <v>0</v>
      </c>
      <c r="W376" s="57" t="str">
        <f t="shared" si="340"/>
        <v/>
      </c>
      <c r="X376" s="78" t="str">
        <f t="shared" si="389"/>
        <v/>
      </c>
      <c r="Y376" s="33" t="str">
        <f t="shared" si="341"/>
        <v/>
      </c>
      <c r="Z376" s="71" t="str">
        <f>IF(Y376="","",MAX(Z$10:Z375)+1)</f>
        <v/>
      </c>
      <c r="AA376" s="52" t="s">
        <v>0</v>
      </c>
      <c r="AB376" s="135"/>
      <c r="AC376" s="52" t="s">
        <v>0</v>
      </c>
      <c r="AD376" s="20" t="str">
        <f t="shared" si="342"/>
        <v/>
      </c>
      <c r="AE376" s="52" t="s">
        <v>0</v>
      </c>
      <c r="AF376" s="165" t="str">
        <f t="shared" si="343"/>
        <v/>
      </c>
      <c r="AG376" s="52" t="s">
        <v>0</v>
      </c>
      <c r="AH376" s="57" t="str">
        <f t="shared" si="344"/>
        <v/>
      </c>
      <c r="AI376" s="33" t="str">
        <f t="shared" si="345"/>
        <v/>
      </c>
      <c r="AJ376" s="78" t="str">
        <f t="shared" si="390"/>
        <v/>
      </c>
      <c r="AK376" s="33" t="str" cm="1">
        <f t="array" ref="AK376">IF(AJ376="",""&amp;AI376,IF(AJ376="NEMA",AI376,INDEX(klub_naziv,MATCH(INDEX(klubAlias_klubId,AJ376),klub_id,0))))</f>
        <v/>
      </c>
      <c r="AL376" s="33" t="str" cm="1">
        <f t="array" ref="AL376">IFERROR(""&amp;INDEX(registarNatjecatelji,CX376,4),"")</f>
        <v/>
      </c>
      <c r="AM376" s="95" t="str">
        <f t="shared" si="346"/>
        <v/>
      </c>
      <c r="AN376" s="71" t="str">
        <f t="shared" si="347"/>
        <v/>
      </c>
      <c r="AO376" s="52" t="s">
        <v>0</v>
      </c>
      <c r="AP376" s="87" t="str">
        <f>IF(AJ376&lt;&gt;"NEMA","",IF(IFERROR(MATCH(AI376,AI$10:AI375,0),0)&lt;&gt;0,"",AI376))</f>
        <v/>
      </c>
      <c r="AQ376" s="52" t="s">
        <v>0</v>
      </c>
      <c r="AR376" s="135"/>
      <c r="AS376" s="52" t="s">
        <v>0</v>
      </c>
      <c r="AT376" s="57" t="str">
        <f t="shared" si="348"/>
        <v/>
      </c>
      <c r="AU376" s="33" t="str">
        <f>IF(AT376="","",MAX(AU$10:AU375)+1)</f>
        <v/>
      </c>
      <c r="AV376" s="33" t="str">
        <f t="shared" si="349"/>
        <v/>
      </c>
      <c r="AW376" s="33" t="str">
        <f t="shared" si="350"/>
        <v/>
      </c>
      <c r="AX376" s="33" t="str">
        <f>IF(AR376="","",MAX(AX$10:AX375)+1)</f>
        <v/>
      </c>
      <c r="AY376" s="94" t="str">
        <f t="shared" si="351"/>
        <v/>
      </c>
      <c r="AZ376" s="71" t="str">
        <f t="shared" si="352"/>
        <v/>
      </c>
      <c r="BA376" s="52" t="s">
        <v>0</v>
      </c>
      <c r="BB376" s="20" t="str">
        <f t="shared" si="353"/>
        <v/>
      </c>
      <c r="BC376" s="52" t="s">
        <v>0</v>
      </c>
      <c r="BD376" s="165" t="str">
        <f t="shared" si="354"/>
        <v/>
      </c>
      <c r="BE376" s="52" t="s">
        <v>0</v>
      </c>
      <c r="BF376" s="63" t="str">
        <f t="shared" si="355"/>
        <v/>
      </c>
      <c r="BG376" s="93" t="str">
        <f t="shared" si="356"/>
        <v/>
      </c>
      <c r="BH376" s="211" t="str">
        <f t="shared" si="357"/>
        <v/>
      </c>
      <c r="BI376" s="212" t="str">
        <f t="shared" si="328"/>
        <v/>
      </c>
      <c r="BJ376" s="52" t="s">
        <v>0</v>
      </c>
      <c r="BK376" s="57" t="str">
        <f t="shared" si="358"/>
        <v/>
      </c>
      <c r="BL376" s="33" t="str">
        <f t="shared" si="359"/>
        <v/>
      </c>
      <c r="BM376" s="78" t="str">
        <f t="shared" si="360"/>
        <v/>
      </c>
      <c r="BN376" s="78" t="str">
        <f t="shared" si="361"/>
        <v/>
      </c>
      <c r="BO376" s="33" t="str">
        <f t="shared" si="362"/>
        <v/>
      </c>
      <c r="BP376" s="71" t="str">
        <f t="shared" si="363"/>
        <v/>
      </c>
      <c r="BQ376" s="52" t="s">
        <v>0</v>
      </c>
      <c r="BR376" s="87" t="str">
        <f t="shared" si="364"/>
        <v/>
      </c>
      <c r="BS376" s="52" t="s">
        <v>0</v>
      </c>
      <c r="BT376" s="20" t="str">
        <f t="shared" si="365"/>
        <v/>
      </c>
      <c r="BU376" s="52" t="s">
        <v>0</v>
      </c>
      <c r="BV376" s="135"/>
      <c r="BW376" s="52" t="s">
        <v>0</v>
      </c>
      <c r="BX376" s="57" t="str">
        <f t="shared" si="366"/>
        <v/>
      </c>
      <c r="BY376" s="78" t="str">
        <f>IF(BV376="","",MAX(BY$10:BY375)+1)</f>
        <v/>
      </c>
      <c r="BZ376" s="58" t="str">
        <f t="shared" si="367"/>
        <v/>
      </c>
      <c r="CA376" s="52" t="s">
        <v>0</v>
      </c>
      <c r="CB376" s="20" t="str">
        <f t="shared" si="368"/>
        <v/>
      </c>
      <c r="CC376" s="52" t="s">
        <v>0</v>
      </c>
      <c r="CD376" s="63" t="str">
        <f>IF(AND(BM376="NEMA",BN376="NEMA"),MAX(CD$10:CD375)+1,"")</f>
        <v/>
      </c>
      <c r="CE376" s="58" t="str">
        <f t="shared" si="369"/>
        <v/>
      </c>
      <c r="CF376" t="s">
        <v>0</v>
      </c>
      <c r="CG376" s="138" t="str">
        <f t="shared" si="329"/>
        <v/>
      </c>
      <c r="CH376" t="s">
        <v>0</v>
      </c>
      <c r="CI376" s="57" t="str">
        <f>IF(CD376="","",IF(M376&lt;&gt;"CRO","","INSERT INTO osoba (id,reg_broj,oib,spol_id,dat_rodjenja) VALUES ("&amp;CD376&amp;",(SELECT max(reg_broj)+1 FROM osoba),Null,'"&amp;CG376&amp;"',Null); INSERT INTO osoba_log (id,reg_broj,oib,spol_id,dat_rodjenja,dnevnik_id) SELECT id,reg_broj,oib,spol_id,dat_rodjenja,"&amp;dnevnik_id&amp;" FROM osoba WHERE id = "&amp;CD376&amp;";"))</f>
        <v/>
      </c>
      <c r="CJ376" s="71" t="str">
        <f>IF(CD376="","","INSERT INTO imeprezime (id,osoba_id,rbr,ime,prezime,klub_id,identitet_id,sintaksa_id,info,aktivno,dnevnik_id) VALUES ("&amp;CD376&amp;","&amp;IF(CI376="","Null",CD376)&amp;",1,'"&amp;BK376&amp;"','"&amp;BL376&amp;"',(SELECT id FROM klub WHERE naziv = '"&amp;BD376&amp;"'),Null,1,'',1,"&amp;dnevnik_id&amp;");")</f>
        <v/>
      </c>
      <c r="CK376" t="s">
        <v>0</v>
      </c>
      <c r="CL376" s="20" t="str">
        <f t="shared" si="370"/>
        <v/>
      </c>
      <c r="CM376" s="52" t="s">
        <v>0</v>
      </c>
      <c r="CN376" s="57" t="str">
        <f t="shared" si="330"/>
        <v/>
      </c>
      <c r="CO376" s="71" t="str">
        <f t="shared" si="331"/>
        <v/>
      </c>
      <c r="CP376" s="52" t="s">
        <v>0</v>
      </c>
      <c r="CQ376" s="57" t="str">
        <f t="shared" si="371"/>
        <v/>
      </c>
      <c r="CR376" s="58" t="str">
        <f t="shared" si="372"/>
        <v/>
      </c>
      <c r="CS376" s="52" t="s">
        <v>0</v>
      </c>
      <c r="CT376" s="57" t="str">
        <f t="shared" si="373"/>
        <v/>
      </c>
      <c r="CU376" s="58" t="str">
        <f t="shared" si="374"/>
        <v/>
      </c>
      <c r="CV376" s="52" t="s">
        <v>0</v>
      </c>
      <c r="CW376" s="57" t="str">
        <f t="shared" si="375"/>
        <v/>
      </c>
      <c r="CX376" s="58" t="str">
        <f t="shared" si="376"/>
        <v/>
      </c>
      <c r="CY376" s="52" t="s">
        <v>0</v>
      </c>
      <c r="CZ376" s="63" t="str">
        <f t="shared" si="377"/>
        <v/>
      </c>
      <c r="DA376" s="58" t="str" cm="1">
        <f t="array" ref="DA376">IF(CZ376&lt;&gt;"",INDEX(imePrezime_id,CZ376,0),IF(CD376&lt;&gt;"",CD376,""))</f>
        <v/>
      </c>
      <c r="DB376" s="52" t="s">
        <v>0</v>
      </c>
      <c r="DC376" s="63" t="str">
        <f t="shared" si="378"/>
        <v/>
      </c>
      <c r="DD376" s="78" t="str">
        <f t="shared" si="332"/>
        <v/>
      </c>
      <c r="DE376" s="78" t="str">
        <f t="shared" si="379"/>
        <v/>
      </c>
      <c r="DF376" s="78" t="str">
        <f t="shared" si="380"/>
        <v/>
      </c>
      <c r="DG376" s="71" t="str">
        <f t="shared" si="381"/>
        <v/>
      </c>
      <c r="DH376" s="52" t="s">
        <v>0</v>
      </c>
      <c r="DI376" s="63" t="str">
        <f>IF(BL376="","",MAX(DI$10:DI375)+1)</f>
        <v/>
      </c>
      <c r="DJ376" s="78" t="str">
        <f t="shared" si="382"/>
        <v/>
      </c>
      <c r="DK376" s="78" t="str">
        <f t="shared" si="383"/>
        <v/>
      </c>
      <c r="DL376" s="78" t="str">
        <f t="shared" si="384"/>
        <v/>
      </c>
      <c r="DM376" s="78" t="str">
        <f t="shared" si="385"/>
        <v/>
      </c>
      <c r="DN376" s="78" t="str">
        <f t="shared" si="333"/>
        <v/>
      </c>
      <c r="DO376" s="78" t="str">
        <f t="shared" si="334"/>
        <v/>
      </c>
      <c r="DP376" s="78" t="str">
        <f t="shared" si="386"/>
        <v/>
      </c>
      <c r="DQ376" s="78" t="str">
        <f t="shared" si="387"/>
        <v/>
      </c>
      <c r="DR376" s="78" t="str">
        <f t="shared" si="388"/>
        <v/>
      </c>
      <c r="DS376" s="58" t="str">
        <f t="shared" si="335"/>
        <v/>
      </c>
      <c r="DT376" s="52" t="s">
        <v>0</v>
      </c>
      <c r="DU376" s="20"/>
      <c r="DV376" s="52"/>
      <c r="DW376" s="20"/>
      <c r="DX376" s="52"/>
      <c r="DY376" s="230"/>
      <c r="DZ376" s="52" t="s">
        <v>0</v>
      </c>
    </row>
    <row r="377" spans="1:130" x14ac:dyDescent="0.25">
      <c r="A377" t="s">
        <v>0</v>
      </c>
      <c r="B377" s="57" t="str">
        <f>IF(csv!F369="","",csv!T369)</f>
        <v/>
      </c>
      <c r="C377" s="33" t="s">
        <v>0</v>
      </c>
      <c r="D377" s="33" t="str">
        <f>IF(csv!F369="","",csv!F369)</f>
        <v/>
      </c>
      <c r="E377" s="33" t="str">
        <f>IF(csv!E369="","",csv!E369)</f>
        <v/>
      </c>
      <c r="F377" s="33" t="s">
        <v>0</v>
      </c>
      <c r="G377" s="78" t="str">
        <f>IF(csv!M369="","",csv!M369)</f>
        <v/>
      </c>
      <c r="H377" s="78" t="str">
        <f>IF(csv!N369="","",csv!N369)</f>
        <v/>
      </c>
      <c r="I377" s="33" t="s">
        <v>0</v>
      </c>
      <c r="J377" s="33" t="str">
        <f>IF(csv!P369="","",csv!P369)</f>
        <v/>
      </c>
      <c r="K377" s="33" t="str">
        <f>IF(csv!Q369="","",csv!Q369)</f>
        <v/>
      </c>
      <c r="L377" s="33" t="s">
        <v>0</v>
      </c>
      <c r="M377" s="71" t="str">
        <f>IF(csv!R369="","",csv!R369)</f>
        <v/>
      </c>
      <c r="N377" s="52" t="s">
        <v>0</v>
      </c>
      <c r="O377" s="57" t="str">
        <f t="shared" si="336"/>
        <v/>
      </c>
      <c r="P377" s="78" t="str">
        <f>IF(O377="","",IF(COUNTIF(O$10:O376,O377)=0,P376+1,P376))</f>
        <v/>
      </c>
      <c r="Q377" s="93" t="str">
        <f t="shared" si="337"/>
        <v/>
      </c>
      <c r="R377" s="94" t="str" cm="1">
        <f t="array" ref="R377">IF(S377="","",INDEX(natjecanjeStaze_naziv,MATCH(S377,natjecanjeStaze_stazaId,0)))</f>
        <v/>
      </c>
      <c r="S377" s="58" t="str">
        <f t="shared" si="338"/>
        <v/>
      </c>
      <c r="T377" s="52" t="s">
        <v>0</v>
      </c>
      <c r="U377" s="165" t="str">
        <f t="shared" si="339"/>
        <v/>
      </c>
      <c r="V377" s="52" t="s">
        <v>0</v>
      </c>
      <c r="W377" s="57" t="str">
        <f t="shared" si="340"/>
        <v/>
      </c>
      <c r="X377" s="78" t="str">
        <f t="shared" si="389"/>
        <v/>
      </c>
      <c r="Y377" s="33" t="str">
        <f t="shared" si="341"/>
        <v/>
      </c>
      <c r="Z377" s="71" t="str">
        <f>IF(Y377="","",MAX(Z$10:Z376)+1)</f>
        <v/>
      </c>
      <c r="AA377" s="52" t="s">
        <v>0</v>
      </c>
      <c r="AB377" s="135"/>
      <c r="AC377" s="52" t="s">
        <v>0</v>
      </c>
      <c r="AD377" s="20" t="str">
        <f t="shared" si="342"/>
        <v/>
      </c>
      <c r="AE377" s="52" t="s">
        <v>0</v>
      </c>
      <c r="AF377" s="165" t="str">
        <f t="shared" si="343"/>
        <v/>
      </c>
      <c r="AG377" s="52" t="s">
        <v>0</v>
      </c>
      <c r="AH377" s="57" t="str">
        <f t="shared" si="344"/>
        <v/>
      </c>
      <c r="AI377" s="33" t="str">
        <f t="shared" si="345"/>
        <v/>
      </c>
      <c r="AJ377" s="78" t="str">
        <f t="shared" si="390"/>
        <v/>
      </c>
      <c r="AK377" s="33" t="str" cm="1">
        <f t="array" ref="AK377">IF(AJ377="",""&amp;AI377,IF(AJ377="NEMA",AI377,INDEX(klub_naziv,MATCH(INDEX(klubAlias_klubId,AJ377),klub_id,0))))</f>
        <v/>
      </c>
      <c r="AL377" s="33" t="str" cm="1">
        <f t="array" ref="AL377">IFERROR(""&amp;INDEX(registarNatjecatelji,CX377,4),"")</f>
        <v/>
      </c>
      <c r="AM377" s="95" t="str">
        <f t="shared" si="346"/>
        <v/>
      </c>
      <c r="AN377" s="71" t="str">
        <f t="shared" si="347"/>
        <v/>
      </c>
      <c r="AO377" s="52" t="s">
        <v>0</v>
      </c>
      <c r="AP377" s="87" t="str">
        <f>IF(AJ377&lt;&gt;"NEMA","",IF(IFERROR(MATCH(AI377,AI$10:AI376,0),0)&lt;&gt;0,"",AI377))</f>
        <v/>
      </c>
      <c r="AQ377" s="52" t="s">
        <v>0</v>
      </c>
      <c r="AR377" s="135"/>
      <c r="AS377" s="52" t="s">
        <v>0</v>
      </c>
      <c r="AT377" s="57" t="str">
        <f t="shared" si="348"/>
        <v/>
      </c>
      <c r="AU377" s="33" t="str">
        <f>IF(AT377="","",MAX(AU$10:AU376)+1)</f>
        <v/>
      </c>
      <c r="AV377" s="33" t="str">
        <f t="shared" si="349"/>
        <v/>
      </c>
      <c r="AW377" s="33" t="str">
        <f t="shared" si="350"/>
        <v/>
      </c>
      <c r="AX377" s="33" t="str">
        <f>IF(AR377="","",MAX(AX$10:AX376)+1)</f>
        <v/>
      </c>
      <c r="AY377" s="94" t="str">
        <f t="shared" si="351"/>
        <v/>
      </c>
      <c r="AZ377" s="71" t="str">
        <f t="shared" si="352"/>
        <v/>
      </c>
      <c r="BA377" s="52" t="s">
        <v>0</v>
      </c>
      <c r="BB377" s="20" t="str">
        <f t="shared" si="353"/>
        <v/>
      </c>
      <c r="BC377" s="52" t="s">
        <v>0</v>
      </c>
      <c r="BD377" s="165" t="str">
        <f t="shared" si="354"/>
        <v/>
      </c>
      <c r="BE377" s="52" t="s">
        <v>0</v>
      </c>
      <c r="BF377" s="63" t="str">
        <f t="shared" si="355"/>
        <v/>
      </c>
      <c r="BG377" s="93" t="str">
        <f t="shared" si="356"/>
        <v/>
      </c>
      <c r="BH377" s="211" t="str">
        <f t="shared" si="357"/>
        <v/>
      </c>
      <c r="BI377" s="212" t="str">
        <f t="shared" si="328"/>
        <v/>
      </c>
      <c r="BJ377" s="52" t="s">
        <v>0</v>
      </c>
      <c r="BK377" s="57" t="str">
        <f t="shared" si="358"/>
        <v/>
      </c>
      <c r="BL377" s="33" t="str">
        <f t="shared" si="359"/>
        <v/>
      </c>
      <c r="BM377" s="78" t="str">
        <f t="shared" si="360"/>
        <v/>
      </c>
      <c r="BN377" s="78" t="str">
        <f t="shared" si="361"/>
        <v/>
      </c>
      <c r="BO377" s="33" t="str">
        <f t="shared" si="362"/>
        <v/>
      </c>
      <c r="BP377" s="71" t="str">
        <f t="shared" si="363"/>
        <v/>
      </c>
      <c r="BQ377" s="52" t="s">
        <v>0</v>
      </c>
      <c r="BR377" s="87" t="str">
        <f t="shared" si="364"/>
        <v/>
      </c>
      <c r="BS377" s="52" t="s">
        <v>0</v>
      </c>
      <c r="BT377" s="20" t="str">
        <f t="shared" si="365"/>
        <v/>
      </c>
      <c r="BU377" s="52" t="s">
        <v>0</v>
      </c>
      <c r="BV377" s="135"/>
      <c r="BW377" s="52" t="s">
        <v>0</v>
      </c>
      <c r="BX377" s="57" t="str">
        <f t="shared" si="366"/>
        <v/>
      </c>
      <c r="BY377" s="78" t="str">
        <f>IF(BV377="","",MAX(BY$10:BY376)+1)</f>
        <v/>
      </c>
      <c r="BZ377" s="58" t="str">
        <f t="shared" si="367"/>
        <v/>
      </c>
      <c r="CA377" s="52" t="s">
        <v>0</v>
      </c>
      <c r="CB377" s="20" t="str">
        <f t="shared" si="368"/>
        <v/>
      </c>
      <c r="CC377" s="52" t="s">
        <v>0</v>
      </c>
      <c r="CD377" s="63" t="str">
        <f>IF(AND(BM377="NEMA",BN377="NEMA"),MAX(CD$10:CD376)+1,"")</f>
        <v/>
      </c>
      <c r="CE377" s="58" t="str">
        <f t="shared" si="369"/>
        <v/>
      </c>
      <c r="CF377" t="s">
        <v>0</v>
      </c>
      <c r="CG377" s="138" t="str">
        <f t="shared" si="329"/>
        <v/>
      </c>
      <c r="CH377" t="s">
        <v>0</v>
      </c>
      <c r="CI377" s="57" t="str">
        <f>IF(CD377="","",IF(M377&lt;&gt;"CRO","","INSERT INTO osoba (id,reg_broj,oib,spol_id,dat_rodjenja) VALUES ("&amp;CD377&amp;",(SELECT max(reg_broj)+1 FROM osoba),Null,'"&amp;CG377&amp;"',Null); INSERT INTO osoba_log (id,reg_broj,oib,spol_id,dat_rodjenja,dnevnik_id) SELECT id,reg_broj,oib,spol_id,dat_rodjenja,"&amp;dnevnik_id&amp;" FROM osoba WHERE id = "&amp;CD377&amp;";"))</f>
        <v/>
      </c>
      <c r="CJ377" s="71" t="str">
        <f>IF(CD377="","","INSERT INTO imeprezime (id,osoba_id,rbr,ime,prezime,klub_id,identitet_id,sintaksa_id,info,aktivno,dnevnik_id) VALUES ("&amp;CD377&amp;","&amp;IF(CI377="","Null",CD377)&amp;",1,'"&amp;BK377&amp;"','"&amp;BL377&amp;"',(SELECT id FROM klub WHERE naziv = '"&amp;BD377&amp;"'),Null,1,'',1,"&amp;dnevnik_id&amp;");")</f>
        <v/>
      </c>
      <c r="CK377" t="s">
        <v>0</v>
      </c>
      <c r="CL377" s="20" t="str">
        <f t="shared" si="370"/>
        <v/>
      </c>
      <c r="CM377" s="52" t="s">
        <v>0</v>
      </c>
      <c r="CN377" s="57" t="str">
        <f t="shared" si="330"/>
        <v/>
      </c>
      <c r="CO377" s="71" t="str">
        <f t="shared" si="331"/>
        <v/>
      </c>
      <c r="CP377" s="52" t="s">
        <v>0</v>
      </c>
      <c r="CQ377" s="57" t="str">
        <f t="shared" si="371"/>
        <v/>
      </c>
      <c r="CR377" s="58" t="str">
        <f t="shared" si="372"/>
        <v/>
      </c>
      <c r="CS377" s="52" t="s">
        <v>0</v>
      </c>
      <c r="CT377" s="57" t="str">
        <f t="shared" si="373"/>
        <v/>
      </c>
      <c r="CU377" s="58" t="str">
        <f t="shared" si="374"/>
        <v/>
      </c>
      <c r="CV377" s="52" t="s">
        <v>0</v>
      </c>
      <c r="CW377" s="57" t="str">
        <f t="shared" si="375"/>
        <v/>
      </c>
      <c r="CX377" s="58" t="str">
        <f t="shared" si="376"/>
        <v/>
      </c>
      <c r="CY377" s="52" t="s">
        <v>0</v>
      </c>
      <c r="CZ377" s="63" t="str">
        <f t="shared" si="377"/>
        <v/>
      </c>
      <c r="DA377" s="58" t="str" cm="1">
        <f t="array" ref="DA377">IF(CZ377&lt;&gt;"",INDEX(imePrezime_id,CZ377,0),IF(CD377&lt;&gt;"",CD377,""))</f>
        <v/>
      </c>
      <c r="DB377" s="52" t="s">
        <v>0</v>
      </c>
      <c r="DC377" s="63" t="str">
        <f t="shared" si="378"/>
        <v/>
      </c>
      <c r="DD377" s="78" t="str">
        <f t="shared" si="332"/>
        <v/>
      </c>
      <c r="DE377" s="78" t="str">
        <f t="shared" si="379"/>
        <v/>
      </c>
      <c r="DF377" s="78" t="str">
        <f t="shared" si="380"/>
        <v/>
      </c>
      <c r="DG377" s="71" t="str">
        <f t="shared" si="381"/>
        <v/>
      </c>
      <c r="DH377" s="52" t="s">
        <v>0</v>
      </c>
      <c r="DI377" s="63" t="str">
        <f>IF(BL377="","",MAX(DI$10:DI376)+1)</f>
        <v/>
      </c>
      <c r="DJ377" s="78" t="str">
        <f t="shared" si="382"/>
        <v/>
      </c>
      <c r="DK377" s="78" t="str">
        <f t="shared" si="383"/>
        <v/>
      </c>
      <c r="DL377" s="78" t="str">
        <f t="shared" si="384"/>
        <v/>
      </c>
      <c r="DM377" s="78" t="str">
        <f t="shared" si="385"/>
        <v/>
      </c>
      <c r="DN377" s="78" t="str">
        <f t="shared" si="333"/>
        <v/>
      </c>
      <c r="DO377" s="78" t="str">
        <f t="shared" si="334"/>
        <v/>
      </c>
      <c r="DP377" s="78" t="str">
        <f t="shared" si="386"/>
        <v/>
      </c>
      <c r="DQ377" s="78" t="str">
        <f t="shared" si="387"/>
        <v/>
      </c>
      <c r="DR377" s="78" t="str">
        <f t="shared" si="388"/>
        <v/>
      </c>
      <c r="DS377" s="58" t="str">
        <f t="shared" si="335"/>
        <v/>
      </c>
      <c r="DT377" s="52" t="s">
        <v>0</v>
      </c>
      <c r="DU377" s="20"/>
      <c r="DV377" s="52"/>
      <c r="DW377" s="20"/>
      <c r="DX377" s="52"/>
      <c r="DY377" s="230"/>
      <c r="DZ377" s="52" t="s">
        <v>0</v>
      </c>
    </row>
    <row r="378" spans="1:130" x14ac:dyDescent="0.25">
      <c r="A378" t="s">
        <v>0</v>
      </c>
      <c r="B378" s="57" t="str">
        <f>IF(csv!F370="","",csv!T370)</f>
        <v/>
      </c>
      <c r="C378" s="33" t="s">
        <v>0</v>
      </c>
      <c r="D378" s="33" t="str">
        <f>IF(csv!F370="","",csv!F370)</f>
        <v/>
      </c>
      <c r="E378" s="33" t="str">
        <f>IF(csv!E370="","",csv!E370)</f>
        <v/>
      </c>
      <c r="F378" s="33" t="s">
        <v>0</v>
      </c>
      <c r="G378" s="78" t="str">
        <f>IF(csv!M370="","",csv!M370)</f>
        <v/>
      </c>
      <c r="H378" s="78" t="str">
        <f>IF(csv!N370="","",csv!N370)</f>
        <v/>
      </c>
      <c r="I378" s="33" t="s">
        <v>0</v>
      </c>
      <c r="J378" s="33" t="str">
        <f>IF(csv!P370="","",csv!P370)</f>
        <v/>
      </c>
      <c r="K378" s="33" t="str">
        <f>IF(csv!Q370="","",csv!Q370)</f>
        <v/>
      </c>
      <c r="L378" s="33" t="s">
        <v>0</v>
      </c>
      <c r="M378" s="71" t="str">
        <f>IF(csv!R370="","",csv!R370)</f>
        <v/>
      </c>
      <c r="N378" s="52" t="s">
        <v>0</v>
      </c>
      <c r="O378" s="57" t="str">
        <f t="shared" si="336"/>
        <v/>
      </c>
      <c r="P378" s="78" t="str">
        <f>IF(O378="","",IF(COUNTIF(O$10:O377,O378)=0,P377+1,P377))</f>
        <v/>
      </c>
      <c r="Q378" s="93" t="str">
        <f t="shared" si="337"/>
        <v/>
      </c>
      <c r="R378" s="94" t="str" cm="1">
        <f t="array" ref="R378">IF(S378="","",INDEX(natjecanjeStaze_naziv,MATCH(S378,natjecanjeStaze_stazaId,0)))</f>
        <v/>
      </c>
      <c r="S378" s="58" t="str">
        <f t="shared" si="338"/>
        <v/>
      </c>
      <c r="T378" s="52" t="s">
        <v>0</v>
      </c>
      <c r="U378" s="165" t="str">
        <f t="shared" si="339"/>
        <v/>
      </c>
      <c r="V378" s="52" t="s">
        <v>0</v>
      </c>
      <c r="W378" s="57" t="str">
        <f t="shared" si="340"/>
        <v/>
      </c>
      <c r="X378" s="78" t="str">
        <f t="shared" si="389"/>
        <v/>
      </c>
      <c r="Y378" s="33" t="str">
        <f t="shared" si="341"/>
        <v/>
      </c>
      <c r="Z378" s="71" t="str">
        <f>IF(Y378="","",MAX(Z$10:Z377)+1)</f>
        <v/>
      </c>
      <c r="AA378" s="52" t="s">
        <v>0</v>
      </c>
      <c r="AB378" s="135"/>
      <c r="AC378" s="52" t="s">
        <v>0</v>
      </c>
      <c r="AD378" s="20" t="str">
        <f t="shared" si="342"/>
        <v/>
      </c>
      <c r="AE378" s="52" t="s">
        <v>0</v>
      </c>
      <c r="AF378" s="165" t="str">
        <f t="shared" si="343"/>
        <v/>
      </c>
      <c r="AG378" s="52" t="s">
        <v>0</v>
      </c>
      <c r="AH378" s="57" t="str">
        <f t="shared" si="344"/>
        <v/>
      </c>
      <c r="AI378" s="33" t="str">
        <f t="shared" si="345"/>
        <v/>
      </c>
      <c r="AJ378" s="78" t="str">
        <f t="shared" si="390"/>
        <v/>
      </c>
      <c r="AK378" s="33" t="str" cm="1">
        <f t="array" ref="AK378">IF(AJ378="",""&amp;AI378,IF(AJ378="NEMA",AI378,INDEX(klub_naziv,MATCH(INDEX(klubAlias_klubId,AJ378),klub_id,0))))</f>
        <v/>
      </c>
      <c r="AL378" s="33" t="str" cm="1">
        <f t="array" ref="AL378">IFERROR(""&amp;INDEX(registarNatjecatelji,CX378,4),"")</f>
        <v/>
      </c>
      <c r="AM378" s="95" t="str">
        <f t="shared" si="346"/>
        <v/>
      </c>
      <c r="AN378" s="71" t="str">
        <f t="shared" si="347"/>
        <v/>
      </c>
      <c r="AO378" s="52" t="s">
        <v>0</v>
      </c>
      <c r="AP378" s="87" t="str">
        <f>IF(AJ378&lt;&gt;"NEMA","",IF(IFERROR(MATCH(AI378,AI$10:AI377,0),0)&lt;&gt;0,"",AI378))</f>
        <v/>
      </c>
      <c r="AQ378" s="52" t="s">
        <v>0</v>
      </c>
      <c r="AR378" s="135"/>
      <c r="AS378" s="52" t="s">
        <v>0</v>
      </c>
      <c r="AT378" s="57" t="str">
        <f t="shared" si="348"/>
        <v/>
      </c>
      <c r="AU378" s="33" t="str">
        <f>IF(AT378="","",MAX(AU$10:AU377)+1)</f>
        <v/>
      </c>
      <c r="AV378" s="33" t="str">
        <f t="shared" si="349"/>
        <v/>
      </c>
      <c r="AW378" s="33" t="str">
        <f t="shared" si="350"/>
        <v/>
      </c>
      <c r="AX378" s="33" t="str">
        <f>IF(AR378="","",MAX(AX$10:AX377)+1)</f>
        <v/>
      </c>
      <c r="AY378" s="94" t="str">
        <f t="shared" si="351"/>
        <v/>
      </c>
      <c r="AZ378" s="71" t="str">
        <f t="shared" si="352"/>
        <v/>
      </c>
      <c r="BA378" s="52" t="s">
        <v>0</v>
      </c>
      <c r="BB378" s="20" t="str">
        <f t="shared" si="353"/>
        <v/>
      </c>
      <c r="BC378" s="52" t="s">
        <v>0</v>
      </c>
      <c r="BD378" s="165" t="str">
        <f t="shared" si="354"/>
        <v/>
      </c>
      <c r="BE378" s="52" t="s">
        <v>0</v>
      </c>
      <c r="BF378" s="63" t="str">
        <f t="shared" si="355"/>
        <v/>
      </c>
      <c r="BG378" s="93" t="str">
        <f t="shared" si="356"/>
        <v/>
      </c>
      <c r="BH378" s="211" t="str">
        <f t="shared" si="357"/>
        <v/>
      </c>
      <c r="BI378" s="212" t="str">
        <f t="shared" si="328"/>
        <v/>
      </c>
      <c r="BJ378" s="52" t="s">
        <v>0</v>
      </c>
      <c r="BK378" s="57" t="str">
        <f t="shared" si="358"/>
        <v/>
      </c>
      <c r="BL378" s="33" t="str">
        <f t="shared" si="359"/>
        <v/>
      </c>
      <c r="BM378" s="78" t="str">
        <f t="shared" si="360"/>
        <v/>
      </c>
      <c r="BN378" s="78" t="str">
        <f t="shared" si="361"/>
        <v/>
      </c>
      <c r="BO378" s="33" t="str">
        <f t="shared" si="362"/>
        <v/>
      </c>
      <c r="BP378" s="71" t="str">
        <f t="shared" si="363"/>
        <v/>
      </c>
      <c r="BQ378" s="52" t="s">
        <v>0</v>
      </c>
      <c r="BR378" s="87" t="str">
        <f t="shared" si="364"/>
        <v/>
      </c>
      <c r="BS378" s="52" t="s">
        <v>0</v>
      </c>
      <c r="BT378" s="20" t="str">
        <f t="shared" si="365"/>
        <v/>
      </c>
      <c r="BU378" s="52" t="s">
        <v>0</v>
      </c>
      <c r="BV378" s="135"/>
      <c r="BW378" s="52" t="s">
        <v>0</v>
      </c>
      <c r="BX378" s="57" t="str">
        <f t="shared" si="366"/>
        <v/>
      </c>
      <c r="BY378" s="78" t="str">
        <f>IF(BV378="","",MAX(BY$10:BY377)+1)</f>
        <v/>
      </c>
      <c r="BZ378" s="58" t="str">
        <f t="shared" si="367"/>
        <v/>
      </c>
      <c r="CA378" s="52" t="s">
        <v>0</v>
      </c>
      <c r="CB378" s="20" t="str">
        <f t="shared" si="368"/>
        <v/>
      </c>
      <c r="CC378" s="52" t="s">
        <v>0</v>
      </c>
      <c r="CD378" s="63" t="str">
        <f>IF(AND(BM378="NEMA",BN378="NEMA"),MAX(CD$10:CD377)+1,"")</f>
        <v/>
      </c>
      <c r="CE378" s="58" t="str">
        <f t="shared" si="369"/>
        <v/>
      </c>
      <c r="CF378" t="s">
        <v>0</v>
      </c>
      <c r="CG378" s="138" t="str">
        <f t="shared" si="329"/>
        <v/>
      </c>
      <c r="CH378" t="s">
        <v>0</v>
      </c>
      <c r="CI378" s="57" t="str">
        <f>IF(CD378="","",IF(M378&lt;&gt;"CRO","","INSERT INTO osoba (id,reg_broj,oib,spol_id,dat_rodjenja) VALUES ("&amp;CD378&amp;",(SELECT max(reg_broj)+1 FROM osoba),Null,'"&amp;CG378&amp;"',Null); INSERT INTO osoba_log (id,reg_broj,oib,spol_id,dat_rodjenja,dnevnik_id) SELECT id,reg_broj,oib,spol_id,dat_rodjenja,"&amp;dnevnik_id&amp;" FROM osoba WHERE id = "&amp;CD378&amp;";"))</f>
        <v/>
      </c>
      <c r="CJ378" s="71" t="str">
        <f>IF(CD378="","","INSERT INTO imeprezime (id,osoba_id,rbr,ime,prezime,klub_id,identitet_id,sintaksa_id,info,aktivno,dnevnik_id) VALUES ("&amp;CD378&amp;","&amp;IF(CI378="","Null",CD378)&amp;",1,'"&amp;BK378&amp;"','"&amp;BL378&amp;"',(SELECT id FROM klub WHERE naziv = '"&amp;BD378&amp;"'),Null,1,'',1,"&amp;dnevnik_id&amp;");")</f>
        <v/>
      </c>
      <c r="CK378" t="s">
        <v>0</v>
      </c>
      <c r="CL378" s="20" t="str">
        <f t="shared" si="370"/>
        <v/>
      </c>
      <c r="CM378" s="52" t="s">
        <v>0</v>
      </c>
      <c r="CN378" s="57" t="str">
        <f t="shared" si="330"/>
        <v/>
      </c>
      <c r="CO378" s="71" t="str">
        <f t="shared" si="331"/>
        <v/>
      </c>
      <c r="CP378" s="52" t="s">
        <v>0</v>
      </c>
      <c r="CQ378" s="57" t="str">
        <f t="shared" si="371"/>
        <v/>
      </c>
      <c r="CR378" s="58" t="str">
        <f t="shared" si="372"/>
        <v/>
      </c>
      <c r="CS378" s="52" t="s">
        <v>0</v>
      </c>
      <c r="CT378" s="57" t="str">
        <f t="shared" si="373"/>
        <v/>
      </c>
      <c r="CU378" s="58" t="str">
        <f t="shared" si="374"/>
        <v/>
      </c>
      <c r="CV378" s="52" t="s">
        <v>0</v>
      </c>
      <c r="CW378" s="57" t="str">
        <f t="shared" si="375"/>
        <v/>
      </c>
      <c r="CX378" s="58" t="str">
        <f t="shared" si="376"/>
        <v/>
      </c>
      <c r="CY378" s="52" t="s">
        <v>0</v>
      </c>
      <c r="CZ378" s="63" t="str">
        <f t="shared" si="377"/>
        <v/>
      </c>
      <c r="DA378" s="58" t="str" cm="1">
        <f t="array" ref="DA378">IF(CZ378&lt;&gt;"",INDEX(imePrezime_id,CZ378,0),IF(CD378&lt;&gt;"",CD378,""))</f>
        <v/>
      </c>
      <c r="DB378" s="52" t="s">
        <v>0</v>
      </c>
      <c r="DC378" s="63" t="str">
        <f t="shared" si="378"/>
        <v/>
      </c>
      <c r="DD378" s="78" t="str">
        <f t="shared" si="332"/>
        <v/>
      </c>
      <c r="DE378" s="78" t="str">
        <f t="shared" si="379"/>
        <v/>
      </c>
      <c r="DF378" s="78" t="str">
        <f t="shared" si="380"/>
        <v/>
      </c>
      <c r="DG378" s="71" t="str">
        <f t="shared" si="381"/>
        <v/>
      </c>
      <c r="DH378" s="52" t="s">
        <v>0</v>
      </c>
      <c r="DI378" s="63" t="str">
        <f>IF(BL378="","",MAX(DI$10:DI377)+1)</f>
        <v/>
      </c>
      <c r="DJ378" s="78" t="str">
        <f t="shared" si="382"/>
        <v/>
      </c>
      <c r="DK378" s="78" t="str">
        <f t="shared" si="383"/>
        <v/>
      </c>
      <c r="DL378" s="78" t="str">
        <f t="shared" si="384"/>
        <v/>
      </c>
      <c r="DM378" s="78" t="str">
        <f t="shared" si="385"/>
        <v/>
      </c>
      <c r="DN378" s="78" t="str">
        <f t="shared" si="333"/>
        <v/>
      </c>
      <c r="DO378" s="78" t="str">
        <f t="shared" si="334"/>
        <v/>
      </c>
      <c r="DP378" s="78" t="str">
        <f t="shared" si="386"/>
        <v/>
      </c>
      <c r="DQ378" s="78" t="str">
        <f t="shared" si="387"/>
        <v/>
      </c>
      <c r="DR378" s="78" t="str">
        <f t="shared" si="388"/>
        <v/>
      </c>
      <c r="DS378" s="58" t="str">
        <f t="shared" si="335"/>
        <v/>
      </c>
      <c r="DT378" s="52" t="s">
        <v>0</v>
      </c>
      <c r="DU378" s="20"/>
      <c r="DV378" s="52"/>
      <c r="DW378" s="20"/>
      <c r="DX378" s="52"/>
      <c r="DY378" s="230"/>
      <c r="DZ378" s="52" t="s">
        <v>0</v>
      </c>
    </row>
    <row r="379" spans="1:130" x14ac:dyDescent="0.25">
      <c r="A379" t="s">
        <v>0</v>
      </c>
      <c r="B379" s="57" t="str">
        <f>IF(csv!F371="","",csv!T371)</f>
        <v/>
      </c>
      <c r="C379" s="33" t="s">
        <v>0</v>
      </c>
      <c r="D379" s="33" t="str">
        <f>IF(csv!F371="","",csv!F371)</f>
        <v/>
      </c>
      <c r="E379" s="33" t="str">
        <f>IF(csv!E371="","",csv!E371)</f>
        <v/>
      </c>
      <c r="F379" s="33" t="s">
        <v>0</v>
      </c>
      <c r="G379" s="78" t="str">
        <f>IF(csv!M371="","",csv!M371)</f>
        <v/>
      </c>
      <c r="H379" s="78" t="str">
        <f>IF(csv!N371="","",csv!N371)</f>
        <v/>
      </c>
      <c r="I379" s="33" t="s">
        <v>0</v>
      </c>
      <c r="J379" s="33" t="str">
        <f>IF(csv!P371="","",csv!P371)</f>
        <v/>
      </c>
      <c r="K379" s="33" t="str">
        <f>IF(csv!Q371="","",csv!Q371)</f>
        <v/>
      </c>
      <c r="L379" s="33" t="s">
        <v>0</v>
      </c>
      <c r="M379" s="71" t="str">
        <f>IF(csv!R371="","",csv!R371)</f>
        <v/>
      </c>
      <c r="N379" s="52" t="s">
        <v>0</v>
      </c>
      <c r="O379" s="57" t="str">
        <f t="shared" si="336"/>
        <v/>
      </c>
      <c r="P379" s="78" t="str">
        <f>IF(O379="","",IF(COUNTIF(O$10:O378,O379)=0,P378+1,P378))</f>
        <v/>
      </c>
      <c r="Q379" s="93" t="str">
        <f t="shared" si="337"/>
        <v/>
      </c>
      <c r="R379" s="94" t="str" cm="1">
        <f t="array" ref="R379">IF(S379="","",INDEX(natjecanjeStaze_naziv,MATCH(S379,natjecanjeStaze_stazaId,0)))</f>
        <v/>
      </c>
      <c r="S379" s="58" t="str">
        <f t="shared" si="338"/>
        <v/>
      </c>
      <c r="T379" s="52" t="s">
        <v>0</v>
      </c>
      <c r="U379" s="165" t="str">
        <f t="shared" si="339"/>
        <v/>
      </c>
      <c r="V379" s="52" t="s">
        <v>0</v>
      </c>
      <c r="W379" s="57" t="str">
        <f t="shared" si="340"/>
        <v/>
      </c>
      <c r="X379" s="78" t="str">
        <f t="shared" si="389"/>
        <v/>
      </c>
      <c r="Y379" s="33" t="str">
        <f t="shared" si="341"/>
        <v/>
      </c>
      <c r="Z379" s="71" t="str">
        <f>IF(Y379="","",MAX(Z$10:Z378)+1)</f>
        <v/>
      </c>
      <c r="AA379" s="52" t="s">
        <v>0</v>
      </c>
      <c r="AB379" s="135"/>
      <c r="AC379" s="52" t="s">
        <v>0</v>
      </c>
      <c r="AD379" s="20" t="str">
        <f t="shared" si="342"/>
        <v/>
      </c>
      <c r="AE379" s="52" t="s">
        <v>0</v>
      </c>
      <c r="AF379" s="165" t="str">
        <f t="shared" si="343"/>
        <v/>
      </c>
      <c r="AG379" s="52" t="s">
        <v>0</v>
      </c>
      <c r="AH379" s="57" t="str">
        <f t="shared" si="344"/>
        <v/>
      </c>
      <c r="AI379" s="33" t="str">
        <f t="shared" si="345"/>
        <v/>
      </c>
      <c r="AJ379" s="78" t="str">
        <f t="shared" si="390"/>
        <v/>
      </c>
      <c r="AK379" s="33" t="str" cm="1">
        <f t="array" ref="AK379">IF(AJ379="",""&amp;AI379,IF(AJ379="NEMA",AI379,INDEX(klub_naziv,MATCH(INDEX(klubAlias_klubId,AJ379),klub_id,0))))</f>
        <v/>
      </c>
      <c r="AL379" s="33" t="str" cm="1">
        <f t="array" ref="AL379">IFERROR(""&amp;INDEX(registarNatjecatelji,CX379,4),"")</f>
        <v/>
      </c>
      <c r="AM379" s="95" t="str">
        <f t="shared" si="346"/>
        <v/>
      </c>
      <c r="AN379" s="71" t="str">
        <f t="shared" si="347"/>
        <v/>
      </c>
      <c r="AO379" s="52" t="s">
        <v>0</v>
      </c>
      <c r="AP379" s="87" t="str">
        <f>IF(AJ379&lt;&gt;"NEMA","",IF(IFERROR(MATCH(AI379,AI$10:AI378,0),0)&lt;&gt;0,"",AI379))</f>
        <v/>
      </c>
      <c r="AQ379" s="52" t="s">
        <v>0</v>
      </c>
      <c r="AR379" s="135"/>
      <c r="AS379" s="52" t="s">
        <v>0</v>
      </c>
      <c r="AT379" s="57" t="str">
        <f t="shared" si="348"/>
        <v/>
      </c>
      <c r="AU379" s="33" t="str">
        <f>IF(AT379="","",MAX(AU$10:AU378)+1)</f>
        <v/>
      </c>
      <c r="AV379" s="33" t="str">
        <f t="shared" si="349"/>
        <v/>
      </c>
      <c r="AW379" s="33" t="str">
        <f t="shared" si="350"/>
        <v/>
      </c>
      <c r="AX379" s="33" t="str">
        <f>IF(AR379="","",MAX(AX$10:AX378)+1)</f>
        <v/>
      </c>
      <c r="AY379" s="94" t="str">
        <f t="shared" si="351"/>
        <v/>
      </c>
      <c r="AZ379" s="71" t="str">
        <f t="shared" si="352"/>
        <v/>
      </c>
      <c r="BA379" s="52" t="s">
        <v>0</v>
      </c>
      <c r="BB379" s="20" t="str">
        <f t="shared" si="353"/>
        <v/>
      </c>
      <c r="BC379" s="52" t="s">
        <v>0</v>
      </c>
      <c r="BD379" s="165" t="str">
        <f t="shared" si="354"/>
        <v/>
      </c>
      <c r="BE379" s="52" t="s">
        <v>0</v>
      </c>
      <c r="BF379" s="63" t="str">
        <f t="shared" si="355"/>
        <v/>
      </c>
      <c r="BG379" s="93" t="str">
        <f t="shared" si="356"/>
        <v/>
      </c>
      <c r="BH379" s="211" t="str">
        <f t="shared" si="357"/>
        <v/>
      </c>
      <c r="BI379" s="212" t="str">
        <f t="shared" si="328"/>
        <v/>
      </c>
      <c r="BJ379" s="52" t="s">
        <v>0</v>
      </c>
      <c r="BK379" s="57" t="str">
        <f t="shared" si="358"/>
        <v/>
      </c>
      <c r="BL379" s="33" t="str">
        <f t="shared" si="359"/>
        <v/>
      </c>
      <c r="BM379" s="78" t="str">
        <f t="shared" si="360"/>
        <v/>
      </c>
      <c r="BN379" s="78" t="str">
        <f t="shared" si="361"/>
        <v/>
      </c>
      <c r="BO379" s="33" t="str">
        <f t="shared" si="362"/>
        <v/>
      </c>
      <c r="BP379" s="71" t="str">
        <f t="shared" si="363"/>
        <v/>
      </c>
      <c r="BQ379" s="52" t="s">
        <v>0</v>
      </c>
      <c r="BR379" s="87" t="str">
        <f t="shared" si="364"/>
        <v/>
      </c>
      <c r="BS379" s="52" t="s">
        <v>0</v>
      </c>
      <c r="BT379" s="20" t="str">
        <f t="shared" si="365"/>
        <v/>
      </c>
      <c r="BU379" s="52" t="s">
        <v>0</v>
      </c>
      <c r="BV379" s="135"/>
      <c r="BW379" s="52" t="s">
        <v>0</v>
      </c>
      <c r="BX379" s="57" t="str">
        <f t="shared" si="366"/>
        <v/>
      </c>
      <c r="BY379" s="78" t="str">
        <f>IF(BV379="","",MAX(BY$10:BY378)+1)</f>
        <v/>
      </c>
      <c r="BZ379" s="58" t="str">
        <f t="shared" si="367"/>
        <v/>
      </c>
      <c r="CA379" s="52" t="s">
        <v>0</v>
      </c>
      <c r="CB379" s="20" t="str">
        <f t="shared" si="368"/>
        <v/>
      </c>
      <c r="CC379" s="52" t="s">
        <v>0</v>
      </c>
      <c r="CD379" s="63" t="str">
        <f>IF(AND(BM379="NEMA",BN379="NEMA"),MAX(CD$10:CD378)+1,"")</f>
        <v/>
      </c>
      <c r="CE379" s="58" t="str">
        <f t="shared" si="369"/>
        <v/>
      </c>
      <c r="CF379" t="s">
        <v>0</v>
      </c>
      <c r="CG379" s="138" t="str">
        <f t="shared" si="329"/>
        <v/>
      </c>
      <c r="CH379" t="s">
        <v>0</v>
      </c>
      <c r="CI379" s="57" t="str">
        <f>IF(CD379="","",IF(M379&lt;&gt;"CRO","","INSERT INTO osoba (id,reg_broj,oib,spol_id,dat_rodjenja) VALUES ("&amp;CD379&amp;",(SELECT max(reg_broj)+1 FROM osoba),Null,'"&amp;CG379&amp;"',Null); INSERT INTO osoba_log (id,reg_broj,oib,spol_id,dat_rodjenja,dnevnik_id) SELECT id,reg_broj,oib,spol_id,dat_rodjenja,"&amp;dnevnik_id&amp;" FROM osoba WHERE id = "&amp;CD379&amp;";"))</f>
        <v/>
      </c>
      <c r="CJ379" s="71" t="str">
        <f>IF(CD379="","","INSERT INTO imeprezime (id,osoba_id,rbr,ime,prezime,klub_id,identitet_id,sintaksa_id,info,aktivno,dnevnik_id) VALUES ("&amp;CD379&amp;","&amp;IF(CI379="","Null",CD379)&amp;",1,'"&amp;BK379&amp;"','"&amp;BL379&amp;"',(SELECT id FROM klub WHERE naziv = '"&amp;BD379&amp;"'),Null,1,'',1,"&amp;dnevnik_id&amp;");")</f>
        <v/>
      </c>
      <c r="CK379" t="s">
        <v>0</v>
      </c>
      <c r="CL379" s="20" t="str">
        <f t="shared" si="370"/>
        <v/>
      </c>
      <c r="CM379" s="52" t="s">
        <v>0</v>
      </c>
      <c r="CN379" s="57" t="str">
        <f t="shared" si="330"/>
        <v/>
      </c>
      <c r="CO379" s="71" t="str">
        <f t="shared" si="331"/>
        <v/>
      </c>
      <c r="CP379" s="52" t="s">
        <v>0</v>
      </c>
      <c r="CQ379" s="57" t="str">
        <f t="shared" si="371"/>
        <v/>
      </c>
      <c r="CR379" s="58" t="str">
        <f t="shared" si="372"/>
        <v/>
      </c>
      <c r="CS379" s="52" t="s">
        <v>0</v>
      </c>
      <c r="CT379" s="57" t="str">
        <f t="shared" si="373"/>
        <v/>
      </c>
      <c r="CU379" s="58" t="str">
        <f t="shared" si="374"/>
        <v/>
      </c>
      <c r="CV379" s="52" t="s">
        <v>0</v>
      </c>
      <c r="CW379" s="57" t="str">
        <f t="shared" si="375"/>
        <v/>
      </c>
      <c r="CX379" s="58" t="str">
        <f t="shared" si="376"/>
        <v/>
      </c>
      <c r="CY379" s="52" t="s">
        <v>0</v>
      </c>
      <c r="CZ379" s="63" t="str">
        <f t="shared" si="377"/>
        <v/>
      </c>
      <c r="DA379" s="58" t="str" cm="1">
        <f t="array" ref="DA379">IF(CZ379&lt;&gt;"",INDEX(imePrezime_id,CZ379,0),IF(CD379&lt;&gt;"",CD379,""))</f>
        <v/>
      </c>
      <c r="DB379" s="52" t="s">
        <v>0</v>
      </c>
      <c r="DC379" s="63" t="str">
        <f t="shared" si="378"/>
        <v/>
      </c>
      <c r="DD379" s="78" t="str">
        <f t="shared" si="332"/>
        <v/>
      </c>
      <c r="DE379" s="78" t="str">
        <f t="shared" si="379"/>
        <v/>
      </c>
      <c r="DF379" s="78" t="str">
        <f t="shared" si="380"/>
        <v/>
      </c>
      <c r="DG379" s="71" t="str">
        <f t="shared" si="381"/>
        <v/>
      </c>
      <c r="DH379" s="52" t="s">
        <v>0</v>
      </c>
      <c r="DI379" s="63" t="str">
        <f>IF(BL379="","",MAX(DI$10:DI378)+1)</f>
        <v/>
      </c>
      <c r="DJ379" s="78" t="str">
        <f t="shared" si="382"/>
        <v/>
      </c>
      <c r="DK379" s="78" t="str">
        <f t="shared" si="383"/>
        <v/>
      </c>
      <c r="DL379" s="78" t="str">
        <f t="shared" si="384"/>
        <v/>
      </c>
      <c r="DM379" s="78" t="str">
        <f t="shared" si="385"/>
        <v/>
      </c>
      <c r="DN379" s="78" t="str">
        <f t="shared" si="333"/>
        <v/>
      </c>
      <c r="DO379" s="78" t="str">
        <f t="shared" si="334"/>
        <v/>
      </c>
      <c r="DP379" s="78" t="str">
        <f t="shared" si="386"/>
        <v/>
      </c>
      <c r="DQ379" s="78" t="str">
        <f t="shared" si="387"/>
        <v/>
      </c>
      <c r="DR379" s="78" t="str">
        <f t="shared" si="388"/>
        <v/>
      </c>
      <c r="DS379" s="58" t="str">
        <f t="shared" si="335"/>
        <v/>
      </c>
      <c r="DT379" s="52" t="s">
        <v>0</v>
      </c>
      <c r="DU379" s="20"/>
      <c r="DV379" s="52"/>
      <c r="DW379" s="20"/>
      <c r="DX379" s="52"/>
      <c r="DY379" s="230"/>
      <c r="DZ379" s="52" t="s">
        <v>0</v>
      </c>
    </row>
    <row r="380" spans="1:130" x14ac:dyDescent="0.25">
      <c r="A380" t="s">
        <v>0</v>
      </c>
      <c r="B380" s="57" t="str">
        <f>IF(csv!F372="","",csv!T372)</f>
        <v/>
      </c>
      <c r="C380" s="33" t="s">
        <v>0</v>
      </c>
      <c r="D380" s="33" t="str">
        <f>IF(csv!F372="","",csv!F372)</f>
        <v/>
      </c>
      <c r="E380" s="33" t="str">
        <f>IF(csv!E372="","",csv!E372)</f>
        <v/>
      </c>
      <c r="F380" s="33" t="s">
        <v>0</v>
      </c>
      <c r="G380" s="78" t="str">
        <f>IF(csv!M372="","",csv!M372)</f>
        <v/>
      </c>
      <c r="H380" s="78" t="str">
        <f>IF(csv!N372="","",csv!N372)</f>
        <v/>
      </c>
      <c r="I380" s="33" t="s">
        <v>0</v>
      </c>
      <c r="J380" s="33" t="str">
        <f>IF(csv!P372="","",csv!P372)</f>
        <v/>
      </c>
      <c r="K380" s="33" t="str">
        <f>IF(csv!Q372="","",csv!Q372)</f>
        <v/>
      </c>
      <c r="L380" s="33" t="s">
        <v>0</v>
      </c>
      <c r="M380" s="71" t="str">
        <f>IF(csv!R372="","",csv!R372)</f>
        <v/>
      </c>
      <c r="N380" s="52" t="s">
        <v>0</v>
      </c>
      <c r="O380" s="57" t="str">
        <f t="shared" si="336"/>
        <v/>
      </c>
      <c r="P380" s="78" t="str">
        <f>IF(O380="","",IF(COUNTIF(O$10:O379,O380)=0,P379+1,P379))</f>
        <v/>
      </c>
      <c r="Q380" s="93" t="str">
        <f t="shared" si="337"/>
        <v/>
      </c>
      <c r="R380" s="94" t="str" cm="1">
        <f t="array" ref="R380">IF(S380="","",INDEX(natjecanjeStaze_naziv,MATCH(S380,natjecanjeStaze_stazaId,0)))</f>
        <v/>
      </c>
      <c r="S380" s="58" t="str">
        <f t="shared" si="338"/>
        <v/>
      </c>
      <c r="T380" s="52" t="s">
        <v>0</v>
      </c>
      <c r="U380" s="165" t="str">
        <f t="shared" si="339"/>
        <v/>
      </c>
      <c r="V380" s="52" t="s">
        <v>0</v>
      </c>
      <c r="W380" s="57" t="str">
        <f t="shared" si="340"/>
        <v/>
      </c>
      <c r="X380" s="78" t="str">
        <f t="shared" si="389"/>
        <v/>
      </c>
      <c r="Y380" s="33" t="str">
        <f t="shared" si="341"/>
        <v/>
      </c>
      <c r="Z380" s="71" t="str">
        <f>IF(Y380="","",MAX(Z$10:Z379)+1)</f>
        <v/>
      </c>
      <c r="AA380" s="52" t="s">
        <v>0</v>
      </c>
      <c r="AB380" s="135"/>
      <c r="AC380" s="52" t="s">
        <v>0</v>
      </c>
      <c r="AD380" s="20" t="str">
        <f t="shared" si="342"/>
        <v/>
      </c>
      <c r="AE380" s="52" t="s">
        <v>0</v>
      </c>
      <c r="AF380" s="165" t="str">
        <f t="shared" si="343"/>
        <v/>
      </c>
      <c r="AG380" s="52" t="s">
        <v>0</v>
      </c>
      <c r="AH380" s="57" t="str">
        <f t="shared" si="344"/>
        <v/>
      </c>
      <c r="AI380" s="33" t="str">
        <f t="shared" si="345"/>
        <v/>
      </c>
      <c r="AJ380" s="78" t="str">
        <f t="shared" si="390"/>
        <v/>
      </c>
      <c r="AK380" s="33" t="str" cm="1">
        <f t="array" ref="AK380">IF(AJ380="",""&amp;AI380,IF(AJ380="NEMA",AI380,INDEX(klub_naziv,MATCH(INDEX(klubAlias_klubId,AJ380),klub_id,0))))</f>
        <v/>
      </c>
      <c r="AL380" s="33" t="str" cm="1">
        <f t="array" ref="AL380">IFERROR(""&amp;INDEX(registarNatjecatelji,CX380,4),"")</f>
        <v/>
      </c>
      <c r="AM380" s="95" t="str">
        <f t="shared" si="346"/>
        <v/>
      </c>
      <c r="AN380" s="71" t="str">
        <f t="shared" si="347"/>
        <v/>
      </c>
      <c r="AO380" s="52" t="s">
        <v>0</v>
      </c>
      <c r="AP380" s="87" t="str">
        <f>IF(AJ380&lt;&gt;"NEMA","",IF(IFERROR(MATCH(AI380,AI$10:AI379,0),0)&lt;&gt;0,"",AI380))</f>
        <v/>
      </c>
      <c r="AQ380" s="52" t="s">
        <v>0</v>
      </c>
      <c r="AR380" s="135"/>
      <c r="AS380" s="52" t="s">
        <v>0</v>
      </c>
      <c r="AT380" s="57" t="str">
        <f t="shared" si="348"/>
        <v/>
      </c>
      <c r="AU380" s="33" t="str">
        <f>IF(AT380="","",MAX(AU$10:AU379)+1)</f>
        <v/>
      </c>
      <c r="AV380" s="33" t="str">
        <f t="shared" si="349"/>
        <v/>
      </c>
      <c r="AW380" s="33" t="str">
        <f t="shared" si="350"/>
        <v/>
      </c>
      <c r="AX380" s="33" t="str">
        <f>IF(AR380="","",MAX(AX$10:AX379)+1)</f>
        <v/>
      </c>
      <c r="AY380" s="94" t="str">
        <f t="shared" si="351"/>
        <v/>
      </c>
      <c r="AZ380" s="71" t="str">
        <f t="shared" si="352"/>
        <v/>
      </c>
      <c r="BA380" s="52" t="s">
        <v>0</v>
      </c>
      <c r="BB380" s="20" t="str">
        <f t="shared" si="353"/>
        <v/>
      </c>
      <c r="BC380" s="52" t="s">
        <v>0</v>
      </c>
      <c r="BD380" s="165" t="str">
        <f t="shared" si="354"/>
        <v/>
      </c>
      <c r="BE380" s="52" t="s">
        <v>0</v>
      </c>
      <c r="BF380" s="63" t="str">
        <f t="shared" si="355"/>
        <v/>
      </c>
      <c r="BG380" s="93" t="str">
        <f t="shared" si="356"/>
        <v/>
      </c>
      <c r="BH380" s="211" t="str">
        <f t="shared" si="357"/>
        <v/>
      </c>
      <c r="BI380" s="212" t="str">
        <f t="shared" si="328"/>
        <v/>
      </c>
      <c r="BJ380" s="52" t="s">
        <v>0</v>
      </c>
      <c r="BK380" s="57" t="str">
        <f t="shared" si="358"/>
        <v/>
      </c>
      <c r="BL380" s="33" t="str">
        <f t="shared" si="359"/>
        <v/>
      </c>
      <c r="BM380" s="78" t="str">
        <f t="shared" si="360"/>
        <v/>
      </c>
      <c r="BN380" s="78" t="str">
        <f t="shared" si="361"/>
        <v/>
      </c>
      <c r="BO380" s="33" t="str">
        <f t="shared" si="362"/>
        <v/>
      </c>
      <c r="BP380" s="71" t="str">
        <f t="shared" si="363"/>
        <v/>
      </c>
      <c r="BQ380" s="52" t="s">
        <v>0</v>
      </c>
      <c r="BR380" s="87" t="str">
        <f t="shared" si="364"/>
        <v/>
      </c>
      <c r="BS380" s="52" t="s">
        <v>0</v>
      </c>
      <c r="BT380" s="20" t="str">
        <f t="shared" si="365"/>
        <v/>
      </c>
      <c r="BU380" s="52" t="s">
        <v>0</v>
      </c>
      <c r="BV380" s="135"/>
      <c r="BW380" s="52" t="s">
        <v>0</v>
      </c>
      <c r="BX380" s="57" t="str">
        <f t="shared" si="366"/>
        <v/>
      </c>
      <c r="BY380" s="78" t="str">
        <f>IF(BV380="","",MAX(BY$10:BY379)+1)</f>
        <v/>
      </c>
      <c r="BZ380" s="58" t="str">
        <f t="shared" si="367"/>
        <v/>
      </c>
      <c r="CA380" s="52" t="s">
        <v>0</v>
      </c>
      <c r="CB380" s="20" t="str">
        <f t="shared" si="368"/>
        <v/>
      </c>
      <c r="CC380" s="52" t="s">
        <v>0</v>
      </c>
      <c r="CD380" s="63" t="str">
        <f>IF(AND(BM380="NEMA",BN380="NEMA"),MAX(CD$10:CD379)+1,"")</f>
        <v/>
      </c>
      <c r="CE380" s="58" t="str">
        <f t="shared" si="369"/>
        <v/>
      </c>
      <c r="CF380" t="s">
        <v>0</v>
      </c>
      <c r="CG380" s="138" t="str">
        <f t="shared" si="329"/>
        <v/>
      </c>
      <c r="CH380" t="s">
        <v>0</v>
      </c>
      <c r="CI380" s="57" t="str">
        <f>IF(CD380="","",IF(M380&lt;&gt;"CRO","","INSERT INTO osoba (id,reg_broj,oib,spol_id,dat_rodjenja) VALUES ("&amp;CD380&amp;",(SELECT max(reg_broj)+1 FROM osoba),Null,'"&amp;CG380&amp;"',Null); INSERT INTO osoba_log (id,reg_broj,oib,spol_id,dat_rodjenja,dnevnik_id) SELECT id,reg_broj,oib,spol_id,dat_rodjenja,"&amp;dnevnik_id&amp;" FROM osoba WHERE id = "&amp;CD380&amp;";"))</f>
        <v/>
      </c>
      <c r="CJ380" s="71" t="str">
        <f>IF(CD380="","","INSERT INTO imeprezime (id,osoba_id,rbr,ime,prezime,klub_id,identitet_id,sintaksa_id,info,aktivno,dnevnik_id) VALUES ("&amp;CD380&amp;","&amp;IF(CI380="","Null",CD380)&amp;",1,'"&amp;BK380&amp;"','"&amp;BL380&amp;"',(SELECT id FROM klub WHERE naziv = '"&amp;BD380&amp;"'),Null,1,'',1,"&amp;dnevnik_id&amp;");")</f>
        <v/>
      </c>
      <c r="CK380" t="s">
        <v>0</v>
      </c>
      <c r="CL380" s="20" t="str">
        <f t="shared" si="370"/>
        <v/>
      </c>
      <c r="CM380" s="52" t="s">
        <v>0</v>
      </c>
      <c r="CN380" s="57" t="str">
        <f t="shared" si="330"/>
        <v/>
      </c>
      <c r="CO380" s="71" t="str">
        <f t="shared" si="331"/>
        <v/>
      </c>
      <c r="CP380" s="52" t="s">
        <v>0</v>
      </c>
      <c r="CQ380" s="57" t="str">
        <f t="shared" si="371"/>
        <v/>
      </c>
      <c r="CR380" s="58" t="str">
        <f t="shared" si="372"/>
        <v/>
      </c>
      <c r="CS380" s="52" t="s">
        <v>0</v>
      </c>
      <c r="CT380" s="57" t="str">
        <f t="shared" si="373"/>
        <v/>
      </c>
      <c r="CU380" s="58" t="str">
        <f t="shared" si="374"/>
        <v/>
      </c>
      <c r="CV380" s="52" t="s">
        <v>0</v>
      </c>
      <c r="CW380" s="57" t="str">
        <f t="shared" si="375"/>
        <v/>
      </c>
      <c r="CX380" s="58" t="str">
        <f t="shared" si="376"/>
        <v/>
      </c>
      <c r="CY380" s="52" t="s">
        <v>0</v>
      </c>
      <c r="CZ380" s="63" t="str">
        <f t="shared" si="377"/>
        <v/>
      </c>
      <c r="DA380" s="58" t="str" cm="1">
        <f t="array" ref="DA380">IF(CZ380&lt;&gt;"",INDEX(imePrezime_id,CZ380,0),IF(CD380&lt;&gt;"",CD380,""))</f>
        <v/>
      </c>
      <c r="DB380" s="52" t="s">
        <v>0</v>
      </c>
      <c r="DC380" s="63" t="str">
        <f t="shared" si="378"/>
        <v/>
      </c>
      <c r="DD380" s="78" t="str">
        <f t="shared" si="332"/>
        <v/>
      </c>
      <c r="DE380" s="78" t="str">
        <f t="shared" si="379"/>
        <v/>
      </c>
      <c r="DF380" s="78" t="str">
        <f t="shared" si="380"/>
        <v/>
      </c>
      <c r="DG380" s="71" t="str">
        <f t="shared" si="381"/>
        <v/>
      </c>
      <c r="DH380" s="52" t="s">
        <v>0</v>
      </c>
      <c r="DI380" s="63" t="str">
        <f>IF(BL380="","",MAX(DI$10:DI379)+1)</f>
        <v/>
      </c>
      <c r="DJ380" s="78" t="str">
        <f t="shared" si="382"/>
        <v/>
      </c>
      <c r="DK380" s="78" t="str">
        <f t="shared" si="383"/>
        <v/>
      </c>
      <c r="DL380" s="78" t="str">
        <f t="shared" si="384"/>
        <v/>
      </c>
      <c r="DM380" s="78" t="str">
        <f t="shared" si="385"/>
        <v/>
      </c>
      <c r="DN380" s="78" t="str">
        <f t="shared" si="333"/>
        <v/>
      </c>
      <c r="DO380" s="78" t="str">
        <f t="shared" si="334"/>
        <v/>
      </c>
      <c r="DP380" s="78" t="str">
        <f t="shared" si="386"/>
        <v/>
      </c>
      <c r="DQ380" s="78" t="str">
        <f t="shared" si="387"/>
        <v/>
      </c>
      <c r="DR380" s="78" t="str">
        <f t="shared" si="388"/>
        <v/>
      </c>
      <c r="DS380" s="58" t="str">
        <f t="shared" si="335"/>
        <v/>
      </c>
      <c r="DT380" s="52" t="s">
        <v>0</v>
      </c>
      <c r="DU380" s="20"/>
      <c r="DV380" s="52"/>
      <c r="DW380" s="20"/>
      <c r="DX380" s="52"/>
      <c r="DY380" s="230"/>
      <c r="DZ380" s="52" t="s">
        <v>0</v>
      </c>
    </row>
    <row r="381" spans="1:130" x14ac:dyDescent="0.25">
      <c r="A381" t="s">
        <v>0</v>
      </c>
      <c r="B381" s="57" t="str">
        <f>IF(csv!F373="","",csv!T373)</f>
        <v/>
      </c>
      <c r="C381" s="33" t="s">
        <v>0</v>
      </c>
      <c r="D381" s="33" t="str">
        <f>IF(csv!F373="","",csv!F373)</f>
        <v/>
      </c>
      <c r="E381" s="33" t="str">
        <f>IF(csv!E373="","",csv!E373)</f>
        <v/>
      </c>
      <c r="F381" s="33" t="s">
        <v>0</v>
      </c>
      <c r="G381" s="78" t="str">
        <f>IF(csv!M373="","",csv!M373)</f>
        <v/>
      </c>
      <c r="H381" s="78" t="str">
        <f>IF(csv!N373="","",csv!N373)</f>
        <v/>
      </c>
      <c r="I381" s="33" t="s">
        <v>0</v>
      </c>
      <c r="J381" s="33" t="str">
        <f>IF(csv!P373="","",csv!P373)</f>
        <v/>
      </c>
      <c r="K381" s="33" t="str">
        <f>IF(csv!Q373="","",csv!Q373)</f>
        <v/>
      </c>
      <c r="L381" s="33" t="s">
        <v>0</v>
      </c>
      <c r="M381" s="71" t="str">
        <f>IF(csv!R373="","",csv!R373)</f>
        <v/>
      </c>
      <c r="N381" s="52" t="s">
        <v>0</v>
      </c>
      <c r="O381" s="57" t="str">
        <f t="shared" si="336"/>
        <v/>
      </c>
      <c r="P381" s="78" t="str">
        <f>IF(O381="","",IF(COUNTIF(O$10:O380,O381)=0,P380+1,P380))</f>
        <v/>
      </c>
      <c r="Q381" s="93" t="str">
        <f t="shared" si="337"/>
        <v/>
      </c>
      <c r="R381" s="94" t="str" cm="1">
        <f t="array" ref="R381">IF(S381="","",INDEX(natjecanjeStaze_naziv,MATCH(S381,natjecanjeStaze_stazaId,0)))</f>
        <v/>
      </c>
      <c r="S381" s="58" t="str">
        <f t="shared" si="338"/>
        <v/>
      </c>
      <c r="T381" s="52" t="s">
        <v>0</v>
      </c>
      <c r="U381" s="165" t="str">
        <f t="shared" si="339"/>
        <v/>
      </c>
      <c r="V381" s="52" t="s">
        <v>0</v>
      </c>
      <c r="W381" s="57" t="str">
        <f t="shared" si="340"/>
        <v/>
      </c>
      <c r="X381" s="78" t="str">
        <f t="shared" si="389"/>
        <v/>
      </c>
      <c r="Y381" s="33" t="str">
        <f t="shared" si="341"/>
        <v/>
      </c>
      <c r="Z381" s="71" t="str">
        <f>IF(Y381="","",MAX(Z$10:Z380)+1)</f>
        <v/>
      </c>
      <c r="AA381" s="52" t="s">
        <v>0</v>
      </c>
      <c r="AB381" s="135"/>
      <c r="AC381" s="52" t="s">
        <v>0</v>
      </c>
      <c r="AD381" s="20" t="str">
        <f t="shared" si="342"/>
        <v/>
      </c>
      <c r="AE381" s="52" t="s">
        <v>0</v>
      </c>
      <c r="AF381" s="165" t="str">
        <f t="shared" si="343"/>
        <v/>
      </c>
      <c r="AG381" s="52" t="s">
        <v>0</v>
      </c>
      <c r="AH381" s="57" t="str">
        <f t="shared" si="344"/>
        <v/>
      </c>
      <c r="AI381" s="33" t="str">
        <f t="shared" si="345"/>
        <v/>
      </c>
      <c r="AJ381" s="78" t="str">
        <f t="shared" si="390"/>
        <v/>
      </c>
      <c r="AK381" s="33" t="str" cm="1">
        <f t="array" ref="AK381">IF(AJ381="",""&amp;AI381,IF(AJ381="NEMA",AI381,INDEX(klub_naziv,MATCH(INDEX(klubAlias_klubId,AJ381),klub_id,0))))</f>
        <v/>
      </c>
      <c r="AL381" s="33" t="str" cm="1">
        <f t="array" ref="AL381">IFERROR(""&amp;INDEX(registarNatjecatelji,CX381,4),"")</f>
        <v/>
      </c>
      <c r="AM381" s="95" t="str">
        <f t="shared" si="346"/>
        <v/>
      </c>
      <c r="AN381" s="71" t="str">
        <f t="shared" si="347"/>
        <v/>
      </c>
      <c r="AO381" s="52" t="s">
        <v>0</v>
      </c>
      <c r="AP381" s="87" t="str">
        <f>IF(AJ381&lt;&gt;"NEMA","",IF(IFERROR(MATCH(AI381,AI$10:AI380,0),0)&lt;&gt;0,"",AI381))</f>
        <v/>
      </c>
      <c r="AQ381" s="52" t="s">
        <v>0</v>
      </c>
      <c r="AR381" s="135"/>
      <c r="AS381" s="52" t="s">
        <v>0</v>
      </c>
      <c r="AT381" s="57" t="str">
        <f t="shared" si="348"/>
        <v/>
      </c>
      <c r="AU381" s="33" t="str">
        <f>IF(AT381="","",MAX(AU$10:AU380)+1)</f>
        <v/>
      </c>
      <c r="AV381" s="33" t="str">
        <f t="shared" si="349"/>
        <v/>
      </c>
      <c r="AW381" s="33" t="str">
        <f t="shared" si="350"/>
        <v/>
      </c>
      <c r="AX381" s="33" t="str">
        <f>IF(AR381="","",MAX(AX$10:AX380)+1)</f>
        <v/>
      </c>
      <c r="AY381" s="94" t="str">
        <f t="shared" si="351"/>
        <v/>
      </c>
      <c r="AZ381" s="71" t="str">
        <f t="shared" si="352"/>
        <v/>
      </c>
      <c r="BA381" s="52" t="s">
        <v>0</v>
      </c>
      <c r="BB381" s="20" t="str">
        <f t="shared" si="353"/>
        <v/>
      </c>
      <c r="BC381" s="52" t="s">
        <v>0</v>
      </c>
      <c r="BD381" s="165" t="str">
        <f t="shared" si="354"/>
        <v/>
      </c>
      <c r="BE381" s="52" t="s">
        <v>0</v>
      </c>
      <c r="BF381" s="63" t="str">
        <f t="shared" si="355"/>
        <v/>
      </c>
      <c r="BG381" s="93" t="str">
        <f t="shared" si="356"/>
        <v/>
      </c>
      <c r="BH381" s="211" t="str">
        <f t="shared" si="357"/>
        <v/>
      </c>
      <c r="BI381" s="212" t="str">
        <f t="shared" si="328"/>
        <v/>
      </c>
      <c r="BJ381" s="52" t="s">
        <v>0</v>
      </c>
      <c r="BK381" s="57" t="str">
        <f t="shared" si="358"/>
        <v/>
      </c>
      <c r="BL381" s="33" t="str">
        <f t="shared" si="359"/>
        <v/>
      </c>
      <c r="BM381" s="78" t="str">
        <f t="shared" si="360"/>
        <v/>
      </c>
      <c r="BN381" s="78" t="str">
        <f t="shared" si="361"/>
        <v/>
      </c>
      <c r="BO381" s="33" t="str">
        <f t="shared" si="362"/>
        <v/>
      </c>
      <c r="BP381" s="71" t="str">
        <f t="shared" si="363"/>
        <v/>
      </c>
      <c r="BQ381" s="52" t="s">
        <v>0</v>
      </c>
      <c r="BR381" s="87" t="str">
        <f t="shared" si="364"/>
        <v/>
      </c>
      <c r="BS381" s="52" t="s">
        <v>0</v>
      </c>
      <c r="BT381" s="20" t="str">
        <f t="shared" si="365"/>
        <v/>
      </c>
      <c r="BU381" s="52" t="s">
        <v>0</v>
      </c>
      <c r="BV381" s="135"/>
      <c r="BW381" s="52" t="s">
        <v>0</v>
      </c>
      <c r="BX381" s="57" t="str">
        <f t="shared" si="366"/>
        <v/>
      </c>
      <c r="BY381" s="78" t="str">
        <f>IF(BV381="","",MAX(BY$10:BY380)+1)</f>
        <v/>
      </c>
      <c r="BZ381" s="58" t="str">
        <f t="shared" si="367"/>
        <v/>
      </c>
      <c r="CA381" s="52" t="s">
        <v>0</v>
      </c>
      <c r="CB381" s="20" t="str">
        <f t="shared" si="368"/>
        <v/>
      </c>
      <c r="CC381" s="52" t="s">
        <v>0</v>
      </c>
      <c r="CD381" s="63" t="str">
        <f>IF(AND(BM381="NEMA",BN381="NEMA"),MAX(CD$10:CD380)+1,"")</f>
        <v/>
      </c>
      <c r="CE381" s="58" t="str">
        <f t="shared" si="369"/>
        <v/>
      </c>
      <c r="CF381" t="s">
        <v>0</v>
      </c>
      <c r="CG381" s="138" t="str">
        <f t="shared" si="329"/>
        <v/>
      </c>
      <c r="CH381" t="s">
        <v>0</v>
      </c>
      <c r="CI381" s="57" t="str">
        <f>IF(CD381="","",IF(M381&lt;&gt;"CRO","","INSERT INTO osoba (id,reg_broj,oib,spol_id,dat_rodjenja) VALUES ("&amp;CD381&amp;",(SELECT max(reg_broj)+1 FROM osoba),Null,'"&amp;CG381&amp;"',Null); INSERT INTO osoba_log (id,reg_broj,oib,spol_id,dat_rodjenja,dnevnik_id) SELECT id,reg_broj,oib,spol_id,dat_rodjenja,"&amp;dnevnik_id&amp;" FROM osoba WHERE id = "&amp;CD381&amp;";"))</f>
        <v/>
      </c>
      <c r="CJ381" s="71" t="str">
        <f>IF(CD381="","","INSERT INTO imeprezime (id,osoba_id,rbr,ime,prezime,klub_id,identitet_id,sintaksa_id,info,aktivno,dnevnik_id) VALUES ("&amp;CD381&amp;","&amp;IF(CI381="","Null",CD381)&amp;",1,'"&amp;BK381&amp;"','"&amp;BL381&amp;"',(SELECT id FROM klub WHERE naziv = '"&amp;BD381&amp;"'),Null,1,'',1,"&amp;dnevnik_id&amp;");")</f>
        <v/>
      </c>
      <c r="CK381" t="s">
        <v>0</v>
      </c>
      <c r="CL381" s="20" t="str">
        <f t="shared" si="370"/>
        <v/>
      </c>
      <c r="CM381" s="52" t="s">
        <v>0</v>
      </c>
      <c r="CN381" s="57" t="str">
        <f t="shared" si="330"/>
        <v/>
      </c>
      <c r="CO381" s="71" t="str">
        <f t="shared" si="331"/>
        <v/>
      </c>
      <c r="CP381" s="52" t="s">
        <v>0</v>
      </c>
      <c r="CQ381" s="57" t="str">
        <f t="shared" si="371"/>
        <v/>
      </c>
      <c r="CR381" s="58" t="str">
        <f t="shared" si="372"/>
        <v/>
      </c>
      <c r="CS381" s="52" t="s">
        <v>0</v>
      </c>
      <c r="CT381" s="57" t="str">
        <f t="shared" si="373"/>
        <v/>
      </c>
      <c r="CU381" s="58" t="str">
        <f t="shared" si="374"/>
        <v/>
      </c>
      <c r="CV381" s="52" t="s">
        <v>0</v>
      </c>
      <c r="CW381" s="57" t="str">
        <f t="shared" si="375"/>
        <v/>
      </c>
      <c r="CX381" s="58" t="str">
        <f t="shared" si="376"/>
        <v/>
      </c>
      <c r="CY381" s="52" t="s">
        <v>0</v>
      </c>
      <c r="CZ381" s="63" t="str">
        <f t="shared" si="377"/>
        <v/>
      </c>
      <c r="DA381" s="58" t="str" cm="1">
        <f t="array" ref="DA381">IF(CZ381&lt;&gt;"",INDEX(imePrezime_id,CZ381,0),IF(CD381&lt;&gt;"",CD381,""))</f>
        <v/>
      </c>
      <c r="DB381" s="52" t="s">
        <v>0</v>
      </c>
      <c r="DC381" s="63" t="str">
        <f t="shared" si="378"/>
        <v/>
      </c>
      <c r="DD381" s="78" t="str">
        <f t="shared" si="332"/>
        <v/>
      </c>
      <c r="DE381" s="78" t="str">
        <f t="shared" si="379"/>
        <v/>
      </c>
      <c r="DF381" s="78" t="str">
        <f t="shared" si="380"/>
        <v/>
      </c>
      <c r="DG381" s="71" t="str">
        <f t="shared" si="381"/>
        <v/>
      </c>
      <c r="DH381" s="52" t="s">
        <v>0</v>
      </c>
      <c r="DI381" s="63" t="str">
        <f>IF(BL381="","",MAX(DI$10:DI380)+1)</f>
        <v/>
      </c>
      <c r="DJ381" s="78" t="str">
        <f t="shared" si="382"/>
        <v/>
      </c>
      <c r="DK381" s="78" t="str">
        <f t="shared" si="383"/>
        <v/>
      </c>
      <c r="DL381" s="78" t="str">
        <f t="shared" si="384"/>
        <v/>
      </c>
      <c r="DM381" s="78" t="str">
        <f t="shared" si="385"/>
        <v/>
      </c>
      <c r="DN381" s="78" t="str">
        <f t="shared" si="333"/>
        <v/>
      </c>
      <c r="DO381" s="78" t="str">
        <f t="shared" si="334"/>
        <v/>
      </c>
      <c r="DP381" s="78" t="str">
        <f t="shared" si="386"/>
        <v/>
      </c>
      <c r="DQ381" s="78" t="str">
        <f t="shared" si="387"/>
        <v/>
      </c>
      <c r="DR381" s="78" t="str">
        <f t="shared" si="388"/>
        <v/>
      </c>
      <c r="DS381" s="58" t="str">
        <f t="shared" si="335"/>
        <v/>
      </c>
      <c r="DT381" s="52" t="s">
        <v>0</v>
      </c>
      <c r="DU381" s="20"/>
      <c r="DV381" s="52"/>
      <c r="DW381" s="20"/>
      <c r="DX381" s="52"/>
      <c r="DY381" s="230"/>
      <c r="DZ381" s="52" t="s">
        <v>0</v>
      </c>
    </row>
    <row r="382" spans="1:130" x14ac:dyDescent="0.25">
      <c r="A382" t="s">
        <v>0</v>
      </c>
      <c r="B382" s="57" t="str">
        <f>IF(csv!F374="","",csv!T374)</f>
        <v/>
      </c>
      <c r="C382" s="33" t="s">
        <v>0</v>
      </c>
      <c r="D382" s="33" t="str">
        <f>IF(csv!F374="","",csv!F374)</f>
        <v/>
      </c>
      <c r="E382" s="33" t="str">
        <f>IF(csv!E374="","",csv!E374)</f>
        <v/>
      </c>
      <c r="F382" s="33" t="s">
        <v>0</v>
      </c>
      <c r="G382" s="78" t="str">
        <f>IF(csv!M374="","",csv!M374)</f>
        <v/>
      </c>
      <c r="H382" s="78" t="str">
        <f>IF(csv!N374="","",csv!N374)</f>
        <v/>
      </c>
      <c r="I382" s="33" t="s">
        <v>0</v>
      </c>
      <c r="J382" s="33" t="str">
        <f>IF(csv!P374="","",csv!P374)</f>
        <v/>
      </c>
      <c r="K382" s="33" t="str">
        <f>IF(csv!Q374="","",csv!Q374)</f>
        <v/>
      </c>
      <c r="L382" s="33" t="s">
        <v>0</v>
      </c>
      <c r="M382" s="71" t="str">
        <f>IF(csv!R374="","",csv!R374)</f>
        <v/>
      </c>
      <c r="N382" s="52" t="s">
        <v>0</v>
      </c>
      <c r="O382" s="57" t="str">
        <f t="shared" si="336"/>
        <v/>
      </c>
      <c r="P382" s="78" t="str">
        <f>IF(O382="","",IF(COUNTIF(O$10:O381,O382)=0,P381+1,P381))</f>
        <v/>
      </c>
      <c r="Q382" s="93" t="str">
        <f t="shared" si="337"/>
        <v/>
      </c>
      <c r="R382" s="94" t="str" cm="1">
        <f t="array" ref="R382">IF(S382="","",INDEX(natjecanjeStaze_naziv,MATCH(S382,natjecanjeStaze_stazaId,0)))</f>
        <v/>
      </c>
      <c r="S382" s="58" t="str">
        <f t="shared" si="338"/>
        <v/>
      </c>
      <c r="T382" s="52" t="s">
        <v>0</v>
      </c>
      <c r="U382" s="165" t="str">
        <f t="shared" si="339"/>
        <v/>
      </c>
      <c r="V382" s="52" t="s">
        <v>0</v>
      </c>
      <c r="W382" s="57" t="str">
        <f t="shared" si="340"/>
        <v/>
      </c>
      <c r="X382" s="78" t="str">
        <f t="shared" si="389"/>
        <v/>
      </c>
      <c r="Y382" s="33" t="str">
        <f t="shared" si="341"/>
        <v/>
      </c>
      <c r="Z382" s="71" t="str">
        <f>IF(Y382="","",MAX(Z$10:Z381)+1)</f>
        <v/>
      </c>
      <c r="AA382" s="52" t="s">
        <v>0</v>
      </c>
      <c r="AB382" s="135"/>
      <c r="AC382" s="52" t="s">
        <v>0</v>
      </c>
      <c r="AD382" s="20" t="str">
        <f t="shared" si="342"/>
        <v/>
      </c>
      <c r="AE382" s="52" t="s">
        <v>0</v>
      </c>
      <c r="AF382" s="165" t="str">
        <f t="shared" si="343"/>
        <v/>
      </c>
      <c r="AG382" s="52" t="s">
        <v>0</v>
      </c>
      <c r="AH382" s="57" t="str">
        <f t="shared" si="344"/>
        <v/>
      </c>
      <c r="AI382" s="33" t="str">
        <f t="shared" si="345"/>
        <v/>
      </c>
      <c r="AJ382" s="78" t="str">
        <f t="shared" si="390"/>
        <v/>
      </c>
      <c r="AK382" s="33" t="str" cm="1">
        <f t="array" ref="AK382">IF(AJ382="",""&amp;AI382,IF(AJ382="NEMA",AI382,INDEX(klub_naziv,MATCH(INDEX(klubAlias_klubId,AJ382),klub_id,0))))</f>
        <v/>
      </c>
      <c r="AL382" s="33" t="str" cm="1">
        <f t="array" ref="AL382">IFERROR(""&amp;INDEX(registarNatjecatelji,CX382,4),"")</f>
        <v/>
      </c>
      <c r="AM382" s="95" t="str">
        <f t="shared" si="346"/>
        <v/>
      </c>
      <c r="AN382" s="71" t="str">
        <f t="shared" si="347"/>
        <v/>
      </c>
      <c r="AO382" s="52" t="s">
        <v>0</v>
      </c>
      <c r="AP382" s="87" t="str">
        <f>IF(AJ382&lt;&gt;"NEMA","",IF(IFERROR(MATCH(AI382,AI$10:AI381,0),0)&lt;&gt;0,"",AI382))</f>
        <v/>
      </c>
      <c r="AQ382" s="52" t="s">
        <v>0</v>
      </c>
      <c r="AR382" s="135"/>
      <c r="AS382" s="52" t="s">
        <v>0</v>
      </c>
      <c r="AT382" s="57" t="str">
        <f t="shared" si="348"/>
        <v/>
      </c>
      <c r="AU382" s="33" t="str">
        <f>IF(AT382="","",MAX(AU$10:AU381)+1)</f>
        <v/>
      </c>
      <c r="AV382" s="33" t="str">
        <f t="shared" si="349"/>
        <v/>
      </c>
      <c r="AW382" s="33" t="str">
        <f t="shared" si="350"/>
        <v/>
      </c>
      <c r="AX382" s="33" t="str">
        <f>IF(AR382="","",MAX(AX$10:AX381)+1)</f>
        <v/>
      </c>
      <c r="AY382" s="94" t="str">
        <f t="shared" si="351"/>
        <v/>
      </c>
      <c r="AZ382" s="71" t="str">
        <f t="shared" si="352"/>
        <v/>
      </c>
      <c r="BA382" s="52" t="s">
        <v>0</v>
      </c>
      <c r="BB382" s="20" t="str">
        <f t="shared" si="353"/>
        <v/>
      </c>
      <c r="BC382" s="52" t="s">
        <v>0</v>
      </c>
      <c r="BD382" s="165" t="str">
        <f t="shared" si="354"/>
        <v/>
      </c>
      <c r="BE382" s="52" t="s">
        <v>0</v>
      </c>
      <c r="BF382" s="63" t="str">
        <f t="shared" si="355"/>
        <v/>
      </c>
      <c r="BG382" s="93" t="str">
        <f t="shared" si="356"/>
        <v/>
      </c>
      <c r="BH382" s="211" t="str">
        <f t="shared" si="357"/>
        <v/>
      </c>
      <c r="BI382" s="212" t="str">
        <f t="shared" si="328"/>
        <v/>
      </c>
      <c r="BJ382" s="52" t="s">
        <v>0</v>
      </c>
      <c r="BK382" s="57" t="str">
        <f t="shared" si="358"/>
        <v/>
      </c>
      <c r="BL382" s="33" t="str">
        <f t="shared" si="359"/>
        <v/>
      </c>
      <c r="BM382" s="78" t="str">
        <f t="shared" si="360"/>
        <v/>
      </c>
      <c r="BN382" s="78" t="str">
        <f t="shared" si="361"/>
        <v/>
      </c>
      <c r="BO382" s="33" t="str">
        <f t="shared" si="362"/>
        <v/>
      </c>
      <c r="BP382" s="71" t="str">
        <f t="shared" si="363"/>
        <v/>
      </c>
      <c r="BQ382" s="52" t="s">
        <v>0</v>
      </c>
      <c r="BR382" s="87" t="str">
        <f t="shared" si="364"/>
        <v/>
      </c>
      <c r="BS382" s="52" t="s">
        <v>0</v>
      </c>
      <c r="BT382" s="20" t="str">
        <f t="shared" si="365"/>
        <v/>
      </c>
      <c r="BU382" s="52" t="s">
        <v>0</v>
      </c>
      <c r="BV382" s="135"/>
      <c r="BW382" s="52" t="s">
        <v>0</v>
      </c>
      <c r="BX382" s="57" t="str">
        <f t="shared" si="366"/>
        <v/>
      </c>
      <c r="BY382" s="78" t="str">
        <f>IF(BV382="","",MAX(BY$10:BY381)+1)</f>
        <v/>
      </c>
      <c r="BZ382" s="58" t="str">
        <f t="shared" si="367"/>
        <v/>
      </c>
      <c r="CA382" s="52" t="s">
        <v>0</v>
      </c>
      <c r="CB382" s="20" t="str">
        <f t="shared" si="368"/>
        <v/>
      </c>
      <c r="CC382" s="52" t="s">
        <v>0</v>
      </c>
      <c r="CD382" s="63" t="str">
        <f>IF(AND(BM382="NEMA",BN382="NEMA"),MAX(CD$10:CD381)+1,"")</f>
        <v/>
      </c>
      <c r="CE382" s="58" t="str">
        <f t="shared" si="369"/>
        <v/>
      </c>
      <c r="CF382" t="s">
        <v>0</v>
      </c>
      <c r="CG382" s="138" t="str">
        <f t="shared" si="329"/>
        <v/>
      </c>
      <c r="CH382" t="s">
        <v>0</v>
      </c>
      <c r="CI382" s="57" t="str">
        <f>IF(CD382="","",IF(M382&lt;&gt;"CRO","","INSERT INTO osoba (id,reg_broj,oib,spol_id,dat_rodjenja) VALUES ("&amp;CD382&amp;",(SELECT max(reg_broj)+1 FROM osoba),Null,'"&amp;CG382&amp;"',Null); INSERT INTO osoba_log (id,reg_broj,oib,spol_id,dat_rodjenja,dnevnik_id) SELECT id,reg_broj,oib,spol_id,dat_rodjenja,"&amp;dnevnik_id&amp;" FROM osoba WHERE id = "&amp;CD382&amp;";"))</f>
        <v/>
      </c>
      <c r="CJ382" s="71" t="str">
        <f>IF(CD382="","","INSERT INTO imeprezime (id,osoba_id,rbr,ime,prezime,klub_id,identitet_id,sintaksa_id,info,aktivno,dnevnik_id) VALUES ("&amp;CD382&amp;","&amp;IF(CI382="","Null",CD382)&amp;",1,'"&amp;BK382&amp;"','"&amp;BL382&amp;"',(SELECT id FROM klub WHERE naziv = '"&amp;BD382&amp;"'),Null,1,'',1,"&amp;dnevnik_id&amp;");")</f>
        <v/>
      </c>
      <c r="CK382" t="s">
        <v>0</v>
      </c>
      <c r="CL382" s="20" t="str">
        <f t="shared" si="370"/>
        <v/>
      </c>
      <c r="CM382" s="52" t="s">
        <v>0</v>
      </c>
      <c r="CN382" s="57" t="str">
        <f t="shared" si="330"/>
        <v/>
      </c>
      <c r="CO382" s="71" t="str">
        <f t="shared" si="331"/>
        <v/>
      </c>
      <c r="CP382" s="52" t="s">
        <v>0</v>
      </c>
      <c r="CQ382" s="57" t="str">
        <f t="shared" si="371"/>
        <v/>
      </c>
      <c r="CR382" s="58" t="str">
        <f t="shared" si="372"/>
        <v/>
      </c>
      <c r="CS382" s="52" t="s">
        <v>0</v>
      </c>
      <c r="CT382" s="57" t="str">
        <f t="shared" si="373"/>
        <v/>
      </c>
      <c r="CU382" s="58" t="str">
        <f t="shared" si="374"/>
        <v/>
      </c>
      <c r="CV382" s="52" t="s">
        <v>0</v>
      </c>
      <c r="CW382" s="57" t="str">
        <f t="shared" si="375"/>
        <v/>
      </c>
      <c r="CX382" s="58" t="str">
        <f t="shared" si="376"/>
        <v/>
      </c>
      <c r="CY382" s="52" t="s">
        <v>0</v>
      </c>
      <c r="CZ382" s="63" t="str">
        <f t="shared" si="377"/>
        <v/>
      </c>
      <c r="DA382" s="58" t="str" cm="1">
        <f t="array" ref="DA382">IF(CZ382&lt;&gt;"",INDEX(imePrezime_id,CZ382,0),IF(CD382&lt;&gt;"",CD382,""))</f>
        <v/>
      </c>
      <c r="DB382" s="52" t="s">
        <v>0</v>
      </c>
      <c r="DC382" s="63" t="str">
        <f t="shared" si="378"/>
        <v/>
      </c>
      <c r="DD382" s="78" t="str">
        <f t="shared" si="332"/>
        <v/>
      </c>
      <c r="DE382" s="78" t="str">
        <f t="shared" si="379"/>
        <v/>
      </c>
      <c r="DF382" s="78" t="str">
        <f t="shared" si="380"/>
        <v/>
      </c>
      <c r="DG382" s="71" t="str">
        <f t="shared" si="381"/>
        <v/>
      </c>
      <c r="DH382" s="52" t="s">
        <v>0</v>
      </c>
      <c r="DI382" s="63" t="str">
        <f>IF(BL382="","",MAX(DI$10:DI381)+1)</f>
        <v/>
      </c>
      <c r="DJ382" s="78" t="str">
        <f t="shared" si="382"/>
        <v/>
      </c>
      <c r="DK382" s="78" t="str">
        <f t="shared" si="383"/>
        <v/>
      </c>
      <c r="DL382" s="78" t="str">
        <f t="shared" si="384"/>
        <v/>
      </c>
      <c r="DM382" s="78" t="str">
        <f t="shared" si="385"/>
        <v/>
      </c>
      <c r="DN382" s="78" t="str">
        <f t="shared" si="333"/>
        <v/>
      </c>
      <c r="DO382" s="78" t="str">
        <f t="shared" si="334"/>
        <v/>
      </c>
      <c r="DP382" s="78" t="str">
        <f t="shared" si="386"/>
        <v/>
      </c>
      <c r="DQ382" s="78" t="str">
        <f t="shared" si="387"/>
        <v/>
      </c>
      <c r="DR382" s="78" t="str">
        <f t="shared" si="388"/>
        <v/>
      </c>
      <c r="DS382" s="58" t="str">
        <f t="shared" si="335"/>
        <v/>
      </c>
      <c r="DT382" s="52" t="s">
        <v>0</v>
      </c>
      <c r="DU382" s="20"/>
      <c r="DV382" s="52"/>
      <c r="DW382" s="20"/>
      <c r="DX382" s="52"/>
      <c r="DY382" s="230"/>
      <c r="DZ382" s="52" t="s">
        <v>0</v>
      </c>
    </row>
    <row r="383" spans="1:130" x14ac:dyDescent="0.25">
      <c r="A383" t="s">
        <v>0</v>
      </c>
      <c r="B383" s="57" t="str">
        <f>IF(csv!F375="","",csv!T375)</f>
        <v/>
      </c>
      <c r="C383" s="33" t="s">
        <v>0</v>
      </c>
      <c r="D383" s="33" t="str">
        <f>IF(csv!F375="","",csv!F375)</f>
        <v/>
      </c>
      <c r="E383" s="33" t="str">
        <f>IF(csv!E375="","",csv!E375)</f>
        <v/>
      </c>
      <c r="F383" s="33" t="s">
        <v>0</v>
      </c>
      <c r="G383" s="78" t="str">
        <f>IF(csv!M375="","",csv!M375)</f>
        <v/>
      </c>
      <c r="H383" s="78" t="str">
        <f>IF(csv!N375="","",csv!N375)</f>
        <v/>
      </c>
      <c r="I383" s="33" t="s">
        <v>0</v>
      </c>
      <c r="J383" s="33" t="str">
        <f>IF(csv!P375="","",csv!P375)</f>
        <v/>
      </c>
      <c r="K383" s="33" t="str">
        <f>IF(csv!Q375="","",csv!Q375)</f>
        <v/>
      </c>
      <c r="L383" s="33" t="s">
        <v>0</v>
      </c>
      <c r="M383" s="71" t="str">
        <f>IF(csv!R375="","",csv!R375)</f>
        <v/>
      </c>
      <c r="N383" s="52" t="s">
        <v>0</v>
      </c>
      <c r="O383" s="57" t="str">
        <f t="shared" si="336"/>
        <v/>
      </c>
      <c r="P383" s="78" t="str">
        <f>IF(O383="","",IF(COUNTIF(O$10:O382,O383)=0,P382+1,P382))</f>
        <v/>
      </c>
      <c r="Q383" s="93" t="str">
        <f t="shared" si="337"/>
        <v/>
      </c>
      <c r="R383" s="94" t="str" cm="1">
        <f t="array" ref="R383">IF(S383="","",INDEX(natjecanjeStaze_naziv,MATCH(S383,natjecanjeStaze_stazaId,0)))</f>
        <v/>
      </c>
      <c r="S383" s="58" t="str">
        <f t="shared" si="338"/>
        <v/>
      </c>
      <c r="T383" s="52" t="s">
        <v>0</v>
      </c>
      <c r="U383" s="165" t="str">
        <f t="shared" si="339"/>
        <v/>
      </c>
      <c r="V383" s="52" t="s">
        <v>0</v>
      </c>
      <c r="W383" s="57" t="str">
        <f t="shared" si="340"/>
        <v/>
      </c>
      <c r="X383" s="78" t="str">
        <f t="shared" si="389"/>
        <v/>
      </c>
      <c r="Y383" s="33" t="str">
        <f t="shared" si="341"/>
        <v/>
      </c>
      <c r="Z383" s="71" t="str">
        <f>IF(Y383="","",MAX(Z$10:Z382)+1)</f>
        <v/>
      </c>
      <c r="AA383" s="52" t="s">
        <v>0</v>
      </c>
      <c r="AB383" s="135"/>
      <c r="AC383" s="52" t="s">
        <v>0</v>
      </c>
      <c r="AD383" s="20" t="str">
        <f t="shared" si="342"/>
        <v/>
      </c>
      <c r="AE383" s="52" t="s">
        <v>0</v>
      </c>
      <c r="AF383" s="165" t="str">
        <f t="shared" si="343"/>
        <v/>
      </c>
      <c r="AG383" s="52" t="s">
        <v>0</v>
      </c>
      <c r="AH383" s="57" t="str">
        <f t="shared" si="344"/>
        <v/>
      </c>
      <c r="AI383" s="33" t="str">
        <f t="shared" si="345"/>
        <v/>
      </c>
      <c r="AJ383" s="78" t="str">
        <f t="shared" si="390"/>
        <v/>
      </c>
      <c r="AK383" s="33" t="str" cm="1">
        <f t="array" ref="AK383">IF(AJ383="",""&amp;AI383,IF(AJ383="NEMA",AI383,INDEX(klub_naziv,MATCH(INDEX(klubAlias_klubId,AJ383),klub_id,0))))</f>
        <v/>
      </c>
      <c r="AL383" s="33" t="str" cm="1">
        <f t="array" ref="AL383">IFERROR(""&amp;INDEX(registarNatjecatelji,CX383,4),"")</f>
        <v/>
      </c>
      <c r="AM383" s="95" t="str">
        <f t="shared" si="346"/>
        <v/>
      </c>
      <c r="AN383" s="71" t="str">
        <f t="shared" si="347"/>
        <v/>
      </c>
      <c r="AO383" s="52" t="s">
        <v>0</v>
      </c>
      <c r="AP383" s="87" t="str">
        <f>IF(AJ383&lt;&gt;"NEMA","",IF(IFERROR(MATCH(AI383,AI$10:AI382,0),0)&lt;&gt;0,"",AI383))</f>
        <v/>
      </c>
      <c r="AQ383" s="52" t="s">
        <v>0</v>
      </c>
      <c r="AR383" s="135"/>
      <c r="AS383" s="52" t="s">
        <v>0</v>
      </c>
      <c r="AT383" s="57" t="str">
        <f t="shared" si="348"/>
        <v/>
      </c>
      <c r="AU383" s="33" t="str">
        <f>IF(AT383="","",MAX(AU$10:AU382)+1)</f>
        <v/>
      </c>
      <c r="AV383" s="33" t="str">
        <f t="shared" si="349"/>
        <v/>
      </c>
      <c r="AW383" s="33" t="str">
        <f t="shared" si="350"/>
        <v/>
      </c>
      <c r="AX383" s="33" t="str">
        <f>IF(AR383="","",MAX(AX$10:AX382)+1)</f>
        <v/>
      </c>
      <c r="AY383" s="94" t="str">
        <f t="shared" si="351"/>
        <v/>
      </c>
      <c r="AZ383" s="71" t="str">
        <f t="shared" si="352"/>
        <v/>
      </c>
      <c r="BA383" s="52" t="s">
        <v>0</v>
      </c>
      <c r="BB383" s="20" t="str">
        <f t="shared" si="353"/>
        <v/>
      </c>
      <c r="BC383" s="52" t="s">
        <v>0</v>
      </c>
      <c r="BD383" s="165" t="str">
        <f t="shared" si="354"/>
        <v/>
      </c>
      <c r="BE383" s="52" t="s">
        <v>0</v>
      </c>
      <c r="BF383" s="63" t="str">
        <f t="shared" si="355"/>
        <v/>
      </c>
      <c r="BG383" s="93" t="str">
        <f t="shared" si="356"/>
        <v/>
      </c>
      <c r="BH383" s="211" t="str">
        <f t="shared" si="357"/>
        <v/>
      </c>
      <c r="BI383" s="212" t="str">
        <f t="shared" si="328"/>
        <v/>
      </c>
      <c r="BJ383" s="52" t="s">
        <v>0</v>
      </c>
      <c r="BK383" s="57" t="str">
        <f t="shared" si="358"/>
        <v/>
      </c>
      <c r="BL383" s="33" t="str">
        <f t="shared" si="359"/>
        <v/>
      </c>
      <c r="BM383" s="78" t="str">
        <f t="shared" si="360"/>
        <v/>
      </c>
      <c r="BN383" s="78" t="str">
        <f t="shared" si="361"/>
        <v/>
      </c>
      <c r="BO383" s="33" t="str">
        <f t="shared" si="362"/>
        <v/>
      </c>
      <c r="BP383" s="71" t="str">
        <f t="shared" si="363"/>
        <v/>
      </c>
      <c r="BQ383" s="52" t="s">
        <v>0</v>
      </c>
      <c r="BR383" s="87" t="str">
        <f t="shared" si="364"/>
        <v/>
      </c>
      <c r="BS383" s="52" t="s">
        <v>0</v>
      </c>
      <c r="BT383" s="20" t="str">
        <f t="shared" si="365"/>
        <v/>
      </c>
      <c r="BU383" s="52" t="s">
        <v>0</v>
      </c>
      <c r="BV383" s="135"/>
      <c r="BW383" s="52" t="s">
        <v>0</v>
      </c>
      <c r="BX383" s="57" t="str">
        <f t="shared" si="366"/>
        <v/>
      </c>
      <c r="BY383" s="78" t="str">
        <f>IF(BV383="","",MAX(BY$10:BY382)+1)</f>
        <v/>
      </c>
      <c r="BZ383" s="58" t="str">
        <f t="shared" si="367"/>
        <v/>
      </c>
      <c r="CA383" s="52" t="s">
        <v>0</v>
      </c>
      <c r="CB383" s="20" t="str">
        <f t="shared" si="368"/>
        <v/>
      </c>
      <c r="CC383" s="52" t="s">
        <v>0</v>
      </c>
      <c r="CD383" s="63" t="str">
        <f>IF(AND(BM383="NEMA",BN383="NEMA"),MAX(CD$10:CD382)+1,"")</f>
        <v/>
      </c>
      <c r="CE383" s="58" t="str">
        <f t="shared" si="369"/>
        <v/>
      </c>
      <c r="CF383" t="s">
        <v>0</v>
      </c>
      <c r="CG383" s="138" t="str">
        <f t="shared" si="329"/>
        <v/>
      </c>
      <c r="CH383" t="s">
        <v>0</v>
      </c>
      <c r="CI383" s="57" t="str">
        <f>IF(CD383="","",IF(M383&lt;&gt;"CRO","","INSERT INTO osoba (id,reg_broj,oib,spol_id,dat_rodjenja) VALUES ("&amp;CD383&amp;",(SELECT max(reg_broj)+1 FROM osoba),Null,'"&amp;CG383&amp;"',Null); INSERT INTO osoba_log (id,reg_broj,oib,spol_id,dat_rodjenja,dnevnik_id) SELECT id,reg_broj,oib,spol_id,dat_rodjenja,"&amp;dnevnik_id&amp;" FROM osoba WHERE id = "&amp;CD383&amp;";"))</f>
        <v/>
      </c>
      <c r="CJ383" s="71" t="str">
        <f>IF(CD383="","","INSERT INTO imeprezime (id,osoba_id,rbr,ime,prezime,klub_id,identitet_id,sintaksa_id,info,aktivno,dnevnik_id) VALUES ("&amp;CD383&amp;","&amp;IF(CI383="","Null",CD383)&amp;",1,'"&amp;BK383&amp;"','"&amp;BL383&amp;"',(SELECT id FROM klub WHERE naziv = '"&amp;BD383&amp;"'),Null,1,'',1,"&amp;dnevnik_id&amp;");")</f>
        <v/>
      </c>
      <c r="CK383" t="s">
        <v>0</v>
      </c>
      <c r="CL383" s="20" t="str">
        <f t="shared" si="370"/>
        <v/>
      </c>
      <c r="CM383" s="52" t="s">
        <v>0</v>
      </c>
      <c r="CN383" s="57" t="str">
        <f t="shared" si="330"/>
        <v/>
      </c>
      <c r="CO383" s="71" t="str">
        <f t="shared" si="331"/>
        <v/>
      </c>
      <c r="CP383" s="52" t="s">
        <v>0</v>
      </c>
      <c r="CQ383" s="57" t="str">
        <f t="shared" si="371"/>
        <v/>
      </c>
      <c r="CR383" s="58" t="str">
        <f t="shared" si="372"/>
        <v/>
      </c>
      <c r="CS383" s="52" t="s">
        <v>0</v>
      </c>
      <c r="CT383" s="57" t="str">
        <f t="shared" si="373"/>
        <v/>
      </c>
      <c r="CU383" s="58" t="str">
        <f t="shared" si="374"/>
        <v/>
      </c>
      <c r="CV383" s="52" t="s">
        <v>0</v>
      </c>
      <c r="CW383" s="57" t="str">
        <f t="shared" si="375"/>
        <v/>
      </c>
      <c r="CX383" s="58" t="str">
        <f t="shared" si="376"/>
        <v/>
      </c>
      <c r="CY383" s="52" t="s">
        <v>0</v>
      </c>
      <c r="CZ383" s="63" t="str">
        <f t="shared" si="377"/>
        <v/>
      </c>
      <c r="DA383" s="58" t="str" cm="1">
        <f t="array" ref="DA383">IF(CZ383&lt;&gt;"",INDEX(imePrezime_id,CZ383,0),IF(CD383&lt;&gt;"",CD383,""))</f>
        <v/>
      </c>
      <c r="DB383" s="52" t="s">
        <v>0</v>
      </c>
      <c r="DC383" s="63" t="str">
        <f t="shared" si="378"/>
        <v/>
      </c>
      <c r="DD383" s="78" t="str">
        <f t="shared" si="332"/>
        <v/>
      </c>
      <c r="DE383" s="78" t="str">
        <f t="shared" si="379"/>
        <v/>
      </c>
      <c r="DF383" s="78" t="str">
        <f t="shared" si="380"/>
        <v/>
      </c>
      <c r="DG383" s="71" t="str">
        <f t="shared" si="381"/>
        <v/>
      </c>
      <c r="DH383" s="52" t="s">
        <v>0</v>
      </c>
      <c r="DI383" s="63" t="str">
        <f>IF(BL383="","",MAX(DI$10:DI382)+1)</f>
        <v/>
      </c>
      <c r="DJ383" s="78" t="str">
        <f t="shared" si="382"/>
        <v/>
      </c>
      <c r="DK383" s="78" t="str">
        <f t="shared" si="383"/>
        <v/>
      </c>
      <c r="DL383" s="78" t="str">
        <f t="shared" si="384"/>
        <v/>
      </c>
      <c r="DM383" s="78" t="str">
        <f t="shared" si="385"/>
        <v/>
      </c>
      <c r="DN383" s="78" t="str">
        <f t="shared" si="333"/>
        <v/>
      </c>
      <c r="DO383" s="78" t="str">
        <f t="shared" si="334"/>
        <v/>
      </c>
      <c r="DP383" s="78" t="str">
        <f t="shared" si="386"/>
        <v/>
      </c>
      <c r="DQ383" s="78" t="str">
        <f t="shared" si="387"/>
        <v/>
      </c>
      <c r="DR383" s="78" t="str">
        <f t="shared" si="388"/>
        <v/>
      </c>
      <c r="DS383" s="58" t="str">
        <f t="shared" si="335"/>
        <v/>
      </c>
      <c r="DT383" s="52" t="s">
        <v>0</v>
      </c>
      <c r="DU383" s="20"/>
      <c r="DV383" s="52"/>
      <c r="DW383" s="20"/>
      <c r="DX383" s="52"/>
      <c r="DY383" s="230"/>
      <c r="DZ383" s="52" t="s">
        <v>0</v>
      </c>
    </row>
    <row r="384" spans="1:130" x14ac:dyDescent="0.25">
      <c r="A384" t="s">
        <v>0</v>
      </c>
      <c r="B384" s="57" t="str">
        <f>IF(csv!F376="","",csv!T376)</f>
        <v/>
      </c>
      <c r="C384" s="33" t="s">
        <v>0</v>
      </c>
      <c r="D384" s="33" t="str">
        <f>IF(csv!F376="","",csv!F376)</f>
        <v/>
      </c>
      <c r="E384" s="33" t="str">
        <f>IF(csv!E376="","",csv!E376)</f>
        <v/>
      </c>
      <c r="F384" s="33" t="s">
        <v>0</v>
      </c>
      <c r="G384" s="78" t="str">
        <f>IF(csv!M376="","",csv!M376)</f>
        <v/>
      </c>
      <c r="H384" s="78" t="str">
        <f>IF(csv!N376="","",csv!N376)</f>
        <v/>
      </c>
      <c r="I384" s="33" t="s">
        <v>0</v>
      </c>
      <c r="J384" s="33" t="str">
        <f>IF(csv!P376="","",csv!P376)</f>
        <v/>
      </c>
      <c r="K384" s="33" t="str">
        <f>IF(csv!Q376="","",csv!Q376)</f>
        <v/>
      </c>
      <c r="L384" s="33" t="s">
        <v>0</v>
      </c>
      <c r="M384" s="71" t="str">
        <f>IF(csv!R376="","",csv!R376)</f>
        <v/>
      </c>
      <c r="N384" s="52" t="s">
        <v>0</v>
      </c>
      <c r="O384" s="57" t="str">
        <f t="shared" si="336"/>
        <v/>
      </c>
      <c r="P384" s="78" t="str">
        <f>IF(O384="","",IF(COUNTIF(O$10:O383,O384)=0,P383+1,P383))</f>
        <v/>
      </c>
      <c r="Q384" s="93" t="str">
        <f t="shared" si="337"/>
        <v/>
      </c>
      <c r="R384" s="94" t="str" cm="1">
        <f t="array" ref="R384">IF(S384="","",INDEX(natjecanjeStaze_naziv,MATCH(S384,natjecanjeStaze_stazaId,0)))</f>
        <v/>
      </c>
      <c r="S384" s="58" t="str">
        <f t="shared" si="338"/>
        <v/>
      </c>
      <c r="T384" s="52" t="s">
        <v>0</v>
      </c>
      <c r="U384" s="165" t="str">
        <f t="shared" si="339"/>
        <v/>
      </c>
      <c r="V384" s="52" t="s">
        <v>0</v>
      </c>
      <c r="W384" s="57" t="str">
        <f t="shared" si="340"/>
        <v/>
      </c>
      <c r="X384" s="78" t="str">
        <f t="shared" si="389"/>
        <v/>
      </c>
      <c r="Y384" s="33" t="str">
        <f t="shared" si="341"/>
        <v/>
      </c>
      <c r="Z384" s="71" t="str">
        <f>IF(Y384="","",MAX(Z$10:Z383)+1)</f>
        <v/>
      </c>
      <c r="AA384" s="52" t="s">
        <v>0</v>
      </c>
      <c r="AB384" s="135"/>
      <c r="AC384" s="52" t="s">
        <v>0</v>
      </c>
      <c r="AD384" s="20" t="str">
        <f t="shared" si="342"/>
        <v/>
      </c>
      <c r="AE384" s="52" t="s">
        <v>0</v>
      </c>
      <c r="AF384" s="165" t="str">
        <f t="shared" si="343"/>
        <v/>
      </c>
      <c r="AG384" s="52" t="s">
        <v>0</v>
      </c>
      <c r="AH384" s="57" t="str">
        <f t="shared" si="344"/>
        <v/>
      </c>
      <c r="AI384" s="33" t="str">
        <f t="shared" si="345"/>
        <v/>
      </c>
      <c r="AJ384" s="78" t="str">
        <f t="shared" si="390"/>
        <v/>
      </c>
      <c r="AK384" s="33" t="str" cm="1">
        <f t="array" ref="AK384">IF(AJ384="",""&amp;AI384,IF(AJ384="NEMA",AI384,INDEX(klub_naziv,MATCH(INDEX(klubAlias_klubId,AJ384),klub_id,0))))</f>
        <v/>
      </c>
      <c r="AL384" s="33" t="str" cm="1">
        <f t="array" ref="AL384">IFERROR(""&amp;INDEX(registarNatjecatelji,CX384,4),"")</f>
        <v/>
      </c>
      <c r="AM384" s="95" t="str">
        <f t="shared" si="346"/>
        <v/>
      </c>
      <c r="AN384" s="71" t="str">
        <f t="shared" si="347"/>
        <v/>
      </c>
      <c r="AO384" s="52" t="s">
        <v>0</v>
      </c>
      <c r="AP384" s="87" t="str">
        <f>IF(AJ384&lt;&gt;"NEMA","",IF(IFERROR(MATCH(AI384,AI$10:AI383,0),0)&lt;&gt;0,"",AI384))</f>
        <v/>
      </c>
      <c r="AQ384" s="52" t="s">
        <v>0</v>
      </c>
      <c r="AR384" s="135"/>
      <c r="AS384" s="52" t="s">
        <v>0</v>
      </c>
      <c r="AT384" s="57" t="str">
        <f t="shared" si="348"/>
        <v/>
      </c>
      <c r="AU384" s="33" t="str">
        <f>IF(AT384="","",MAX(AU$10:AU383)+1)</f>
        <v/>
      </c>
      <c r="AV384" s="33" t="str">
        <f t="shared" si="349"/>
        <v/>
      </c>
      <c r="AW384" s="33" t="str">
        <f t="shared" si="350"/>
        <v/>
      </c>
      <c r="AX384" s="33" t="str">
        <f>IF(AR384="","",MAX(AX$10:AX383)+1)</f>
        <v/>
      </c>
      <c r="AY384" s="94" t="str">
        <f t="shared" si="351"/>
        <v/>
      </c>
      <c r="AZ384" s="71" t="str">
        <f t="shared" si="352"/>
        <v/>
      </c>
      <c r="BA384" s="52" t="s">
        <v>0</v>
      </c>
      <c r="BB384" s="20" t="str">
        <f t="shared" si="353"/>
        <v/>
      </c>
      <c r="BC384" s="52" t="s">
        <v>0</v>
      </c>
      <c r="BD384" s="165" t="str">
        <f t="shared" si="354"/>
        <v/>
      </c>
      <c r="BE384" s="52" t="s">
        <v>0</v>
      </c>
      <c r="BF384" s="63" t="str">
        <f t="shared" si="355"/>
        <v/>
      </c>
      <c r="BG384" s="93" t="str">
        <f t="shared" si="356"/>
        <v/>
      </c>
      <c r="BH384" s="211" t="str">
        <f t="shared" si="357"/>
        <v/>
      </c>
      <c r="BI384" s="212" t="str">
        <f t="shared" si="328"/>
        <v/>
      </c>
      <c r="BJ384" s="52" t="s">
        <v>0</v>
      </c>
      <c r="BK384" s="57" t="str">
        <f t="shared" si="358"/>
        <v/>
      </c>
      <c r="BL384" s="33" t="str">
        <f t="shared" si="359"/>
        <v/>
      </c>
      <c r="BM384" s="78" t="str">
        <f t="shared" si="360"/>
        <v/>
      </c>
      <c r="BN384" s="78" t="str">
        <f t="shared" si="361"/>
        <v/>
      </c>
      <c r="BO384" s="33" t="str">
        <f t="shared" si="362"/>
        <v/>
      </c>
      <c r="BP384" s="71" t="str">
        <f t="shared" si="363"/>
        <v/>
      </c>
      <c r="BQ384" s="52" t="s">
        <v>0</v>
      </c>
      <c r="BR384" s="87" t="str">
        <f t="shared" si="364"/>
        <v/>
      </c>
      <c r="BS384" s="52" t="s">
        <v>0</v>
      </c>
      <c r="BT384" s="20" t="str">
        <f t="shared" si="365"/>
        <v/>
      </c>
      <c r="BU384" s="52" t="s">
        <v>0</v>
      </c>
      <c r="BV384" s="135"/>
      <c r="BW384" s="52" t="s">
        <v>0</v>
      </c>
      <c r="BX384" s="57" t="str">
        <f t="shared" si="366"/>
        <v/>
      </c>
      <c r="BY384" s="78" t="str">
        <f>IF(BV384="","",MAX(BY$10:BY383)+1)</f>
        <v/>
      </c>
      <c r="BZ384" s="58" t="str">
        <f t="shared" si="367"/>
        <v/>
      </c>
      <c r="CA384" s="52" t="s">
        <v>0</v>
      </c>
      <c r="CB384" s="20" t="str">
        <f t="shared" si="368"/>
        <v/>
      </c>
      <c r="CC384" s="52" t="s">
        <v>0</v>
      </c>
      <c r="CD384" s="63" t="str">
        <f>IF(AND(BM384="NEMA",BN384="NEMA"),MAX(CD$10:CD383)+1,"")</f>
        <v/>
      </c>
      <c r="CE384" s="58" t="str">
        <f t="shared" si="369"/>
        <v/>
      </c>
      <c r="CF384" t="s">
        <v>0</v>
      </c>
      <c r="CG384" s="138" t="str">
        <f t="shared" si="329"/>
        <v/>
      </c>
      <c r="CH384" t="s">
        <v>0</v>
      </c>
      <c r="CI384" s="57" t="str">
        <f>IF(CD384="","",IF(M384&lt;&gt;"CRO","","INSERT INTO osoba (id,reg_broj,oib,spol_id,dat_rodjenja) VALUES ("&amp;CD384&amp;",(SELECT max(reg_broj)+1 FROM osoba),Null,'"&amp;CG384&amp;"',Null); INSERT INTO osoba_log (id,reg_broj,oib,spol_id,dat_rodjenja,dnevnik_id) SELECT id,reg_broj,oib,spol_id,dat_rodjenja,"&amp;dnevnik_id&amp;" FROM osoba WHERE id = "&amp;CD384&amp;";"))</f>
        <v/>
      </c>
      <c r="CJ384" s="71" t="str">
        <f>IF(CD384="","","INSERT INTO imeprezime (id,osoba_id,rbr,ime,prezime,klub_id,identitet_id,sintaksa_id,info,aktivno,dnevnik_id) VALUES ("&amp;CD384&amp;","&amp;IF(CI384="","Null",CD384)&amp;",1,'"&amp;BK384&amp;"','"&amp;BL384&amp;"',(SELECT id FROM klub WHERE naziv = '"&amp;BD384&amp;"'),Null,1,'',1,"&amp;dnevnik_id&amp;");")</f>
        <v/>
      </c>
      <c r="CK384" t="s">
        <v>0</v>
      </c>
      <c r="CL384" s="20" t="str">
        <f t="shared" si="370"/>
        <v/>
      </c>
      <c r="CM384" s="52" t="s">
        <v>0</v>
      </c>
      <c r="CN384" s="57" t="str">
        <f t="shared" si="330"/>
        <v/>
      </c>
      <c r="CO384" s="71" t="str">
        <f t="shared" si="331"/>
        <v/>
      </c>
      <c r="CP384" s="52" t="s">
        <v>0</v>
      </c>
      <c r="CQ384" s="57" t="str">
        <f t="shared" si="371"/>
        <v/>
      </c>
      <c r="CR384" s="58" t="str">
        <f t="shared" si="372"/>
        <v/>
      </c>
      <c r="CS384" s="52" t="s">
        <v>0</v>
      </c>
      <c r="CT384" s="57" t="str">
        <f t="shared" si="373"/>
        <v/>
      </c>
      <c r="CU384" s="58" t="str">
        <f t="shared" si="374"/>
        <v/>
      </c>
      <c r="CV384" s="52" t="s">
        <v>0</v>
      </c>
      <c r="CW384" s="57" t="str">
        <f t="shared" si="375"/>
        <v/>
      </c>
      <c r="CX384" s="58" t="str">
        <f t="shared" si="376"/>
        <v/>
      </c>
      <c r="CY384" s="52" t="s">
        <v>0</v>
      </c>
      <c r="CZ384" s="63" t="str">
        <f t="shared" si="377"/>
        <v/>
      </c>
      <c r="DA384" s="58" t="str" cm="1">
        <f t="array" ref="DA384">IF(CZ384&lt;&gt;"",INDEX(imePrezime_id,CZ384,0),IF(CD384&lt;&gt;"",CD384,""))</f>
        <v/>
      </c>
      <c r="DB384" s="52" t="s">
        <v>0</v>
      </c>
      <c r="DC384" s="63" t="str">
        <f t="shared" si="378"/>
        <v/>
      </c>
      <c r="DD384" s="78" t="str">
        <f t="shared" si="332"/>
        <v/>
      </c>
      <c r="DE384" s="78" t="str">
        <f t="shared" si="379"/>
        <v/>
      </c>
      <c r="DF384" s="78" t="str">
        <f t="shared" si="380"/>
        <v/>
      </c>
      <c r="DG384" s="71" t="str">
        <f t="shared" si="381"/>
        <v/>
      </c>
      <c r="DH384" s="52" t="s">
        <v>0</v>
      </c>
      <c r="DI384" s="63" t="str">
        <f>IF(BL384="","",MAX(DI$10:DI383)+1)</f>
        <v/>
      </c>
      <c r="DJ384" s="78" t="str">
        <f t="shared" si="382"/>
        <v/>
      </c>
      <c r="DK384" s="78" t="str">
        <f t="shared" si="383"/>
        <v/>
      </c>
      <c r="DL384" s="78" t="str">
        <f t="shared" si="384"/>
        <v/>
      </c>
      <c r="DM384" s="78" t="str">
        <f t="shared" si="385"/>
        <v/>
      </c>
      <c r="DN384" s="78" t="str">
        <f t="shared" si="333"/>
        <v/>
      </c>
      <c r="DO384" s="78" t="str">
        <f t="shared" si="334"/>
        <v/>
      </c>
      <c r="DP384" s="78" t="str">
        <f t="shared" si="386"/>
        <v/>
      </c>
      <c r="DQ384" s="78" t="str">
        <f t="shared" si="387"/>
        <v/>
      </c>
      <c r="DR384" s="78" t="str">
        <f t="shared" si="388"/>
        <v/>
      </c>
      <c r="DS384" s="58" t="str">
        <f t="shared" si="335"/>
        <v/>
      </c>
      <c r="DT384" s="52" t="s">
        <v>0</v>
      </c>
      <c r="DU384" s="20"/>
      <c r="DV384" s="52"/>
      <c r="DW384" s="20"/>
      <c r="DX384" s="52"/>
      <c r="DY384" s="230"/>
      <c r="DZ384" s="52" t="s">
        <v>0</v>
      </c>
    </row>
    <row r="385" spans="1:130" x14ac:dyDescent="0.25">
      <c r="A385" t="s">
        <v>0</v>
      </c>
      <c r="B385" s="57" t="str">
        <f>IF(csv!F377="","",csv!T377)</f>
        <v/>
      </c>
      <c r="C385" s="33" t="s">
        <v>0</v>
      </c>
      <c r="D385" s="33" t="str">
        <f>IF(csv!F377="","",csv!F377)</f>
        <v/>
      </c>
      <c r="E385" s="33" t="str">
        <f>IF(csv!E377="","",csv!E377)</f>
        <v/>
      </c>
      <c r="F385" s="33" t="s">
        <v>0</v>
      </c>
      <c r="G385" s="78" t="str">
        <f>IF(csv!M377="","",csv!M377)</f>
        <v/>
      </c>
      <c r="H385" s="78" t="str">
        <f>IF(csv!N377="","",csv!N377)</f>
        <v/>
      </c>
      <c r="I385" s="33" t="s">
        <v>0</v>
      </c>
      <c r="J385" s="33" t="str">
        <f>IF(csv!P377="","",csv!P377)</f>
        <v/>
      </c>
      <c r="K385" s="33" t="str">
        <f>IF(csv!Q377="","",csv!Q377)</f>
        <v/>
      </c>
      <c r="L385" s="33" t="s">
        <v>0</v>
      </c>
      <c r="M385" s="71" t="str">
        <f>IF(csv!R377="","",csv!R377)</f>
        <v/>
      </c>
      <c r="N385" s="52" t="s">
        <v>0</v>
      </c>
      <c r="O385" s="57" t="str">
        <f t="shared" si="336"/>
        <v/>
      </c>
      <c r="P385" s="78" t="str">
        <f>IF(O385="","",IF(COUNTIF(O$10:O384,O385)=0,P384+1,P384))</f>
        <v/>
      </c>
      <c r="Q385" s="93" t="str">
        <f t="shared" si="337"/>
        <v/>
      </c>
      <c r="R385" s="94" t="str" cm="1">
        <f t="array" ref="R385">IF(S385="","",INDEX(natjecanjeStaze_naziv,MATCH(S385,natjecanjeStaze_stazaId,0)))</f>
        <v/>
      </c>
      <c r="S385" s="58" t="str">
        <f t="shared" si="338"/>
        <v/>
      </c>
      <c r="T385" s="52" t="s">
        <v>0</v>
      </c>
      <c r="U385" s="165" t="str">
        <f t="shared" si="339"/>
        <v/>
      </c>
      <c r="V385" s="52" t="s">
        <v>0</v>
      </c>
      <c r="W385" s="57" t="str">
        <f t="shared" si="340"/>
        <v/>
      </c>
      <c r="X385" s="78" t="str">
        <f t="shared" si="389"/>
        <v/>
      </c>
      <c r="Y385" s="33" t="str">
        <f t="shared" si="341"/>
        <v/>
      </c>
      <c r="Z385" s="71" t="str">
        <f>IF(Y385="","",MAX(Z$10:Z384)+1)</f>
        <v/>
      </c>
      <c r="AA385" s="52" t="s">
        <v>0</v>
      </c>
      <c r="AB385" s="135"/>
      <c r="AC385" s="52" t="s">
        <v>0</v>
      </c>
      <c r="AD385" s="20" t="str">
        <f t="shared" si="342"/>
        <v/>
      </c>
      <c r="AE385" s="52" t="s">
        <v>0</v>
      </c>
      <c r="AF385" s="165" t="str">
        <f t="shared" si="343"/>
        <v/>
      </c>
      <c r="AG385" s="52" t="s">
        <v>0</v>
      </c>
      <c r="AH385" s="57" t="str">
        <f t="shared" si="344"/>
        <v/>
      </c>
      <c r="AI385" s="33" t="str">
        <f t="shared" si="345"/>
        <v/>
      </c>
      <c r="AJ385" s="78" t="str">
        <f t="shared" si="390"/>
        <v/>
      </c>
      <c r="AK385" s="33" t="str" cm="1">
        <f t="array" ref="AK385">IF(AJ385="",""&amp;AI385,IF(AJ385="NEMA",AI385,INDEX(klub_naziv,MATCH(INDEX(klubAlias_klubId,AJ385),klub_id,0))))</f>
        <v/>
      </c>
      <c r="AL385" s="33" t="str" cm="1">
        <f t="array" ref="AL385">IFERROR(""&amp;INDEX(registarNatjecatelji,CX385,4),"")</f>
        <v/>
      </c>
      <c r="AM385" s="95" t="str">
        <f t="shared" si="346"/>
        <v/>
      </c>
      <c r="AN385" s="71" t="str">
        <f t="shared" si="347"/>
        <v/>
      </c>
      <c r="AO385" s="52" t="s">
        <v>0</v>
      </c>
      <c r="AP385" s="87" t="str">
        <f>IF(AJ385&lt;&gt;"NEMA","",IF(IFERROR(MATCH(AI385,AI$10:AI384,0),0)&lt;&gt;0,"",AI385))</f>
        <v/>
      </c>
      <c r="AQ385" s="52" t="s">
        <v>0</v>
      </c>
      <c r="AR385" s="135"/>
      <c r="AS385" s="52" t="s">
        <v>0</v>
      </c>
      <c r="AT385" s="57" t="str">
        <f t="shared" si="348"/>
        <v/>
      </c>
      <c r="AU385" s="33" t="str">
        <f>IF(AT385="","",MAX(AU$10:AU384)+1)</f>
        <v/>
      </c>
      <c r="AV385" s="33" t="str">
        <f t="shared" si="349"/>
        <v/>
      </c>
      <c r="AW385" s="33" t="str">
        <f t="shared" si="350"/>
        <v/>
      </c>
      <c r="AX385" s="33" t="str">
        <f>IF(AR385="","",MAX(AX$10:AX384)+1)</f>
        <v/>
      </c>
      <c r="AY385" s="94" t="str">
        <f t="shared" si="351"/>
        <v/>
      </c>
      <c r="AZ385" s="71" t="str">
        <f t="shared" si="352"/>
        <v/>
      </c>
      <c r="BA385" s="52" t="s">
        <v>0</v>
      </c>
      <c r="BB385" s="20" t="str">
        <f t="shared" si="353"/>
        <v/>
      </c>
      <c r="BC385" s="52" t="s">
        <v>0</v>
      </c>
      <c r="BD385" s="165" t="str">
        <f t="shared" si="354"/>
        <v/>
      </c>
      <c r="BE385" s="52" t="s">
        <v>0</v>
      </c>
      <c r="BF385" s="63" t="str">
        <f t="shared" si="355"/>
        <v/>
      </c>
      <c r="BG385" s="93" t="str">
        <f t="shared" si="356"/>
        <v/>
      </c>
      <c r="BH385" s="211" t="str">
        <f t="shared" si="357"/>
        <v/>
      </c>
      <c r="BI385" s="212" t="str">
        <f t="shared" si="328"/>
        <v/>
      </c>
      <c r="BJ385" s="52" t="s">
        <v>0</v>
      </c>
      <c r="BK385" s="57" t="str">
        <f t="shared" si="358"/>
        <v/>
      </c>
      <c r="BL385" s="33" t="str">
        <f t="shared" si="359"/>
        <v/>
      </c>
      <c r="BM385" s="78" t="str">
        <f t="shared" si="360"/>
        <v/>
      </c>
      <c r="BN385" s="78" t="str">
        <f t="shared" si="361"/>
        <v/>
      </c>
      <c r="BO385" s="33" t="str">
        <f t="shared" si="362"/>
        <v/>
      </c>
      <c r="BP385" s="71" t="str">
        <f t="shared" si="363"/>
        <v/>
      </c>
      <c r="BQ385" s="52" t="s">
        <v>0</v>
      </c>
      <c r="BR385" s="87" t="str">
        <f t="shared" si="364"/>
        <v/>
      </c>
      <c r="BS385" s="52" t="s">
        <v>0</v>
      </c>
      <c r="BT385" s="20" t="str">
        <f t="shared" si="365"/>
        <v/>
      </c>
      <c r="BU385" s="52" t="s">
        <v>0</v>
      </c>
      <c r="BV385" s="135"/>
      <c r="BW385" s="52" t="s">
        <v>0</v>
      </c>
      <c r="BX385" s="57" t="str">
        <f t="shared" si="366"/>
        <v/>
      </c>
      <c r="BY385" s="78" t="str">
        <f>IF(BV385="","",MAX(BY$10:BY384)+1)</f>
        <v/>
      </c>
      <c r="BZ385" s="58" t="str">
        <f t="shared" si="367"/>
        <v/>
      </c>
      <c r="CA385" s="52" t="s">
        <v>0</v>
      </c>
      <c r="CB385" s="20" t="str">
        <f t="shared" si="368"/>
        <v/>
      </c>
      <c r="CC385" s="52" t="s">
        <v>0</v>
      </c>
      <c r="CD385" s="63" t="str">
        <f>IF(AND(BM385="NEMA",BN385="NEMA"),MAX(CD$10:CD384)+1,"")</f>
        <v/>
      </c>
      <c r="CE385" s="58" t="str">
        <f t="shared" si="369"/>
        <v/>
      </c>
      <c r="CF385" t="s">
        <v>0</v>
      </c>
      <c r="CG385" s="138" t="str">
        <f t="shared" si="329"/>
        <v/>
      </c>
      <c r="CH385" t="s">
        <v>0</v>
      </c>
      <c r="CI385" s="57" t="str">
        <f>IF(CD385="","",IF(M385&lt;&gt;"CRO","","INSERT INTO osoba (id,reg_broj,oib,spol_id,dat_rodjenja) VALUES ("&amp;CD385&amp;",(SELECT max(reg_broj)+1 FROM osoba),Null,'"&amp;CG385&amp;"',Null); INSERT INTO osoba_log (id,reg_broj,oib,spol_id,dat_rodjenja,dnevnik_id) SELECT id,reg_broj,oib,spol_id,dat_rodjenja,"&amp;dnevnik_id&amp;" FROM osoba WHERE id = "&amp;CD385&amp;";"))</f>
        <v/>
      </c>
      <c r="CJ385" s="71" t="str">
        <f>IF(CD385="","","INSERT INTO imeprezime (id,osoba_id,rbr,ime,prezime,klub_id,identitet_id,sintaksa_id,info,aktivno,dnevnik_id) VALUES ("&amp;CD385&amp;","&amp;IF(CI385="","Null",CD385)&amp;",1,'"&amp;BK385&amp;"','"&amp;BL385&amp;"',(SELECT id FROM klub WHERE naziv = '"&amp;BD385&amp;"'),Null,1,'',1,"&amp;dnevnik_id&amp;");")</f>
        <v/>
      </c>
      <c r="CK385" t="s">
        <v>0</v>
      </c>
      <c r="CL385" s="20" t="str">
        <f t="shared" si="370"/>
        <v/>
      </c>
      <c r="CM385" s="52" t="s">
        <v>0</v>
      </c>
      <c r="CN385" s="57" t="str">
        <f t="shared" si="330"/>
        <v/>
      </c>
      <c r="CO385" s="71" t="str">
        <f t="shared" si="331"/>
        <v/>
      </c>
      <c r="CP385" s="52" t="s">
        <v>0</v>
      </c>
      <c r="CQ385" s="57" t="str">
        <f t="shared" si="371"/>
        <v/>
      </c>
      <c r="CR385" s="58" t="str">
        <f t="shared" si="372"/>
        <v/>
      </c>
      <c r="CS385" s="52" t="s">
        <v>0</v>
      </c>
      <c r="CT385" s="57" t="str">
        <f t="shared" si="373"/>
        <v/>
      </c>
      <c r="CU385" s="58" t="str">
        <f t="shared" si="374"/>
        <v/>
      </c>
      <c r="CV385" s="52" t="s">
        <v>0</v>
      </c>
      <c r="CW385" s="57" t="str">
        <f t="shared" si="375"/>
        <v/>
      </c>
      <c r="CX385" s="58" t="str">
        <f t="shared" si="376"/>
        <v/>
      </c>
      <c r="CY385" s="52" t="s">
        <v>0</v>
      </c>
      <c r="CZ385" s="63" t="str">
        <f t="shared" si="377"/>
        <v/>
      </c>
      <c r="DA385" s="58" t="str" cm="1">
        <f t="array" ref="DA385">IF(CZ385&lt;&gt;"",INDEX(imePrezime_id,CZ385,0),IF(CD385&lt;&gt;"",CD385,""))</f>
        <v/>
      </c>
      <c r="DB385" s="52" t="s">
        <v>0</v>
      </c>
      <c r="DC385" s="63" t="str">
        <f t="shared" si="378"/>
        <v/>
      </c>
      <c r="DD385" s="78" t="str">
        <f t="shared" si="332"/>
        <v/>
      </c>
      <c r="DE385" s="78" t="str">
        <f t="shared" si="379"/>
        <v/>
      </c>
      <c r="DF385" s="78" t="str">
        <f t="shared" si="380"/>
        <v/>
      </c>
      <c r="DG385" s="71" t="str">
        <f t="shared" si="381"/>
        <v/>
      </c>
      <c r="DH385" s="52" t="s">
        <v>0</v>
      </c>
      <c r="DI385" s="63" t="str">
        <f>IF(BL385="","",MAX(DI$10:DI384)+1)</f>
        <v/>
      </c>
      <c r="DJ385" s="78" t="str">
        <f t="shared" si="382"/>
        <v/>
      </c>
      <c r="DK385" s="78" t="str">
        <f t="shared" si="383"/>
        <v/>
      </c>
      <c r="DL385" s="78" t="str">
        <f t="shared" si="384"/>
        <v/>
      </c>
      <c r="DM385" s="78" t="str">
        <f t="shared" si="385"/>
        <v/>
      </c>
      <c r="DN385" s="78" t="str">
        <f t="shared" si="333"/>
        <v/>
      </c>
      <c r="DO385" s="78" t="str">
        <f t="shared" si="334"/>
        <v/>
      </c>
      <c r="DP385" s="78" t="str">
        <f t="shared" si="386"/>
        <v/>
      </c>
      <c r="DQ385" s="78" t="str">
        <f t="shared" si="387"/>
        <v/>
      </c>
      <c r="DR385" s="78" t="str">
        <f t="shared" si="388"/>
        <v/>
      </c>
      <c r="DS385" s="58" t="str">
        <f t="shared" si="335"/>
        <v/>
      </c>
      <c r="DT385" s="52" t="s">
        <v>0</v>
      </c>
      <c r="DU385" s="20"/>
      <c r="DV385" s="52"/>
      <c r="DW385" s="20"/>
      <c r="DX385" s="52"/>
      <c r="DY385" s="230"/>
      <c r="DZ385" s="52" t="s">
        <v>0</v>
      </c>
    </row>
    <row r="386" spans="1:130" x14ac:dyDescent="0.25">
      <c r="A386" t="s">
        <v>0</v>
      </c>
      <c r="B386" s="57" t="str">
        <f>IF(csv!F378="","",csv!T378)</f>
        <v/>
      </c>
      <c r="C386" s="33" t="s">
        <v>0</v>
      </c>
      <c r="D386" s="33" t="str">
        <f>IF(csv!F378="","",csv!F378)</f>
        <v/>
      </c>
      <c r="E386" s="33" t="str">
        <f>IF(csv!E378="","",csv!E378)</f>
        <v/>
      </c>
      <c r="F386" s="33" t="s">
        <v>0</v>
      </c>
      <c r="G386" s="78" t="str">
        <f>IF(csv!M378="","",csv!M378)</f>
        <v/>
      </c>
      <c r="H386" s="78" t="str">
        <f>IF(csv!N378="","",csv!N378)</f>
        <v/>
      </c>
      <c r="I386" s="33" t="s">
        <v>0</v>
      </c>
      <c r="J386" s="33" t="str">
        <f>IF(csv!P378="","",csv!P378)</f>
        <v/>
      </c>
      <c r="K386" s="33" t="str">
        <f>IF(csv!Q378="","",csv!Q378)</f>
        <v/>
      </c>
      <c r="L386" s="33" t="s">
        <v>0</v>
      </c>
      <c r="M386" s="71" t="str">
        <f>IF(csv!R378="","",csv!R378)</f>
        <v/>
      </c>
      <c r="N386" s="52" t="s">
        <v>0</v>
      </c>
      <c r="O386" s="57" t="str">
        <f t="shared" si="336"/>
        <v/>
      </c>
      <c r="P386" s="78" t="str">
        <f>IF(O386="","",IF(COUNTIF(O$10:O385,O386)=0,P385+1,P385))</f>
        <v/>
      </c>
      <c r="Q386" s="93" t="str">
        <f t="shared" si="337"/>
        <v/>
      </c>
      <c r="R386" s="94" t="str" cm="1">
        <f t="array" ref="R386">IF(S386="","",INDEX(natjecanjeStaze_naziv,MATCH(S386,natjecanjeStaze_stazaId,0)))</f>
        <v/>
      </c>
      <c r="S386" s="58" t="str">
        <f t="shared" si="338"/>
        <v/>
      </c>
      <c r="T386" s="52" t="s">
        <v>0</v>
      </c>
      <c r="U386" s="165" t="str">
        <f t="shared" si="339"/>
        <v/>
      </c>
      <c r="V386" s="52" t="s">
        <v>0</v>
      </c>
      <c r="W386" s="57" t="str">
        <f t="shared" si="340"/>
        <v/>
      </c>
      <c r="X386" s="78" t="str">
        <f t="shared" si="389"/>
        <v/>
      </c>
      <c r="Y386" s="33" t="str">
        <f t="shared" si="341"/>
        <v/>
      </c>
      <c r="Z386" s="71" t="str">
        <f>IF(Y386="","",MAX(Z$10:Z385)+1)</f>
        <v/>
      </c>
      <c r="AA386" s="52" t="s">
        <v>0</v>
      </c>
      <c r="AB386" s="135"/>
      <c r="AC386" s="52" t="s">
        <v>0</v>
      </c>
      <c r="AD386" s="20" t="str">
        <f t="shared" si="342"/>
        <v/>
      </c>
      <c r="AE386" s="52" t="s">
        <v>0</v>
      </c>
      <c r="AF386" s="165" t="str">
        <f t="shared" si="343"/>
        <v/>
      </c>
      <c r="AG386" s="52" t="s">
        <v>0</v>
      </c>
      <c r="AH386" s="57" t="str">
        <f t="shared" si="344"/>
        <v/>
      </c>
      <c r="AI386" s="33" t="str">
        <f t="shared" si="345"/>
        <v/>
      </c>
      <c r="AJ386" s="78" t="str">
        <f t="shared" si="390"/>
        <v/>
      </c>
      <c r="AK386" s="33" t="str" cm="1">
        <f t="array" ref="AK386">IF(AJ386="",""&amp;AI386,IF(AJ386="NEMA",AI386,INDEX(klub_naziv,MATCH(INDEX(klubAlias_klubId,AJ386),klub_id,0))))</f>
        <v/>
      </c>
      <c r="AL386" s="33" t="str" cm="1">
        <f t="array" ref="AL386">IFERROR(""&amp;INDEX(registarNatjecatelji,CX386,4),"")</f>
        <v/>
      </c>
      <c r="AM386" s="95" t="str">
        <f t="shared" si="346"/>
        <v/>
      </c>
      <c r="AN386" s="71" t="str">
        <f t="shared" si="347"/>
        <v/>
      </c>
      <c r="AO386" s="52" t="s">
        <v>0</v>
      </c>
      <c r="AP386" s="87" t="str">
        <f>IF(AJ386&lt;&gt;"NEMA","",IF(IFERROR(MATCH(AI386,AI$10:AI385,0),0)&lt;&gt;0,"",AI386))</f>
        <v/>
      </c>
      <c r="AQ386" s="52" t="s">
        <v>0</v>
      </c>
      <c r="AR386" s="135"/>
      <c r="AS386" s="52" t="s">
        <v>0</v>
      </c>
      <c r="AT386" s="57" t="str">
        <f t="shared" si="348"/>
        <v/>
      </c>
      <c r="AU386" s="33" t="str">
        <f>IF(AT386="","",MAX(AU$10:AU385)+1)</f>
        <v/>
      </c>
      <c r="AV386" s="33" t="str">
        <f t="shared" si="349"/>
        <v/>
      </c>
      <c r="AW386" s="33" t="str">
        <f t="shared" si="350"/>
        <v/>
      </c>
      <c r="AX386" s="33" t="str">
        <f>IF(AR386="","",MAX(AX$10:AX385)+1)</f>
        <v/>
      </c>
      <c r="AY386" s="94" t="str">
        <f t="shared" si="351"/>
        <v/>
      </c>
      <c r="AZ386" s="71" t="str">
        <f t="shared" si="352"/>
        <v/>
      </c>
      <c r="BA386" s="52" t="s">
        <v>0</v>
      </c>
      <c r="BB386" s="20" t="str">
        <f t="shared" si="353"/>
        <v/>
      </c>
      <c r="BC386" s="52" t="s">
        <v>0</v>
      </c>
      <c r="BD386" s="165" t="str">
        <f t="shared" si="354"/>
        <v/>
      </c>
      <c r="BE386" s="52" t="s">
        <v>0</v>
      </c>
      <c r="BF386" s="63" t="str">
        <f t="shared" si="355"/>
        <v/>
      </c>
      <c r="BG386" s="93" t="str">
        <f t="shared" si="356"/>
        <v/>
      </c>
      <c r="BH386" s="211" t="str">
        <f t="shared" si="357"/>
        <v/>
      </c>
      <c r="BI386" s="212" t="str">
        <f t="shared" si="328"/>
        <v/>
      </c>
      <c r="BJ386" s="52" t="s">
        <v>0</v>
      </c>
      <c r="BK386" s="57" t="str">
        <f t="shared" si="358"/>
        <v/>
      </c>
      <c r="BL386" s="33" t="str">
        <f t="shared" si="359"/>
        <v/>
      </c>
      <c r="BM386" s="78" t="str">
        <f t="shared" si="360"/>
        <v/>
      </c>
      <c r="BN386" s="78" t="str">
        <f t="shared" si="361"/>
        <v/>
      </c>
      <c r="BO386" s="33" t="str">
        <f t="shared" si="362"/>
        <v/>
      </c>
      <c r="BP386" s="71" t="str">
        <f t="shared" si="363"/>
        <v/>
      </c>
      <c r="BQ386" s="52" t="s">
        <v>0</v>
      </c>
      <c r="BR386" s="87" t="str">
        <f t="shared" si="364"/>
        <v/>
      </c>
      <c r="BS386" s="52" t="s">
        <v>0</v>
      </c>
      <c r="BT386" s="20" t="str">
        <f t="shared" si="365"/>
        <v/>
      </c>
      <c r="BU386" s="52" t="s">
        <v>0</v>
      </c>
      <c r="BV386" s="135"/>
      <c r="BW386" s="52" t="s">
        <v>0</v>
      </c>
      <c r="BX386" s="57" t="str">
        <f t="shared" si="366"/>
        <v/>
      </c>
      <c r="BY386" s="78" t="str">
        <f>IF(BV386="","",MAX(BY$10:BY385)+1)</f>
        <v/>
      </c>
      <c r="BZ386" s="58" t="str">
        <f t="shared" si="367"/>
        <v/>
      </c>
      <c r="CA386" s="52" t="s">
        <v>0</v>
      </c>
      <c r="CB386" s="20" t="str">
        <f t="shared" si="368"/>
        <v/>
      </c>
      <c r="CC386" s="52" t="s">
        <v>0</v>
      </c>
      <c r="CD386" s="63" t="str">
        <f>IF(AND(BM386="NEMA",BN386="NEMA"),MAX(CD$10:CD385)+1,"")</f>
        <v/>
      </c>
      <c r="CE386" s="58" t="str">
        <f t="shared" si="369"/>
        <v/>
      </c>
      <c r="CF386" t="s">
        <v>0</v>
      </c>
      <c r="CG386" s="138" t="str">
        <f t="shared" si="329"/>
        <v/>
      </c>
      <c r="CH386" t="s">
        <v>0</v>
      </c>
      <c r="CI386" s="57" t="str">
        <f>IF(CD386="","",IF(M386&lt;&gt;"CRO","","INSERT INTO osoba (id,reg_broj,oib,spol_id,dat_rodjenja) VALUES ("&amp;CD386&amp;",(SELECT max(reg_broj)+1 FROM osoba),Null,'"&amp;CG386&amp;"',Null); INSERT INTO osoba_log (id,reg_broj,oib,spol_id,dat_rodjenja,dnevnik_id) SELECT id,reg_broj,oib,spol_id,dat_rodjenja,"&amp;dnevnik_id&amp;" FROM osoba WHERE id = "&amp;CD386&amp;";"))</f>
        <v/>
      </c>
      <c r="CJ386" s="71" t="str">
        <f>IF(CD386="","","INSERT INTO imeprezime (id,osoba_id,rbr,ime,prezime,klub_id,identitet_id,sintaksa_id,info,aktivno,dnevnik_id) VALUES ("&amp;CD386&amp;","&amp;IF(CI386="","Null",CD386)&amp;",1,'"&amp;BK386&amp;"','"&amp;BL386&amp;"',(SELECT id FROM klub WHERE naziv = '"&amp;BD386&amp;"'),Null,1,'',1,"&amp;dnevnik_id&amp;");")</f>
        <v/>
      </c>
      <c r="CK386" t="s">
        <v>0</v>
      </c>
      <c r="CL386" s="20" t="str">
        <f t="shared" si="370"/>
        <v/>
      </c>
      <c r="CM386" s="52" t="s">
        <v>0</v>
      </c>
      <c r="CN386" s="57" t="str">
        <f t="shared" si="330"/>
        <v/>
      </c>
      <c r="CO386" s="71" t="str">
        <f t="shared" si="331"/>
        <v/>
      </c>
      <c r="CP386" s="52" t="s">
        <v>0</v>
      </c>
      <c r="CQ386" s="57" t="str">
        <f t="shared" si="371"/>
        <v/>
      </c>
      <c r="CR386" s="58" t="str">
        <f t="shared" si="372"/>
        <v/>
      </c>
      <c r="CS386" s="52" t="s">
        <v>0</v>
      </c>
      <c r="CT386" s="57" t="str">
        <f t="shared" si="373"/>
        <v/>
      </c>
      <c r="CU386" s="58" t="str">
        <f t="shared" si="374"/>
        <v/>
      </c>
      <c r="CV386" s="52" t="s">
        <v>0</v>
      </c>
      <c r="CW386" s="57" t="str">
        <f t="shared" si="375"/>
        <v/>
      </c>
      <c r="CX386" s="58" t="str">
        <f t="shared" si="376"/>
        <v/>
      </c>
      <c r="CY386" s="52" t="s">
        <v>0</v>
      </c>
      <c r="CZ386" s="63" t="str">
        <f t="shared" si="377"/>
        <v/>
      </c>
      <c r="DA386" s="58" t="str" cm="1">
        <f t="array" ref="DA386">IF(CZ386&lt;&gt;"",INDEX(imePrezime_id,CZ386,0),IF(CD386&lt;&gt;"",CD386,""))</f>
        <v/>
      </c>
      <c r="DB386" s="52" t="s">
        <v>0</v>
      </c>
      <c r="DC386" s="63" t="str">
        <f t="shared" si="378"/>
        <v/>
      </c>
      <c r="DD386" s="78" t="str">
        <f t="shared" si="332"/>
        <v/>
      </c>
      <c r="DE386" s="78" t="str">
        <f t="shared" si="379"/>
        <v/>
      </c>
      <c r="DF386" s="78" t="str">
        <f t="shared" si="380"/>
        <v/>
      </c>
      <c r="DG386" s="71" t="str">
        <f t="shared" si="381"/>
        <v/>
      </c>
      <c r="DH386" s="52" t="s">
        <v>0</v>
      </c>
      <c r="DI386" s="63" t="str">
        <f>IF(BL386="","",MAX(DI$10:DI385)+1)</f>
        <v/>
      </c>
      <c r="DJ386" s="78" t="str">
        <f t="shared" si="382"/>
        <v/>
      </c>
      <c r="DK386" s="78" t="str">
        <f t="shared" si="383"/>
        <v/>
      </c>
      <c r="DL386" s="78" t="str">
        <f t="shared" si="384"/>
        <v/>
      </c>
      <c r="DM386" s="78" t="str">
        <f t="shared" si="385"/>
        <v/>
      </c>
      <c r="DN386" s="78" t="str">
        <f t="shared" si="333"/>
        <v/>
      </c>
      <c r="DO386" s="78" t="str">
        <f t="shared" si="334"/>
        <v/>
      </c>
      <c r="DP386" s="78" t="str">
        <f t="shared" si="386"/>
        <v/>
      </c>
      <c r="DQ386" s="78" t="str">
        <f t="shared" si="387"/>
        <v/>
      </c>
      <c r="DR386" s="78" t="str">
        <f t="shared" si="388"/>
        <v/>
      </c>
      <c r="DS386" s="58" t="str">
        <f t="shared" si="335"/>
        <v/>
      </c>
      <c r="DT386" s="52" t="s">
        <v>0</v>
      </c>
      <c r="DU386" s="20"/>
      <c r="DV386" s="52"/>
      <c r="DW386" s="20"/>
      <c r="DX386" s="52"/>
      <c r="DY386" s="230"/>
      <c r="DZ386" s="52" t="s">
        <v>0</v>
      </c>
    </row>
    <row r="387" spans="1:130" x14ac:dyDescent="0.25">
      <c r="A387" t="s">
        <v>0</v>
      </c>
      <c r="B387" s="57" t="str">
        <f>IF(csv!F379="","",csv!T379)</f>
        <v/>
      </c>
      <c r="C387" s="33" t="s">
        <v>0</v>
      </c>
      <c r="D387" s="33" t="str">
        <f>IF(csv!F379="","",csv!F379)</f>
        <v/>
      </c>
      <c r="E387" s="33" t="str">
        <f>IF(csv!E379="","",csv!E379)</f>
        <v/>
      </c>
      <c r="F387" s="33" t="s">
        <v>0</v>
      </c>
      <c r="G387" s="78" t="str">
        <f>IF(csv!M379="","",csv!M379)</f>
        <v/>
      </c>
      <c r="H387" s="78" t="str">
        <f>IF(csv!N379="","",csv!N379)</f>
        <v/>
      </c>
      <c r="I387" s="33" t="s">
        <v>0</v>
      </c>
      <c r="J387" s="33" t="str">
        <f>IF(csv!P379="","",csv!P379)</f>
        <v/>
      </c>
      <c r="K387" s="33" t="str">
        <f>IF(csv!Q379="","",csv!Q379)</f>
        <v/>
      </c>
      <c r="L387" s="33" t="s">
        <v>0</v>
      </c>
      <c r="M387" s="71" t="str">
        <f>IF(csv!R379="","",csv!R379)</f>
        <v/>
      </c>
      <c r="N387" s="52" t="s">
        <v>0</v>
      </c>
      <c r="O387" s="57" t="str">
        <f t="shared" si="336"/>
        <v/>
      </c>
      <c r="P387" s="78" t="str">
        <f>IF(O387="","",IF(COUNTIF(O$10:O386,O387)=0,P386+1,P386))</f>
        <v/>
      </c>
      <c r="Q387" s="93" t="str">
        <f t="shared" si="337"/>
        <v/>
      </c>
      <c r="R387" s="94" t="str" cm="1">
        <f t="array" ref="R387">IF(S387="","",INDEX(natjecanjeStaze_naziv,MATCH(S387,natjecanjeStaze_stazaId,0)))</f>
        <v/>
      </c>
      <c r="S387" s="58" t="str">
        <f t="shared" si="338"/>
        <v/>
      </c>
      <c r="T387" s="52" t="s">
        <v>0</v>
      </c>
      <c r="U387" s="165" t="str">
        <f t="shared" si="339"/>
        <v/>
      </c>
      <c r="V387" s="52" t="s">
        <v>0</v>
      </c>
      <c r="W387" s="57" t="str">
        <f t="shared" si="340"/>
        <v/>
      </c>
      <c r="X387" s="78" t="str">
        <f t="shared" si="389"/>
        <v/>
      </c>
      <c r="Y387" s="33" t="str">
        <f t="shared" si="341"/>
        <v/>
      </c>
      <c r="Z387" s="71" t="str">
        <f>IF(Y387="","",MAX(Z$10:Z386)+1)</f>
        <v/>
      </c>
      <c r="AA387" s="52" t="s">
        <v>0</v>
      </c>
      <c r="AB387" s="135"/>
      <c r="AC387" s="52" t="s">
        <v>0</v>
      </c>
      <c r="AD387" s="20" t="str">
        <f t="shared" si="342"/>
        <v/>
      </c>
      <c r="AE387" s="52" t="s">
        <v>0</v>
      </c>
      <c r="AF387" s="165" t="str">
        <f t="shared" si="343"/>
        <v/>
      </c>
      <c r="AG387" s="52" t="s">
        <v>0</v>
      </c>
      <c r="AH387" s="57" t="str">
        <f t="shared" si="344"/>
        <v/>
      </c>
      <c r="AI387" s="33" t="str">
        <f t="shared" si="345"/>
        <v/>
      </c>
      <c r="AJ387" s="78" t="str">
        <f t="shared" si="390"/>
        <v/>
      </c>
      <c r="AK387" s="33" t="str" cm="1">
        <f t="array" ref="AK387">IF(AJ387="",""&amp;AI387,IF(AJ387="NEMA",AI387,INDEX(klub_naziv,MATCH(INDEX(klubAlias_klubId,AJ387),klub_id,0))))</f>
        <v/>
      </c>
      <c r="AL387" s="33" t="str" cm="1">
        <f t="array" ref="AL387">IFERROR(""&amp;INDEX(registarNatjecatelji,CX387,4),"")</f>
        <v/>
      </c>
      <c r="AM387" s="95" t="str">
        <f t="shared" si="346"/>
        <v/>
      </c>
      <c r="AN387" s="71" t="str">
        <f t="shared" si="347"/>
        <v/>
      </c>
      <c r="AO387" s="52" t="s">
        <v>0</v>
      </c>
      <c r="AP387" s="87" t="str">
        <f>IF(AJ387&lt;&gt;"NEMA","",IF(IFERROR(MATCH(AI387,AI$10:AI386,0),0)&lt;&gt;0,"",AI387))</f>
        <v/>
      </c>
      <c r="AQ387" s="52" t="s">
        <v>0</v>
      </c>
      <c r="AR387" s="135"/>
      <c r="AS387" s="52" t="s">
        <v>0</v>
      </c>
      <c r="AT387" s="57" t="str">
        <f t="shared" si="348"/>
        <v/>
      </c>
      <c r="AU387" s="33" t="str">
        <f>IF(AT387="","",MAX(AU$10:AU386)+1)</f>
        <v/>
      </c>
      <c r="AV387" s="33" t="str">
        <f t="shared" si="349"/>
        <v/>
      </c>
      <c r="AW387" s="33" t="str">
        <f t="shared" si="350"/>
        <v/>
      </c>
      <c r="AX387" s="33" t="str">
        <f>IF(AR387="","",MAX(AX$10:AX386)+1)</f>
        <v/>
      </c>
      <c r="AY387" s="94" t="str">
        <f t="shared" si="351"/>
        <v/>
      </c>
      <c r="AZ387" s="71" t="str">
        <f t="shared" si="352"/>
        <v/>
      </c>
      <c r="BA387" s="52" t="s">
        <v>0</v>
      </c>
      <c r="BB387" s="20" t="str">
        <f t="shared" si="353"/>
        <v/>
      </c>
      <c r="BC387" s="52" t="s">
        <v>0</v>
      </c>
      <c r="BD387" s="165" t="str">
        <f t="shared" si="354"/>
        <v/>
      </c>
      <c r="BE387" s="52" t="s">
        <v>0</v>
      </c>
      <c r="BF387" s="63" t="str">
        <f t="shared" si="355"/>
        <v/>
      </c>
      <c r="BG387" s="93" t="str">
        <f t="shared" si="356"/>
        <v/>
      </c>
      <c r="BH387" s="211" t="str">
        <f t="shared" si="357"/>
        <v/>
      </c>
      <c r="BI387" s="212" t="str">
        <f t="shared" si="328"/>
        <v/>
      </c>
      <c r="BJ387" s="52" t="s">
        <v>0</v>
      </c>
      <c r="BK387" s="57" t="str">
        <f t="shared" si="358"/>
        <v/>
      </c>
      <c r="BL387" s="33" t="str">
        <f t="shared" si="359"/>
        <v/>
      </c>
      <c r="BM387" s="78" t="str">
        <f t="shared" si="360"/>
        <v/>
      </c>
      <c r="BN387" s="78" t="str">
        <f t="shared" si="361"/>
        <v/>
      </c>
      <c r="BO387" s="33" t="str">
        <f t="shared" si="362"/>
        <v/>
      </c>
      <c r="BP387" s="71" t="str">
        <f t="shared" si="363"/>
        <v/>
      </c>
      <c r="BQ387" s="52" t="s">
        <v>0</v>
      </c>
      <c r="BR387" s="87" t="str">
        <f t="shared" si="364"/>
        <v/>
      </c>
      <c r="BS387" s="52" t="s">
        <v>0</v>
      </c>
      <c r="BT387" s="20" t="str">
        <f t="shared" si="365"/>
        <v/>
      </c>
      <c r="BU387" s="52" t="s">
        <v>0</v>
      </c>
      <c r="BV387" s="135"/>
      <c r="BW387" s="52" t="s">
        <v>0</v>
      </c>
      <c r="BX387" s="57" t="str">
        <f t="shared" si="366"/>
        <v/>
      </c>
      <c r="BY387" s="78" t="str">
        <f>IF(BV387="","",MAX(BY$10:BY386)+1)</f>
        <v/>
      </c>
      <c r="BZ387" s="58" t="str">
        <f t="shared" si="367"/>
        <v/>
      </c>
      <c r="CA387" s="52" t="s">
        <v>0</v>
      </c>
      <c r="CB387" s="20" t="str">
        <f t="shared" si="368"/>
        <v/>
      </c>
      <c r="CC387" s="52" t="s">
        <v>0</v>
      </c>
      <c r="CD387" s="63" t="str">
        <f>IF(AND(BM387="NEMA",BN387="NEMA"),MAX(CD$10:CD386)+1,"")</f>
        <v/>
      </c>
      <c r="CE387" s="58" t="str">
        <f t="shared" si="369"/>
        <v/>
      </c>
      <c r="CF387" t="s">
        <v>0</v>
      </c>
      <c r="CG387" s="138" t="str">
        <f t="shared" si="329"/>
        <v/>
      </c>
      <c r="CH387" t="s">
        <v>0</v>
      </c>
      <c r="CI387" s="57" t="str">
        <f>IF(CD387="","",IF(M387&lt;&gt;"CRO","","INSERT INTO osoba (id,reg_broj,oib,spol_id,dat_rodjenja) VALUES ("&amp;CD387&amp;",(SELECT max(reg_broj)+1 FROM osoba),Null,'"&amp;CG387&amp;"',Null); INSERT INTO osoba_log (id,reg_broj,oib,spol_id,dat_rodjenja,dnevnik_id) SELECT id,reg_broj,oib,spol_id,dat_rodjenja,"&amp;dnevnik_id&amp;" FROM osoba WHERE id = "&amp;CD387&amp;";"))</f>
        <v/>
      </c>
      <c r="CJ387" s="71" t="str">
        <f>IF(CD387="","","INSERT INTO imeprezime (id,osoba_id,rbr,ime,prezime,klub_id,identitet_id,sintaksa_id,info,aktivno,dnevnik_id) VALUES ("&amp;CD387&amp;","&amp;IF(CI387="","Null",CD387)&amp;",1,'"&amp;BK387&amp;"','"&amp;BL387&amp;"',(SELECT id FROM klub WHERE naziv = '"&amp;BD387&amp;"'),Null,1,'',1,"&amp;dnevnik_id&amp;");")</f>
        <v/>
      </c>
      <c r="CK387" t="s">
        <v>0</v>
      </c>
      <c r="CL387" s="20" t="str">
        <f t="shared" si="370"/>
        <v/>
      </c>
      <c r="CM387" s="52" t="s">
        <v>0</v>
      </c>
      <c r="CN387" s="57" t="str">
        <f t="shared" si="330"/>
        <v/>
      </c>
      <c r="CO387" s="71" t="str">
        <f t="shared" si="331"/>
        <v/>
      </c>
      <c r="CP387" s="52" t="s">
        <v>0</v>
      </c>
      <c r="CQ387" s="57" t="str">
        <f t="shared" si="371"/>
        <v/>
      </c>
      <c r="CR387" s="58" t="str">
        <f t="shared" si="372"/>
        <v/>
      </c>
      <c r="CS387" s="52" t="s">
        <v>0</v>
      </c>
      <c r="CT387" s="57" t="str">
        <f t="shared" si="373"/>
        <v/>
      </c>
      <c r="CU387" s="58" t="str">
        <f t="shared" si="374"/>
        <v/>
      </c>
      <c r="CV387" s="52" t="s">
        <v>0</v>
      </c>
      <c r="CW387" s="57" t="str">
        <f t="shared" si="375"/>
        <v/>
      </c>
      <c r="CX387" s="58" t="str">
        <f t="shared" si="376"/>
        <v/>
      </c>
      <c r="CY387" s="52" t="s">
        <v>0</v>
      </c>
      <c r="CZ387" s="63" t="str">
        <f t="shared" si="377"/>
        <v/>
      </c>
      <c r="DA387" s="58" t="str" cm="1">
        <f t="array" ref="DA387">IF(CZ387&lt;&gt;"",INDEX(imePrezime_id,CZ387,0),IF(CD387&lt;&gt;"",CD387,""))</f>
        <v/>
      </c>
      <c r="DB387" s="52" t="s">
        <v>0</v>
      </c>
      <c r="DC387" s="63" t="str">
        <f t="shared" si="378"/>
        <v/>
      </c>
      <c r="DD387" s="78" t="str">
        <f t="shared" si="332"/>
        <v/>
      </c>
      <c r="DE387" s="78" t="str">
        <f t="shared" si="379"/>
        <v/>
      </c>
      <c r="DF387" s="78" t="str">
        <f t="shared" si="380"/>
        <v/>
      </c>
      <c r="DG387" s="71" t="str">
        <f t="shared" si="381"/>
        <v/>
      </c>
      <c r="DH387" s="52" t="s">
        <v>0</v>
      </c>
      <c r="DI387" s="63" t="str">
        <f>IF(BL387="","",MAX(DI$10:DI386)+1)</f>
        <v/>
      </c>
      <c r="DJ387" s="78" t="str">
        <f t="shared" si="382"/>
        <v/>
      </c>
      <c r="DK387" s="78" t="str">
        <f t="shared" si="383"/>
        <v/>
      </c>
      <c r="DL387" s="78" t="str">
        <f t="shared" si="384"/>
        <v/>
      </c>
      <c r="DM387" s="78" t="str">
        <f t="shared" si="385"/>
        <v/>
      </c>
      <c r="DN387" s="78" t="str">
        <f t="shared" si="333"/>
        <v/>
      </c>
      <c r="DO387" s="78" t="str">
        <f t="shared" si="334"/>
        <v/>
      </c>
      <c r="DP387" s="78" t="str">
        <f t="shared" si="386"/>
        <v/>
      </c>
      <c r="DQ387" s="78" t="str">
        <f t="shared" si="387"/>
        <v/>
      </c>
      <c r="DR387" s="78" t="str">
        <f t="shared" si="388"/>
        <v/>
      </c>
      <c r="DS387" s="58" t="str">
        <f t="shared" si="335"/>
        <v/>
      </c>
      <c r="DT387" s="52" t="s">
        <v>0</v>
      </c>
      <c r="DU387" s="20"/>
      <c r="DV387" s="52"/>
      <c r="DW387" s="20"/>
      <c r="DX387" s="52"/>
      <c r="DY387" s="230"/>
      <c r="DZ387" s="52" t="s">
        <v>0</v>
      </c>
    </row>
    <row r="388" spans="1:130" x14ac:dyDescent="0.25">
      <c r="A388" t="s">
        <v>0</v>
      </c>
      <c r="B388" s="57" t="str">
        <f>IF(csv!F380="","",csv!T380)</f>
        <v/>
      </c>
      <c r="C388" s="33" t="s">
        <v>0</v>
      </c>
      <c r="D388" s="33" t="str">
        <f>IF(csv!F380="","",csv!F380)</f>
        <v/>
      </c>
      <c r="E388" s="33" t="str">
        <f>IF(csv!E380="","",csv!E380)</f>
        <v/>
      </c>
      <c r="F388" s="33" t="s">
        <v>0</v>
      </c>
      <c r="G388" s="78" t="str">
        <f>IF(csv!M380="","",csv!M380)</f>
        <v/>
      </c>
      <c r="H388" s="78" t="str">
        <f>IF(csv!N380="","",csv!N380)</f>
        <v/>
      </c>
      <c r="I388" s="33" t="s">
        <v>0</v>
      </c>
      <c r="J388" s="33" t="str">
        <f>IF(csv!P380="","",csv!P380)</f>
        <v/>
      </c>
      <c r="K388" s="33" t="str">
        <f>IF(csv!Q380="","",csv!Q380)</f>
        <v/>
      </c>
      <c r="L388" s="33" t="s">
        <v>0</v>
      </c>
      <c r="M388" s="71" t="str">
        <f>IF(csv!R380="","",csv!R380)</f>
        <v/>
      </c>
      <c r="N388" s="52" t="s">
        <v>0</v>
      </c>
      <c r="O388" s="57" t="str">
        <f t="shared" si="336"/>
        <v/>
      </c>
      <c r="P388" s="78" t="str">
        <f>IF(O388="","",IF(COUNTIF(O$10:O387,O388)=0,P387+1,P387))</f>
        <v/>
      </c>
      <c r="Q388" s="93" t="str">
        <f t="shared" si="337"/>
        <v/>
      </c>
      <c r="R388" s="94" t="str" cm="1">
        <f t="array" ref="R388">IF(S388="","",INDEX(natjecanjeStaze_naziv,MATCH(S388,natjecanjeStaze_stazaId,0)))</f>
        <v/>
      </c>
      <c r="S388" s="58" t="str">
        <f t="shared" si="338"/>
        <v/>
      </c>
      <c r="T388" s="52" t="s">
        <v>0</v>
      </c>
      <c r="U388" s="165" t="str">
        <f t="shared" si="339"/>
        <v/>
      </c>
      <c r="V388" s="52" t="s">
        <v>0</v>
      </c>
      <c r="W388" s="57" t="str">
        <f t="shared" si="340"/>
        <v/>
      </c>
      <c r="X388" s="78" t="str">
        <f t="shared" si="389"/>
        <v/>
      </c>
      <c r="Y388" s="33" t="str">
        <f t="shared" si="341"/>
        <v/>
      </c>
      <c r="Z388" s="71" t="str">
        <f>IF(Y388="","",MAX(Z$10:Z387)+1)</f>
        <v/>
      </c>
      <c r="AA388" s="52" t="s">
        <v>0</v>
      </c>
      <c r="AB388" s="135"/>
      <c r="AC388" s="52" t="s">
        <v>0</v>
      </c>
      <c r="AD388" s="20" t="str">
        <f t="shared" si="342"/>
        <v/>
      </c>
      <c r="AE388" s="52" t="s">
        <v>0</v>
      </c>
      <c r="AF388" s="165" t="str">
        <f t="shared" si="343"/>
        <v/>
      </c>
      <c r="AG388" s="52" t="s">
        <v>0</v>
      </c>
      <c r="AH388" s="57" t="str">
        <f t="shared" si="344"/>
        <v/>
      </c>
      <c r="AI388" s="33" t="str">
        <f t="shared" si="345"/>
        <v/>
      </c>
      <c r="AJ388" s="78" t="str">
        <f t="shared" si="390"/>
        <v/>
      </c>
      <c r="AK388" s="33" t="str" cm="1">
        <f t="array" ref="AK388">IF(AJ388="",""&amp;AI388,IF(AJ388="NEMA",AI388,INDEX(klub_naziv,MATCH(INDEX(klubAlias_klubId,AJ388),klub_id,0))))</f>
        <v/>
      </c>
      <c r="AL388" s="33" t="str" cm="1">
        <f t="array" ref="AL388">IFERROR(""&amp;INDEX(registarNatjecatelji,CX388,4),"")</f>
        <v/>
      </c>
      <c r="AM388" s="95" t="str">
        <f t="shared" si="346"/>
        <v/>
      </c>
      <c r="AN388" s="71" t="str">
        <f t="shared" si="347"/>
        <v/>
      </c>
      <c r="AO388" s="52" t="s">
        <v>0</v>
      </c>
      <c r="AP388" s="87" t="str">
        <f>IF(AJ388&lt;&gt;"NEMA","",IF(IFERROR(MATCH(AI388,AI$10:AI387,0),0)&lt;&gt;0,"",AI388))</f>
        <v/>
      </c>
      <c r="AQ388" s="52" t="s">
        <v>0</v>
      </c>
      <c r="AR388" s="135"/>
      <c r="AS388" s="52" t="s">
        <v>0</v>
      </c>
      <c r="AT388" s="57" t="str">
        <f t="shared" si="348"/>
        <v/>
      </c>
      <c r="AU388" s="33" t="str">
        <f>IF(AT388="","",MAX(AU$10:AU387)+1)</f>
        <v/>
      </c>
      <c r="AV388" s="33" t="str">
        <f t="shared" si="349"/>
        <v/>
      </c>
      <c r="AW388" s="33" t="str">
        <f t="shared" si="350"/>
        <v/>
      </c>
      <c r="AX388" s="33" t="str">
        <f>IF(AR388="","",MAX(AX$10:AX387)+1)</f>
        <v/>
      </c>
      <c r="AY388" s="94" t="str">
        <f t="shared" si="351"/>
        <v/>
      </c>
      <c r="AZ388" s="71" t="str">
        <f t="shared" si="352"/>
        <v/>
      </c>
      <c r="BA388" s="52" t="s">
        <v>0</v>
      </c>
      <c r="BB388" s="20" t="str">
        <f t="shared" si="353"/>
        <v/>
      </c>
      <c r="BC388" s="52" t="s">
        <v>0</v>
      </c>
      <c r="BD388" s="165" t="str">
        <f t="shared" si="354"/>
        <v/>
      </c>
      <c r="BE388" s="52" t="s">
        <v>0</v>
      </c>
      <c r="BF388" s="63" t="str">
        <f t="shared" si="355"/>
        <v/>
      </c>
      <c r="BG388" s="93" t="str">
        <f t="shared" si="356"/>
        <v/>
      </c>
      <c r="BH388" s="211" t="str">
        <f t="shared" si="357"/>
        <v/>
      </c>
      <c r="BI388" s="212" t="str">
        <f t="shared" si="328"/>
        <v/>
      </c>
      <c r="BJ388" s="52" t="s">
        <v>0</v>
      </c>
      <c r="BK388" s="57" t="str">
        <f t="shared" si="358"/>
        <v/>
      </c>
      <c r="BL388" s="33" t="str">
        <f t="shared" si="359"/>
        <v/>
      </c>
      <c r="BM388" s="78" t="str">
        <f t="shared" si="360"/>
        <v/>
      </c>
      <c r="BN388" s="78" t="str">
        <f t="shared" si="361"/>
        <v/>
      </c>
      <c r="BO388" s="33" t="str">
        <f t="shared" si="362"/>
        <v/>
      </c>
      <c r="BP388" s="71" t="str">
        <f t="shared" si="363"/>
        <v/>
      </c>
      <c r="BQ388" s="52" t="s">
        <v>0</v>
      </c>
      <c r="BR388" s="87" t="str">
        <f t="shared" si="364"/>
        <v/>
      </c>
      <c r="BS388" s="52" t="s">
        <v>0</v>
      </c>
      <c r="BT388" s="20" t="str">
        <f t="shared" si="365"/>
        <v/>
      </c>
      <c r="BU388" s="52" t="s">
        <v>0</v>
      </c>
      <c r="BV388" s="135"/>
      <c r="BW388" s="52" t="s">
        <v>0</v>
      </c>
      <c r="BX388" s="57" t="str">
        <f t="shared" si="366"/>
        <v/>
      </c>
      <c r="BY388" s="78" t="str">
        <f>IF(BV388="","",MAX(BY$10:BY387)+1)</f>
        <v/>
      </c>
      <c r="BZ388" s="58" t="str">
        <f t="shared" si="367"/>
        <v/>
      </c>
      <c r="CA388" s="52" t="s">
        <v>0</v>
      </c>
      <c r="CB388" s="20" t="str">
        <f t="shared" si="368"/>
        <v/>
      </c>
      <c r="CC388" s="52" t="s">
        <v>0</v>
      </c>
      <c r="CD388" s="63" t="str">
        <f>IF(AND(BM388="NEMA",BN388="NEMA"),MAX(CD$10:CD387)+1,"")</f>
        <v/>
      </c>
      <c r="CE388" s="58" t="str">
        <f t="shared" si="369"/>
        <v/>
      </c>
      <c r="CF388" t="s">
        <v>0</v>
      </c>
      <c r="CG388" s="138" t="str">
        <f t="shared" si="329"/>
        <v/>
      </c>
      <c r="CH388" t="s">
        <v>0</v>
      </c>
      <c r="CI388" s="57" t="str">
        <f>IF(CD388="","",IF(M388&lt;&gt;"CRO","","INSERT INTO osoba (id,reg_broj,oib,spol_id,dat_rodjenja) VALUES ("&amp;CD388&amp;",(SELECT max(reg_broj)+1 FROM osoba),Null,'"&amp;CG388&amp;"',Null); INSERT INTO osoba_log (id,reg_broj,oib,spol_id,dat_rodjenja,dnevnik_id) SELECT id,reg_broj,oib,spol_id,dat_rodjenja,"&amp;dnevnik_id&amp;" FROM osoba WHERE id = "&amp;CD388&amp;";"))</f>
        <v/>
      </c>
      <c r="CJ388" s="71" t="str">
        <f>IF(CD388="","","INSERT INTO imeprezime (id,osoba_id,rbr,ime,prezime,klub_id,identitet_id,sintaksa_id,info,aktivno,dnevnik_id) VALUES ("&amp;CD388&amp;","&amp;IF(CI388="","Null",CD388)&amp;",1,'"&amp;BK388&amp;"','"&amp;BL388&amp;"',(SELECT id FROM klub WHERE naziv = '"&amp;BD388&amp;"'),Null,1,'',1,"&amp;dnevnik_id&amp;");")</f>
        <v/>
      </c>
      <c r="CK388" t="s">
        <v>0</v>
      </c>
      <c r="CL388" s="20" t="str">
        <f t="shared" si="370"/>
        <v/>
      </c>
      <c r="CM388" s="52" t="s">
        <v>0</v>
      </c>
      <c r="CN388" s="57" t="str">
        <f t="shared" si="330"/>
        <v/>
      </c>
      <c r="CO388" s="71" t="str">
        <f t="shared" si="331"/>
        <v/>
      </c>
      <c r="CP388" s="52" t="s">
        <v>0</v>
      </c>
      <c r="CQ388" s="57" t="str">
        <f t="shared" si="371"/>
        <v/>
      </c>
      <c r="CR388" s="58" t="str">
        <f t="shared" si="372"/>
        <v/>
      </c>
      <c r="CS388" s="52" t="s">
        <v>0</v>
      </c>
      <c r="CT388" s="57" t="str">
        <f t="shared" si="373"/>
        <v/>
      </c>
      <c r="CU388" s="58" t="str">
        <f t="shared" si="374"/>
        <v/>
      </c>
      <c r="CV388" s="52" t="s">
        <v>0</v>
      </c>
      <c r="CW388" s="57" t="str">
        <f t="shared" si="375"/>
        <v/>
      </c>
      <c r="CX388" s="58" t="str">
        <f t="shared" si="376"/>
        <v/>
      </c>
      <c r="CY388" s="52" t="s">
        <v>0</v>
      </c>
      <c r="CZ388" s="63" t="str">
        <f t="shared" si="377"/>
        <v/>
      </c>
      <c r="DA388" s="58" t="str" cm="1">
        <f t="array" ref="DA388">IF(CZ388&lt;&gt;"",INDEX(imePrezime_id,CZ388,0),IF(CD388&lt;&gt;"",CD388,""))</f>
        <v/>
      </c>
      <c r="DB388" s="52" t="s">
        <v>0</v>
      </c>
      <c r="DC388" s="63" t="str">
        <f t="shared" si="378"/>
        <v/>
      </c>
      <c r="DD388" s="78" t="str">
        <f t="shared" si="332"/>
        <v/>
      </c>
      <c r="DE388" s="78" t="str">
        <f t="shared" si="379"/>
        <v/>
      </c>
      <c r="DF388" s="78" t="str">
        <f t="shared" si="380"/>
        <v/>
      </c>
      <c r="DG388" s="71" t="str">
        <f t="shared" si="381"/>
        <v/>
      </c>
      <c r="DH388" s="52" t="s">
        <v>0</v>
      </c>
      <c r="DI388" s="63" t="str">
        <f>IF(BL388="","",MAX(DI$10:DI387)+1)</f>
        <v/>
      </c>
      <c r="DJ388" s="78" t="str">
        <f t="shared" si="382"/>
        <v/>
      </c>
      <c r="DK388" s="78" t="str">
        <f t="shared" si="383"/>
        <v/>
      </c>
      <c r="DL388" s="78" t="str">
        <f t="shared" si="384"/>
        <v/>
      </c>
      <c r="DM388" s="78" t="str">
        <f t="shared" si="385"/>
        <v/>
      </c>
      <c r="DN388" s="78" t="str">
        <f t="shared" si="333"/>
        <v/>
      </c>
      <c r="DO388" s="78" t="str">
        <f t="shared" si="334"/>
        <v/>
      </c>
      <c r="DP388" s="78" t="str">
        <f t="shared" si="386"/>
        <v/>
      </c>
      <c r="DQ388" s="78" t="str">
        <f t="shared" si="387"/>
        <v/>
      </c>
      <c r="DR388" s="78" t="str">
        <f t="shared" si="388"/>
        <v/>
      </c>
      <c r="DS388" s="58" t="str">
        <f t="shared" si="335"/>
        <v/>
      </c>
      <c r="DT388" s="52" t="s">
        <v>0</v>
      </c>
      <c r="DU388" s="20"/>
      <c r="DV388" s="52"/>
      <c r="DW388" s="20"/>
      <c r="DX388" s="52"/>
      <c r="DY388" s="230"/>
      <c r="DZ388" s="52" t="s">
        <v>0</v>
      </c>
    </row>
    <row r="389" spans="1:130" x14ac:dyDescent="0.25">
      <c r="A389" t="s">
        <v>0</v>
      </c>
      <c r="B389" s="57" t="str">
        <f>IF(csv!F381="","",csv!T381)</f>
        <v/>
      </c>
      <c r="C389" s="33" t="s">
        <v>0</v>
      </c>
      <c r="D389" s="33" t="str">
        <f>IF(csv!F381="","",csv!F381)</f>
        <v/>
      </c>
      <c r="E389" s="33" t="str">
        <f>IF(csv!E381="","",csv!E381)</f>
        <v/>
      </c>
      <c r="F389" s="33" t="s">
        <v>0</v>
      </c>
      <c r="G389" s="78" t="str">
        <f>IF(csv!M381="","",csv!M381)</f>
        <v/>
      </c>
      <c r="H389" s="78" t="str">
        <f>IF(csv!N381="","",csv!N381)</f>
        <v/>
      </c>
      <c r="I389" s="33" t="s">
        <v>0</v>
      </c>
      <c r="J389" s="33" t="str">
        <f>IF(csv!P381="","",csv!P381)</f>
        <v/>
      </c>
      <c r="K389" s="33" t="str">
        <f>IF(csv!Q381="","",csv!Q381)</f>
        <v/>
      </c>
      <c r="L389" s="33" t="s">
        <v>0</v>
      </c>
      <c r="M389" s="71" t="str">
        <f>IF(csv!R381="","",csv!R381)</f>
        <v/>
      </c>
      <c r="N389" s="52" t="s">
        <v>0</v>
      </c>
      <c r="O389" s="57" t="str">
        <f t="shared" si="336"/>
        <v/>
      </c>
      <c r="P389" s="78" t="str">
        <f>IF(O389="","",IF(COUNTIF(O$10:O388,O389)=0,P388+1,P388))</f>
        <v/>
      </c>
      <c r="Q389" s="93" t="str">
        <f t="shared" si="337"/>
        <v/>
      </c>
      <c r="R389" s="94" t="str" cm="1">
        <f t="array" ref="R389">IF(S389="","",INDEX(natjecanjeStaze_naziv,MATCH(S389,natjecanjeStaze_stazaId,0)))</f>
        <v/>
      </c>
      <c r="S389" s="58" t="str">
        <f t="shared" si="338"/>
        <v/>
      </c>
      <c r="T389" s="52" t="s">
        <v>0</v>
      </c>
      <c r="U389" s="165" t="str">
        <f t="shared" si="339"/>
        <v/>
      </c>
      <c r="V389" s="52" t="s">
        <v>0</v>
      </c>
      <c r="W389" s="57" t="str">
        <f t="shared" si="340"/>
        <v/>
      </c>
      <c r="X389" s="78" t="str">
        <f t="shared" si="389"/>
        <v/>
      </c>
      <c r="Y389" s="33" t="str">
        <f t="shared" si="341"/>
        <v/>
      </c>
      <c r="Z389" s="71" t="str">
        <f>IF(Y389="","",MAX(Z$10:Z388)+1)</f>
        <v/>
      </c>
      <c r="AA389" s="52" t="s">
        <v>0</v>
      </c>
      <c r="AB389" s="135"/>
      <c r="AC389" s="52" t="s">
        <v>0</v>
      </c>
      <c r="AD389" s="20" t="str">
        <f t="shared" si="342"/>
        <v/>
      </c>
      <c r="AE389" s="52" t="s">
        <v>0</v>
      </c>
      <c r="AF389" s="165" t="str">
        <f t="shared" si="343"/>
        <v/>
      </c>
      <c r="AG389" s="52" t="s">
        <v>0</v>
      </c>
      <c r="AH389" s="57" t="str">
        <f t="shared" si="344"/>
        <v/>
      </c>
      <c r="AI389" s="33" t="str">
        <f t="shared" si="345"/>
        <v/>
      </c>
      <c r="AJ389" s="78" t="str">
        <f t="shared" si="390"/>
        <v/>
      </c>
      <c r="AK389" s="33" t="str" cm="1">
        <f t="array" ref="AK389">IF(AJ389="",""&amp;AI389,IF(AJ389="NEMA",AI389,INDEX(klub_naziv,MATCH(INDEX(klubAlias_klubId,AJ389),klub_id,0))))</f>
        <v/>
      </c>
      <c r="AL389" s="33" t="str" cm="1">
        <f t="array" ref="AL389">IFERROR(""&amp;INDEX(registarNatjecatelji,CX389,4),"")</f>
        <v/>
      </c>
      <c r="AM389" s="95" t="str">
        <f t="shared" si="346"/>
        <v/>
      </c>
      <c r="AN389" s="71" t="str">
        <f t="shared" si="347"/>
        <v/>
      </c>
      <c r="AO389" s="52" t="s">
        <v>0</v>
      </c>
      <c r="AP389" s="87" t="str">
        <f>IF(AJ389&lt;&gt;"NEMA","",IF(IFERROR(MATCH(AI389,AI$10:AI388,0),0)&lt;&gt;0,"",AI389))</f>
        <v/>
      </c>
      <c r="AQ389" s="52" t="s">
        <v>0</v>
      </c>
      <c r="AR389" s="135"/>
      <c r="AS389" s="52" t="s">
        <v>0</v>
      </c>
      <c r="AT389" s="57" t="str">
        <f t="shared" si="348"/>
        <v/>
      </c>
      <c r="AU389" s="33" t="str">
        <f>IF(AT389="","",MAX(AU$10:AU388)+1)</f>
        <v/>
      </c>
      <c r="AV389" s="33" t="str">
        <f t="shared" si="349"/>
        <v/>
      </c>
      <c r="AW389" s="33" t="str">
        <f t="shared" si="350"/>
        <v/>
      </c>
      <c r="AX389" s="33" t="str">
        <f>IF(AR389="","",MAX(AX$10:AX388)+1)</f>
        <v/>
      </c>
      <c r="AY389" s="94" t="str">
        <f t="shared" si="351"/>
        <v/>
      </c>
      <c r="AZ389" s="71" t="str">
        <f t="shared" si="352"/>
        <v/>
      </c>
      <c r="BA389" s="52" t="s">
        <v>0</v>
      </c>
      <c r="BB389" s="20" t="str">
        <f t="shared" si="353"/>
        <v/>
      </c>
      <c r="BC389" s="52" t="s">
        <v>0</v>
      </c>
      <c r="BD389" s="165" t="str">
        <f t="shared" si="354"/>
        <v/>
      </c>
      <c r="BE389" s="52" t="s">
        <v>0</v>
      </c>
      <c r="BF389" s="63" t="str">
        <f t="shared" si="355"/>
        <v/>
      </c>
      <c r="BG389" s="93" t="str">
        <f t="shared" si="356"/>
        <v/>
      </c>
      <c r="BH389" s="211" t="str">
        <f t="shared" si="357"/>
        <v/>
      </c>
      <c r="BI389" s="212" t="str">
        <f t="shared" si="328"/>
        <v/>
      </c>
      <c r="BJ389" s="52" t="s">
        <v>0</v>
      </c>
      <c r="BK389" s="57" t="str">
        <f t="shared" si="358"/>
        <v/>
      </c>
      <c r="BL389" s="33" t="str">
        <f t="shared" si="359"/>
        <v/>
      </c>
      <c r="BM389" s="78" t="str">
        <f t="shared" si="360"/>
        <v/>
      </c>
      <c r="BN389" s="78" t="str">
        <f t="shared" si="361"/>
        <v/>
      </c>
      <c r="BO389" s="33" t="str">
        <f t="shared" si="362"/>
        <v/>
      </c>
      <c r="BP389" s="71" t="str">
        <f t="shared" si="363"/>
        <v/>
      </c>
      <c r="BQ389" s="52" t="s">
        <v>0</v>
      </c>
      <c r="BR389" s="87" t="str">
        <f t="shared" si="364"/>
        <v/>
      </c>
      <c r="BS389" s="52" t="s">
        <v>0</v>
      </c>
      <c r="BT389" s="20" t="str">
        <f t="shared" si="365"/>
        <v/>
      </c>
      <c r="BU389" s="52" t="s">
        <v>0</v>
      </c>
      <c r="BV389" s="135"/>
      <c r="BW389" s="52" t="s">
        <v>0</v>
      </c>
      <c r="BX389" s="57" t="str">
        <f t="shared" si="366"/>
        <v/>
      </c>
      <c r="BY389" s="78" t="str">
        <f>IF(BV389="","",MAX(BY$10:BY388)+1)</f>
        <v/>
      </c>
      <c r="BZ389" s="58" t="str">
        <f t="shared" si="367"/>
        <v/>
      </c>
      <c r="CA389" s="52" t="s">
        <v>0</v>
      </c>
      <c r="CB389" s="20" t="str">
        <f t="shared" si="368"/>
        <v/>
      </c>
      <c r="CC389" s="52" t="s">
        <v>0</v>
      </c>
      <c r="CD389" s="63" t="str">
        <f>IF(AND(BM389="NEMA",BN389="NEMA"),MAX(CD$10:CD388)+1,"")</f>
        <v/>
      </c>
      <c r="CE389" s="58" t="str">
        <f t="shared" si="369"/>
        <v/>
      </c>
      <c r="CF389" t="s">
        <v>0</v>
      </c>
      <c r="CG389" s="138" t="str">
        <f t="shared" si="329"/>
        <v/>
      </c>
      <c r="CH389" t="s">
        <v>0</v>
      </c>
      <c r="CI389" s="57" t="str">
        <f>IF(CD389="","",IF(M389&lt;&gt;"CRO","","INSERT INTO osoba (id,reg_broj,oib,spol_id,dat_rodjenja) VALUES ("&amp;CD389&amp;",(SELECT max(reg_broj)+1 FROM osoba),Null,'"&amp;CG389&amp;"',Null); INSERT INTO osoba_log (id,reg_broj,oib,spol_id,dat_rodjenja,dnevnik_id) SELECT id,reg_broj,oib,spol_id,dat_rodjenja,"&amp;dnevnik_id&amp;" FROM osoba WHERE id = "&amp;CD389&amp;";"))</f>
        <v/>
      </c>
      <c r="CJ389" s="71" t="str">
        <f>IF(CD389="","","INSERT INTO imeprezime (id,osoba_id,rbr,ime,prezime,klub_id,identitet_id,sintaksa_id,info,aktivno,dnevnik_id) VALUES ("&amp;CD389&amp;","&amp;IF(CI389="","Null",CD389)&amp;",1,'"&amp;BK389&amp;"','"&amp;BL389&amp;"',(SELECT id FROM klub WHERE naziv = '"&amp;BD389&amp;"'),Null,1,'',1,"&amp;dnevnik_id&amp;");")</f>
        <v/>
      </c>
      <c r="CK389" t="s">
        <v>0</v>
      </c>
      <c r="CL389" s="20" t="str">
        <f t="shared" si="370"/>
        <v/>
      </c>
      <c r="CM389" s="52" t="s">
        <v>0</v>
      </c>
      <c r="CN389" s="57" t="str">
        <f t="shared" si="330"/>
        <v/>
      </c>
      <c r="CO389" s="71" t="str">
        <f t="shared" si="331"/>
        <v/>
      </c>
      <c r="CP389" s="52" t="s">
        <v>0</v>
      </c>
      <c r="CQ389" s="57" t="str">
        <f t="shared" si="371"/>
        <v/>
      </c>
      <c r="CR389" s="58" t="str">
        <f t="shared" si="372"/>
        <v/>
      </c>
      <c r="CS389" s="52" t="s">
        <v>0</v>
      </c>
      <c r="CT389" s="57" t="str">
        <f t="shared" si="373"/>
        <v/>
      </c>
      <c r="CU389" s="58" t="str">
        <f t="shared" si="374"/>
        <v/>
      </c>
      <c r="CV389" s="52" t="s">
        <v>0</v>
      </c>
      <c r="CW389" s="57" t="str">
        <f t="shared" si="375"/>
        <v/>
      </c>
      <c r="CX389" s="58" t="str">
        <f t="shared" si="376"/>
        <v/>
      </c>
      <c r="CY389" s="52" t="s">
        <v>0</v>
      </c>
      <c r="CZ389" s="63" t="str">
        <f t="shared" si="377"/>
        <v/>
      </c>
      <c r="DA389" s="58" t="str" cm="1">
        <f t="array" ref="DA389">IF(CZ389&lt;&gt;"",INDEX(imePrezime_id,CZ389,0),IF(CD389&lt;&gt;"",CD389,""))</f>
        <v/>
      </c>
      <c r="DB389" s="52" t="s">
        <v>0</v>
      </c>
      <c r="DC389" s="63" t="str">
        <f t="shared" si="378"/>
        <v/>
      </c>
      <c r="DD389" s="78" t="str">
        <f t="shared" si="332"/>
        <v/>
      </c>
      <c r="DE389" s="78" t="str">
        <f t="shared" si="379"/>
        <v/>
      </c>
      <c r="DF389" s="78" t="str">
        <f t="shared" si="380"/>
        <v/>
      </c>
      <c r="DG389" s="71" t="str">
        <f t="shared" si="381"/>
        <v/>
      </c>
      <c r="DH389" s="52" t="s">
        <v>0</v>
      </c>
      <c r="DI389" s="63" t="str">
        <f>IF(BL389="","",MAX(DI$10:DI388)+1)</f>
        <v/>
      </c>
      <c r="DJ389" s="78" t="str">
        <f t="shared" si="382"/>
        <v/>
      </c>
      <c r="DK389" s="78" t="str">
        <f t="shared" si="383"/>
        <v/>
      </c>
      <c r="DL389" s="78" t="str">
        <f t="shared" si="384"/>
        <v/>
      </c>
      <c r="DM389" s="78" t="str">
        <f t="shared" si="385"/>
        <v/>
      </c>
      <c r="DN389" s="78" t="str">
        <f t="shared" si="333"/>
        <v/>
      </c>
      <c r="DO389" s="78" t="str">
        <f t="shared" si="334"/>
        <v/>
      </c>
      <c r="DP389" s="78" t="str">
        <f t="shared" si="386"/>
        <v/>
      </c>
      <c r="DQ389" s="78" t="str">
        <f t="shared" si="387"/>
        <v/>
      </c>
      <c r="DR389" s="78" t="str">
        <f t="shared" si="388"/>
        <v/>
      </c>
      <c r="DS389" s="58" t="str">
        <f t="shared" si="335"/>
        <v/>
      </c>
      <c r="DT389" s="52" t="s">
        <v>0</v>
      </c>
      <c r="DU389" s="20"/>
      <c r="DV389" s="52"/>
      <c r="DW389" s="20"/>
      <c r="DX389" s="52"/>
      <c r="DY389" s="230"/>
      <c r="DZ389" s="52" t="s">
        <v>0</v>
      </c>
    </row>
    <row r="390" spans="1:130" x14ac:dyDescent="0.25">
      <c r="A390" t="s">
        <v>0</v>
      </c>
      <c r="B390" s="57" t="str">
        <f>IF(csv!F382="","",csv!T382)</f>
        <v/>
      </c>
      <c r="C390" s="33" t="s">
        <v>0</v>
      </c>
      <c r="D390" s="33" t="str">
        <f>IF(csv!F382="","",csv!F382)</f>
        <v/>
      </c>
      <c r="E390" s="33" t="str">
        <f>IF(csv!E382="","",csv!E382)</f>
        <v/>
      </c>
      <c r="F390" s="33" t="s">
        <v>0</v>
      </c>
      <c r="G390" s="78" t="str">
        <f>IF(csv!M382="","",csv!M382)</f>
        <v/>
      </c>
      <c r="H390" s="78" t="str">
        <f>IF(csv!N382="","",csv!N382)</f>
        <v/>
      </c>
      <c r="I390" s="33" t="s">
        <v>0</v>
      </c>
      <c r="J390" s="33" t="str">
        <f>IF(csv!P382="","",csv!P382)</f>
        <v/>
      </c>
      <c r="K390" s="33" t="str">
        <f>IF(csv!Q382="","",csv!Q382)</f>
        <v/>
      </c>
      <c r="L390" s="33" t="s">
        <v>0</v>
      </c>
      <c r="M390" s="71" t="str">
        <f>IF(csv!R382="","",csv!R382)</f>
        <v/>
      </c>
      <c r="N390" s="52" t="s">
        <v>0</v>
      </c>
      <c r="O390" s="57" t="str">
        <f t="shared" si="336"/>
        <v/>
      </c>
      <c r="P390" s="78" t="str">
        <f>IF(O390="","",IF(COUNTIF(O$10:O389,O390)=0,P389+1,P389))</f>
        <v/>
      </c>
      <c r="Q390" s="93" t="str">
        <f t="shared" si="337"/>
        <v/>
      </c>
      <c r="R390" s="94" t="str" cm="1">
        <f t="array" ref="R390">IF(S390="","",INDEX(natjecanjeStaze_naziv,MATCH(S390,natjecanjeStaze_stazaId,0)))</f>
        <v/>
      </c>
      <c r="S390" s="58" t="str">
        <f t="shared" si="338"/>
        <v/>
      </c>
      <c r="T390" s="52" t="s">
        <v>0</v>
      </c>
      <c r="U390" s="165" t="str">
        <f t="shared" si="339"/>
        <v/>
      </c>
      <c r="V390" s="52" t="s">
        <v>0</v>
      </c>
      <c r="W390" s="57" t="str">
        <f t="shared" si="340"/>
        <v/>
      </c>
      <c r="X390" s="78" t="str">
        <f t="shared" si="389"/>
        <v/>
      </c>
      <c r="Y390" s="33" t="str">
        <f t="shared" si="341"/>
        <v/>
      </c>
      <c r="Z390" s="71" t="str">
        <f>IF(Y390="","",MAX(Z$10:Z389)+1)</f>
        <v/>
      </c>
      <c r="AA390" s="52" t="s">
        <v>0</v>
      </c>
      <c r="AB390" s="135"/>
      <c r="AC390" s="52" t="s">
        <v>0</v>
      </c>
      <c r="AD390" s="20" t="str">
        <f t="shared" si="342"/>
        <v/>
      </c>
      <c r="AE390" s="52" t="s">
        <v>0</v>
      </c>
      <c r="AF390" s="165" t="str">
        <f t="shared" si="343"/>
        <v/>
      </c>
      <c r="AG390" s="52" t="s">
        <v>0</v>
      </c>
      <c r="AH390" s="57" t="str">
        <f t="shared" si="344"/>
        <v/>
      </c>
      <c r="AI390" s="33" t="str">
        <f t="shared" si="345"/>
        <v/>
      </c>
      <c r="AJ390" s="78" t="str">
        <f t="shared" si="390"/>
        <v/>
      </c>
      <c r="AK390" s="33" t="str" cm="1">
        <f t="array" ref="AK390">IF(AJ390="",""&amp;AI390,IF(AJ390="NEMA",AI390,INDEX(klub_naziv,MATCH(INDEX(klubAlias_klubId,AJ390),klub_id,0))))</f>
        <v/>
      </c>
      <c r="AL390" s="33" t="str" cm="1">
        <f t="array" ref="AL390">IFERROR(""&amp;INDEX(registarNatjecatelji,CX390,4),"")</f>
        <v/>
      </c>
      <c r="AM390" s="95" t="str">
        <f t="shared" si="346"/>
        <v/>
      </c>
      <c r="AN390" s="71" t="str">
        <f t="shared" si="347"/>
        <v/>
      </c>
      <c r="AO390" s="52" t="s">
        <v>0</v>
      </c>
      <c r="AP390" s="87" t="str">
        <f>IF(AJ390&lt;&gt;"NEMA","",IF(IFERROR(MATCH(AI390,AI$10:AI389,0),0)&lt;&gt;0,"",AI390))</f>
        <v/>
      </c>
      <c r="AQ390" s="52" t="s">
        <v>0</v>
      </c>
      <c r="AR390" s="135"/>
      <c r="AS390" s="52" t="s">
        <v>0</v>
      </c>
      <c r="AT390" s="57" t="str">
        <f t="shared" si="348"/>
        <v/>
      </c>
      <c r="AU390" s="33" t="str">
        <f>IF(AT390="","",MAX(AU$10:AU389)+1)</f>
        <v/>
      </c>
      <c r="AV390" s="33" t="str">
        <f t="shared" si="349"/>
        <v/>
      </c>
      <c r="AW390" s="33" t="str">
        <f t="shared" si="350"/>
        <v/>
      </c>
      <c r="AX390" s="33" t="str">
        <f>IF(AR390="","",MAX(AX$10:AX389)+1)</f>
        <v/>
      </c>
      <c r="AY390" s="94" t="str">
        <f t="shared" si="351"/>
        <v/>
      </c>
      <c r="AZ390" s="71" t="str">
        <f t="shared" si="352"/>
        <v/>
      </c>
      <c r="BA390" s="52" t="s">
        <v>0</v>
      </c>
      <c r="BB390" s="20" t="str">
        <f t="shared" si="353"/>
        <v/>
      </c>
      <c r="BC390" s="52" t="s">
        <v>0</v>
      </c>
      <c r="BD390" s="165" t="str">
        <f t="shared" si="354"/>
        <v/>
      </c>
      <c r="BE390" s="52" t="s">
        <v>0</v>
      </c>
      <c r="BF390" s="63" t="str">
        <f t="shared" si="355"/>
        <v/>
      </c>
      <c r="BG390" s="93" t="str">
        <f t="shared" si="356"/>
        <v/>
      </c>
      <c r="BH390" s="211" t="str">
        <f t="shared" si="357"/>
        <v/>
      </c>
      <c r="BI390" s="212" t="str">
        <f t="shared" si="328"/>
        <v/>
      </c>
      <c r="BJ390" s="52" t="s">
        <v>0</v>
      </c>
      <c r="BK390" s="57" t="str">
        <f t="shared" si="358"/>
        <v/>
      </c>
      <c r="BL390" s="33" t="str">
        <f t="shared" si="359"/>
        <v/>
      </c>
      <c r="BM390" s="78" t="str">
        <f t="shared" si="360"/>
        <v/>
      </c>
      <c r="BN390" s="78" t="str">
        <f t="shared" si="361"/>
        <v/>
      </c>
      <c r="BO390" s="33" t="str">
        <f t="shared" si="362"/>
        <v/>
      </c>
      <c r="BP390" s="71" t="str">
        <f t="shared" si="363"/>
        <v/>
      </c>
      <c r="BQ390" s="52" t="s">
        <v>0</v>
      </c>
      <c r="BR390" s="87" t="str">
        <f t="shared" si="364"/>
        <v/>
      </c>
      <c r="BS390" s="52" t="s">
        <v>0</v>
      </c>
      <c r="BT390" s="20" t="str">
        <f t="shared" si="365"/>
        <v/>
      </c>
      <c r="BU390" s="52" t="s">
        <v>0</v>
      </c>
      <c r="BV390" s="135"/>
      <c r="BW390" s="52" t="s">
        <v>0</v>
      </c>
      <c r="BX390" s="57" t="str">
        <f t="shared" si="366"/>
        <v/>
      </c>
      <c r="BY390" s="78" t="str">
        <f>IF(BV390="","",MAX(BY$10:BY389)+1)</f>
        <v/>
      </c>
      <c r="BZ390" s="58" t="str">
        <f t="shared" si="367"/>
        <v/>
      </c>
      <c r="CA390" s="52" t="s">
        <v>0</v>
      </c>
      <c r="CB390" s="20" t="str">
        <f t="shared" si="368"/>
        <v/>
      </c>
      <c r="CC390" s="52" t="s">
        <v>0</v>
      </c>
      <c r="CD390" s="63" t="str">
        <f>IF(AND(BM390="NEMA",BN390="NEMA"),MAX(CD$10:CD389)+1,"")</f>
        <v/>
      </c>
      <c r="CE390" s="58" t="str">
        <f t="shared" si="369"/>
        <v/>
      </c>
      <c r="CF390" t="s">
        <v>0</v>
      </c>
      <c r="CG390" s="138" t="str">
        <f t="shared" si="329"/>
        <v/>
      </c>
      <c r="CH390" t="s">
        <v>0</v>
      </c>
      <c r="CI390" s="57" t="str">
        <f>IF(CD390="","",IF(M390&lt;&gt;"CRO","","INSERT INTO osoba (id,reg_broj,oib,spol_id,dat_rodjenja) VALUES ("&amp;CD390&amp;",(SELECT max(reg_broj)+1 FROM osoba),Null,'"&amp;CG390&amp;"',Null); INSERT INTO osoba_log (id,reg_broj,oib,spol_id,dat_rodjenja,dnevnik_id) SELECT id,reg_broj,oib,spol_id,dat_rodjenja,"&amp;dnevnik_id&amp;" FROM osoba WHERE id = "&amp;CD390&amp;";"))</f>
        <v/>
      </c>
      <c r="CJ390" s="71" t="str">
        <f>IF(CD390="","","INSERT INTO imeprezime (id,osoba_id,rbr,ime,prezime,klub_id,identitet_id,sintaksa_id,info,aktivno,dnevnik_id) VALUES ("&amp;CD390&amp;","&amp;IF(CI390="","Null",CD390)&amp;",1,'"&amp;BK390&amp;"','"&amp;BL390&amp;"',(SELECT id FROM klub WHERE naziv = '"&amp;BD390&amp;"'),Null,1,'',1,"&amp;dnevnik_id&amp;");")</f>
        <v/>
      </c>
      <c r="CK390" t="s">
        <v>0</v>
      </c>
      <c r="CL390" s="20" t="str">
        <f t="shared" si="370"/>
        <v/>
      </c>
      <c r="CM390" s="52" t="s">
        <v>0</v>
      </c>
      <c r="CN390" s="57" t="str">
        <f t="shared" si="330"/>
        <v/>
      </c>
      <c r="CO390" s="71" t="str">
        <f t="shared" si="331"/>
        <v/>
      </c>
      <c r="CP390" s="52" t="s">
        <v>0</v>
      </c>
      <c r="CQ390" s="57" t="str">
        <f t="shared" si="371"/>
        <v/>
      </c>
      <c r="CR390" s="58" t="str">
        <f t="shared" si="372"/>
        <v/>
      </c>
      <c r="CS390" s="52" t="s">
        <v>0</v>
      </c>
      <c r="CT390" s="57" t="str">
        <f t="shared" si="373"/>
        <v/>
      </c>
      <c r="CU390" s="58" t="str">
        <f t="shared" si="374"/>
        <v/>
      </c>
      <c r="CV390" s="52" t="s">
        <v>0</v>
      </c>
      <c r="CW390" s="57" t="str">
        <f t="shared" si="375"/>
        <v/>
      </c>
      <c r="CX390" s="58" t="str">
        <f t="shared" si="376"/>
        <v/>
      </c>
      <c r="CY390" s="52" t="s">
        <v>0</v>
      </c>
      <c r="CZ390" s="63" t="str">
        <f t="shared" si="377"/>
        <v/>
      </c>
      <c r="DA390" s="58" t="str" cm="1">
        <f t="array" ref="DA390">IF(CZ390&lt;&gt;"",INDEX(imePrezime_id,CZ390,0),IF(CD390&lt;&gt;"",CD390,""))</f>
        <v/>
      </c>
      <c r="DB390" s="52" t="s">
        <v>0</v>
      </c>
      <c r="DC390" s="63" t="str">
        <f t="shared" si="378"/>
        <v/>
      </c>
      <c r="DD390" s="78" t="str">
        <f t="shared" si="332"/>
        <v/>
      </c>
      <c r="DE390" s="78" t="str">
        <f t="shared" si="379"/>
        <v/>
      </c>
      <c r="DF390" s="78" t="str">
        <f t="shared" si="380"/>
        <v/>
      </c>
      <c r="DG390" s="71" t="str">
        <f t="shared" si="381"/>
        <v/>
      </c>
      <c r="DH390" s="52" t="s">
        <v>0</v>
      </c>
      <c r="DI390" s="63" t="str">
        <f>IF(BL390="","",MAX(DI$10:DI389)+1)</f>
        <v/>
      </c>
      <c r="DJ390" s="78" t="str">
        <f t="shared" si="382"/>
        <v/>
      </c>
      <c r="DK390" s="78" t="str">
        <f t="shared" si="383"/>
        <v/>
      </c>
      <c r="DL390" s="78" t="str">
        <f t="shared" si="384"/>
        <v/>
      </c>
      <c r="DM390" s="78" t="str">
        <f t="shared" si="385"/>
        <v/>
      </c>
      <c r="DN390" s="78" t="str">
        <f t="shared" si="333"/>
        <v/>
      </c>
      <c r="DO390" s="78" t="str">
        <f t="shared" si="334"/>
        <v/>
      </c>
      <c r="DP390" s="78" t="str">
        <f t="shared" si="386"/>
        <v/>
      </c>
      <c r="DQ390" s="78" t="str">
        <f t="shared" si="387"/>
        <v/>
      </c>
      <c r="DR390" s="78" t="str">
        <f t="shared" si="388"/>
        <v/>
      </c>
      <c r="DS390" s="58" t="str">
        <f t="shared" si="335"/>
        <v/>
      </c>
      <c r="DT390" s="52" t="s">
        <v>0</v>
      </c>
      <c r="DU390" s="20"/>
      <c r="DV390" s="52"/>
      <c r="DW390" s="20"/>
      <c r="DX390" s="52"/>
      <c r="DY390" s="230"/>
      <c r="DZ390" s="52" t="s">
        <v>0</v>
      </c>
    </row>
    <row r="391" spans="1:130" x14ac:dyDescent="0.25">
      <c r="A391" t="s">
        <v>0</v>
      </c>
      <c r="B391" s="57" t="str">
        <f>IF(csv!F383="","",csv!T383)</f>
        <v/>
      </c>
      <c r="C391" s="33" t="s">
        <v>0</v>
      </c>
      <c r="D391" s="33" t="str">
        <f>IF(csv!F383="","",csv!F383)</f>
        <v/>
      </c>
      <c r="E391" s="33" t="str">
        <f>IF(csv!E383="","",csv!E383)</f>
        <v/>
      </c>
      <c r="F391" s="33" t="s">
        <v>0</v>
      </c>
      <c r="G391" s="78" t="str">
        <f>IF(csv!M383="","",csv!M383)</f>
        <v/>
      </c>
      <c r="H391" s="78" t="str">
        <f>IF(csv!N383="","",csv!N383)</f>
        <v/>
      </c>
      <c r="I391" s="33" t="s">
        <v>0</v>
      </c>
      <c r="J391" s="33" t="str">
        <f>IF(csv!P383="","",csv!P383)</f>
        <v/>
      </c>
      <c r="K391" s="33" t="str">
        <f>IF(csv!Q383="","",csv!Q383)</f>
        <v/>
      </c>
      <c r="L391" s="33" t="s">
        <v>0</v>
      </c>
      <c r="M391" s="71" t="str">
        <f>IF(csv!R383="","",csv!R383)</f>
        <v/>
      </c>
      <c r="N391" s="52" t="s">
        <v>0</v>
      </c>
      <c r="O391" s="57" t="str">
        <f t="shared" si="336"/>
        <v/>
      </c>
      <c r="P391" s="78" t="str">
        <f>IF(O391="","",IF(COUNTIF(O$10:O390,O391)=0,P390+1,P390))</f>
        <v/>
      </c>
      <c r="Q391" s="93" t="str">
        <f t="shared" si="337"/>
        <v/>
      </c>
      <c r="R391" s="94" t="str" cm="1">
        <f t="array" ref="R391">IF(S391="","",INDEX(natjecanjeStaze_naziv,MATCH(S391,natjecanjeStaze_stazaId,0)))</f>
        <v/>
      </c>
      <c r="S391" s="58" t="str">
        <f t="shared" si="338"/>
        <v/>
      </c>
      <c r="T391" s="52" t="s">
        <v>0</v>
      </c>
      <c r="U391" s="165" t="str">
        <f t="shared" si="339"/>
        <v/>
      </c>
      <c r="V391" s="52" t="s">
        <v>0</v>
      </c>
      <c r="W391" s="57" t="str">
        <f t="shared" si="340"/>
        <v/>
      </c>
      <c r="X391" s="78" t="str">
        <f t="shared" si="389"/>
        <v/>
      </c>
      <c r="Y391" s="33" t="str">
        <f t="shared" si="341"/>
        <v/>
      </c>
      <c r="Z391" s="71" t="str">
        <f>IF(Y391="","",MAX(Z$10:Z390)+1)</f>
        <v/>
      </c>
      <c r="AA391" s="52" t="s">
        <v>0</v>
      </c>
      <c r="AB391" s="135"/>
      <c r="AC391" s="52" t="s">
        <v>0</v>
      </c>
      <c r="AD391" s="20" t="str">
        <f t="shared" si="342"/>
        <v/>
      </c>
      <c r="AE391" s="52" t="s">
        <v>0</v>
      </c>
      <c r="AF391" s="165" t="str">
        <f t="shared" si="343"/>
        <v/>
      </c>
      <c r="AG391" s="52" t="s">
        <v>0</v>
      </c>
      <c r="AH391" s="57" t="str">
        <f t="shared" si="344"/>
        <v/>
      </c>
      <c r="AI391" s="33" t="str">
        <f t="shared" si="345"/>
        <v/>
      </c>
      <c r="AJ391" s="78" t="str">
        <f t="shared" si="390"/>
        <v/>
      </c>
      <c r="AK391" s="33" t="str" cm="1">
        <f t="array" ref="AK391">IF(AJ391="",""&amp;AI391,IF(AJ391="NEMA",AI391,INDEX(klub_naziv,MATCH(INDEX(klubAlias_klubId,AJ391),klub_id,0))))</f>
        <v/>
      </c>
      <c r="AL391" s="33" t="str" cm="1">
        <f t="array" ref="AL391">IFERROR(""&amp;INDEX(registarNatjecatelji,CX391,4),"")</f>
        <v/>
      </c>
      <c r="AM391" s="95" t="str">
        <f t="shared" si="346"/>
        <v/>
      </c>
      <c r="AN391" s="71" t="str">
        <f t="shared" si="347"/>
        <v/>
      </c>
      <c r="AO391" s="52" t="s">
        <v>0</v>
      </c>
      <c r="AP391" s="87" t="str">
        <f>IF(AJ391&lt;&gt;"NEMA","",IF(IFERROR(MATCH(AI391,AI$10:AI390,0),0)&lt;&gt;0,"",AI391))</f>
        <v/>
      </c>
      <c r="AQ391" s="52" t="s">
        <v>0</v>
      </c>
      <c r="AR391" s="135"/>
      <c r="AS391" s="52" t="s">
        <v>0</v>
      </c>
      <c r="AT391" s="57" t="str">
        <f t="shared" si="348"/>
        <v/>
      </c>
      <c r="AU391" s="33" t="str">
        <f>IF(AT391="","",MAX(AU$10:AU390)+1)</f>
        <v/>
      </c>
      <c r="AV391" s="33" t="str">
        <f t="shared" si="349"/>
        <v/>
      </c>
      <c r="AW391" s="33" t="str">
        <f t="shared" si="350"/>
        <v/>
      </c>
      <c r="AX391" s="33" t="str">
        <f>IF(AR391="","",MAX(AX$10:AX390)+1)</f>
        <v/>
      </c>
      <c r="AY391" s="94" t="str">
        <f t="shared" si="351"/>
        <v/>
      </c>
      <c r="AZ391" s="71" t="str">
        <f t="shared" si="352"/>
        <v/>
      </c>
      <c r="BA391" s="52" t="s">
        <v>0</v>
      </c>
      <c r="BB391" s="20" t="str">
        <f t="shared" si="353"/>
        <v/>
      </c>
      <c r="BC391" s="52" t="s">
        <v>0</v>
      </c>
      <c r="BD391" s="165" t="str">
        <f t="shared" si="354"/>
        <v/>
      </c>
      <c r="BE391" s="52" t="s">
        <v>0</v>
      </c>
      <c r="BF391" s="63" t="str">
        <f t="shared" si="355"/>
        <v/>
      </c>
      <c r="BG391" s="93" t="str">
        <f t="shared" si="356"/>
        <v/>
      </c>
      <c r="BH391" s="211" t="str">
        <f t="shared" si="357"/>
        <v/>
      </c>
      <c r="BI391" s="212" t="str">
        <f t="shared" si="328"/>
        <v/>
      </c>
      <c r="BJ391" s="52" t="s">
        <v>0</v>
      </c>
      <c r="BK391" s="57" t="str">
        <f t="shared" si="358"/>
        <v/>
      </c>
      <c r="BL391" s="33" t="str">
        <f t="shared" si="359"/>
        <v/>
      </c>
      <c r="BM391" s="78" t="str">
        <f t="shared" si="360"/>
        <v/>
      </c>
      <c r="BN391" s="78" t="str">
        <f t="shared" si="361"/>
        <v/>
      </c>
      <c r="BO391" s="33" t="str">
        <f t="shared" si="362"/>
        <v/>
      </c>
      <c r="BP391" s="71" t="str">
        <f t="shared" si="363"/>
        <v/>
      </c>
      <c r="BQ391" s="52" t="s">
        <v>0</v>
      </c>
      <c r="BR391" s="87" t="str">
        <f t="shared" si="364"/>
        <v/>
      </c>
      <c r="BS391" s="52" t="s">
        <v>0</v>
      </c>
      <c r="BT391" s="20" t="str">
        <f t="shared" si="365"/>
        <v/>
      </c>
      <c r="BU391" s="52" t="s">
        <v>0</v>
      </c>
      <c r="BV391" s="135"/>
      <c r="BW391" s="52" t="s">
        <v>0</v>
      </c>
      <c r="BX391" s="57" t="str">
        <f t="shared" si="366"/>
        <v/>
      </c>
      <c r="BY391" s="78" t="str">
        <f>IF(BV391="","",MAX(BY$10:BY390)+1)</f>
        <v/>
      </c>
      <c r="BZ391" s="58" t="str">
        <f t="shared" si="367"/>
        <v/>
      </c>
      <c r="CA391" s="52" t="s">
        <v>0</v>
      </c>
      <c r="CB391" s="20" t="str">
        <f t="shared" si="368"/>
        <v/>
      </c>
      <c r="CC391" s="52" t="s">
        <v>0</v>
      </c>
      <c r="CD391" s="63" t="str">
        <f>IF(AND(BM391="NEMA",BN391="NEMA"),MAX(CD$10:CD390)+1,"")</f>
        <v/>
      </c>
      <c r="CE391" s="58" t="str">
        <f t="shared" si="369"/>
        <v/>
      </c>
      <c r="CF391" t="s">
        <v>0</v>
      </c>
      <c r="CG391" s="138" t="str">
        <f t="shared" si="329"/>
        <v/>
      </c>
      <c r="CH391" t="s">
        <v>0</v>
      </c>
      <c r="CI391" s="57" t="str">
        <f>IF(CD391="","",IF(M391&lt;&gt;"CRO","","INSERT INTO osoba (id,reg_broj,oib,spol_id,dat_rodjenja) VALUES ("&amp;CD391&amp;",(SELECT max(reg_broj)+1 FROM osoba),Null,'"&amp;CG391&amp;"',Null); INSERT INTO osoba_log (id,reg_broj,oib,spol_id,dat_rodjenja,dnevnik_id) SELECT id,reg_broj,oib,spol_id,dat_rodjenja,"&amp;dnevnik_id&amp;" FROM osoba WHERE id = "&amp;CD391&amp;";"))</f>
        <v/>
      </c>
      <c r="CJ391" s="71" t="str">
        <f>IF(CD391="","","INSERT INTO imeprezime (id,osoba_id,rbr,ime,prezime,klub_id,identitet_id,sintaksa_id,info,aktivno,dnevnik_id) VALUES ("&amp;CD391&amp;","&amp;IF(CI391="","Null",CD391)&amp;",1,'"&amp;BK391&amp;"','"&amp;BL391&amp;"',(SELECT id FROM klub WHERE naziv = '"&amp;BD391&amp;"'),Null,1,'',1,"&amp;dnevnik_id&amp;");")</f>
        <v/>
      </c>
      <c r="CK391" t="s">
        <v>0</v>
      </c>
      <c r="CL391" s="20" t="str">
        <f t="shared" si="370"/>
        <v/>
      </c>
      <c r="CM391" s="52" t="s">
        <v>0</v>
      </c>
      <c r="CN391" s="57" t="str">
        <f t="shared" si="330"/>
        <v/>
      </c>
      <c r="CO391" s="71" t="str">
        <f t="shared" si="331"/>
        <v/>
      </c>
      <c r="CP391" s="52" t="s">
        <v>0</v>
      </c>
      <c r="CQ391" s="57" t="str">
        <f t="shared" si="371"/>
        <v/>
      </c>
      <c r="CR391" s="58" t="str">
        <f t="shared" si="372"/>
        <v/>
      </c>
      <c r="CS391" s="52" t="s">
        <v>0</v>
      </c>
      <c r="CT391" s="57" t="str">
        <f t="shared" si="373"/>
        <v/>
      </c>
      <c r="CU391" s="58" t="str">
        <f t="shared" si="374"/>
        <v/>
      </c>
      <c r="CV391" s="52" t="s">
        <v>0</v>
      </c>
      <c r="CW391" s="57" t="str">
        <f t="shared" si="375"/>
        <v/>
      </c>
      <c r="CX391" s="58" t="str">
        <f t="shared" si="376"/>
        <v/>
      </c>
      <c r="CY391" s="52" t="s">
        <v>0</v>
      </c>
      <c r="CZ391" s="63" t="str">
        <f t="shared" si="377"/>
        <v/>
      </c>
      <c r="DA391" s="58" t="str" cm="1">
        <f t="array" ref="DA391">IF(CZ391&lt;&gt;"",INDEX(imePrezime_id,CZ391,0),IF(CD391&lt;&gt;"",CD391,""))</f>
        <v/>
      </c>
      <c r="DB391" s="52" t="s">
        <v>0</v>
      </c>
      <c r="DC391" s="63" t="str">
        <f t="shared" si="378"/>
        <v/>
      </c>
      <c r="DD391" s="78" t="str">
        <f t="shared" si="332"/>
        <v/>
      </c>
      <c r="DE391" s="78" t="str">
        <f t="shared" si="379"/>
        <v/>
      </c>
      <c r="DF391" s="78" t="str">
        <f t="shared" si="380"/>
        <v/>
      </c>
      <c r="DG391" s="71" t="str">
        <f t="shared" si="381"/>
        <v/>
      </c>
      <c r="DH391" s="52" t="s">
        <v>0</v>
      </c>
      <c r="DI391" s="63" t="str">
        <f>IF(BL391="","",MAX(DI$10:DI390)+1)</f>
        <v/>
      </c>
      <c r="DJ391" s="78" t="str">
        <f t="shared" si="382"/>
        <v/>
      </c>
      <c r="DK391" s="78" t="str">
        <f t="shared" si="383"/>
        <v/>
      </c>
      <c r="DL391" s="78" t="str">
        <f t="shared" si="384"/>
        <v/>
      </c>
      <c r="DM391" s="78" t="str">
        <f t="shared" si="385"/>
        <v/>
      </c>
      <c r="DN391" s="78" t="str">
        <f t="shared" si="333"/>
        <v/>
      </c>
      <c r="DO391" s="78" t="str">
        <f t="shared" si="334"/>
        <v/>
      </c>
      <c r="DP391" s="78" t="str">
        <f t="shared" si="386"/>
        <v/>
      </c>
      <c r="DQ391" s="78" t="str">
        <f t="shared" si="387"/>
        <v/>
      </c>
      <c r="DR391" s="78" t="str">
        <f t="shared" si="388"/>
        <v/>
      </c>
      <c r="DS391" s="58" t="str">
        <f t="shared" si="335"/>
        <v/>
      </c>
      <c r="DT391" s="52" t="s">
        <v>0</v>
      </c>
      <c r="DU391" s="20"/>
      <c r="DV391" s="52"/>
      <c r="DW391" s="20"/>
      <c r="DX391" s="52"/>
      <c r="DY391" s="230"/>
      <c r="DZ391" s="52" t="s">
        <v>0</v>
      </c>
    </row>
    <row r="392" spans="1:130" x14ac:dyDescent="0.25">
      <c r="A392" t="s">
        <v>0</v>
      </c>
      <c r="B392" s="57" t="str">
        <f>IF(csv!F384="","",csv!T384)</f>
        <v/>
      </c>
      <c r="C392" s="33" t="s">
        <v>0</v>
      </c>
      <c r="D392" s="33" t="str">
        <f>IF(csv!F384="","",csv!F384)</f>
        <v/>
      </c>
      <c r="E392" s="33" t="str">
        <f>IF(csv!E384="","",csv!E384)</f>
        <v/>
      </c>
      <c r="F392" s="33" t="s">
        <v>0</v>
      </c>
      <c r="G392" s="78" t="str">
        <f>IF(csv!M384="","",csv!M384)</f>
        <v/>
      </c>
      <c r="H392" s="78" t="str">
        <f>IF(csv!N384="","",csv!N384)</f>
        <v/>
      </c>
      <c r="I392" s="33" t="s">
        <v>0</v>
      </c>
      <c r="J392" s="33" t="str">
        <f>IF(csv!P384="","",csv!P384)</f>
        <v/>
      </c>
      <c r="K392" s="33" t="str">
        <f>IF(csv!Q384="","",csv!Q384)</f>
        <v/>
      </c>
      <c r="L392" s="33" t="s">
        <v>0</v>
      </c>
      <c r="M392" s="71" t="str">
        <f>IF(csv!R384="","",csv!R384)</f>
        <v/>
      </c>
      <c r="N392" s="52" t="s">
        <v>0</v>
      </c>
      <c r="O392" s="57" t="str">
        <f t="shared" si="336"/>
        <v/>
      </c>
      <c r="P392" s="78" t="str">
        <f>IF(O392="","",IF(COUNTIF(O$10:O391,O392)=0,P391+1,P391))</f>
        <v/>
      </c>
      <c r="Q392" s="93" t="str">
        <f t="shared" si="337"/>
        <v/>
      </c>
      <c r="R392" s="94" t="str" cm="1">
        <f t="array" ref="R392">IF(S392="","",INDEX(natjecanjeStaze_naziv,MATCH(S392,natjecanjeStaze_stazaId,0)))</f>
        <v/>
      </c>
      <c r="S392" s="58" t="str">
        <f t="shared" si="338"/>
        <v/>
      </c>
      <c r="T392" s="52" t="s">
        <v>0</v>
      </c>
      <c r="U392" s="165" t="str">
        <f t="shared" si="339"/>
        <v/>
      </c>
      <c r="V392" s="52" t="s">
        <v>0</v>
      </c>
      <c r="W392" s="57" t="str">
        <f t="shared" si="340"/>
        <v/>
      </c>
      <c r="X392" s="78" t="str">
        <f t="shared" si="389"/>
        <v/>
      </c>
      <c r="Y392" s="33" t="str">
        <f t="shared" si="341"/>
        <v/>
      </c>
      <c r="Z392" s="71" t="str">
        <f>IF(Y392="","",MAX(Z$10:Z391)+1)</f>
        <v/>
      </c>
      <c r="AA392" s="52" t="s">
        <v>0</v>
      </c>
      <c r="AB392" s="135"/>
      <c r="AC392" s="52" t="s">
        <v>0</v>
      </c>
      <c r="AD392" s="20" t="str">
        <f t="shared" si="342"/>
        <v/>
      </c>
      <c r="AE392" s="52" t="s">
        <v>0</v>
      </c>
      <c r="AF392" s="165" t="str">
        <f t="shared" si="343"/>
        <v/>
      </c>
      <c r="AG392" s="52" t="s">
        <v>0</v>
      </c>
      <c r="AH392" s="57" t="str">
        <f t="shared" si="344"/>
        <v/>
      </c>
      <c r="AI392" s="33" t="str">
        <f t="shared" si="345"/>
        <v/>
      </c>
      <c r="AJ392" s="78" t="str">
        <f t="shared" si="390"/>
        <v/>
      </c>
      <c r="AK392" s="33" t="str" cm="1">
        <f t="array" ref="AK392">IF(AJ392="",""&amp;AI392,IF(AJ392="NEMA",AI392,INDEX(klub_naziv,MATCH(INDEX(klubAlias_klubId,AJ392),klub_id,0))))</f>
        <v/>
      </c>
      <c r="AL392" s="33" t="str" cm="1">
        <f t="array" ref="AL392">IFERROR(""&amp;INDEX(registarNatjecatelji,CX392,4),"")</f>
        <v/>
      </c>
      <c r="AM392" s="95" t="str">
        <f t="shared" si="346"/>
        <v/>
      </c>
      <c r="AN392" s="71" t="str">
        <f t="shared" si="347"/>
        <v/>
      </c>
      <c r="AO392" s="52" t="s">
        <v>0</v>
      </c>
      <c r="AP392" s="87" t="str">
        <f>IF(AJ392&lt;&gt;"NEMA","",IF(IFERROR(MATCH(AI392,AI$10:AI391,0),0)&lt;&gt;0,"",AI392))</f>
        <v/>
      </c>
      <c r="AQ392" s="52" t="s">
        <v>0</v>
      </c>
      <c r="AR392" s="135"/>
      <c r="AS392" s="52" t="s">
        <v>0</v>
      </c>
      <c r="AT392" s="57" t="str">
        <f t="shared" si="348"/>
        <v/>
      </c>
      <c r="AU392" s="33" t="str">
        <f>IF(AT392="","",MAX(AU$10:AU391)+1)</f>
        <v/>
      </c>
      <c r="AV392" s="33" t="str">
        <f t="shared" si="349"/>
        <v/>
      </c>
      <c r="AW392" s="33" t="str">
        <f t="shared" si="350"/>
        <v/>
      </c>
      <c r="AX392" s="33" t="str">
        <f>IF(AR392="","",MAX(AX$10:AX391)+1)</f>
        <v/>
      </c>
      <c r="AY392" s="94" t="str">
        <f t="shared" si="351"/>
        <v/>
      </c>
      <c r="AZ392" s="71" t="str">
        <f t="shared" si="352"/>
        <v/>
      </c>
      <c r="BA392" s="52" t="s">
        <v>0</v>
      </c>
      <c r="BB392" s="20" t="str">
        <f t="shared" si="353"/>
        <v/>
      </c>
      <c r="BC392" s="52" t="s">
        <v>0</v>
      </c>
      <c r="BD392" s="165" t="str">
        <f t="shared" si="354"/>
        <v/>
      </c>
      <c r="BE392" s="52" t="s">
        <v>0</v>
      </c>
      <c r="BF392" s="63" t="str">
        <f t="shared" si="355"/>
        <v/>
      </c>
      <c r="BG392" s="93" t="str">
        <f t="shared" si="356"/>
        <v/>
      </c>
      <c r="BH392" s="211" t="str">
        <f t="shared" si="357"/>
        <v/>
      </c>
      <c r="BI392" s="212" t="str">
        <f t="shared" si="328"/>
        <v/>
      </c>
      <c r="BJ392" s="52" t="s">
        <v>0</v>
      </c>
      <c r="BK392" s="57" t="str">
        <f t="shared" si="358"/>
        <v/>
      </c>
      <c r="BL392" s="33" t="str">
        <f t="shared" si="359"/>
        <v/>
      </c>
      <c r="BM392" s="78" t="str">
        <f t="shared" si="360"/>
        <v/>
      </c>
      <c r="BN392" s="78" t="str">
        <f t="shared" si="361"/>
        <v/>
      </c>
      <c r="BO392" s="33" t="str">
        <f t="shared" si="362"/>
        <v/>
      </c>
      <c r="BP392" s="71" t="str">
        <f t="shared" si="363"/>
        <v/>
      </c>
      <c r="BQ392" s="52" t="s">
        <v>0</v>
      </c>
      <c r="BR392" s="87" t="str">
        <f t="shared" si="364"/>
        <v/>
      </c>
      <c r="BS392" s="52" t="s">
        <v>0</v>
      </c>
      <c r="BT392" s="20" t="str">
        <f t="shared" si="365"/>
        <v/>
      </c>
      <c r="BU392" s="52" t="s">
        <v>0</v>
      </c>
      <c r="BV392" s="135"/>
      <c r="BW392" s="52" t="s">
        <v>0</v>
      </c>
      <c r="BX392" s="57" t="str">
        <f t="shared" si="366"/>
        <v/>
      </c>
      <c r="BY392" s="78" t="str">
        <f>IF(BV392="","",MAX(BY$10:BY391)+1)</f>
        <v/>
      </c>
      <c r="BZ392" s="58" t="str">
        <f t="shared" si="367"/>
        <v/>
      </c>
      <c r="CA392" s="52" t="s">
        <v>0</v>
      </c>
      <c r="CB392" s="20" t="str">
        <f t="shared" si="368"/>
        <v/>
      </c>
      <c r="CC392" s="52" t="s">
        <v>0</v>
      </c>
      <c r="CD392" s="63" t="str">
        <f>IF(AND(BM392="NEMA",BN392="NEMA"),MAX(CD$10:CD391)+1,"")</f>
        <v/>
      </c>
      <c r="CE392" s="58" t="str">
        <f t="shared" si="369"/>
        <v/>
      </c>
      <c r="CF392" t="s">
        <v>0</v>
      </c>
      <c r="CG392" s="138" t="str">
        <f t="shared" si="329"/>
        <v/>
      </c>
      <c r="CH392" t="s">
        <v>0</v>
      </c>
      <c r="CI392" s="57" t="str">
        <f>IF(CD392="","",IF(M392&lt;&gt;"CRO","","INSERT INTO osoba (id,reg_broj,oib,spol_id,dat_rodjenja) VALUES ("&amp;CD392&amp;",(SELECT max(reg_broj)+1 FROM osoba),Null,'"&amp;CG392&amp;"',Null); INSERT INTO osoba_log (id,reg_broj,oib,spol_id,dat_rodjenja,dnevnik_id) SELECT id,reg_broj,oib,spol_id,dat_rodjenja,"&amp;dnevnik_id&amp;" FROM osoba WHERE id = "&amp;CD392&amp;";"))</f>
        <v/>
      </c>
      <c r="CJ392" s="71" t="str">
        <f>IF(CD392="","","INSERT INTO imeprezime (id,osoba_id,rbr,ime,prezime,klub_id,identitet_id,sintaksa_id,info,aktivno,dnevnik_id) VALUES ("&amp;CD392&amp;","&amp;IF(CI392="","Null",CD392)&amp;",1,'"&amp;BK392&amp;"','"&amp;BL392&amp;"',(SELECT id FROM klub WHERE naziv = '"&amp;BD392&amp;"'),Null,1,'',1,"&amp;dnevnik_id&amp;");")</f>
        <v/>
      </c>
      <c r="CK392" t="s">
        <v>0</v>
      </c>
      <c r="CL392" s="20" t="str">
        <f t="shared" si="370"/>
        <v/>
      </c>
      <c r="CM392" s="52" t="s">
        <v>0</v>
      </c>
      <c r="CN392" s="57" t="str">
        <f t="shared" si="330"/>
        <v/>
      </c>
      <c r="CO392" s="71" t="str">
        <f t="shared" si="331"/>
        <v/>
      </c>
      <c r="CP392" s="52" t="s">
        <v>0</v>
      </c>
      <c r="CQ392" s="57" t="str">
        <f t="shared" si="371"/>
        <v/>
      </c>
      <c r="CR392" s="58" t="str">
        <f t="shared" si="372"/>
        <v/>
      </c>
      <c r="CS392" s="52" t="s">
        <v>0</v>
      </c>
      <c r="CT392" s="57" t="str">
        <f t="shared" si="373"/>
        <v/>
      </c>
      <c r="CU392" s="58" t="str">
        <f t="shared" si="374"/>
        <v/>
      </c>
      <c r="CV392" s="52" t="s">
        <v>0</v>
      </c>
      <c r="CW392" s="57" t="str">
        <f t="shared" si="375"/>
        <v/>
      </c>
      <c r="CX392" s="58" t="str">
        <f t="shared" si="376"/>
        <v/>
      </c>
      <c r="CY392" s="52" t="s">
        <v>0</v>
      </c>
      <c r="CZ392" s="63" t="str">
        <f t="shared" si="377"/>
        <v/>
      </c>
      <c r="DA392" s="58" t="str" cm="1">
        <f t="array" ref="DA392">IF(CZ392&lt;&gt;"",INDEX(imePrezime_id,CZ392,0),IF(CD392&lt;&gt;"",CD392,""))</f>
        <v/>
      </c>
      <c r="DB392" s="52" t="s">
        <v>0</v>
      </c>
      <c r="DC392" s="63" t="str">
        <f t="shared" si="378"/>
        <v/>
      </c>
      <c r="DD392" s="78" t="str">
        <f t="shared" si="332"/>
        <v/>
      </c>
      <c r="DE392" s="78" t="str">
        <f t="shared" si="379"/>
        <v/>
      </c>
      <c r="DF392" s="78" t="str">
        <f t="shared" si="380"/>
        <v/>
      </c>
      <c r="DG392" s="71" t="str">
        <f t="shared" si="381"/>
        <v/>
      </c>
      <c r="DH392" s="52" t="s">
        <v>0</v>
      </c>
      <c r="DI392" s="63" t="str">
        <f>IF(BL392="","",MAX(DI$10:DI391)+1)</f>
        <v/>
      </c>
      <c r="DJ392" s="78" t="str">
        <f t="shared" si="382"/>
        <v/>
      </c>
      <c r="DK392" s="78" t="str">
        <f t="shared" si="383"/>
        <v/>
      </c>
      <c r="DL392" s="78" t="str">
        <f t="shared" si="384"/>
        <v/>
      </c>
      <c r="DM392" s="78" t="str">
        <f t="shared" si="385"/>
        <v/>
      </c>
      <c r="DN392" s="78" t="str">
        <f t="shared" si="333"/>
        <v/>
      </c>
      <c r="DO392" s="78" t="str">
        <f t="shared" si="334"/>
        <v/>
      </c>
      <c r="DP392" s="78" t="str">
        <f t="shared" si="386"/>
        <v/>
      </c>
      <c r="DQ392" s="78" t="str">
        <f t="shared" si="387"/>
        <v/>
      </c>
      <c r="DR392" s="78" t="str">
        <f t="shared" si="388"/>
        <v/>
      </c>
      <c r="DS392" s="58" t="str">
        <f t="shared" si="335"/>
        <v/>
      </c>
      <c r="DT392" s="52" t="s">
        <v>0</v>
      </c>
      <c r="DU392" s="20"/>
      <c r="DV392" s="52"/>
      <c r="DW392" s="20"/>
      <c r="DX392" s="52"/>
      <c r="DY392" s="230"/>
      <c r="DZ392" s="52" t="s">
        <v>0</v>
      </c>
    </row>
    <row r="393" spans="1:130" x14ac:dyDescent="0.25">
      <c r="A393" t="s">
        <v>0</v>
      </c>
      <c r="B393" s="57" t="str">
        <f>IF(csv!F385="","",csv!T385)</f>
        <v/>
      </c>
      <c r="C393" s="33" t="s">
        <v>0</v>
      </c>
      <c r="D393" s="33" t="str">
        <f>IF(csv!F385="","",csv!F385)</f>
        <v/>
      </c>
      <c r="E393" s="33" t="str">
        <f>IF(csv!E385="","",csv!E385)</f>
        <v/>
      </c>
      <c r="F393" s="33" t="s">
        <v>0</v>
      </c>
      <c r="G393" s="78" t="str">
        <f>IF(csv!M385="","",csv!M385)</f>
        <v/>
      </c>
      <c r="H393" s="78" t="str">
        <f>IF(csv!N385="","",csv!N385)</f>
        <v/>
      </c>
      <c r="I393" s="33" t="s">
        <v>0</v>
      </c>
      <c r="J393" s="33" t="str">
        <f>IF(csv!P385="","",csv!P385)</f>
        <v/>
      </c>
      <c r="K393" s="33" t="str">
        <f>IF(csv!Q385="","",csv!Q385)</f>
        <v/>
      </c>
      <c r="L393" s="33" t="s">
        <v>0</v>
      </c>
      <c r="M393" s="71" t="str">
        <f>IF(csv!R385="","",csv!R385)</f>
        <v/>
      </c>
      <c r="N393" s="52" t="s">
        <v>0</v>
      </c>
      <c r="O393" s="57" t="str">
        <f t="shared" si="336"/>
        <v/>
      </c>
      <c r="P393" s="78" t="str">
        <f>IF(O393="","",IF(COUNTIF(O$10:O392,O393)=0,P392+1,P392))</f>
        <v/>
      </c>
      <c r="Q393" s="93" t="str">
        <f t="shared" si="337"/>
        <v/>
      </c>
      <c r="R393" s="94" t="str" cm="1">
        <f t="array" ref="R393">IF(S393="","",INDEX(natjecanjeStaze_naziv,MATCH(S393,natjecanjeStaze_stazaId,0)))</f>
        <v/>
      </c>
      <c r="S393" s="58" t="str">
        <f t="shared" si="338"/>
        <v/>
      </c>
      <c r="T393" s="52" t="s">
        <v>0</v>
      </c>
      <c r="U393" s="165" t="str">
        <f t="shared" si="339"/>
        <v/>
      </c>
      <c r="V393" s="52" t="s">
        <v>0</v>
      </c>
      <c r="W393" s="57" t="str">
        <f t="shared" si="340"/>
        <v/>
      </c>
      <c r="X393" s="78" t="str">
        <f t="shared" si="389"/>
        <v/>
      </c>
      <c r="Y393" s="33" t="str">
        <f t="shared" si="341"/>
        <v/>
      </c>
      <c r="Z393" s="71" t="str">
        <f>IF(Y393="","",MAX(Z$10:Z392)+1)</f>
        <v/>
      </c>
      <c r="AA393" s="52" t="s">
        <v>0</v>
      </c>
      <c r="AB393" s="135"/>
      <c r="AC393" s="52" t="s">
        <v>0</v>
      </c>
      <c r="AD393" s="20" t="str">
        <f t="shared" si="342"/>
        <v/>
      </c>
      <c r="AE393" s="52" t="s">
        <v>0</v>
      </c>
      <c r="AF393" s="165" t="str">
        <f t="shared" si="343"/>
        <v/>
      </c>
      <c r="AG393" s="52" t="s">
        <v>0</v>
      </c>
      <c r="AH393" s="57" t="str">
        <f t="shared" si="344"/>
        <v/>
      </c>
      <c r="AI393" s="33" t="str">
        <f t="shared" si="345"/>
        <v/>
      </c>
      <c r="AJ393" s="78" t="str">
        <f t="shared" si="390"/>
        <v/>
      </c>
      <c r="AK393" s="33" t="str" cm="1">
        <f t="array" ref="AK393">IF(AJ393="",""&amp;AI393,IF(AJ393="NEMA",AI393,INDEX(klub_naziv,MATCH(INDEX(klubAlias_klubId,AJ393),klub_id,0))))</f>
        <v/>
      </c>
      <c r="AL393" s="33" t="str" cm="1">
        <f t="array" ref="AL393">IFERROR(""&amp;INDEX(registarNatjecatelji,CX393,4),"")</f>
        <v/>
      </c>
      <c r="AM393" s="95" t="str">
        <f t="shared" si="346"/>
        <v/>
      </c>
      <c r="AN393" s="71" t="str">
        <f t="shared" si="347"/>
        <v/>
      </c>
      <c r="AO393" s="52" t="s">
        <v>0</v>
      </c>
      <c r="AP393" s="87" t="str">
        <f>IF(AJ393&lt;&gt;"NEMA","",IF(IFERROR(MATCH(AI393,AI$10:AI392,0),0)&lt;&gt;0,"",AI393))</f>
        <v/>
      </c>
      <c r="AQ393" s="52" t="s">
        <v>0</v>
      </c>
      <c r="AR393" s="135"/>
      <c r="AS393" s="52" t="s">
        <v>0</v>
      </c>
      <c r="AT393" s="57" t="str">
        <f t="shared" si="348"/>
        <v/>
      </c>
      <c r="AU393" s="33" t="str">
        <f>IF(AT393="","",MAX(AU$10:AU392)+1)</f>
        <v/>
      </c>
      <c r="AV393" s="33" t="str">
        <f t="shared" si="349"/>
        <v/>
      </c>
      <c r="AW393" s="33" t="str">
        <f t="shared" si="350"/>
        <v/>
      </c>
      <c r="AX393" s="33" t="str">
        <f>IF(AR393="","",MAX(AX$10:AX392)+1)</f>
        <v/>
      </c>
      <c r="AY393" s="94" t="str">
        <f t="shared" si="351"/>
        <v/>
      </c>
      <c r="AZ393" s="71" t="str">
        <f t="shared" si="352"/>
        <v/>
      </c>
      <c r="BA393" s="52" t="s">
        <v>0</v>
      </c>
      <c r="BB393" s="20" t="str">
        <f t="shared" si="353"/>
        <v/>
      </c>
      <c r="BC393" s="52" t="s">
        <v>0</v>
      </c>
      <c r="BD393" s="165" t="str">
        <f t="shared" si="354"/>
        <v/>
      </c>
      <c r="BE393" s="52" t="s">
        <v>0</v>
      </c>
      <c r="BF393" s="63" t="str">
        <f t="shared" si="355"/>
        <v/>
      </c>
      <c r="BG393" s="93" t="str">
        <f t="shared" si="356"/>
        <v/>
      </c>
      <c r="BH393" s="211" t="str">
        <f t="shared" si="357"/>
        <v/>
      </c>
      <c r="BI393" s="212" t="str">
        <f t="shared" si="328"/>
        <v/>
      </c>
      <c r="BJ393" s="52" t="s">
        <v>0</v>
      </c>
      <c r="BK393" s="57" t="str">
        <f t="shared" si="358"/>
        <v/>
      </c>
      <c r="BL393" s="33" t="str">
        <f t="shared" si="359"/>
        <v/>
      </c>
      <c r="BM393" s="78" t="str">
        <f t="shared" si="360"/>
        <v/>
      </c>
      <c r="BN393" s="78" t="str">
        <f t="shared" si="361"/>
        <v/>
      </c>
      <c r="BO393" s="33" t="str">
        <f t="shared" si="362"/>
        <v/>
      </c>
      <c r="BP393" s="71" t="str">
        <f t="shared" si="363"/>
        <v/>
      </c>
      <c r="BQ393" s="52" t="s">
        <v>0</v>
      </c>
      <c r="BR393" s="87" t="str">
        <f t="shared" si="364"/>
        <v/>
      </c>
      <c r="BS393" s="52" t="s">
        <v>0</v>
      </c>
      <c r="BT393" s="20" t="str">
        <f t="shared" si="365"/>
        <v/>
      </c>
      <c r="BU393" s="52" t="s">
        <v>0</v>
      </c>
      <c r="BV393" s="135"/>
      <c r="BW393" s="52" t="s">
        <v>0</v>
      </c>
      <c r="BX393" s="57" t="str">
        <f t="shared" si="366"/>
        <v/>
      </c>
      <c r="BY393" s="78" t="str">
        <f>IF(BV393="","",MAX(BY$10:BY392)+1)</f>
        <v/>
      </c>
      <c r="BZ393" s="58" t="str">
        <f t="shared" si="367"/>
        <v/>
      </c>
      <c r="CA393" s="52" t="s">
        <v>0</v>
      </c>
      <c r="CB393" s="20" t="str">
        <f t="shared" si="368"/>
        <v/>
      </c>
      <c r="CC393" s="52" t="s">
        <v>0</v>
      </c>
      <c r="CD393" s="63" t="str">
        <f>IF(AND(BM393="NEMA",BN393="NEMA"),MAX(CD$10:CD392)+1,"")</f>
        <v/>
      </c>
      <c r="CE393" s="58" t="str">
        <f t="shared" si="369"/>
        <v/>
      </c>
      <c r="CF393" t="s">
        <v>0</v>
      </c>
      <c r="CG393" s="138" t="str">
        <f t="shared" si="329"/>
        <v/>
      </c>
      <c r="CH393" t="s">
        <v>0</v>
      </c>
      <c r="CI393" s="57" t="str">
        <f>IF(CD393="","",IF(M393&lt;&gt;"CRO","","INSERT INTO osoba (id,reg_broj,oib,spol_id,dat_rodjenja) VALUES ("&amp;CD393&amp;",(SELECT max(reg_broj)+1 FROM osoba),Null,'"&amp;CG393&amp;"',Null); INSERT INTO osoba_log (id,reg_broj,oib,spol_id,dat_rodjenja,dnevnik_id) SELECT id,reg_broj,oib,spol_id,dat_rodjenja,"&amp;dnevnik_id&amp;" FROM osoba WHERE id = "&amp;CD393&amp;";"))</f>
        <v/>
      </c>
      <c r="CJ393" s="71" t="str">
        <f>IF(CD393="","","INSERT INTO imeprezime (id,osoba_id,rbr,ime,prezime,klub_id,identitet_id,sintaksa_id,info,aktivno,dnevnik_id) VALUES ("&amp;CD393&amp;","&amp;IF(CI393="","Null",CD393)&amp;",1,'"&amp;BK393&amp;"','"&amp;BL393&amp;"',(SELECT id FROM klub WHERE naziv = '"&amp;BD393&amp;"'),Null,1,'',1,"&amp;dnevnik_id&amp;");")</f>
        <v/>
      </c>
      <c r="CK393" t="s">
        <v>0</v>
      </c>
      <c r="CL393" s="20" t="str">
        <f t="shared" si="370"/>
        <v/>
      </c>
      <c r="CM393" s="52" t="s">
        <v>0</v>
      </c>
      <c r="CN393" s="57" t="str">
        <f t="shared" si="330"/>
        <v/>
      </c>
      <c r="CO393" s="71" t="str">
        <f t="shared" si="331"/>
        <v/>
      </c>
      <c r="CP393" s="52" t="s">
        <v>0</v>
      </c>
      <c r="CQ393" s="57" t="str">
        <f t="shared" si="371"/>
        <v/>
      </c>
      <c r="CR393" s="58" t="str">
        <f t="shared" si="372"/>
        <v/>
      </c>
      <c r="CS393" s="52" t="s">
        <v>0</v>
      </c>
      <c r="CT393" s="57" t="str">
        <f t="shared" si="373"/>
        <v/>
      </c>
      <c r="CU393" s="58" t="str">
        <f t="shared" si="374"/>
        <v/>
      </c>
      <c r="CV393" s="52" t="s">
        <v>0</v>
      </c>
      <c r="CW393" s="57" t="str">
        <f t="shared" si="375"/>
        <v/>
      </c>
      <c r="CX393" s="58" t="str">
        <f t="shared" si="376"/>
        <v/>
      </c>
      <c r="CY393" s="52" t="s">
        <v>0</v>
      </c>
      <c r="CZ393" s="63" t="str">
        <f t="shared" si="377"/>
        <v/>
      </c>
      <c r="DA393" s="58" t="str" cm="1">
        <f t="array" ref="DA393">IF(CZ393&lt;&gt;"",INDEX(imePrezime_id,CZ393,0),IF(CD393&lt;&gt;"",CD393,""))</f>
        <v/>
      </c>
      <c r="DB393" s="52" t="s">
        <v>0</v>
      </c>
      <c r="DC393" s="63" t="str">
        <f t="shared" si="378"/>
        <v/>
      </c>
      <c r="DD393" s="78" t="str">
        <f t="shared" si="332"/>
        <v/>
      </c>
      <c r="DE393" s="78" t="str">
        <f t="shared" si="379"/>
        <v/>
      </c>
      <c r="DF393" s="78" t="str">
        <f t="shared" si="380"/>
        <v/>
      </c>
      <c r="DG393" s="71" t="str">
        <f t="shared" si="381"/>
        <v/>
      </c>
      <c r="DH393" s="52" t="s">
        <v>0</v>
      </c>
      <c r="DI393" s="63" t="str">
        <f>IF(BL393="","",MAX(DI$10:DI392)+1)</f>
        <v/>
      </c>
      <c r="DJ393" s="78" t="str">
        <f t="shared" si="382"/>
        <v/>
      </c>
      <c r="DK393" s="78" t="str">
        <f t="shared" si="383"/>
        <v/>
      </c>
      <c r="DL393" s="78" t="str">
        <f t="shared" si="384"/>
        <v/>
      </c>
      <c r="DM393" s="78" t="str">
        <f t="shared" si="385"/>
        <v/>
      </c>
      <c r="DN393" s="78" t="str">
        <f t="shared" si="333"/>
        <v/>
      </c>
      <c r="DO393" s="78" t="str">
        <f t="shared" si="334"/>
        <v/>
      </c>
      <c r="DP393" s="78" t="str">
        <f t="shared" si="386"/>
        <v/>
      </c>
      <c r="DQ393" s="78" t="str">
        <f t="shared" si="387"/>
        <v/>
      </c>
      <c r="DR393" s="78" t="str">
        <f t="shared" si="388"/>
        <v/>
      </c>
      <c r="DS393" s="58" t="str">
        <f t="shared" si="335"/>
        <v/>
      </c>
      <c r="DT393" s="52" t="s">
        <v>0</v>
      </c>
      <c r="DU393" s="20"/>
      <c r="DV393" s="52"/>
      <c r="DW393" s="20"/>
      <c r="DX393" s="52"/>
      <c r="DY393" s="230"/>
      <c r="DZ393" s="52" t="s">
        <v>0</v>
      </c>
    </row>
    <row r="394" spans="1:130" x14ac:dyDescent="0.25">
      <c r="A394" t="s">
        <v>0</v>
      </c>
      <c r="B394" s="57" t="str">
        <f>IF(csv!F386="","",csv!T386)</f>
        <v/>
      </c>
      <c r="C394" s="33" t="s">
        <v>0</v>
      </c>
      <c r="D394" s="33" t="str">
        <f>IF(csv!F386="","",csv!F386)</f>
        <v/>
      </c>
      <c r="E394" s="33" t="str">
        <f>IF(csv!E386="","",csv!E386)</f>
        <v/>
      </c>
      <c r="F394" s="33" t="s">
        <v>0</v>
      </c>
      <c r="G394" s="78" t="str">
        <f>IF(csv!M386="","",csv!M386)</f>
        <v/>
      </c>
      <c r="H394" s="78" t="str">
        <f>IF(csv!N386="","",csv!N386)</f>
        <v/>
      </c>
      <c r="I394" s="33" t="s">
        <v>0</v>
      </c>
      <c r="J394" s="33" t="str">
        <f>IF(csv!P386="","",csv!P386)</f>
        <v/>
      </c>
      <c r="K394" s="33" t="str">
        <f>IF(csv!Q386="","",csv!Q386)</f>
        <v/>
      </c>
      <c r="L394" s="33" t="s">
        <v>0</v>
      </c>
      <c r="M394" s="71" t="str">
        <f>IF(csv!R386="","",csv!R386)</f>
        <v/>
      </c>
      <c r="N394" s="52" t="s">
        <v>0</v>
      </c>
      <c r="O394" s="57" t="str">
        <f t="shared" si="336"/>
        <v/>
      </c>
      <c r="P394" s="78" t="str">
        <f>IF(O394="","",IF(COUNTIF(O$10:O393,O394)=0,P393+1,P393))</f>
        <v/>
      </c>
      <c r="Q394" s="93" t="str">
        <f t="shared" si="337"/>
        <v/>
      </c>
      <c r="R394" s="94" t="str" cm="1">
        <f t="array" ref="R394">IF(S394="","",INDEX(natjecanjeStaze_naziv,MATCH(S394,natjecanjeStaze_stazaId,0)))</f>
        <v/>
      </c>
      <c r="S394" s="58" t="str">
        <f t="shared" si="338"/>
        <v/>
      </c>
      <c r="T394" s="52" t="s">
        <v>0</v>
      </c>
      <c r="U394" s="165" t="str">
        <f t="shared" si="339"/>
        <v/>
      </c>
      <c r="V394" s="52" t="s">
        <v>0</v>
      </c>
      <c r="W394" s="57" t="str">
        <f t="shared" si="340"/>
        <v/>
      </c>
      <c r="X394" s="78" t="str">
        <f t="shared" si="389"/>
        <v/>
      </c>
      <c r="Y394" s="33" t="str">
        <f t="shared" si="341"/>
        <v/>
      </c>
      <c r="Z394" s="71" t="str">
        <f>IF(Y394="","",MAX(Z$10:Z393)+1)</f>
        <v/>
      </c>
      <c r="AA394" s="52" t="s">
        <v>0</v>
      </c>
      <c r="AB394" s="135"/>
      <c r="AC394" s="52" t="s">
        <v>0</v>
      </c>
      <c r="AD394" s="20" t="str">
        <f t="shared" si="342"/>
        <v/>
      </c>
      <c r="AE394" s="52" t="s">
        <v>0</v>
      </c>
      <c r="AF394" s="165" t="str">
        <f t="shared" si="343"/>
        <v/>
      </c>
      <c r="AG394" s="52" t="s">
        <v>0</v>
      </c>
      <c r="AH394" s="57" t="str">
        <f t="shared" si="344"/>
        <v/>
      </c>
      <c r="AI394" s="33" t="str">
        <f t="shared" si="345"/>
        <v/>
      </c>
      <c r="AJ394" s="78" t="str">
        <f t="shared" si="390"/>
        <v/>
      </c>
      <c r="AK394" s="33" t="str" cm="1">
        <f t="array" ref="AK394">IF(AJ394="",""&amp;AI394,IF(AJ394="NEMA",AI394,INDEX(klub_naziv,MATCH(INDEX(klubAlias_klubId,AJ394),klub_id,0))))</f>
        <v/>
      </c>
      <c r="AL394" s="33" t="str" cm="1">
        <f t="array" ref="AL394">IFERROR(""&amp;INDEX(registarNatjecatelji,CX394,4),"")</f>
        <v/>
      </c>
      <c r="AM394" s="95" t="str">
        <f t="shared" si="346"/>
        <v/>
      </c>
      <c r="AN394" s="71" t="str">
        <f t="shared" si="347"/>
        <v/>
      </c>
      <c r="AO394" s="52" t="s">
        <v>0</v>
      </c>
      <c r="AP394" s="87" t="str">
        <f>IF(AJ394&lt;&gt;"NEMA","",IF(IFERROR(MATCH(AI394,AI$10:AI393,0),0)&lt;&gt;0,"",AI394))</f>
        <v/>
      </c>
      <c r="AQ394" s="52" t="s">
        <v>0</v>
      </c>
      <c r="AR394" s="135"/>
      <c r="AS394" s="52" t="s">
        <v>0</v>
      </c>
      <c r="AT394" s="57" t="str">
        <f t="shared" si="348"/>
        <v/>
      </c>
      <c r="AU394" s="33" t="str">
        <f>IF(AT394="","",MAX(AU$10:AU393)+1)</f>
        <v/>
      </c>
      <c r="AV394" s="33" t="str">
        <f t="shared" si="349"/>
        <v/>
      </c>
      <c r="AW394" s="33" t="str">
        <f t="shared" si="350"/>
        <v/>
      </c>
      <c r="AX394" s="33" t="str">
        <f>IF(AR394="","",MAX(AX$10:AX393)+1)</f>
        <v/>
      </c>
      <c r="AY394" s="94" t="str">
        <f t="shared" si="351"/>
        <v/>
      </c>
      <c r="AZ394" s="71" t="str">
        <f t="shared" si="352"/>
        <v/>
      </c>
      <c r="BA394" s="52" t="s">
        <v>0</v>
      </c>
      <c r="BB394" s="20" t="str">
        <f t="shared" si="353"/>
        <v/>
      </c>
      <c r="BC394" s="52" t="s">
        <v>0</v>
      </c>
      <c r="BD394" s="165" t="str">
        <f t="shared" si="354"/>
        <v/>
      </c>
      <c r="BE394" s="52" t="s">
        <v>0</v>
      </c>
      <c r="BF394" s="63" t="str">
        <f t="shared" si="355"/>
        <v/>
      </c>
      <c r="BG394" s="93" t="str">
        <f t="shared" si="356"/>
        <v/>
      </c>
      <c r="BH394" s="211" t="str">
        <f t="shared" si="357"/>
        <v/>
      </c>
      <c r="BI394" s="212" t="str">
        <f t="shared" si="328"/>
        <v/>
      </c>
      <c r="BJ394" s="52" t="s">
        <v>0</v>
      </c>
      <c r="BK394" s="57" t="str">
        <f t="shared" si="358"/>
        <v/>
      </c>
      <c r="BL394" s="33" t="str">
        <f t="shared" si="359"/>
        <v/>
      </c>
      <c r="BM394" s="78" t="str">
        <f t="shared" si="360"/>
        <v/>
      </c>
      <c r="BN394" s="78" t="str">
        <f t="shared" si="361"/>
        <v/>
      </c>
      <c r="BO394" s="33" t="str">
        <f t="shared" si="362"/>
        <v/>
      </c>
      <c r="BP394" s="71" t="str">
        <f t="shared" si="363"/>
        <v/>
      </c>
      <c r="BQ394" s="52" t="s">
        <v>0</v>
      </c>
      <c r="BR394" s="87" t="str">
        <f t="shared" si="364"/>
        <v/>
      </c>
      <c r="BS394" s="52" t="s">
        <v>0</v>
      </c>
      <c r="BT394" s="20" t="str">
        <f t="shared" si="365"/>
        <v/>
      </c>
      <c r="BU394" s="52" t="s">
        <v>0</v>
      </c>
      <c r="BV394" s="135"/>
      <c r="BW394" s="52" t="s">
        <v>0</v>
      </c>
      <c r="BX394" s="57" t="str">
        <f t="shared" si="366"/>
        <v/>
      </c>
      <c r="BY394" s="78" t="str">
        <f>IF(BV394="","",MAX(BY$10:BY393)+1)</f>
        <v/>
      </c>
      <c r="BZ394" s="58" t="str">
        <f t="shared" si="367"/>
        <v/>
      </c>
      <c r="CA394" s="52" t="s">
        <v>0</v>
      </c>
      <c r="CB394" s="20" t="str">
        <f t="shared" si="368"/>
        <v/>
      </c>
      <c r="CC394" s="52" t="s">
        <v>0</v>
      </c>
      <c r="CD394" s="63" t="str">
        <f>IF(AND(BM394="NEMA",BN394="NEMA"),MAX(CD$10:CD393)+1,"")</f>
        <v/>
      </c>
      <c r="CE394" s="58" t="str">
        <f t="shared" si="369"/>
        <v/>
      </c>
      <c r="CF394" t="s">
        <v>0</v>
      </c>
      <c r="CG394" s="138" t="str">
        <f t="shared" si="329"/>
        <v/>
      </c>
      <c r="CH394" t="s">
        <v>0</v>
      </c>
      <c r="CI394" s="57" t="str">
        <f>IF(CD394="","",IF(M394&lt;&gt;"CRO","","INSERT INTO osoba (id,reg_broj,oib,spol_id,dat_rodjenja) VALUES ("&amp;CD394&amp;",(SELECT max(reg_broj)+1 FROM osoba),Null,'"&amp;CG394&amp;"',Null); INSERT INTO osoba_log (id,reg_broj,oib,spol_id,dat_rodjenja,dnevnik_id) SELECT id,reg_broj,oib,spol_id,dat_rodjenja,"&amp;dnevnik_id&amp;" FROM osoba WHERE id = "&amp;CD394&amp;";"))</f>
        <v/>
      </c>
      <c r="CJ394" s="71" t="str">
        <f>IF(CD394="","","INSERT INTO imeprezime (id,osoba_id,rbr,ime,prezime,klub_id,identitet_id,sintaksa_id,info,aktivno,dnevnik_id) VALUES ("&amp;CD394&amp;","&amp;IF(CI394="","Null",CD394)&amp;",1,'"&amp;BK394&amp;"','"&amp;BL394&amp;"',(SELECT id FROM klub WHERE naziv = '"&amp;BD394&amp;"'),Null,1,'',1,"&amp;dnevnik_id&amp;");")</f>
        <v/>
      </c>
      <c r="CK394" t="s">
        <v>0</v>
      </c>
      <c r="CL394" s="20" t="str">
        <f t="shared" si="370"/>
        <v/>
      </c>
      <c r="CM394" s="52" t="s">
        <v>0</v>
      </c>
      <c r="CN394" s="57" t="str">
        <f t="shared" si="330"/>
        <v/>
      </c>
      <c r="CO394" s="71" t="str">
        <f t="shared" si="331"/>
        <v/>
      </c>
      <c r="CP394" s="52" t="s">
        <v>0</v>
      </c>
      <c r="CQ394" s="57" t="str">
        <f t="shared" si="371"/>
        <v/>
      </c>
      <c r="CR394" s="58" t="str">
        <f t="shared" si="372"/>
        <v/>
      </c>
      <c r="CS394" s="52" t="s">
        <v>0</v>
      </c>
      <c r="CT394" s="57" t="str">
        <f t="shared" si="373"/>
        <v/>
      </c>
      <c r="CU394" s="58" t="str">
        <f t="shared" si="374"/>
        <v/>
      </c>
      <c r="CV394" s="52" t="s">
        <v>0</v>
      </c>
      <c r="CW394" s="57" t="str">
        <f t="shared" si="375"/>
        <v/>
      </c>
      <c r="CX394" s="58" t="str">
        <f t="shared" si="376"/>
        <v/>
      </c>
      <c r="CY394" s="52" t="s">
        <v>0</v>
      </c>
      <c r="CZ394" s="63" t="str">
        <f t="shared" si="377"/>
        <v/>
      </c>
      <c r="DA394" s="58" t="str" cm="1">
        <f t="array" ref="DA394">IF(CZ394&lt;&gt;"",INDEX(imePrezime_id,CZ394,0),IF(CD394&lt;&gt;"",CD394,""))</f>
        <v/>
      </c>
      <c r="DB394" s="52" t="s">
        <v>0</v>
      </c>
      <c r="DC394" s="63" t="str">
        <f t="shared" si="378"/>
        <v/>
      </c>
      <c r="DD394" s="78" t="str">
        <f t="shared" si="332"/>
        <v/>
      </c>
      <c r="DE394" s="78" t="str">
        <f t="shared" si="379"/>
        <v/>
      </c>
      <c r="DF394" s="78" t="str">
        <f t="shared" si="380"/>
        <v/>
      </c>
      <c r="DG394" s="71" t="str">
        <f t="shared" si="381"/>
        <v/>
      </c>
      <c r="DH394" s="52" t="s">
        <v>0</v>
      </c>
      <c r="DI394" s="63" t="str">
        <f>IF(BL394="","",MAX(DI$10:DI393)+1)</f>
        <v/>
      </c>
      <c r="DJ394" s="78" t="str">
        <f t="shared" si="382"/>
        <v/>
      </c>
      <c r="DK394" s="78" t="str">
        <f t="shared" si="383"/>
        <v/>
      </c>
      <c r="DL394" s="78" t="str">
        <f t="shared" si="384"/>
        <v/>
      </c>
      <c r="DM394" s="78" t="str">
        <f t="shared" si="385"/>
        <v/>
      </c>
      <c r="DN394" s="78" t="str">
        <f t="shared" si="333"/>
        <v/>
      </c>
      <c r="DO394" s="78" t="str">
        <f t="shared" si="334"/>
        <v/>
      </c>
      <c r="DP394" s="78" t="str">
        <f t="shared" si="386"/>
        <v/>
      </c>
      <c r="DQ394" s="78" t="str">
        <f t="shared" si="387"/>
        <v/>
      </c>
      <c r="DR394" s="78" t="str">
        <f t="shared" si="388"/>
        <v/>
      </c>
      <c r="DS394" s="58" t="str">
        <f t="shared" si="335"/>
        <v/>
      </c>
      <c r="DT394" s="52" t="s">
        <v>0</v>
      </c>
      <c r="DU394" s="20"/>
      <c r="DV394" s="52"/>
      <c r="DW394" s="20"/>
      <c r="DX394" s="52"/>
      <c r="DY394" s="230"/>
      <c r="DZ394" s="52" t="s">
        <v>0</v>
      </c>
    </row>
    <row r="395" spans="1:130" x14ac:dyDescent="0.25">
      <c r="A395" t="s">
        <v>0</v>
      </c>
      <c r="B395" s="57" t="str">
        <f>IF(csv!F387="","",csv!T387)</f>
        <v/>
      </c>
      <c r="C395" s="33" t="s">
        <v>0</v>
      </c>
      <c r="D395" s="33" t="str">
        <f>IF(csv!F387="","",csv!F387)</f>
        <v/>
      </c>
      <c r="E395" s="33" t="str">
        <f>IF(csv!E387="","",csv!E387)</f>
        <v/>
      </c>
      <c r="F395" s="33" t="s">
        <v>0</v>
      </c>
      <c r="G395" s="78" t="str">
        <f>IF(csv!M387="","",csv!M387)</f>
        <v/>
      </c>
      <c r="H395" s="78" t="str">
        <f>IF(csv!N387="","",csv!N387)</f>
        <v/>
      </c>
      <c r="I395" s="33" t="s">
        <v>0</v>
      </c>
      <c r="J395" s="33" t="str">
        <f>IF(csv!P387="","",csv!P387)</f>
        <v/>
      </c>
      <c r="K395" s="33" t="str">
        <f>IF(csv!Q387="","",csv!Q387)</f>
        <v/>
      </c>
      <c r="L395" s="33" t="s">
        <v>0</v>
      </c>
      <c r="M395" s="71" t="str">
        <f>IF(csv!R387="","",csv!R387)</f>
        <v/>
      </c>
      <c r="N395" s="52" t="s">
        <v>0</v>
      </c>
      <c r="O395" s="57" t="str">
        <f t="shared" si="336"/>
        <v/>
      </c>
      <c r="P395" s="78" t="str">
        <f>IF(O395="","",IF(COUNTIF(O$10:O394,O395)=0,P394+1,P394))</f>
        <v/>
      </c>
      <c r="Q395" s="93" t="str">
        <f t="shared" si="337"/>
        <v/>
      </c>
      <c r="R395" s="94" t="str" cm="1">
        <f t="array" ref="R395">IF(S395="","",INDEX(natjecanjeStaze_naziv,MATCH(S395,natjecanjeStaze_stazaId,0)))</f>
        <v/>
      </c>
      <c r="S395" s="58" t="str">
        <f t="shared" si="338"/>
        <v/>
      </c>
      <c r="T395" s="52" t="s">
        <v>0</v>
      </c>
      <c r="U395" s="165" t="str">
        <f t="shared" si="339"/>
        <v/>
      </c>
      <c r="V395" s="52" t="s">
        <v>0</v>
      </c>
      <c r="W395" s="57" t="str">
        <f t="shared" si="340"/>
        <v/>
      </c>
      <c r="X395" s="78" t="str">
        <f t="shared" si="389"/>
        <v/>
      </c>
      <c r="Y395" s="33" t="str">
        <f t="shared" si="341"/>
        <v/>
      </c>
      <c r="Z395" s="71" t="str">
        <f>IF(Y395="","",MAX(Z$10:Z394)+1)</f>
        <v/>
      </c>
      <c r="AA395" s="52" t="s">
        <v>0</v>
      </c>
      <c r="AB395" s="135"/>
      <c r="AC395" s="52" t="s">
        <v>0</v>
      </c>
      <c r="AD395" s="20" t="str">
        <f t="shared" si="342"/>
        <v/>
      </c>
      <c r="AE395" s="52" t="s">
        <v>0</v>
      </c>
      <c r="AF395" s="165" t="str">
        <f t="shared" si="343"/>
        <v/>
      </c>
      <c r="AG395" s="52" t="s">
        <v>0</v>
      </c>
      <c r="AH395" s="57" t="str">
        <f t="shared" si="344"/>
        <v/>
      </c>
      <c r="AI395" s="33" t="str">
        <f t="shared" si="345"/>
        <v/>
      </c>
      <c r="AJ395" s="78" t="str">
        <f t="shared" si="390"/>
        <v/>
      </c>
      <c r="AK395" s="33" t="str" cm="1">
        <f t="array" ref="AK395">IF(AJ395="",""&amp;AI395,IF(AJ395="NEMA",AI395,INDEX(klub_naziv,MATCH(INDEX(klubAlias_klubId,AJ395),klub_id,0))))</f>
        <v/>
      </c>
      <c r="AL395" s="33" t="str" cm="1">
        <f t="array" ref="AL395">IFERROR(""&amp;INDEX(registarNatjecatelji,CX395,4),"")</f>
        <v/>
      </c>
      <c r="AM395" s="95" t="str">
        <f t="shared" si="346"/>
        <v/>
      </c>
      <c r="AN395" s="71" t="str">
        <f t="shared" si="347"/>
        <v/>
      </c>
      <c r="AO395" s="52" t="s">
        <v>0</v>
      </c>
      <c r="AP395" s="87" t="str">
        <f>IF(AJ395&lt;&gt;"NEMA","",IF(IFERROR(MATCH(AI395,AI$10:AI394,0),0)&lt;&gt;0,"",AI395))</f>
        <v/>
      </c>
      <c r="AQ395" s="52" t="s">
        <v>0</v>
      </c>
      <c r="AR395" s="135"/>
      <c r="AS395" s="52" t="s">
        <v>0</v>
      </c>
      <c r="AT395" s="57" t="str">
        <f t="shared" si="348"/>
        <v/>
      </c>
      <c r="AU395" s="33" t="str">
        <f>IF(AT395="","",MAX(AU$10:AU394)+1)</f>
        <v/>
      </c>
      <c r="AV395" s="33" t="str">
        <f t="shared" si="349"/>
        <v/>
      </c>
      <c r="AW395" s="33" t="str">
        <f t="shared" si="350"/>
        <v/>
      </c>
      <c r="AX395" s="33" t="str">
        <f>IF(AR395="","",MAX(AX$10:AX394)+1)</f>
        <v/>
      </c>
      <c r="AY395" s="94" t="str">
        <f t="shared" si="351"/>
        <v/>
      </c>
      <c r="AZ395" s="71" t="str">
        <f t="shared" si="352"/>
        <v/>
      </c>
      <c r="BA395" s="52" t="s">
        <v>0</v>
      </c>
      <c r="BB395" s="20" t="str">
        <f t="shared" si="353"/>
        <v/>
      </c>
      <c r="BC395" s="52" t="s">
        <v>0</v>
      </c>
      <c r="BD395" s="165" t="str">
        <f t="shared" si="354"/>
        <v/>
      </c>
      <c r="BE395" s="52" t="s">
        <v>0</v>
      </c>
      <c r="BF395" s="63" t="str">
        <f t="shared" si="355"/>
        <v/>
      </c>
      <c r="BG395" s="93" t="str">
        <f t="shared" si="356"/>
        <v/>
      </c>
      <c r="BH395" s="211" t="str">
        <f t="shared" si="357"/>
        <v/>
      </c>
      <c r="BI395" s="212" t="str">
        <f t="shared" ref="BI395:BI410" si="391">IF(CW395="","",IF(N(BH395)&gt;max_minuta*60,2,INDEX(statusRezultat_id,MATCH(VALUE(BG395),statusRezultat_oEvent,0))))</f>
        <v/>
      </c>
      <c r="BJ395" s="52" t="s">
        <v>0</v>
      </c>
      <c r="BK395" s="57" t="str">
        <f t="shared" si="358"/>
        <v/>
      </c>
      <c r="BL395" s="33" t="str">
        <f t="shared" si="359"/>
        <v/>
      </c>
      <c r="BM395" s="78" t="str">
        <f t="shared" si="360"/>
        <v/>
      </c>
      <c r="BN395" s="78" t="str">
        <f t="shared" si="361"/>
        <v/>
      </c>
      <c r="BO395" s="33" t="str">
        <f t="shared" si="362"/>
        <v/>
      </c>
      <c r="BP395" s="71" t="str">
        <f t="shared" si="363"/>
        <v/>
      </c>
      <c r="BQ395" s="52" t="s">
        <v>0</v>
      </c>
      <c r="BR395" s="87" t="str">
        <f t="shared" si="364"/>
        <v/>
      </c>
      <c r="BS395" s="52" t="s">
        <v>0</v>
      </c>
      <c r="BT395" s="20" t="str">
        <f t="shared" si="365"/>
        <v/>
      </c>
      <c r="BU395" s="52" t="s">
        <v>0</v>
      </c>
      <c r="BV395" s="135"/>
      <c r="BW395" s="52" t="s">
        <v>0</v>
      </c>
      <c r="BX395" s="57" t="str">
        <f t="shared" si="366"/>
        <v/>
      </c>
      <c r="BY395" s="78" t="str">
        <f>IF(BV395="","",MAX(BY$10:BY394)+1)</f>
        <v/>
      </c>
      <c r="BZ395" s="58" t="str">
        <f t="shared" si="367"/>
        <v/>
      </c>
      <c r="CA395" s="52" t="s">
        <v>0</v>
      </c>
      <c r="CB395" s="20" t="str">
        <f t="shared" si="368"/>
        <v/>
      </c>
      <c r="CC395" s="52" t="s">
        <v>0</v>
      </c>
      <c r="CD395" s="63" t="str">
        <f>IF(AND(BM395="NEMA",BN395="NEMA"),MAX(CD$10:CD394)+1,"")</f>
        <v/>
      </c>
      <c r="CE395" s="58" t="str">
        <f t="shared" si="369"/>
        <v/>
      </c>
      <c r="CF395" t="s">
        <v>0</v>
      </c>
      <c r="CG395" s="138" t="str">
        <f t="shared" ref="CG395:CG410" si="392">IF(O395="","",LEFT(INDEX(kategorija_oznaka,MATCH(Q395,kategorija_id,0)),1))</f>
        <v/>
      </c>
      <c r="CH395" t="s">
        <v>0</v>
      </c>
      <c r="CI395" s="57" t="str">
        <f>IF(CD395="","",IF(M395&lt;&gt;"CRO","","INSERT INTO osoba (id,reg_broj,oib,spol_id,dat_rodjenja) VALUES ("&amp;CD395&amp;",(SELECT max(reg_broj)+1 FROM osoba),Null,'"&amp;CG395&amp;"',Null); INSERT INTO osoba_log (id,reg_broj,oib,spol_id,dat_rodjenja,dnevnik_id) SELECT id,reg_broj,oib,spol_id,dat_rodjenja,"&amp;dnevnik_id&amp;" FROM osoba WHERE id = "&amp;CD395&amp;";"))</f>
        <v/>
      </c>
      <c r="CJ395" s="71" t="str">
        <f>IF(CD395="","","INSERT INTO imeprezime (id,osoba_id,rbr,ime,prezime,klub_id,identitet_id,sintaksa_id,info,aktivno,dnevnik_id) VALUES ("&amp;CD395&amp;","&amp;IF(CI395="","Null",CD395)&amp;",1,'"&amp;BK395&amp;"','"&amp;BL395&amp;"',(SELECT id FROM klub WHERE naziv = '"&amp;BD395&amp;"'),Null,1,'',1,"&amp;dnevnik_id&amp;");")</f>
        <v/>
      </c>
      <c r="CK395" t="s">
        <v>0</v>
      </c>
      <c r="CL395" s="20" t="str">
        <f t="shared" si="370"/>
        <v/>
      </c>
      <c r="CM395" s="52" t="s">
        <v>0</v>
      </c>
      <c r="CN395" s="57" t="str">
        <f t="shared" ref="CN395:CN410" si="393">IF(BL395="","",IF(BZ395="",BO395,INDEX(imePrezime_ime,MATCH(BZ395,imePrezime_id,0))))</f>
        <v/>
      </c>
      <c r="CO395" s="71" t="str">
        <f t="shared" ref="CO395:CO410" si="394">IF(BL395="","",IF(BZ395="",BP395,INDEX(imePrezime_prezime,MATCH(BZ395,imePrezime_id,0))))</f>
        <v/>
      </c>
      <c r="CP395" s="52" t="s">
        <v>0</v>
      </c>
      <c r="CQ395" s="57" t="str">
        <f t="shared" si="371"/>
        <v/>
      </c>
      <c r="CR395" s="58" t="str">
        <f t="shared" si="372"/>
        <v/>
      </c>
      <c r="CS395" s="52" t="s">
        <v>0</v>
      </c>
      <c r="CT395" s="57" t="str">
        <f t="shared" si="373"/>
        <v/>
      </c>
      <c r="CU395" s="58" t="str">
        <f t="shared" si="374"/>
        <v/>
      </c>
      <c r="CV395" s="52" t="s">
        <v>0</v>
      </c>
      <c r="CW395" s="57" t="str">
        <f t="shared" si="375"/>
        <v/>
      </c>
      <c r="CX395" s="58" t="str">
        <f t="shared" si="376"/>
        <v/>
      </c>
      <c r="CY395" s="52" t="s">
        <v>0</v>
      </c>
      <c r="CZ395" s="63" t="str">
        <f t="shared" si="377"/>
        <v/>
      </c>
      <c r="DA395" s="58" t="str" cm="1">
        <f t="array" ref="DA395">IF(CZ395&lt;&gt;"",INDEX(imePrezime_id,CZ395,0),IF(CD395&lt;&gt;"",CD395,""))</f>
        <v/>
      </c>
      <c r="DB395" s="52" t="s">
        <v>0</v>
      </c>
      <c r="DC395" s="63" t="str">
        <f t="shared" si="378"/>
        <v/>
      </c>
      <c r="DD395" s="78" t="str">
        <f t="shared" ref="DD395:DD410" si="395">IF(BL395="","",IF(AI395="",IF(IFERROR(INDEX(imePrezime_klub,MATCH(DA395,imePrezime_id,0)),"NEMA")="","klu",""),IF(OR(AND(AJ395&lt;&gt;"",AJ395&lt;&gt;"NEMA"),AY395&lt;&gt;""),"klu(ali)",IF(AND(AL395&lt;&gt;"",AL395&lt;&gt;AK395),"(raz-klu)","klu"))))</f>
        <v/>
      </c>
      <c r="DE395" s="78" t="str">
        <f t="shared" si="379"/>
        <v/>
      </c>
      <c r="DF395" s="78" t="str">
        <f t="shared" si="380"/>
        <v/>
      </c>
      <c r="DG395" s="71" t="str">
        <f t="shared" si="381"/>
        <v/>
      </c>
      <c r="DH395" s="52" t="s">
        <v>0</v>
      </c>
      <c r="DI395" s="63" t="str">
        <f>IF(BL395="","",MAX(DI$10:DI394)+1)</f>
        <v/>
      </c>
      <c r="DJ395" s="78" t="str">
        <f t="shared" si="382"/>
        <v/>
      </c>
      <c r="DK395" s="78" t="str">
        <f t="shared" si="383"/>
        <v/>
      </c>
      <c r="DL395" s="78" t="str">
        <f t="shared" si="384"/>
        <v/>
      </c>
      <c r="DM395" s="78" t="str">
        <f t="shared" si="385"/>
        <v/>
      </c>
      <c r="DN395" s="78" t="str">
        <f t="shared" ref="DN395:DN410" si="396">IF(CW395="","",IF(trka_je_rangirana=0,0,IF(OR(CR395="",CR395="NEMA"),0,1)))</f>
        <v/>
      </c>
      <c r="DO395" s="78" t="str">
        <f t="shared" ref="DO395:DO410" si="397">IF(DI395="","",INDEX(uparivanje_id,MATCH(DG395,uparivanje_oznaka,0)))</f>
        <v/>
      </c>
      <c r="DP395" s="78" t="str">
        <f t="shared" si="386"/>
        <v/>
      </c>
      <c r="DQ395" s="78" t="str">
        <f t="shared" si="387"/>
        <v/>
      </c>
      <c r="DR395" s="78" t="str">
        <f t="shared" si="388"/>
        <v/>
      </c>
      <c r="DS395" s="58" t="str">
        <f t="shared" ref="DS395:DS410" si="398">IF(INDEX(natjecanjeKategorije_katAliasId,MATCH(Q395,natjecanjeKategorije_katRegId,0))="","",INDEX(natjecanjeKategorije_katAliasId,MATCH(Q395,natjecanjeKategorije_katRegId,0)))</f>
        <v/>
      </c>
      <c r="DT395" s="52" t="s">
        <v>0</v>
      </c>
      <c r="DU395" s="20"/>
      <c r="DV395" s="52"/>
      <c r="DW395" s="20"/>
      <c r="DX395" s="52"/>
      <c r="DY395" s="230"/>
      <c r="DZ395" s="52" t="s">
        <v>0</v>
      </c>
    </row>
    <row r="396" spans="1:130" x14ac:dyDescent="0.25">
      <c r="A396" t="s">
        <v>0</v>
      </c>
      <c r="B396" s="57" t="str">
        <f>IF(csv!F388="","",csv!T388)</f>
        <v/>
      </c>
      <c r="C396" s="33" t="s">
        <v>0</v>
      </c>
      <c r="D396" s="33" t="str">
        <f>IF(csv!F388="","",csv!F388)</f>
        <v/>
      </c>
      <c r="E396" s="33" t="str">
        <f>IF(csv!E388="","",csv!E388)</f>
        <v/>
      </c>
      <c r="F396" s="33" t="s">
        <v>0</v>
      </c>
      <c r="G396" s="78" t="str">
        <f>IF(csv!M388="","",csv!M388)</f>
        <v/>
      </c>
      <c r="H396" s="78" t="str">
        <f>IF(csv!N388="","",csv!N388)</f>
        <v/>
      </c>
      <c r="I396" s="33" t="s">
        <v>0</v>
      </c>
      <c r="J396" s="33" t="str">
        <f>IF(csv!P388="","",csv!P388)</f>
        <v/>
      </c>
      <c r="K396" s="33" t="str">
        <f>IF(csv!Q388="","",csv!Q388)</f>
        <v/>
      </c>
      <c r="L396" s="33" t="s">
        <v>0</v>
      </c>
      <c r="M396" s="71" t="str">
        <f>IF(csv!R388="","",csv!R388)</f>
        <v/>
      </c>
      <c r="N396" s="52" t="s">
        <v>0</v>
      </c>
      <c r="O396" s="57" t="str">
        <f t="shared" ref="O396:O410" si="399">IF(B396="","",B396)</f>
        <v/>
      </c>
      <c r="P396" s="78" t="str">
        <f>IF(O396="","",IF(COUNTIF(O$10:O395,O396)=0,P395+1,P395))</f>
        <v/>
      </c>
      <c r="Q396" s="93" t="str">
        <f t="shared" ref="Q396:Q410" si="400">IF(O396="","",IFERROR(INDEX(kategorija_id,MATCH(O396,kategorija_oznaka,0)),INDEX(kategorijaAlias_id,MATCH(O396,kategorijaAlias_oznaka,0))))</f>
        <v/>
      </c>
      <c r="R396" s="94" t="str" cm="1">
        <f t="array" ref="R396">IF(S396="","",INDEX(natjecanjeStaze_naziv,MATCH(S396,natjecanjeStaze_stazaId,0)))</f>
        <v/>
      </c>
      <c r="S396" s="58" t="str">
        <f t="shared" ref="S396:S410" si="401">IF(BL396="","",INDEX(natjecanjeStaze_stazaId,MATCH(O396,natjecanjeStaze_kategorija,0)))</f>
        <v/>
      </c>
      <c r="T396" s="52" t="s">
        <v>0</v>
      </c>
      <c r="U396" s="165" t="str">
        <f t="shared" ref="U396:U410" si="402">IF(O396="","",INDEX(kategorija_oznaka,MATCH(Q396,kategorija_id,0)))</f>
        <v/>
      </c>
      <c r="V396" s="52" t="s">
        <v>0</v>
      </c>
      <c r="W396" s="57" t="str">
        <f t="shared" ref="W396:W410" si="403">IF(M396="","",M396)</f>
        <v/>
      </c>
      <c r="X396" s="78" t="str">
        <f t="shared" si="389"/>
        <v/>
      </c>
      <c r="Y396" s="33" t="str">
        <f t="shared" ref="Y396:Y410" si="404">IF(OR(X396="",X396&lt;&gt;"NEMA"),"",M396)</f>
        <v/>
      </c>
      <c r="Z396" s="71" t="str">
        <f>IF(Y396="","",MAX(Z$10:Z395)+1)</f>
        <v/>
      </c>
      <c r="AA396" s="52" t="s">
        <v>0</v>
      </c>
      <c r="AB396" s="135"/>
      <c r="AC396" s="52" t="s">
        <v>0</v>
      </c>
      <c r="AD396" s="20" t="str">
        <f t="shared" ref="AD396:AD410" si="405">IF(Y396="","","INSERT INTO drzava(id,naziv,oznaka) VALUES ("&amp;Z396&amp;",'"&amp;AB396&amp;"','"&amp;UPPER(LEFT(Y396,1))&amp;LOWER(RIGHT(Y396,2))&amp;"');")</f>
        <v/>
      </c>
      <c r="AE396" s="52" t="s">
        <v>0</v>
      </c>
      <c r="AF396" s="165" t="str">
        <f t="shared" ref="AF396:AF410" si="406">IF(X396="","",IF(X396="NEMA",Y396,W396))</f>
        <v/>
      </c>
      <c r="AG396" s="52" t="s">
        <v>0</v>
      </c>
      <c r="AH396" s="57" t="str">
        <f t="shared" ref="AH396:AH410" si="407">IF(J396="","",J396)</f>
        <v/>
      </c>
      <c r="AI396" s="33" t="str">
        <f t="shared" ref="AI396:AI410" si="408">IF(K396="","",K396)</f>
        <v/>
      </c>
      <c r="AJ396" s="78" t="str">
        <f t="shared" si="390"/>
        <v/>
      </c>
      <c r="AK396" s="33" t="str" cm="1">
        <f t="array" ref="AK396">IF(AJ396="",""&amp;AI396,IF(AJ396="NEMA",AI396,INDEX(klub_naziv,MATCH(INDEX(klubAlias_klubId,AJ396),klub_id,0))))</f>
        <v/>
      </c>
      <c r="AL396" s="33" t="str" cm="1">
        <f t="array" ref="AL396">IFERROR(""&amp;INDEX(registarNatjecatelji,CX396,4),"")</f>
        <v/>
      </c>
      <c r="AM396" s="95" t="str">
        <f t="shared" ref="AM396:AM410" si="409">IF(AK396=AL396,"",1)</f>
        <v/>
      </c>
      <c r="AN396" s="71" t="str">
        <f t="shared" ref="AN396:AN410" si="410">IF(AND(AL396&lt;&gt;"",AL396&lt;&gt;AK396),AL396,""&amp;AK396)</f>
        <v/>
      </c>
      <c r="AO396" s="52" t="s">
        <v>0</v>
      </c>
      <c r="AP396" s="87" t="str">
        <f>IF(AJ396&lt;&gt;"NEMA","",IF(IFERROR(MATCH(AI396,AI$10:AI395,0),0)&lt;&gt;0,"",AI396))</f>
        <v/>
      </c>
      <c r="AQ396" s="52" t="s">
        <v>0</v>
      </c>
      <c r="AR396" s="135"/>
      <c r="AS396" s="52" t="s">
        <v>0</v>
      </c>
      <c r="AT396" s="57" t="str">
        <f t="shared" ref="AT396:AT410" si="411">IF(AP396="","",IF(AR396="",AP396,""))</f>
        <v/>
      </c>
      <c r="AU396" s="33" t="str">
        <f>IF(AT396="","",MAX(AU$10:AU395)+1)</f>
        <v/>
      </c>
      <c r="AV396" s="33" t="str">
        <f t="shared" ref="AV396:AV410" si="412">IF(AT396="","",IF(X396="","",IF(X396="NEMA",Z396,X396)))</f>
        <v/>
      </c>
      <c r="AW396" s="33" t="str">
        <f t="shared" ref="AW396:AW410" si="413">IF(AT396="","","INSERT INTO klub(id,naziv,drzava_id,aktivan) VALUES ("&amp;AU396&amp;",'"&amp;AT396&amp;"',"&amp;AV396&amp;",1);")</f>
        <v/>
      </c>
      <c r="AX396" s="33" t="str">
        <f>IF(AR396="","",MAX(AX$10:AX395)+1)</f>
        <v/>
      </c>
      <c r="AY396" s="94" t="str">
        <f t="shared" ref="AY396:AY410" si="414">IF(AR396="","",INDEX(klub_id,MATCH(AR396,klub_naziv,0)))</f>
        <v/>
      </c>
      <c r="AZ396" s="71" t="str">
        <f t="shared" ref="AZ396:AZ410" si="415">IF(AR396="","","INSERT INTO klub_alias(id,alias,klub_id) VALUES ("&amp;AX396&amp;",'"&amp;AR396&amp;"',"&amp;AY396&amp;");")</f>
        <v/>
      </c>
      <c r="BA396" s="52" t="s">
        <v>0</v>
      </c>
      <c r="BB396" s="20" t="str">
        <f t="shared" ref="BB396:BB410" si="416">""&amp;AW396&amp;AZ396</f>
        <v/>
      </c>
      <c r="BC396" s="52" t="s">
        <v>0</v>
      </c>
      <c r="BD396" s="165" t="str">
        <f t="shared" ref="BD396:BD410" si="417">IF(AN396="","",IF(AR396="",AN396,AR396))</f>
        <v/>
      </c>
      <c r="BE396" s="52" t="s">
        <v>0</v>
      </c>
      <c r="BF396" s="63" t="str">
        <f t="shared" ref="BF396:BF410" si="418">IF(G396="","",G396)</f>
        <v/>
      </c>
      <c r="BG396" s="93" t="str">
        <f t="shared" ref="BG396:BG410" si="419">IF(H396="","",H396)</f>
        <v/>
      </c>
      <c r="BH396" s="211" t="str">
        <f t="shared" ref="BH396:BH410" si="420">IF(BF396="","",VALUE(LEFT(BF396,SEARCH(":",BF396)-1))*60+VALUE(RIGHT(BF396,2)))</f>
        <v/>
      </c>
      <c r="BI396" s="212" t="str">
        <f t="shared" si="391"/>
        <v/>
      </c>
      <c r="BJ396" s="52" t="s">
        <v>0</v>
      </c>
      <c r="BK396" s="57" t="str">
        <f t="shared" ref="BK396:BK410" si="421">IF(D396="","",D396)</f>
        <v/>
      </c>
      <c r="BL396" s="33" t="str">
        <f t="shared" ref="BL396:BL410" si="422">IF(E396="","",E396)</f>
        <v/>
      </c>
      <c r="BM396" s="78" t="str">
        <f t="shared" ref="BM396:BM410" si="423">IF(BL396="","",IFERROR(INDEX(imePrezime_id,MATCH(BK396&amp;" – "&amp;BL396,imePrezime_imePrezime,0)),"NEMA"))</f>
        <v/>
      </c>
      <c r="BN396" s="78" t="str">
        <f t="shared" ref="BN396:BN410" si="424">IF(BM396&lt;&gt;"NEMA","",IFERROR(INDEX(imePrezimeAlias_imePrezimeId,MATCH(BK396&amp;" "&amp;BL396,imePrezimeAlias_alias,0)),"NEMA"))</f>
        <v/>
      </c>
      <c r="BO396" s="33" t="str">
        <f t="shared" ref="BO396:BO410" si="425">IF(BL396="","",IF(OR(BN396="",BN396="NEMA"),BK396,INDEX(imePrezime_ime,MATCH(BN396,imePrezime_id,0))))</f>
        <v/>
      </c>
      <c r="BP396" s="71" t="str">
        <f t="shared" ref="BP396:BP410" si="426">IF(BL396="","",IF(OR(BN396="",BN396="NEMA"),BL396,INDEX(imePrezime_prezime,MATCH(BN396,imePrezime_id,0))))</f>
        <v/>
      </c>
      <c r="BQ396" s="52" t="s">
        <v>0</v>
      </c>
      <c r="BR396" s="87" t="str">
        <f t="shared" ref="BR396:BR410" si="427">IF(OR(BL396="",BN396&lt;&gt;"NEMA"),"",BK396&amp;" "&amp;BL396)</f>
        <v/>
      </c>
      <c r="BS396" s="52" t="s">
        <v>0</v>
      </c>
      <c r="BT396" s="20" t="str">
        <f t="shared" ref="BT396:BT410" si="428">IF(OR(BM396&lt;&gt;"NEMA",BN396&lt;&gt;"NEMA"),"","SELECT '"&amp;BO396&amp;" – "&amp;BP396&amp;"', ime, prezime FROM imeprezime WHERE ime LIKE '%"&amp;MID(BO396,2,LEN(BO396)-2)&amp;"%' Or prezime LIKE '%"&amp;MID(BP396,2,LEN(BP396)-2)&amp;"%' Or ime LIKE '%"&amp;MID(BP396,2,LEN(BP396)-2)&amp;"%' Or prezime LIKE '%"&amp;MID(BO396,2,LEN(BO396)-2)&amp;"%' ORDER BY ime, prezime;")</f>
        <v/>
      </c>
      <c r="BU396" s="52" t="s">
        <v>0</v>
      </c>
      <c r="BV396" s="135"/>
      <c r="BW396" s="52" t="s">
        <v>0</v>
      </c>
      <c r="BX396" s="57" t="str">
        <f t="shared" ref="BX396:BX410" si="429">IF(BV396="","",BK396&amp;" "&amp;BL396)</f>
        <v/>
      </c>
      <c r="BY396" s="78" t="str">
        <f>IF(BV396="","",MAX(BY$10:BY395)+1)</f>
        <v/>
      </c>
      <c r="BZ396" s="58" t="str">
        <f t="shared" ref="BZ396:BZ410" si="430">IF(BV396="","",INDEX(imePrezime_id,MATCH(IF(IFERROR(SEARCH("–",BV396),0)&lt;&gt;0,BV396,SUBSTITUTE(BV396," "," – ",1)),imePrezime_imePrezime,0)))</f>
        <v/>
      </c>
      <c r="CA396" s="52" t="s">
        <v>0</v>
      </c>
      <c r="CB396" s="20" t="str">
        <f t="shared" ref="CB396:CB410" si="431">IF(BV396="","","INSERT INTO imeprezime_alias(id,alias,imeprezime_id) VALUES ("&amp;BY396&amp;",'"&amp;BV396&amp;"',"&amp;BZ396&amp;");")</f>
        <v/>
      </c>
      <c r="CC396" s="52" t="s">
        <v>0</v>
      </c>
      <c r="CD396" s="63" t="str">
        <f>IF(AND(BM396="NEMA",BN396="NEMA"),MAX(CD$10:CD395)+1,"")</f>
        <v/>
      </c>
      <c r="CE396" s="58" t="str">
        <f t="shared" ref="CE396:CE410" si="432">IF(CD396="","",IF(CG396="O",1,""))</f>
        <v/>
      </c>
      <c r="CF396" t="s">
        <v>0</v>
      </c>
      <c r="CG396" s="138" t="str">
        <f t="shared" si="392"/>
        <v/>
      </c>
      <c r="CH396" t="s">
        <v>0</v>
      </c>
      <c r="CI396" s="57" t="str">
        <f>IF(CD396="","",IF(M396&lt;&gt;"CRO","","INSERT INTO osoba (id,reg_broj,oib,spol_id,dat_rodjenja) VALUES ("&amp;CD396&amp;",(SELECT max(reg_broj)+1 FROM osoba),Null,'"&amp;CG396&amp;"',Null); INSERT INTO osoba_log (id,reg_broj,oib,spol_id,dat_rodjenja,dnevnik_id) SELECT id,reg_broj,oib,spol_id,dat_rodjenja,"&amp;dnevnik_id&amp;" FROM osoba WHERE id = "&amp;CD396&amp;";"))</f>
        <v/>
      </c>
      <c r="CJ396" s="71" t="str">
        <f>IF(CD396="","","INSERT INTO imeprezime (id,osoba_id,rbr,ime,prezime,klub_id,identitet_id,sintaksa_id,info,aktivno,dnevnik_id) VALUES ("&amp;CD396&amp;","&amp;IF(CI396="","Null",CD396)&amp;",1,'"&amp;BK396&amp;"','"&amp;BL396&amp;"',(SELECT id FROM klub WHERE naziv = '"&amp;BD396&amp;"'),Null,1,'',1,"&amp;dnevnik_id&amp;");")</f>
        <v/>
      </c>
      <c r="CK396" t="s">
        <v>0</v>
      </c>
      <c r="CL396" s="20" t="str">
        <f t="shared" ref="CL396:CL410" si="433">IF(CI396="",CJ396,CI396&amp;" "&amp;CJ396)</f>
        <v/>
      </c>
      <c r="CM396" s="52" t="s">
        <v>0</v>
      </c>
      <c r="CN396" s="57" t="str">
        <f t="shared" si="393"/>
        <v/>
      </c>
      <c r="CO396" s="71" t="str">
        <f t="shared" si="394"/>
        <v/>
      </c>
      <c r="CP396" s="52" t="s">
        <v>0</v>
      </c>
      <c r="CQ396" s="57" t="str">
        <f t="shared" ref="CQ396:CQ410" si="434">IF(BL396="","",CT396 &amp; IF(O396="",""," – " &amp; O396))</f>
        <v/>
      </c>
      <c r="CR396" s="58" t="str">
        <f t="shared" ref="CR396:CR410" si="435">IF(CQ396="","",IFERROR(MATCH(CQ396,registar,0),"NEMA"))</f>
        <v/>
      </c>
      <c r="CS396" s="52" t="s">
        <v>0</v>
      </c>
      <c r="CT396" s="57" t="str">
        <f t="shared" ref="CT396:CT410" si="436">IF(BL396="","",CW396 &amp; IF(BD396="",""," – " &amp; BD396))</f>
        <v/>
      </c>
      <c r="CU396" s="58" t="str">
        <f t="shared" ref="CU396:CU410" si="437">IF(CT396="","",IFERROR(MATCH(CT396,imePrezime_imePrezimeKlub,0),"NEMA"))</f>
        <v/>
      </c>
      <c r="CV396" s="52" t="s">
        <v>0</v>
      </c>
      <c r="CW396" s="57" t="str">
        <f t="shared" ref="CW396:CW410" si="438">IF(CO396="","",CN396&amp;" – "&amp;CO396)</f>
        <v/>
      </c>
      <c r="CX396" s="58" t="str">
        <f t="shared" ref="CX396:CX410" si="439">IF(CW396="","",IFERROR(MATCH(CW396,imePrezime_imePrezime,0),"NEMA"))</f>
        <v/>
      </c>
      <c r="CY396" s="52" t="s">
        <v>0</v>
      </c>
      <c r="CZ396" s="63" t="str">
        <f t="shared" ref="CZ396:CZ410" si="440">IF(CR396="","",IF(CR396&lt;&gt;"NEMA",CR396,IF(CU396&lt;&gt;"NEMA",CU396,IF(CX396&lt;&gt;"NEMA",CX396,""))))</f>
        <v/>
      </c>
      <c r="DA396" s="58" t="str" cm="1">
        <f t="array" ref="DA396">IF(CZ396&lt;&gt;"",INDEX(imePrezime_id,CZ396,0),IF(CD396&lt;&gt;"",CD396,""))</f>
        <v/>
      </c>
      <c r="DB396" s="52" t="s">
        <v>0</v>
      </c>
      <c r="DC396" s="63" t="str">
        <f t="shared" ref="DC396:DC410" si="441">IF(BL396="","",IF(CD396&lt;&gt;"","novo",IF(BN396="","imepre","imepre(ali)")))</f>
        <v/>
      </c>
      <c r="DD396" s="78" t="str">
        <f t="shared" si="395"/>
        <v/>
      </c>
      <c r="DE396" s="78" t="str">
        <f t="shared" ref="DE396:DE410" si="442">IF(BL396="","","kat"&amp;IF(AND(U396&lt;&gt;O396,O396&lt;&gt;"Open"),"(ali)",""))</f>
        <v/>
      </c>
      <c r="DF396" s="78" t="str">
        <f t="shared" ref="DF396:DF410" si="443">IF(BI396=2,"ot","")</f>
        <v/>
      </c>
      <c r="DG396" s="71" t="str">
        <f t="shared" ref="DG396:DG410" si="444">IF(BL396="","",DC396&amp;IF(DC396="novo","","-"&amp;DD396&amp;"-"&amp;DE396)&amp;IF(DF396="","","-"&amp;DF396))</f>
        <v/>
      </c>
      <c r="DH396" s="52" t="s">
        <v>0</v>
      </c>
      <c r="DI396" s="63" t="str">
        <f>IF(BL396="","",MAX(DI$10:DI395)+1)</f>
        <v/>
      </c>
      <c r="DJ396" s="78" t="str">
        <f t="shared" ref="DJ396:DJ410" si="445">IF(BL396="","",S396)</f>
        <v/>
      </c>
      <c r="DK396" s="78" t="str">
        <f t="shared" ref="DK396:DK410" si="446">IF(DA396="","",DA396)</f>
        <v/>
      </c>
      <c r="DL396" s="78" t="str">
        <f t="shared" ref="DL396:DL410" si="447">IF(BH396="","",BH396)</f>
        <v/>
      </c>
      <c r="DM396" s="78" t="str">
        <f t="shared" ref="DM396:DM410" si="448">IF(BI396="","",BI396)</f>
        <v/>
      </c>
      <c r="DN396" s="78" t="str">
        <f t="shared" si="396"/>
        <v/>
      </c>
      <c r="DO396" s="78" t="str">
        <f t="shared" si="397"/>
        <v/>
      </c>
      <c r="DP396" s="78" t="str">
        <f t="shared" ref="DP396:DP410" si="449">IF(BI396="","",BG396)</f>
        <v/>
      </c>
      <c r="DQ396" s="78" t="str">
        <f t="shared" ref="DQ396:DQ410" si="450">IF(OR(BN396="",BN396="NEMA"),BY396,BN396)</f>
        <v/>
      </c>
      <c r="DR396" s="78" t="str">
        <f t="shared" ref="DR396:DR410" si="451">IF(OR(AJ396="",AJ396="NEMA"),AX396,AJ396)</f>
        <v/>
      </c>
      <c r="DS396" s="58" t="str">
        <f t="shared" si="398"/>
        <v/>
      </c>
      <c r="DT396" s="52" t="s">
        <v>0</v>
      </c>
      <c r="DU396" s="20"/>
      <c r="DV396" s="52"/>
      <c r="DW396" s="20"/>
      <c r="DX396" s="52"/>
      <c r="DY396" s="230"/>
      <c r="DZ396" s="52" t="s">
        <v>0</v>
      </c>
    </row>
    <row r="397" spans="1:130" x14ac:dyDescent="0.25">
      <c r="A397" t="s">
        <v>0</v>
      </c>
      <c r="B397" s="57" t="str">
        <f>IF(csv!F389="","",csv!T389)</f>
        <v/>
      </c>
      <c r="C397" s="33" t="s">
        <v>0</v>
      </c>
      <c r="D397" s="33" t="str">
        <f>IF(csv!F389="","",csv!F389)</f>
        <v/>
      </c>
      <c r="E397" s="33" t="str">
        <f>IF(csv!E389="","",csv!E389)</f>
        <v/>
      </c>
      <c r="F397" s="33" t="s">
        <v>0</v>
      </c>
      <c r="G397" s="78" t="str">
        <f>IF(csv!M389="","",csv!M389)</f>
        <v/>
      </c>
      <c r="H397" s="78" t="str">
        <f>IF(csv!N389="","",csv!N389)</f>
        <v/>
      </c>
      <c r="I397" s="33" t="s">
        <v>0</v>
      </c>
      <c r="J397" s="33" t="str">
        <f>IF(csv!P389="","",csv!P389)</f>
        <v/>
      </c>
      <c r="K397" s="33" t="str">
        <f>IF(csv!Q389="","",csv!Q389)</f>
        <v/>
      </c>
      <c r="L397" s="33" t="s">
        <v>0</v>
      </c>
      <c r="M397" s="71" t="str">
        <f>IF(csv!R389="","",csv!R389)</f>
        <v/>
      </c>
      <c r="N397" s="52" t="s">
        <v>0</v>
      </c>
      <c r="O397" s="57" t="str">
        <f t="shared" si="399"/>
        <v/>
      </c>
      <c r="P397" s="78" t="str">
        <f>IF(O397="","",IF(COUNTIF(O$10:O396,O397)=0,P396+1,P396))</f>
        <v/>
      </c>
      <c r="Q397" s="93" t="str">
        <f t="shared" si="400"/>
        <v/>
      </c>
      <c r="R397" s="94" t="str" cm="1">
        <f t="array" ref="R397">IF(S397="","",INDEX(natjecanjeStaze_naziv,MATCH(S397,natjecanjeStaze_stazaId,0)))</f>
        <v/>
      </c>
      <c r="S397" s="58" t="str">
        <f t="shared" si="401"/>
        <v/>
      </c>
      <c r="T397" s="52" t="s">
        <v>0</v>
      </c>
      <c r="U397" s="165" t="str">
        <f t="shared" si="402"/>
        <v/>
      </c>
      <c r="V397" s="52" t="s">
        <v>0</v>
      </c>
      <c r="W397" s="57" t="str">
        <f t="shared" si="403"/>
        <v/>
      </c>
      <c r="X397" s="78" t="str">
        <f t="shared" si="389"/>
        <v/>
      </c>
      <c r="Y397" s="33" t="str">
        <f t="shared" si="404"/>
        <v/>
      </c>
      <c r="Z397" s="71" t="str">
        <f>IF(Y397="","",MAX(Z$10:Z396)+1)</f>
        <v/>
      </c>
      <c r="AA397" s="52" t="s">
        <v>0</v>
      </c>
      <c r="AB397" s="135"/>
      <c r="AC397" s="52" t="s">
        <v>0</v>
      </c>
      <c r="AD397" s="20" t="str">
        <f t="shared" si="405"/>
        <v/>
      </c>
      <c r="AE397" s="52" t="s">
        <v>0</v>
      </c>
      <c r="AF397" s="165" t="str">
        <f t="shared" si="406"/>
        <v/>
      </c>
      <c r="AG397" s="52" t="s">
        <v>0</v>
      </c>
      <c r="AH397" s="57" t="str">
        <f t="shared" si="407"/>
        <v/>
      </c>
      <c r="AI397" s="33" t="str">
        <f t="shared" si="408"/>
        <v/>
      </c>
      <c r="AJ397" s="78" t="str">
        <f t="shared" si="390"/>
        <v/>
      </c>
      <c r="AK397" s="33" t="str" cm="1">
        <f t="array" ref="AK397">IF(AJ397="",""&amp;AI397,IF(AJ397="NEMA",AI397,INDEX(klub_naziv,MATCH(INDEX(klubAlias_klubId,AJ397),klub_id,0))))</f>
        <v/>
      </c>
      <c r="AL397" s="33" t="str" cm="1">
        <f t="array" ref="AL397">IFERROR(""&amp;INDEX(registarNatjecatelji,CX397,4),"")</f>
        <v/>
      </c>
      <c r="AM397" s="95" t="str">
        <f t="shared" si="409"/>
        <v/>
      </c>
      <c r="AN397" s="71" t="str">
        <f t="shared" si="410"/>
        <v/>
      </c>
      <c r="AO397" s="52" t="s">
        <v>0</v>
      </c>
      <c r="AP397" s="87" t="str">
        <f>IF(AJ397&lt;&gt;"NEMA","",IF(IFERROR(MATCH(AI397,AI$10:AI396,0),0)&lt;&gt;0,"",AI397))</f>
        <v/>
      </c>
      <c r="AQ397" s="52" t="s">
        <v>0</v>
      </c>
      <c r="AR397" s="135"/>
      <c r="AS397" s="52" t="s">
        <v>0</v>
      </c>
      <c r="AT397" s="57" t="str">
        <f t="shared" si="411"/>
        <v/>
      </c>
      <c r="AU397" s="33" t="str">
        <f>IF(AT397="","",MAX(AU$10:AU396)+1)</f>
        <v/>
      </c>
      <c r="AV397" s="33" t="str">
        <f t="shared" si="412"/>
        <v/>
      </c>
      <c r="AW397" s="33" t="str">
        <f t="shared" si="413"/>
        <v/>
      </c>
      <c r="AX397" s="33" t="str">
        <f>IF(AR397="","",MAX(AX$10:AX396)+1)</f>
        <v/>
      </c>
      <c r="AY397" s="94" t="str">
        <f t="shared" si="414"/>
        <v/>
      </c>
      <c r="AZ397" s="71" t="str">
        <f t="shared" si="415"/>
        <v/>
      </c>
      <c r="BA397" s="52" t="s">
        <v>0</v>
      </c>
      <c r="BB397" s="20" t="str">
        <f t="shared" si="416"/>
        <v/>
      </c>
      <c r="BC397" s="52" t="s">
        <v>0</v>
      </c>
      <c r="BD397" s="165" t="str">
        <f t="shared" si="417"/>
        <v/>
      </c>
      <c r="BE397" s="52" t="s">
        <v>0</v>
      </c>
      <c r="BF397" s="63" t="str">
        <f t="shared" si="418"/>
        <v/>
      </c>
      <c r="BG397" s="93" t="str">
        <f t="shared" si="419"/>
        <v/>
      </c>
      <c r="BH397" s="211" t="str">
        <f t="shared" si="420"/>
        <v/>
      </c>
      <c r="BI397" s="212" t="str">
        <f t="shared" si="391"/>
        <v/>
      </c>
      <c r="BJ397" s="52" t="s">
        <v>0</v>
      </c>
      <c r="BK397" s="57" t="str">
        <f t="shared" si="421"/>
        <v/>
      </c>
      <c r="BL397" s="33" t="str">
        <f t="shared" si="422"/>
        <v/>
      </c>
      <c r="BM397" s="78" t="str">
        <f t="shared" si="423"/>
        <v/>
      </c>
      <c r="BN397" s="78" t="str">
        <f t="shared" si="424"/>
        <v/>
      </c>
      <c r="BO397" s="33" t="str">
        <f t="shared" si="425"/>
        <v/>
      </c>
      <c r="BP397" s="71" t="str">
        <f t="shared" si="426"/>
        <v/>
      </c>
      <c r="BQ397" s="52" t="s">
        <v>0</v>
      </c>
      <c r="BR397" s="87" t="str">
        <f t="shared" si="427"/>
        <v/>
      </c>
      <c r="BS397" s="52" t="s">
        <v>0</v>
      </c>
      <c r="BT397" s="20" t="str">
        <f t="shared" si="428"/>
        <v/>
      </c>
      <c r="BU397" s="52" t="s">
        <v>0</v>
      </c>
      <c r="BV397" s="135"/>
      <c r="BW397" s="52" t="s">
        <v>0</v>
      </c>
      <c r="BX397" s="57" t="str">
        <f t="shared" si="429"/>
        <v/>
      </c>
      <c r="BY397" s="78" t="str">
        <f>IF(BV397="","",MAX(BY$10:BY396)+1)</f>
        <v/>
      </c>
      <c r="BZ397" s="58" t="str">
        <f t="shared" si="430"/>
        <v/>
      </c>
      <c r="CA397" s="52" t="s">
        <v>0</v>
      </c>
      <c r="CB397" s="20" t="str">
        <f t="shared" si="431"/>
        <v/>
      </c>
      <c r="CC397" s="52" t="s">
        <v>0</v>
      </c>
      <c r="CD397" s="63" t="str">
        <f>IF(AND(BM397="NEMA",BN397="NEMA"),MAX(CD$10:CD396)+1,"")</f>
        <v/>
      </c>
      <c r="CE397" s="58" t="str">
        <f t="shared" si="432"/>
        <v/>
      </c>
      <c r="CF397" t="s">
        <v>0</v>
      </c>
      <c r="CG397" s="138" t="str">
        <f t="shared" si="392"/>
        <v/>
      </c>
      <c r="CH397" t="s">
        <v>0</v>
      </c>
      <c r="CI397" s="57" t="str">
        <f>IF(CD397="","",IF(M397&lt;&gt;"CRO","","INSERT INTO osoba (id,reg_broj,oib,spol_id,dat_rodjenja) VALUES ("&amp;CD397&amp;",(SELECT max(reg_broj)+1 FROM osoba),Null,'"&amp;CG397&amp;"',Null); INSERT INTO osoba_log (id,reg_broj,oib,spol_id,dat_rodjenja,dnevnik_id) SELECT id,reg_broj,oib,spol_id,dat_rodjenja,"&amp;dnevnik_id&amp;" FROM osoba WHERE id = "&amp;CD397&amp;";"))</f>
        <v/>
      </c>
      <c r="CJ397" s="71" t="str">
        <f>IF(CD397="","","INSERT INTO imeprezime (id,osoba_id,rbr,ime,prezime,klub_id,identitet_id,sintaksa_id,info,aktivno,dnevnik_id) VALUES ("&amp;CD397&amp;","&amp;IF(CI397="","Null",CD397)&amp;",1,'"&amp;BK397&amp;"','"&amp;BL397&amp;"',(SELECT id FROM klub WHERE naziv = '"&amp;BD397&amp;"'),Null,1,'',1,"&amp;dnevnik_id&amp;");")</f>
        <v/>
      </c>
      <c r="CK397" t="s">
        <v>0</v>
      </c>
      <c r="CL397" s="20" t="str">
        <f t="shared" si="433"/>
        <v/>
      </c>
      <c r="CM397" s="52" t="s">
        <v>0</v>
      </c>
      <c r="CN397" s="57" t="str">
        <f t="shared" si="393"/>
        <v/>
      </c>
      <c r="CO397" s="71" t="str">
        <f t="shared" si="394"/>
        <v/>
      </c>
      <c r="CP397" s="52" t="s">
        <v>0</v>
      </c>
      <c r="CQ397" s="57" t="str">
        <f t="shared" si="434"/>
        <v/>
      </c>
      <c r="CR397" s="58" t="str">
        <f t="shared" si="435"/>
        <v/>
      </c>
      <c r="CS397" s="52" t="s">
        <v>0</v>
      </c>
      <c r="CT397" s="57" t="str">
        <f t="shared" si="436"/>
        <v/>
      </c>
      <c r="CU397" s="58" t="str">
        <f t="shared" si="437"/>
        <v/>
      </c>
      <c r="CV397" s="52" t="s">
        <v>0</v>
      </c>
      <c r="CW397" s="57" t="str">
        <f t="shared" si="438"/>
        <v/>
      </c>
      <c r="CX397" s="58" t="str">
        <f t="shared" si="439"/>
        <v/>
      </c>
      <c r="CY397" s="52" t="s">
        <v>0</v>
      </c>
      <c r="CZ397" s="63" t="str">
        <f t="shared" si="440"/>
        <v/>
      </c>
      <c r="DA397" s="58" t="str" cm="1">
        <f t="array" ref="DA397">IF(CZ397&lt;&gt;"",INDEX(imePrezime_id,CZ397,0),IF(CD397&lt;&gt;"",CD397,""))</f>
        <v/>
      </c>
      <c r="DB397" s="52" t="s">
        <v>0</v>
      </c>
      <c r="DC397" s="63" t="str">
        <f t="shared" si="441"/>
        <v/>
      </c>
      <c r="DD397" s="78" t="str">
        <f t="shared" si="395"/>
        <v/>
      </c>
      <c r="DE397" s="78" t="str">
        <f t="shared" si="442"/>
        <v/>
      </c>
      <c r="DF397" s="78" t="str">
        <f t="shared" si="443"/>
        <v/>
      </c>
      <c r="DG397" s="71" t="str">
        <f t="shared" si="444"/>
        <v/>
      </c>
      <c r="DH397" s="52" t="s">
        <v>0</v>
      </c>
      <c r="DI397" s="63" t="str">
        <f>IF(BL397="","",MAX(DI$10:DI396)+1)</f>
        <v/>
      </c>
      <c r="DJ397" s="78" t="str">
        <f t="shared" si="445"/>
        <v/>
      </c>
      <c r="DK397" s="78" t="str">
        <f t="shared" si="446"/>
        <v/>
      </c>
      <c r="DL397" s="78" t="str">
        <f t="shared" si="447"/>
        <v/>
      </c>
      <c r="DM397" s="78" t="str">
        <f t="shared" si="448"/>
        <v/>
      </c>
      <c r="DN397" s="78" t="str">
        <f t="shared" si="396"/>
        <v/>
      </c>
      <c r="DO397" s="78" t="str">
        <f t="shared" si="397"/>
        <v/>
      </c>
      <c r="DP397" s="78" t="str">
        <f t="shared" si="449"/>
        <v/>
      </c>
      <c r="DQ397" s="78" t="str">
        <f t="shared" si="450"/>
        <v/>
      </c>
      <c r="DR397" s="78" t="str">
        <f t="shared" si="451"/>
        <v/>
      </c>
      <c r="DS397" s="58" t="str">
        <f t="shared" si="398"/>
        <v/>
      </c>
      <c r="DT397" s="52" t="s">
        <v>0</v>
      </c>
      <c r="DU397" s="20"/>
      <c r="DV397" s="52"/>
      <c r="DW397" s="20"/>
      <c r="DX397" s="52"/>
      <c r="DY397" s="230"/>
      <c r="DZ397" s="52" t="s">
        <v>0</v>
      </c>
    </row>
    <row r="398" spans="1:130" x14ac:dyDescent="0.25">
      <c r="A398" t="s">
        <v>0</v>
      </c>
      <c r="B398" s="57" t="str">
        <f>IF(csv!F390="","",csv!T390)</f>
        <v/>
      </c>
      <c r="C398" s="33" t="s">
        <v>0</v>
      </c>
      <c r="D398" s="33" t="str">
        <f>IF(csv!F390="","",csv!F390)</f>
        <v/>
      </c>
      <c r="E398" s="33" t="str">
        <f>IF(csv!E390="","",csv!E390)</f>
        <v/>
      </c>
      <c r="F398" s="33" t="s">
        <v>0</v>
      </c>
      <c r="G398" s="78" t="str">
        <f>IF(csv!M390="","",csv!M390)</f>
        <v/>
      </c>
      <c r="H398" s="78" t="str">
        <f>IF(csv!N390="","",csv!N390)</f>
        <v/>
      </c>
      <c r="I398" s="33" t="s">
        <v>0</v>
      </c>
      <c r="J398" s="33" t="str">
        <f>IF(csv!P390="","",csv!P390)</f>
        <v/>
      </c>
      <c r="K398" s="33" t="str">
        <f>IF(csv!Q390="","",csv!Q390)</f>
        <v/>
      </c>
      <c r="L398" s="33" t="s">
        <v>0</v>
      </c>
      <c r="M398" s="71" t="str">
        <f>IF(csv!R390="","",csv!R390)</f>
        <v/>
      </c>
      <c r="N398" s="52" t="s">
        <v>0</v>
      </c>
      <c r="O398" s="57" t="str">
        <f t="shared" si="399"/>
        <v/>
      </c>
      <c r="P398" s="78" t="str">
        <f>IF(O398="","",IF(COUNTIF(O$10:O397,O398)=0,P397+1,P397))</f>
        <v/>
      </c>
      <c r="Q398" s="93" t="str">
        <f t="shared" si="400"/>
        <v/>
      </c>
      <c r="R398" s="94" t="str" cm="1">
        <f t="array" ref="R398">IF(S398="","",INDEX(natjecanjeStaze_naziv,MATCH(S398,natjecanjeStaze_stazaId,0)))</f>
        <v/>
      </c>
      <c r="S398" s="58" t="str">
        <f t="shared" si="401"/>
        <v/>
      </c>
      <c r="T398" s="52" t="s">
        <v>0</v>
      </c>
      <c r="U398" s="165" t="str">
        <f t="shared" si="402"/>
        <v/>
      </c>
      <c r="V398" s="52" t="s">
        <v>0</v>
      </c>
      <c r="W398" s="57" t="str">
        <f t="shared" si="403"/>
        <v/>
      </c>
      <c r="X398" s="78" t="str">
        <f t="shared" si="389"/>
        <v/>
      </c>
      <c r="Y398" s="33" t="str">
        <f t="shared" si="404"/>
        <v/>
      </c>
      <c r="Z398" s="71" t="str">
        <f>IF(Y398="","",MAX(Z$10:Z397)+1)</f>
        <v/>
      </c>
      <c r="AA398" s="52" t="s">
        <v>0</v>
      </c>
      <c r="AB398" s="135"/>
      <c r="AC398" s="52" t="s">
        <v>0</v>
      </c>
      <c r="AD398" s="20" t="str">
        <f t="shared" si="405"/>
        <v/>
      </c>
      <c r="AE398" s="52" t="s">
        <v>0</v>
      </c>
      <c r="AF398" s="165" t="str">
        <f t="shared" si="406"/>
        <v/>
      </c>
      <c r="AG398" s="52" t="s">
        <v>0</v>
      </c>
      <c r="AH398" s="57" t="str">
        <f t="shared" si="407"/>
        <v/>
      </c>
      <c r="AI398" s="33" t="str">
        <f t="shared" si="408"/>
        <v/>
      </c>
      <c r="AJ398" s="78" t="str">
        <f t="shared" si="390"/>
        <v/>
      </c>
      <c r="AK398" s="33" t="str" cm="1">
        <f t="array" ref="AK398">IF(AJ398="",""&amp;AI398,IF(AJ398="NEMA",AI398,INDEX(klub_naziv,MATCH(INDEX(klubAlias_klubId,AJ398),klub_id,0))))</f>
        <v/>
      </c>
      <c r="AL398" s="33" t="str" cm="1">
        <f t="array" ref="AL398">IFERROR(""&amp;INDEX(registarNatjecatelji,CX398,4),"")</f>
        <v/>
      </c>
      <c r="AM398" s="95" t="str">
        <f t="shared" si="409"/>
        <v/>
      </c>
      <c r="AN398" s="71" t="str">
        <f t="shared" si="410"/>
        <v/>
      </c>
      <c r="AO398" s="52" t="s">
        <v>0</v>
      </c>
      <c r="AP398" s="87" t="str">
        <f>IF(AJ398&lt;&gt;"NEMA","",IF(IFERROR(MATCH(AI398,AI$10:AI397,0),0)&lt;&gt;0,"",AI398))</f>
        <v/>
      </c>
      <c r="AQ398" s="52" t="s">
        <v>0</v>
      </c>
      <c r="AR398" s="135"/>
      <c r="AS398" s="52" t="s">
        <v>0</v>
      </c>
      <c r="AT398" s="57" t="str">
        <f t="shared" si="411"/>
        <v/>
      </c>
      <c r="AU398" s="33" t="str">
        <f>IF(AT398="","",MAX(AU$10:AU397)+1)</f>
        <v/>
      </c>
      <c r="AV398" s="33" t="str">
        <f t="shared" si="412"/>
        <v/>
      </c>
      <c r="AW398" s="33" t="str">
        <f t="shared" si="413"/>
        <v/>
      </c>
      <c r="AX398" s="33" t="str">
        <f>IF(AR398="","",MAX(AX$10:AX397)+1)</f>
        <v/>
      </c>
      <c r="AY398" s="94" t="str">
        <f t="shared" si="414"/>
        <v/>
      </c>
      <c r="AZ398" s="71" t="str">
        <f t="shared" si="415"/>
        <v/>
      </c>
      <c r="BA398" s="52" t="s">
        <v>0</v>
      </c>
      <c r="BB398" s="20" t="str">
        <f t="shared" si="416"/>
        <v/>
      </c>
      <c r="BC398" s="52" t="s">
        <v>0</v>
      </c>
      <c r="BD398" s="165" t="str">
        <f t="shared" si="417"/>
        <v/>
      </c>
      <c r="BE398" s="52" t="s">
        <v>0</v>
      </c>
      <c r="BF398" s="63" t="str">
        <f t="shared" si="418"/>
        <v/>
      </c>
      <c r="BG398" s="93" t="str">
        <f t="shared" si="419"/>
        <v/>
      </c>
      <c r="BH398" s="211" t="str">
        <f t="shared" si="420"/>
        <v/>
      </c>
      <c r="BI398" s="212" t="str">
        <f t="shared" si="391"/>
        <v/>
      </c>
      <c r="BJ398" s="52" t="s">
        <v>0</v>
      </c>
      <c r="BK398" s="57" t="str">
        <f t="shared" si="421"/>
        <v/>
      </c>
      <c r="BL398" s="33" t="str">
        <f t="shared" si="422"/>
        <v/>
      </c>
      <c r="BM398" s="78" t="str">
        <f t="shared" si="423"/>
        <v/>
      </c>
      <c r="BN398" s="78" t="str">
        <f t="shared" si="424"/>
        <v/>
      </c>
      <c r="BO398" s="33" t="str">
        <f t="shared" si="425"/>
        <v/>
      </c>
      <c r="BP398" s="71" t="str">
        <f t="shared" si="426"/>
        <v/>
      </c>
      <c r="BQ398" s="52" t="s">
        <v>0</v>
      </c>
      <c r="BR398" s="87" t="str">
        <f t="shared" si="427"/>
        <v/>
      </c>
      <c r="BS398" s="52" t="s">
        <v>0</v>
      </c>
      <c r="BT398" s="20" t="str">
        <f t="shared" si="428"/>
        <v/>
      </c>
      <c r="BU398" s="52" t="s">
        <v>0</v>
      </c>
      <c r="BV398" s="135"/>
      <c r="BW398" s="52" t="s">
        <v>0</v>
      </c>
      <c r="BX398" s="57" t="str">
        <f t="shared" si="429"/>
        <v/>
      </c>
      <c r="BY398" s="78" t="str">
        <f>IF(BV398="","",MAX(BY$10:BY397)+1)</f>
        <v/>
      </c>
      <c r="BZ398" s="58" t="str">
        <f t="shared" si="430"/>
        <v/>
      </c>
      <c r="CA398" s="52" t="s">
        <v>0</v>
      </c>
      <c r="CB398" s="20" t="str">
        <f t="shared" si="431"/>
        <v/>
      </c>
      <c r="CC398" s="52" t="s">
        <v>0</v>
      </c>
      <c r="CD398" s="63" t="str">
        <f>IF(AND(BM398="NEMA",BN398="NEMA"),MAX(CD$10:CD397)+1,"")</f>
        <v/>
      </c>
      <c r="CE398" s="58" t="str">
        <f t="shared" si="432"/>
        <v/>
      </c>
      <c r="CF398" t="s">
        <v>0</v>
      </c>
      <c r="CG398" s="138" t="str">
        <f t="shared" si="392"/>
        <v/>
      </c>
      <c r="CH398" t="s">
        <v>0</v>
      </c>
      <c r="CI398" s="57" t="str">
        <f>IF(CD398="","",IF(M398&lt;&gt;"CRO","","INSERT INTO osoba (id,reg_broj,oib,spol_id,dat_rodjenja) VALUES ("&amp;CD398&amp;",(SELECT max(reg_broj)+1 FROM osoba),Null,'"&amp;CG398&amp;"',Null); INSERT INTO osoba_log (id,reg_broj,oib,spol_id,dat_rodjenja,dnevnik_id) SELECT id,reg_broj,oib,spol_id,dat_rodjenja,"&amp;dnevnik_id&amp;" FROM osoba WHERE id = "&amp;CD398&amp;";"))</f>
        <v/>
      </c>
      <c r="CJ398" s="71" t="str">
        <f>IF(CD398="","","INSERT INTO imeprezime (id,osoba_id,rbr,ime,prezime,klub_id,identitet_id,sintaksa_id,info,aktivno,dnevnik_id) VALUES ("&amp;CD398&amp;","&amp;IF(CI398="","Null",CD398)&amp;",1,'"&amp;BK398&amp;"','"&amp;BL398&amp;"',(SELECT id FROM klub WHERE naziv = '"&amp;BD398&amp;"'),Null,1,'',1,"&amp;dnevnik_id&amp;");")</f>
        <v/>
      </c>
      <c r="CK398" t="s">
        <v>0</v>
      </c>
      <c r="CL398" s="20" t="str">
        <f t="shared" si="433"/>
        <v/>
      </c>
      <c r="CM398" s="52" t="s">
        <v>0</v>
      </c>
      <c r="CN398" s="57" t="str">
        <f t="shared" si="393"/>
        <v/>
      </c>
      <c r="CO398" s="71" t="str">
        <f t="shared" si="394"/>
        <v/>
      </c>
      <c r="CP398" s="52" t="s">
        <v>0</v>
      </c>
      <c r="CQ398" s="57" t="str">
        <f t="shared" si="434"/>
        <v/>
      </c>
      <c r="CR398" s="58" t="str">
        <f t="shared" si="435"/>
        <v/>
      </c>
      <c r="CS398" s="52" t="s">
        <v>0</v>
      </c>
      <c r="CT398" s="57" t="str">
        <f t="shared" si="436"/>
        <v/>
      </c>
      <c r="CU398" s="58" t="str">
        <f t="shared" si="437"/>
        <v/>
      </c>
      <c r="CV398" s="52" t="s">
        <v>0</v>
      </c>
      <c r="CW398" s="57" t="str">
        <f t="shared" si="438"/>
        <v/>
      </c>
      <c r="CX398" s="58" t="str">
        <f t="shared" si="439"/>
        <v/>
      </c>
      <c r="CY398" s="52" t="s">
        <v>0</v>
      </c>
      <c r="CZ398" s="63" t="str">
        <f t="shared" si="440"/>
        <v/>
      </c>
      <c r="DA398" s="58" t="str" cm="1">
        <f t="array" ref="DA398">IF(CZ398&lt;&gt;"",INDEX(imePrezime_id,CZ398,0),IF(CD398&lt;&gt;"",CD398,""))</f>
        <v/>
      </c>
      <c r="DB398" s="52" t="s">
        <v>0</v>
      </c>
      <c r="DC398" s="63" t="str">
        <f t="shared" si="441"/>
        <v/>
      </c>
      <c r="DD398" s="78" t="str">
        <f t="shared" si="395"/>
        <v/>
      </c>
      <c r="DE398" s="78" t="str">
        <f t="shared" si="442"/>
        <v/>
      </c>
      <c r="DF398" s="78" t="str">
        <f t="shared" si="443"/>
        <v/>
      </c>
      <c r="DG398" s="71" t="str">
        <f t="shared" si="444"/>
        <v/>
      </c>
      <c r="DH398" s="52" t="s">
        <v>0</v>
      </c>
      <c r="DI398" s="63" t="str">
        <f>IF(BL398="","",MAX(DI$10:DI397)+1)</f>
        <v/>
      </c>
      <c r="DJ398" s="78" t="str">
        <f t="shared" si="445"/>
        <v/>
      </c>
      <c r="DK398" s="78" t="str">
        <f t="shared" si="446"/>
        <v/>
      </c>
      <c r="DL398" s="78" t="str">
        <f t="shared" si="447"/>
        <v/>
      </c>
      <c r="DM398" s="78" t="str">
        <f t="shared" si="448"/>
        <v/>
      </c>
      <c r="DN398" s="78" t="str">
        <f t="shared" si="396"/>
        <v/>
      </c>
      <c r="DO398" s="78" t="str">
        <f t="shared" si="397"/>
        <v/>
      </c>
      <c r="DP398" s="78" t="str">
        <f t="shared" si="449"/>
        <v/>
      </c>
      <c r="DQ398" s="78" t="str">
        <f t="shared" si="450"/>
        <v/>
      </c>
      <c r="DR398" s="78" t="str">
        <f t="shared" si="451"/>
        <v/>
      </c>
      <c r="DS398" s="58" t="str">
        <f t="shared" si="398"/>
        <v/>
      </c>
      <c r="DT398" s="52" t="s">
        <v>0</v>
      </c>
      <c r="DU398" s="20"/>
      <c r="DV398" s="52"/>
      <c r="DW398" s="20"/>
      <c r="DX398" s="52"/>
      <c r="DY398" s="230"/>
      <c r="DZ398" s="52" t="s">
        <v>0</v>
      </c>
    </row>
    <row r="399" spans="1:130" x14ac:dyDescent="0.25">
      <c r="A399" t="s">
        <v>0</v>
      </c>
      <c r="B399" s="57" t="str">
        <f>IF(csv!F391="","",csv!T391)</f>
        <v/>
      </c>
      <c r="C399" s="33" t="s">
        <v>0</v>
      </c>
      <c r="D399" s="33" t="str">
        <f>IF(csv!F391="","",csv!F391)</f>
        <v/>
      </c>
      <c r="E399" s="33" t="str">
        <f>IF(csv!E391="","",csv!E391)</f>
        <v/>
      </c>
      <c r="F399" s="33" t="s">
        <v>0</v>
      </c>
      <c r="G399" s="78" t="str">
        <f>IF(csv!M391="","",csv!M391)</f>
        <v/>
      </c>
      <c r="H399" s="78" t="str">
        <f>IF(csv!N391="","",csv!N391)</f>
        <v/>
      </c>
      <c r="I399" s="33" t="s">
        <v>0</v>
      </c>
      <c r="J399" s="33" t="str">
        <f>IF(csv!P391="","",csv!P391)</f>
        <v/>
      </c>
      <c r="K399" s="33" t="str">
        <f>IF(csv!Q391="","",csv!Q391)</f>
        <v/>
      </c>
      <c r="L399" s="33" t="s">
        <v>0</v>
      </c>
      <c r="M399" s="71" t="str">
        <f>IF(csv!R391="","",csv!R391)</f>
        <v/>
      </c>
      <c r="N399" s="52" t="s">
        <v>0</v>
      </c>
      <c r="O399" s="57" t="str">
        <f t="shared" si="399"/>
        <v/>
      </c>
      <c r="P399" s="78" t="str">
        <f>IF(O399="","",IF(COUNTIF(O$10:O398,O399)=0,P398+1,P398))</f>
        <v/>
      </c>
      <c r="Q399" s="93" t="str">
        <f t="shared" si="400"/>
        <v/>
      </c>
      <c r="R399" s="94" t="str" cm="1">
        <f t="array" ref="R399">IF(S399="","",INDEX(natjecanjeStaze_naziv,MATCH(S399,natjecanjeStaze_stazaId,0)))</f>
        <v/>
      </c>
      <c r="S399" s="58" t="str">
        <f t="shared" si="401"/>
        <v/>
      </c>
      <c r="T399" s="52" t="s">
        <v>0</v>
      </c>
      <c r="U399" s="165" t="str">
        <f t="shared" si="402"/>
        <v/>
      </c>
      <c r="V399" s="52" t="s">
        <v>0</v>
      </c>
      <c r="W399" s="57" t="str">
        <f t="shared" si="403"/>
        <v/>
      </c>
      <c r="X399" s="78" t="str">
        <f t="shared" si="389"/>
        <v/>
      </c>
      <c r="Y399" s="33" t="str">
        <f t="shared" si="404"/>
        <v/>
      </c>
      <c r="Z399" s="71" t="str">
        <f>IF(Y399="","",MAX(Z$10:Z398)+1)</f>
        <v/>
      </c>
      <c r="AA399" s="52" t="s">
        <v>0</v>
      </c>
      <c r="AB399" s="135"/>
      <c r="AC399" s="52" t="s">
        <v>0</v>
      </c>
      <c r="AD399" s="20" t="str">
        <f t="shared" si="405"/>
        <v/>
      </c>
      <c r="AE399" s="52" t="s">
        <v>0</v>
      </c>
      <c r="AF399" s="165" t="str">
        <f t="shared" si="406"/>
        <v/>
      </c>
      <c r="AG399" s="52" t="s">
        <v>0</v>
      </c>
      <c r="AH399" s="57" t="str">
        <f t="shared" si="407"/>
        <v/>
      </c>
      <c r="AI399" s="33" t="str">
        <f t="shared" si="408"/>
        <v/>
      </c>
      <c r="AJ399" s="78" t="str">
        <f t="shared" si="390"/>
        <v/>
      </c>
      <c r="AK399" s="33" t="str" cm="1">
        <f t="array" ref="AK399">IF(AJ399="",""&amp;AI399,IF(AJ399="NEMA",AI399,INDEX(klub_naziv,MATCH(INDEX(klubAlias_klubId,AJ399),klub_id,0))))</f>
        <v/>
      </c>
      <c r="AL399" s="33" t="str" cm="1">
        <f t="array" ref="AL399">IFERROR(""&amp;INDEX(registarNatjecatelji,CX399,4),"")</f>
        <v/>
      </c>
      <c r="AM399" s="95" t="str">
        <f t="shared" si="409"/>
        <v/>
      </c>
      <c r="AN399" s="71" t="str">
        <f t="shared" si="410"/>
        <v/>
      </c>
      <c r="AO399" s="52" t="s">
        <v>0</v>
      </c>
      <c r="AP399" s="87" t="str">
        <f>IF(AJ399&lt;&gt;"NEMA","",IF(IFERROR(MATCH(AI399,AI$10:AI398,0),0)&lt;&gt;0,"",AI399))</f>
        <v/>
      </c>
      <c r="AQ399" s="52" t="s">
        <v>0</v>
      </c>
      <c r="AR399" s="135"/>
      <c r="AS399" s="52" t="s">
        <v>0</v>
      </c>
      <c r="AT399" s="57" t="str">
        <f t="shared" si="411"/>
        <v/>
      </c>
      <c r="AU399" s="33" t="str">
        <f>IF(AT399="","",MAX(AU$10:AU398)+1)</f>
        <v/>
      </c>
      <c r="AV399" s="33" t="str">
        <f t="shared" si="412"/>
        <v/>
      </c>
      <c r="AW399" s="33" t="str">
        <f t="shared" si="413"/>
        <v/>
      </c>
      <c r="AX399" s="33" t="str">
        <f>IF(AR399="","",MAX(AX$10:AX398)+1)</f>
        <v/>
      </c>
      <c r="AY399" s="94" t="str">
        <f t="shared" si="414"/>
        <v/>
      </c>
      <c r="AZ399" s="71" t="str">
        <f t="shared" si="415"/>
        <v/>
      </c>
      <c r="BA399" s="52" t="s">
        <v>0</v>
      </c>
      <c r="BB399" s="20" t="str">
        <f t="shared" si="416"/>
        <v/>
      </c>
      <c r="BC399" s="52" t="s">
        <v>0</v>
      </c>
      <c r="BD399" s="165" t="str">
        <f t="shared" si="417"/>
        <v/>
      </c>
      <c r="BE399" s="52" t="s">
        <v>0</v>
      </c>
      <c r="BF399" s="63" t="str">
        <f t="shared" si="418"/>
        <v/>
      </c>
      <c r="BG399" s="93" t="str">
        <f t="shared" si="419"/>
        <v/>
      </c>
      <c r="BH399" s="211" t="str">
        <f t="shared" si="420"/>
        <v/>
      </c>
      <c r="BI399" s="212" t="str">
        <f t="shared" si="391"/>
        <v/>
      </c>
      <c r="BJ399" s="52" t="s">
        <v>0</v>
      </c>
      <c r="BK399" s="57" t="str">
        <f t="shared" si="421"/>
        <v/>
      </c>
      <c r="BL399" s="33" t="str">
        <f t="shared" si="422"/>
        <v/>
      </c>
      <c r="BM399" s="78" t="str">
        <f t="shared" si="423"/>
        <v/>
      </c>
      <c r="BN399" s="78" t="str">
        <f t="shared" si="424"/>
        <v/>
      </c>
      <c r="BO399" s="33" t="str">
        <f t="shared" si="425"/>
        <v/>
      </c>
      <c r="BP399" s="71" t="str">
        <f t="shared" si="426"/>
        <v/>
      </c>
      <c r="BQ399" s="52" t="s">
        <v>0</v>
      </c>
      <c r="BR399" s="87" t="str">
        <f t="shared" si="427"/>
        <v/>
      </c>
      <c r="BS399" s="52" t="s">
        <v>0</v>
      </c>
      <c r="BT399" s="20" t="str">
        <f t="shared" si="428"/>
        <v/>
      </c>
      <c r="BU399" s="52" t="s">
        <v>0</v>
      </c>
      <c r="BV399" s="135"/>
      <c r="BW399" s="52" t="s">
        <v>0</v>
      </c>
      <c r="BX399" s="57" t="str">
        <f t="shared" si="429"/>
        <v/>
      </c>
      <c r="BY399" s="78" t="str">
        <f>IF(BV399="","",MAX(BY$10:BY398)+1)</f>
        <v/>
      </c>
      <c r="BZ399" s="58" t="str">
        <f t="shared" si="430"/>
        <v/>
      </c>
      <c r="CA399" s="52" t="s">
        <v>0</v>
      </c>
      <c r="CB399" s="20" t="str">
        <f t="shared" si="431"/>
        <v/>
      </c>
      <c r="CC399" s="52" t="s">
        <v>0</v>
      </c>
      <c r="CD399" s="63" t="str">
        <f>IF(AND(BM399="NEMA",BN399="NEMA"),MAX(CD$10:CD398)+1,"")</f>
        <v/>
      </c>
      <c r="CE399" s="58" t="str">
        <f t="shared" si="432"/>
        <v/>
      </c>
      <c r="CF399" t="s">
        <v>0</v>
      </c>
      <c r="CG399" s="138" t="str">
        <f t="shared" si="392"/>
        <v/>
      </c>
      <c r="CH399" t="s">
        <v>0</v>
      </c>
      <c r="CI399" s="57" t="str">
        <f>IF(CD399="","",IF(M399&lt;&gt;"CRO","","INSERT INTO osoba (id,reg_broj,oib,spol_id,dat_rodjenja) VALUES ("&amp;CD399&amp;",(SELECT max(reg_broj)+1 FROM osoba),Null,'"&amp;CG399&amp;"',Null); INSERT INTO osoba_log (id,reg_broj,oib,spol_id,dat_rodjenja,dnevnik_id) SELECT id,reg_broj,oib,spol_id,dat_rodjenja,"&amp;dnevnik_id&amp;" FROM osoba WHERE id = "&amp;CD399&amp;";"))</f>
        <v/>
      </c>
      <c r="CJ399" s="71" t="str">
        <f>IF(CD399="","","INSERT INTO imeprezime (id,osoba_id,rbr,ime,prezime,klub_id,identitet_id,sintaksa_id,info,aktivno,dnevnik_id) VALUES ("&amp;CD399&amp;","&amp;IF(CI399="","Null",CD399)&amp;",1,'"&amp;BK399&amp;"','"&amp;BL399&amp;"',(SELECT id FROM klub WHERE naziv = '"&amp;BD399&amp;"'),Null,1,'',1,"&amp;dnevnik_id&amp;");")</f>
        <v/>
      </c>
      <c r="CK399" t="s">
        <v>0</v>
      </c>
      <c r="CL399" s="20" t="str">
        <f t="shared" si="433"/>
        <v/>
      </c>
      <c r="CM399" s="52" t="s">
        <v>0</v>
      </c>
      <c r="CN399" s="57" t="str">
        <f t="shared" si="393"/>
        <v/>
      </c>
      <c r="CO399" s="71" t="str">
        <f t="shared" si="394"/>
        <v/>
      </c>
      <c r="CP399" s="52" t="s">
        <v>0</v>
      </c>
      <c r="CQ399" s="57" t="str">
        <f t="shared" si="434"/>
        <v/>
      </c>
      <c r="CR399" s="58" t="str">
        <f t="shared" si="435"/>
        <v/>
      </c>
      <c r="CS399" s="52" t="s">
        <v>0</v>
      </c>
      <c r="CT399" s="57" t="str">
        <f t="shared" si="436"/>
        <v/>
      </c>
      <c r="CU399" s="58" t="str">
        <f t="shared" si="437"/>
        <v/>
      </c>
      <c r="CV399" s="52" t="s">
        <v>0</v>
      </c>
      <c r="CW399" s="57" t="str">
        <f t="shared" si="438"/>
        <v/>
      </c>
      <c r="CX399" s="58" t="str">
        <f t="shared" si="439"/>
        <v/>
      </c>
      <c r="CY399" s="52" t="s">
        <v>0</v>
      </c>
      <c r="CZ399" s="63" t="str">
        <f t="shared" si="440"/>
        <v/>
      </c>
      <c r="DA399" s="58" t="str" cm="1">
        <f t="array" ref="DA399">IF(CZ399&lt;&gt;"",INDEX(imePrezime_id,CZ399,0),IF(CD399&lt;&gt;"",CD399,""))</f>
        <v/>
      </c>
      <c r="DB399" s="52" t="s">
        <v>0</v>
      </c>
      <c r="DC399" s="63" t="str">
        <f t="shared" si="441"/>
        <v/>
      </c>
      <c r="DD399" s="78" t="str">
        <f t="shared" si="395"/>
        <v/>
      </c>
      <c r="DE399" s="78" t="str">
        <f t="shared" si="442"/>
        <v/>
      </c>
      <c r="DF399" s="78" t="str">
        <f t="shared" si="443"/>
        <v/>
      </c>
      <c r="DG399" s="71" t="str">
        <f t="shared" si="444"/>
        <v/>
      </c>
      <c r="DH399" s="52" t="s">
        <v>0</v>
      </c>
      <c r="DI399" s="63" t="str">
        <f>IF(BL399="","",MAX(DI$10:DI398)+1)</f>
        <v/>
      </c>
      <c r="DJ399" s="78" t="str">
        <f t="shared" si="445"/>
        <v/>
      </c>
      <c r="DK399" s="78" t="str">
        <f t="shared" si="446"/>
        <v/>
      </c>
      <c r="DL399" s="78" t="str">
        <f t="shared" si="447"/>
        <v/>
      </c>
      <c r="DM399" s="78" t="str">
        <f t="shared" si="448"/>
        <v/>
      </c>
      <c r="DN399" s="78" t="str">
        <f t="shared" si="396"/>
        <v/>
      </c>
      <c r="DO399" s="78" t="str">
        <f t="shared" si="397"/>
        <v/>
      </c>
      <c r="DP399" s="78" t="str">
        <f t="shared" si="449"/>
        <v/>
      </c>
      <c r="DQ399" s="78" t="str">
        <f t="shared" si="450"/>
        <v/>
      </c>
      <c r="DR399" s="78" t="str">
        <f t="shared" si="451"/>
        <v/>
      </c>
      <c r="DS399" s="58" t="str">
        <f t="shared" si="398"/>
        <v/>
      </c>
      <c r="DT399" s="52" t="s">
        <v>0</v>
      </c>
      <c r="DU399" s="20"/>
      <c r="DV399" s="52"/>
      <c r="DW399" s="20"/>
      <c r="DX399" s="52"/>
      <c r="DY399" s="230"/>
      <c r="DZ399" s="52" t="s">
        <v>0</v>
      </c>
    </row>
    <row r="400" spans="1:130" x14ac:dyDescent="0.25">
      <c r="A400" t="s">
        <v>0</v>
      </c>
      <c r="B400" s="57" t="str">
        <f>IF(csv!F392="","",csv!T392)</f>
        <v/>
      </c>
      <c r="C400" s="33" t="s">
        <v>0</v>
      </c>
      <c r="D400" s="33" t="str">
        <f>IF(csv!F392="","",csv!F392)</f>
        <v/>
      </c>
      <c r="E400" s="33" t="str">
        <f>IF(csv!E392="","",csv!E392)</f>
        <v/>
      </c>
      <c r="F400" s="33" t="s">
        <v>0</v>
      </c>
      <c r="G400" s="78" t="str">
        <f>IF(csv!M392="","",csv!M392)</f>
        <v/>
      </c>
      <c r="H400" s="78" t="str">
        <f>IF(csv!N392="","",csv!N392)</f>
        <v/>
      </c>
      <c r="I400" s="33" t="s">
        <v>0</v>
      </c>
      <c r="J400" s="33" t="str">
        <f>IF(csv!P392="","",csv!P392)</f>
        <v/>
      </c>
      <c r="K400" s="33" t="str">
        <f>IF(csv!Q392="","",csv!Q392)</f>
        <v/>
      </c>
      <c r="L400" s="33" t="s">
        <v>0</v>
      </c>
      <c r="M400" s="71" t="str">
        <f>IF(csv!R392="","",csv!R392)</f>
        <v/>
      </c>
      <c r="N400" s="52" t="s">
        <v>0</v>
      </c>
      <c r="O400" s="57" t="str">
        <f t="shared" si="399"/>
        <v/>
      </c>
      <c r="P400" s="78" t="str">
        <f>IF(O400="","",IF(COUNTIF(O$10:O399,O400)=0,P399+1,P399))</f>
        <v/>
      </c>
      <c r="Q400" s="93" t="str">
        <f t="shared" si="400"/>
        <v/>
      </c>
      <c r="R400" s="94" t="str" cm="1">
        <f t="array" ref="R400">IF(S400="","",INDEX(natjecanjeStaze_naziv,MATCH(S400,natjecanjeStaze_stazaId,0)))</f>
        <v/>
      </c>
      <c r="S400" s="58" t="str">
        <f t="shared" si="401"/>
        <v/>
      </c>
      <c r="T400" s="52" t="s">
        <v>0</v>
      </c>
      <c r="U400" s="165" t="str">
        <f t="shared" si="402"/>
        <v/>
      </c>
      <c r="V400" s="52" t="s">
        <v>0</v>
      </c>
      <c r="W400" s="57" t="str">
        <f t="shared" si="403"/>
        <v/>
      </c>
      <c r="X400" s="78" t="str">
        <f t="shared" si="389"/>
        <v/>
      </c>
      <c r="Y400" s="33" t="str">
        <f t="shared" si="404"/>
        <v/>
      </c>
      <c r="Z400" s="71" t="str">
        <f>IF(Y400="","",MAX(Z$10:Z399)+1)</f>
        <v/>
      </c>
      <c r="AA400" s="52" t="s">
        <v>0</v>
      </c>
      <c r="AB400" s="135"/>
      <c r="AC400" s="52" t="s">
        <v>0</v>
      </c>
      <c r="AD400" s="20" t="str">
        <f t="shared" si="405"/>
        <v/>
      </c>
      <c r="AE400" s="52" t="s">
        <v>0</v>
      </c>
      <c r="AF400" s="165" t="str">
        <f t="shared" si="406"/>
        <v/>
      </c>
      <c r="AG400" s="52" t="s">
        <v>0</v>
      </c>
      <c r="AH400" s="57" t="str">
        <f t="shared" si="407"/>
        <v/>
      </c>
      <c r="AI400" s="33" t="str">
        <f t="shared" si="408"/>
        <v/>
      </c>
      <c r="AJ400" s="78" t="str">
        <f t="shared" si="390"/>
        <v/>
      </c>
      <c r="AK400" s="33" t="str" cm="1">
        <f t="array" ref="AK400">IF(AJ400="",""&amp;AI400,IF(AJ400="NEMA",AI400,INDEX(klub_naziv,MATCH(INDEX(klubAlias_klubId,AJ400),klub_id,0))))</f>
        <v/>
      </c>
      <c r="AL400" s="33" t="str" cm="1">
        <f t="array" ref="AL400">IFERROR(""&amp;INDEX(registarNatjecatelji,CX400,4),"")</f>
        <v/>
      </c>
      <c r="AM400" s="95" t="str">
        <f t="shared" si="409"/>
        <v/>
      </c>
      <c r="AN400" s="71" t="str">
        <f t="shared" si="410"/>
        <v/>
      </c>
      <c r="AO400" s="52" t="s">
        <v>0</v>
      </c>
      <c r="AP400" s="87" t="str">
        <f>IF(AJ400&lt;&gt;"NEMA","",IF(IFERROR(MATCH(AI400,AI$10:AI399,0),0)&lt;&gt;0,"",AI400))</f>
        <v/>
      </c>
      <c r="AQ400" s="52" t="s">
        <v>0</v>
      </c>
      <c r="AR400" s="135"/>
      <c r="AS400" s="52" t="s">
        <v>0</v>
      </c>
      <c r="AT400" s="57" t="str">
        <f t="shared" si="411"/>
        <v/>
      </c>
      <c r="AU400" s="33" t="str">
        <f>IF(AT400="","",MAX(AU$10:AU399)+1)</f>
        <v/>
      </c>
      <c r="AV400" s="33" t="str">
        <f t="shared" si="412"/>
        <v/>
      </c>
      <c r="AW400" s="33" t="str">
        <f t="shared" si="413"/>
        <v/>
      </c>
      <c r="AX400" s="33" t="str">
        <f>IF(AR400="","",MAX(AX$10:AX399)+1)</f>
        <v/>
      </c>
      <c r="AY400" s="94" t="str">
        <f t="shared" si="414"/>
        <v/>
      </c>
      <c r="AZ400" s="71" t="str">
        <f t="shared" si="415"/>
        <v/>
      </c>
      <c r="BA400" s="52" t="s">
        <v>0</v>
      </c>
      <c r="BB400" s="20" t="str">
        <f t="shared" si="416"/>
        <v/>
      </c>
      <c r="BC400" s="52" t="s">
        <v>0</v>
      </c>
      <c r="BD400" s="165" t="str">
        <f t="shared" si="417"/>
        <v/>
      </c>
      <c r="BE400" s="52" t="s">
        <v>0</v>
      </c>
      <c r="BF400" s="63" t="str">
        <f t="shared" si="418"/>
        <v/>
      </c>
      <c r="BG400" s="93" t="str">
        <f t="shared" si="419"/>
        <v/>
      </c>
      <c r="BH400" s="211" t="str">
        <f t="shared" si="420"/>
        <v/>
      </c>
      <c r="BI400" s="212" t="str">
        <f t="shared" si="391"/>
        <v/>
      </c>
      <c r="BJ400" s="52" t="s">
        <v>0</v>
      </c>
      <c r="BK400" s="57" t="str">
        <f t="shared" si="421"/>
        <v/>
      </c>
      <c r="BL400" s="33" t="str">
        <f t="shared" si="422"/>
        <v/>
      </c>
      <c r="BM400" s="78" t="str">
        <f t="shared" si="423"/>
        <v/>
      </c>
      <c r="BN400" s="78" t="str">
        <f t="shared" si="424"/>
        <v/>
      </c>
      <c r="BO400" s="33" t="str">
        <f t="shared" si="425"/>
        <v/>
      </c>
      <c r="BP400" s="71" t="str">
        <f t="shared" si="426"/>
        <v/>
      </c>
      <c r="BQ400" s="52" t="s">
        <v>0</v>
      </c>
      <c r="BR400" s="87" t="str">
        <f t="shared" si="427"/>
        <v/>
      </c>
      <c r="BS400" s="52" t="s">
        <v>0</v>
      </c>
      <c r="BT400" s="20" t="str">
        <f t="shared" si="428"/>
        <v/>
      </c>
      <c r="BU400" s="52" t="s">
        <v>0</v>
      </c>
      <c r="BV400" s="135"/>
      <c r="BW400" s="52" t="s">
        <v>0</v>
      </c>
      <c r="BX400" s="57" t="str">
        <f t="shared" si="429"/>
        <v/>
      </c>
      <c r="BY400" s="78" t="str">
        <f>IF(BV400="","",MAX(BY$10:BY399)+1)</f>
        <v/>
      </c>
      <c r="BZ400" s="58" t="str">
        <f t="shared" si="430"/>
        <v/>
      </c>
      <c r="CA400" s="52" t="s">
        <v>0</v>
      </c>
      <c r="CB400" s="20" t="str">
        <f t="shared" si="431"/>
        <v/>
      </c>
      <c r="CC400" s="52" t="s">
        <v>0</v>
      </c>
      <c r="CD400" s="63" t="str">
        <f>IF(AND(BM400="NEMA",BN400="NEMA"),MAX(CD$10:CD399)+1,"")</f>
        <v/>
      </c>
      <c r="CE400" s="58" t="str">
        <f t="shared" si="432"/>
        <v/>
      </c>
      <c r="CF400" t="s">
        <v>0</v>
      </c>
      <c r="CG400" s="138" t="str">
        <f t="shared" si="392"/>
        <v/>
      </c>
      <c r="CH400" t="s">
        <v>0</v>
      </c>
      <c r="CI400" s="57" t="str">
        <f>IF(CD400="","",IF(M400&lt;&gt;"CRO","","INSERT INTO osoba (id,reg_broj,oib,spol_id,dat_rodjenja) VALUES ("&amp;CD400&amp;",(SELECT max(reg_broj)+1 FROM osoba),Null,'"&amp;CG400&amp;"',Null); INSERT INTO osoba_log (id,reg_broj,oib,spol_id,dat_rodjenja,dnevnik_id) SELECT id,reg_broj,oib,spol_id,dat_rodjenja,"&amp;dnevnik_id&amp;" FROM osoba WHERE id = "&amp;CD400&amp;";"))</f>
        <v/>
      </c>
      <c r="CJ400" s="71" t="str">
        <f>IF(CD400="","","INSERT INTO imeprezime (id,osoba_id,rbr,ime,prezime,klub_id,identitet_id,sintaksa_id,info,aktivno,dnevnik_id) VALUES ("&amp;CD400&amp;","&amp;IF(CI400="","Null",CD400)&amp;",1,'"&amp;BK400&amp;"','"&amp;BL400&amp;"',(SELECT id FROM klub WHERE naziv = '"&amp;BD400&amp;"'),Null,1,'',1,"&amp;dnevnik_id&amp;");")</f>
        <v/>
      </c>
      <c r="CK400" t="s">
        <v>0</v>
      </c>
      <c r="CL400" s="20" t="str">
        <f t="shared" si="433"/>
        <v/>
      </c>
      <c r="CM400" s="52" t="s">
        <v>0</v>
      </c>
      <c r="CN400" s="57" t="str">
        <f t="shared" si="393"/>
        <v/>
      </c>
      <c r="CO400" s="71" t="str">
        <f t="shared" si="394"/>
        <v/>
      </c>
      <c r="CP400" s="52" t="s">
        <v>0</v>
      </c>
      <c r="CQ400" s="57" t="str">
        <f t="shared" si="434"/>
        <v/>
      </c>
      <c r="CR400" s="58" t="str">
        <f t="shared" si="435"/>
        <v/>
      </c>
      <c r="CS400" s="52" t="s">
        <v>0</v>
      </c>
      <c r="CT400" s="57" t="str">
        <f t="shared" si="436"/>
        <v/>
      </c>
      <c r="CU400" s="58" t="str">
        <f t="shared" si="437"/>
        <v/>
      </c>
      <c r="CV400" s="52" t="s">
        <v>0</v>
      </c>
      <c r="CW400" s="57" t="str">
        <f t="shared" si="438"/>
        <v/>
      </c>
      <c r="CX400" s="58" t="str">
        <f t="shared" si="439"/>
        <v/>
      </c>
      <c r="CY400" s="52" t="s">
        <v>0</v>
      </c>
      <c r="CZ400" s="63" t="str">
        <f t="shared" si="440"/>
        <v/>
      </c>
      <c r="DA400" s="58" t="str" cm="1">
        <f t="array" ref="DA400">IF(CZ400&lt;&gt;"",INDEX(imePrezime_id,CZ400,0),IF(CD400&lt;&gt;"",CD400,""))</f>
        <v/>
      </c>
      <c r="DB400" s="52" t="s">
        <v>0</v>
      </c>
      <c r="DC400" s="63" t="str">
        <f t="shared" si="441"/>
        <v/>
      </c>
      <c r="DD400" s="78" t="str">
        <f t="shared" si="395"/>
        <v/>
      </c>
      <c r="DE400" s="78" t="str">
        <f t="shared" si="442"/>
        <v/>
      </c>
      <c r="DF400" s="78" t="str">
        <f t="shared" si="443"/>
        <v/>
      </c>
      <c r="DG400" s="71" t="str">
        <f t="shared" si="444"/>
        <v/>
      </c>
      <c r="DH400" s="52" t="s">
        <v>0</v>
      </c>
      <c r="DI400" s="63" t="str">
        <f>IF(BL400="","",MAX(DI$10:DI399)+1)</f>
        <v/>
      </c>
      <c r="DJ400" s="78" t="str">
        <f t="shared" si="445"/>
        <v/>
      </c>
      <c r="DK400" s="78" t="str">
        <f t="shared" si="446"/>
        <v/>
      </c>
      <c r="DL400" s="78" t="str">
        <f t="shared" si="447"/>
        <v/>
      </c>
      <c r="DM400" s="78" t="str">
        <f t="shared" si="448"/>
        <v/>
      </c>
      <c r="DN400" s="78" t="str">
        <f t="shared" si="396"/>
        <v/>
      </c>
      <c r="DO400" s="78" t="str">
        <f t="shared" si="397"/>
        <v/>
      </c>
      <c r="DP400" s="78" t="str">
        <f t="shared" si="449"/>
        <v/>
      </c>
      <c r="DQ400" s="78" t="str">
        <f t="shared" si="450"/>
        <v/>
      </c>
      <c r="DR400" s="78" t="str">
        <f t="shared" si="451"/>
        <v/>
      </c>
      <c r="DS400" s="58" t="str">
        <f t="shared" si="398"/>
        <v/>
      </c>
      <c r="DT400" s="52" t="s">
        <v>0</v>
      </c>
      <c r="DU400" s="20"/>
      <c r="DV400" s="52"/>
      <c r="DW400" s="20"/>
      <c r="DX400" s="52"/>
      <c r="DY400" s="230"/>
      <c r="DZ400" s="52" t="s">
        <v>0</v>
      </c>
    </row>
    <row r="401" spans="1:130" x14ac:dyDescent="0.25">
      <c r="A401" t="s">
        <v>0</v>
      </c>
      <c r="B401" s="57" t="str">
        <f>IF(csv!F393="","",csv!T393)</f>
        <v/>
      </c>
      <c r="C401" s="33" t="s">
        <v>0</v>
      </c>
      <c r="D401" s="33" t="str">
        <f>IF(csv!F393="","",csv!F393)</f>
        <v/>
      </c>
      <c r="E401" s="33" t="str">
        <f>IF(csv!E393="","",csv!E393)</f>
        <v/>
      </c>
      <c r="F401" s="33" t="s">
        <v>0</v>
      </c>
      <c r="G401" s="78" t="str">
        <f>IF(csv!M393="","",csv!M393)</f>
        <v/>
      </c>
      <c r="H401" s="78" t="str">
        <f>IF(csv!N393="","",csv!N393)</f>
        <v/>
      </c>
      <c r="I401" s="33" t="s">
        <v>0</v>
      </c>
      <c r="J401" s="33" t="str">
        <f>IF(csv!P393="","",csv!P393)</f>
        <v/>
      </c>
      <c r="K401" s="33" t="str">
        <f>IF(csv!Q393="","",csv!Q393)</f>
        <v/>
      </c>
      <c r="L401" s="33" t="s">
        <v>0</v>
      </c>
      <c r="M401" s="71" t="str">
        <f>IF(csv!R393="","",csv!R393)</f>
        <v/>
      </c>
      <c r="N401" s="52" t="s">
        <v>0</v>
      </c>
      <c r="O401" s="57" t="str">
        <f t="shared" si="399"/>
        <v/>
      </c>
      <c r="P401" s="78" t="str">
        <f>IF(O401="","",IF(COUNTIF(O$10:O400,O401)=0,P400+1,P400))</f>
        <v/>
      </c>
      <c r="Q401" s="93" t="str">
        <f t="shared" si="400"/>
        <v/>
      </c>
      <c r="R401" s="94" t="str" cm="1">
        <f t="array" ref="R401">IF(S401="","",INDEX(natjecanjeStaze_naziv,MATCH(S401,natjecanjeStaze_stazaId,0)))</f>
        <v/>
      </c>
      <c r="S401" s="58" t="str">
        <f t="shared" si="401"/>
        <v/>
      </c>
      <c r="T401" s="52" t="s">
        <v>0</v>
      </c>
      <c r="U401" s="165" t="str">
        <f t="shared" si="402"/>
        <v/>
      </c>
      <c r="V401" s="52" t="s">
        <v>0</v>
      </c>
      <c r="W401" s="57" t="str">
        <f t="shared" si="403"/>
        <v/>
      </c>
      <c r="X401" s="78" t="str">
        <f t="shared" si="389"/>
        <v/>
      </c>
      <c r="Y401" s="33" t="str">
        <f t="shared" si="404"/>
        <v/>
      </c>
      <c r="Z401" s="71" t="str">
        <f>IF(Y401="","",MAX(Z$10:Z400)+1)</f>
        <v/>
      </c>
      <c r="AA401" s="52" t="s">
        <v>0</v>
      </c>
      <c r="AB401" s="135"/>
      <c r="AC401" s="52" t="s">
        <v>0</v>
      </c>
      <c r="AD401" s="20" t="str">
        <f t="shared" si="405"/>
        <v/>
      </c>
      <c r="AE401" s="52" t="s">
        <v>0</v>
      </c>
      <c r="AF401" s="165" t="str">
        <f t="shared" si="406"/>
        <v/>
      </c>
      <c r="AG401" s="52" t="s">
        <v>0</v>
      </c>
      <c r="AH401" s="57" t="str">
        <f t="shared" si="407"/>
        <v/>
      </c>
      <c r="AI401" s="33" t="str">
        <f t="shared" si="408"/>
        <v/>
      </c>
      <c r="AJ401" s="78" t="str">
        <f t="shared" si="390"/>
        <v/>
      </c>
      <c r="AK401" s="33" t="str" cm="1">
        <f t="array" ref="AK401">IF(AJ401="",""&amp;AI401,IF(AJ401="NEMA",AI401,INDEX(klub_naziv,MATCH(INDEX(klubAlias_klubId,AJ401),klub_id,0))))</f>
        <v/>
      </c>
      <c r="AL401" s="33" t="str" cm="1">
        <f t="array" ref="AL401">IFERROR(""&amp;INDEX(registarNatjecatelji,CX401,4),"")</f>
        <v/>
      </c>
      <c r="AM401" s="95" t="str">
        <f t="shared" si="409"/>
        <v/>
      </c>
      <c r="AN401" s="71" t="str">
        <f t="shared" si="410"/>
        <v/>
      </c>
      <c r="AO401" s="52" t="s">
        <v>0</v>
      </c>
      <c r="AP401" s="87" t="str">
        <f>IF(AJ401&lt;&gt;"NEMA","",IF(IFERROR(MATCH(AI401,AI$10:AI400,0),0)&lt;&gt;0,"",AI401))</f>
        <v/>
      </c>
      <c r="AQ401" s="52" t="s">
        <v>0</v>
      </c>
      <c r="AR401" s="135"/>
      <c r="AS401" s="52" t="s">
        <v>0</v>
      </c>
      <c r="AT401" s="57" t="str">
        <f t="shared" si="411"/>
        <v/>
      </c>
      <c r="AU401" s="33" t="str">
        <f>IF(AT401="","",MAX(AU$10:AU400)+1)</f>
        <v/>
      </c>
      <c r="AV401" s="33" t="str">
        <f t="shared" si="412"/>
        <v/>
      </c>
      <c r="AW401" s="33" t="str">
        <f t="shared" si="413"/>
        <v/>
      </c>
      <c r="AX401" s="33" t="str">
        <f>IF(AR401="","",MAX(AX$10:AX400)+1)</f>
        <v/>
      </c>
      <c r="AY401" s="94" t="str">
        <f t="shared" si="414"/>
        <v/>
      </c>
      <c r="AZ401" s="71" t="str">
        <f t="shared" si="415"/>
        <v/>
      </c>
      <c r="BA401" s="52" t="s">
        <v>0</v>
      </c>
      <c r="BB401" s="20" t="str">
        <f t="shared" si="416"/>
        <v/>
      </c>
      <c r="BC401" s="52" t="s">
        <v>0</v>
      </c>
      <c r="BD401" s="165" t="str">
        <f t="shared" si="417"/>
        <v/>
      </c>
      <c r="BE401" s="52" t="s">
        <v>0</v>
      </c>
      <c r="BF401" s="63" t="str">
        <f t="shared" si="418"/>
        <v/>
      </c>
      <c r="BG401" s="93" t="str">
        <f t="shared" si="419"/>
        <v/>
      </c>
      <c r="BH401" s="211" t="str">
        <f t="shared" si="420"/>
        <v/>
      </c>
      <c r="BI401" s="212" t="str">
        <f t="shared" si="391"/>
        <v/>
      </c>
      <c r="BJ401" s="52" t="s">
        <v>0</v>
      </c>
      <c r="BK401" s="57" t="str">
        <f t="shared" si="421"/>
        <v/>
      </c>
      <c r="BL401" s="33" t="str">
        <f t="shared" si="422"/>
        <v/>
      </c>
      <c r="BM401" s="78" t="str">
        <f t="shared" si="423"/>
        <v/>
      </c>
      <c r="BN401" s="78" t="str">
        <f t="shared" si="424"/>
        <v/>
      </c>
      <c r="BO401" s="33" t="str">
        <f t="shared" si="425"/>
        <v/>
      </c>
      <c r="BP401" s="71" t="str">
        <f t="shared" si="426"/>
        <v/>
      </c>
      <c r="BQ401" s="52" t="s">
        <v>0</v>
      </c>
      <c r="BR401" s="87" t="str">
        <f t="shared" si="427"/>
        <v/>
      </c>
      <c r="BS401" s="52" t="s">
        <v>0</v>
      </c>
      <c r="BT401" s="20" t="str">
        <f t="shared" si="428"/>
        <v/>
      </c>
      <c r="BU401" s="52" t="s">
        <v>0</v>
      </c>
      <c r="BV401" s="135"/>
      <c r="BW401" s="52" t="s">
        <v>0</v>
      </c>
      <c r="BX401" s="57" t="str">
        <f t="shared" si="429"/>
        <v/>
      </c>
      <c r="BY401" s="78" t="str">
        <f>IF(BV401="","",MAX(BY$10:BY400)+1)</f>
        <v/>
      </c>
      <c r="BZ401" s="58" t="str">
        <f t="shared" si="430"/>
        <v/>
      </c>
      <c r="CA401" s="52" t="s">
        <v>0</v>
      </c>
      <c r="CB401" s="20" t="str">
        <f t="shared" si="431"/>
        <v/>
      </c>
      <c r="CC401" s="52" t="s">
        <v>0</v>
      </c>
      <c r="CD401" s="63" t="str">
        <f>IF(AND(BM401="NEMA",BN401="NEMA"),MAX(CD$10:CD400)+1,"")</f>
        <v/>
      </c>
      <c r="CE401" s="58" t="str">
        <f t="shared" si="432"/>
        <v/>
      </c>
      <c r="CF401" t="s">
        <v>0</v>
      </c>
      <c r="CG401" s="138" t="str">
        <f t="shared" si="392"/>
        <v/>
      </c>
      <c r="CH401" t="s">
        <v>0</v>
      </c>
      <c r="CI401" s="57" t="str">
        <f>IF(CD401="","",IF(M401&lt;&gt;"CRO","","INSERT INTO osoba (id,reg_broj,oib,spol_id,dat_rodjenja) VALUES ("&amp;CD401&amp;",(SELECT max(reg_broj)+1 FROM osoba),Null,'"&amp;CG401&amp;"',Null); INSERT INTO osoba_log (id,reg_broj,oib,spol_id,dat_rodjenja,dnevnik_id) SELECT id,reg_broj,oib,spol_id,dat_rodjenja,"&amp;dnevnik_id&amp;" FROM osoba WHERE id = "&amp;CD401&amp;";"))</f>
        <v/>
      </c>
      <c r="CJ401" s="71" t="str">
        <f>IF(CD401="","","INSERT INTO imeprezime (id,osoba_id,rbr,ime,prezime,klub_id,identitet_id,sintaksa_id,info,aktivno,dnevnik_id) VALUES ("&amp;CD401&amp;","&amp;IF(CI401="","Null",CD401)&amp;",1,'"&amp;BK401&amp;"','"&amp;BL401&amp;"',(SELECT id FROM klub WHERE naziv = '"&amp;BD401&amp;"'),Null,1,'',1,"&amp;dnevnik_id&amp;");")</f>
        <v/>
      </c>
      <c r="CK401" t="s">
        <v>0</v>
      </c>
      <c r="CL401" s="20" t="str">
        <f t="shared" si="433"/>
        <v/>
      </c>
      <c r="CM401" s="52" t="s">
        <v>0</v>
      </c>
      <c r="CN401" s="57" t="str">
        <f t="shared" si="393"/>
        <v/>
      </c>
      <c r="CO401" s="71" t="str">
        <f t="shared" si="394"/>
        <v/>
      </c>
      <c r="CP401" s="52" t="s">
        <v>0</v>
      </c>
      <c r="CQ401" s="57" t="str">
        <f t="shared" si="434"/>
        <v/>
      </c>
      <c r="CR401" s="58" t="str">
        <f t="shared" si="435"/>
        <v/>
      </c>
      <c r="CS401" s="52" t="s">
        <v>0</v>
      </c>
      <c r="CT401" s="57" t="str">
        <f t="shared" si="436"/>
        <v/>
      </c>
      <c r="CU401" s="58" t="str">
        <f t="shared" si="437"/>
        <v/>
      </c>
      <c r="CV401" s="52" t="s">
        <v>0</v>
      </c>
      <c r="CW401" s="57" t="str">
        <f t="shared" si="438"/>
        <v/>
      </c>
      <c r="CX401" s="58" t="str">
        <f t="shared" si="439"/>
        <v/>
      </c>
      <c r="CY401" s="52" t="s">
        <v>0</v>
      </c>
      <c r="CZ401" s="63" t="str">
        <f t="shared" si="440"/>
        <v/>
      </c>
      <c r="DA401" s="58" t="str" cm="1">
        <f t="array" ref="DA401">IF(CZ401&lt;&gt;"",INDEX(imePrezime_id,CZ401,0),IF(CD401&lt;&gt;"",CD401,""))</f>
        <v/>
      </c>
      <c r="DB401" s="52" t="s">
        <v>0</v>
      </c>
      <c r="DC401" s="63" t="str">
        <f t="shared" si="441"/>
        <v/>
      </c>
      <c r="DD401" s="78" t="str">
        <f t="shared" si="395"/>
        <v/>
      </c>
      <c r="DE401" s="78" t="str">
        <f t="shared" si="442"/>
        <v/>
      </c>
      <c r="DF401" s="78" t="str">
        <f t="shared" si="443"/>
        <v/>
      </c>
      <c r="DG401" s="71" t="str">
        <f t="shared" si="444"/>
        <v/>
      </c>
      <c r="DH401" s="52" t="s">
        <v>0</v>
      </c>
      <c r="DI401" s="63" t="str">
        <f>IF(BL401="","",MAX(DI$10:DI400)+1)</f>
        <v/>
      </c>
      <c r="DJ401" s="78" t="str">
        <f t="shared" si="445"/>
        <v/>
      </c>
      <c r="DK401" s="78" t="str">
        <f t="shared" si="446"/>
        <v/>
      </c>
      <c r="DL401" s="78" t="str">
        <f t="shared" si="447"/>
        <v/>
      </c>
      <c r="DM401" s="78" t="str">
        <f t="shared" si="448"/>
        <v/>
      </c>
      <c r="DN401" s="78" t="str">
        <f t="shared" si="396"/>
        <v/>
      </c>
      <c r="DO401" s="78" t="str">
        <f t="shared" si="397"/>
        <v/>
      </c>
      <c r="DP401" s="78" t="str">
        <f t="shared" si="449"/>
        <v/>
      </c>
      <c r="DQ401" s="78" t="str">
        <f t="shared" si="450"/>
        <v/>
      </c>
      <c r="DR401" s="78" t="str">
        <f t="shared" si="451"/>
        <v/>
      </c>
      <c r="DS401" s="58" t="str">
        <f t="shared" si="398"/>
        <v/>
      </c>
      <c r="DT401" s="52" t="s">
        <v>0</v>
      </c>
      <c r="DU401" s="20"/>
      <c r="DV401" s="52"/>
      <c r="DW401" s="20"/>
      <c r="DX401" s="52"/>
      <c r="DY401" s="230"/>
      <c r="DZ401" s="52" t="s">
        <v>0</v>
      </c>
    </row>
    <row r="402" spans="1:130" x14ac:dyDescent="0.25">
      <c r="A402" t="s">
        <v>0</v>
      </c>
      <c r="B402" s="57" t="str">
        <f>IF(csv!F394="","",csv!T394)</f>
        <v/>
      </c>
      <c r="C402" s="33" t="s">
        <v>0</v>
      </c>
      <c r="D402" s="33" t="str">
        <f>IF(csv!F394="","",csv!F394)</f>
        <v/>
      </c>
      <c r="E402" s="33" t="str">
        <f>IF(csv!E394="","",csv!E394)</f>
        <v/>
      </c>
      <c r="F402" s="33" t="s">
        <v>0</v>
      </c>
      <c r="G402" s="78" t="str">
        <f>IF(csv!M394="","",csv!M394)</f>
        <v/>
      </c>
      <c r="H402" s="78" t="str">
        <f>IF(csv!N394="","",csv!N394)</f>
        <v/>
      </c>
      <c r="I402" s="33" t="s">
        <v>0</v>
      </c>
      <c r="J402" s="33" t="str">
        <f>IF(csv!P394="","",csv!P394)</f>
        <v/>
      </c>
      <c r="K402" s="33" t="str">
        <f>IF(csv!Q394="","",csv!Q394)</f>
        <v/>
      </c>
      <c r="L402" s="33" t="s">
        <v>0</v>
      </c>
      <c r="M402" s="71" t="str">
        <f>IF(csv!R394="","",csv!R394)</f>
        <v/>
      </c>
      <c r="N402" s="52" t="s">
        <v>0</v>
      </c>
      <c r="O402" s="57" t="str">
        <f t="shared" si="399"/>
        <v/>
      </c>
      <c r="P402" s="78" t="str">
        <f>IF(O402="","",IF(COUNTIF(O$10:O401,O402)=0,P401+1,P401))</f>
        <v/>
      </c>
      <c r="Q402" s="93" t="str">
        <f t="shared" si="400"/>
        <v/>
      </c>
      <c r="R402" s="94" t="str" cm="1">
        <f t="array" ref="R402">IF(S402="","",INDEX(natjecanjeStaze_naziv,MATCH(S402,natjecanjeStaze_stazaId,0)))</f>
        <v/>
      </c>
      <c r="S402" s="58" t="str">
        <f t="shared" si="401"/>
        <v/>
      </c>
      <c r="T402" s="52" t="s">
        <v>0</v>
      </c>
      <c r="U402" s="165" t="str">
        <f t="shared" si="402"/>
        <v/>
      </c>
      <c r="V402" s="52" t="s">
        <v>0</v>
      </c>
      <c r="W402" s="57" t="str">
        <f t="shared" si="403"/>
        <v/>
      </c>
      <c r="X402" s="78" t="str">
        <f t="shared" si="389"/>
        <v/>
      </c>
      <c r="Y402" s="33" t="str">
        <f t="shared" si="404"/>
        <v/>
      </c>
      <c r="Z402" s="71" t="str">
        <f>IF(Y402="","",MAX(Z$10:Z401)+1)</f>
        <v/>
      </c>
      <c r="AA402" s="52" t="s">
        <v>0</v>
      </c>
      <c r="AB402" s="135"/>
      <c r="AC402" s="52" t="s">
        <v>0</v>
      </c>
      <c r="AD402" s="20" t="str">
        <f t="shared" si="405"/>
        <v/>
      </c>
      <c r="AE402" s="52" t="s">
        <v>0</v>
      </c>
      <c r="AF402" s="165" t="str">
        <f t="shared" si="406"/>
        <v/>
      </c>
      <c r="AG402" s="52" t="s">
        <v>0</v>
      </c>
      <c r="AH402" s="57" t="str">
        <f t="shared" si="407"/>
        <v/>
      </c>
      <c r="AI402" s="33" t="str">
        <f t="shared" si="408"/>
        <v/>
      </c>
      <c r="AJ402" s="78" t="str">
        <f t="shared" si="390"/>
        <v/>
      </c>
      <c r="AK402" s="33" t="str" cm="1">
        <f t="array" ref="AK402">IF(AJ402="",""&amp;AI402,IF(AJ402="NEMA",AI402,INDEX(klub_naziv,MATCH(INDEX(klubAlias_klubId,AJ402),klub_id,0))))</f>
        <v/>
      </c>
      <c r="AL402" s="33" t="str" cm="1">
        <f t="array" ref="AL402">IFERROR(""&amp;INDEX(registarNatjecatelji,CX402,4),"")</f>
        <v/>
      </c>
      <c r="AM402" s="95" t="str">
        <f t="shared" si="409"/>
        <v/>
      </c>
      <c r="AN402" s="71" t="str">
        <f t="shared" si="410"/>
        <v/>
      </c>
      <c r="AO402" s="52" t="s">
        <v>0</v>
      </c>
      <c r="AP402" s="87" t="str">
        <f>IF(AJ402&lt;&gt;"NEMA","",IF(IFERROR(MATCH(AI402,AI$10:AI401,0),0)&lt;&gt;0,"",AI402))</f>
        <v/>
      </c>
      <c r="AQ402" s="52" t="s">
        <v>0</v>
      </c>
      <c r="AR402" s="135"/>
      <c r="AS402" s="52" t="s">
        <v>0</v>
      </c>
      <c r="AT402" s="57" t="str">
        <f t="shared" si="411"/>
        <v/>
      </c>
      <c r="AU402" s="33" t="str">
        <f>IF(AT402="","",MAX(AU$10:AU401)+1)</f>
        <v/>
      </c>
      <c r="AV402" s="33" t="str">
        <f t="shared" si="412"/>
        <v/>
      </c>
      <c r="AW402" s="33" t="str">
        <f t="shared" si="413"/>
        <v/>
      </c>
      <c r="AX402" s="33" t="str">
        <f>IF(AR402="","",MAX(AX$10:AX401)+1)</f>
        <v/>
      </c>
      <c r="AY402" s="94" t="str">
        <f t="shared" si="414"/>
        <v/>
      </c>
      <c r="AZ402" s="71" t="str">
        <f t="shared" si="415"/>
        <v/>
      </c>
      <c r="BA402" s="52" t="s">
        <v>0</v>
      </c>
      <c r="BB402" s="20" t="str">
        <f t="shared" si="416"/>
        <v/>
      </c>
      <c r="BC402" s="52" t="s">
        <v>0</v>
      </c>
      <c r="BD402" s="165" t="str">
        <f t="shared" si="417"/>
        <v/>
      </c>
      <c r="BE402" s="52" t="s">
        <v>0</v>
      </c>
      <c r="BF402" s="63" t="str">
        <f t="shared" si="418"/>
        <v/>
      </c>
      <c r="BG402" s="93" t="str">
        <f t="shared" si="419"/>
        <v/>
      </c>
      <c r="BH402" s="211" t="str">
        <f t="shared" si="420"/>
        <v/>
      </c>
      <c r="BI402" s="212" t="str">
        <f t="shared" si="391"/>
        <v/>
      </c>
      <c r="BJ402" s="52" t="s">
        <v>0</v>
      </c>
      <c r="BK402" s="57" t="str">
        <f t="shared" si="421"/>
        <v/>
      </c>
      <c r="BL402" s="33" t="str">
        <f t="shared" si="422"/>
        <v/>
      </c>
      <c r="BM402" s="78" t="str">
        <f t="shared" si="423"/>
        <v/>
      </c>
      <c r="BN402" s="78" t="str">
        <f t="shared" si="424"/>
        <v/>
      </c>
      <c r="BO402" s="33" t="str">
        <f t="shared" si="425"/>
        <v/>
      </c>
      <c r="BP402" s="71" t="str">
        <f t="shared" si="426"/>
        <v/>
      </c>
      <c r="BQ402" s="52" t="s">
        <v>0</v>
      </c>
      <c r="BR402" s="87" t="str">
        <f t="shared" si="427"/>
        <v/>
      </c>
      <c r="BS402" s="52" t="s">
        <v>0</v>
      </c>
      <c r="BT402" s="20" t="str">
        <f t="shared" si="428"/>
        <v/>
      </c>
      <c r="BU402" s="52" t="s">
        <v>0</v>
      </c>
      <c r="BV402" s="135"/>
      <c r="BW402" s="52" t="s">
        <v>0</v>
      </c>
      <c r="BX402" s="57" t="str">
        <f t="shared" si="429"/>
        <v/>
      </c>
      <c r="BY402" s="78" t="str">
        <f>IF(BV402="","",MAX(BY$10:BY401)+1)</f>
        <v/>
      </c>
      <c r="BZ402" s="58" t="str">
        <f t="shared" si="430"/>
        <v/>
      </c>
      <c r="CA402" s="52" t="s">
        <v>0</v>
      </c>
      <c r="CB402" s="20" t="str">
        <f t="shared" si="431"/>
        <v/>
      </c>
      <c r="CC402" s="52" t="s">
        <v>0</v>
      </c>
      <c r="CD402" s="63" t="str">
        <f>IF(AND(BM402="NEMA",BN402="NEMA"),MAX(CD$10:CD401)+1,"")</f>
        <v/>
      </c>
      <c r="CE402" s="58" t="str">
        <f t="shared" si="432"/>
        <v/>
      </c>
      <c r="CF402" t="s">
        <v>0</v>
      </c>
      <c r="CG402" s="138" t="str">
        <f t="shared" si="392"/>
        <v/>
      </c>
      <c r="CH402" t="s">
        <v>0</v>
      </c>
      <c r="CI402" s="57" t="str">
        <f>IF(CD402="","",IF(M402&lt;&gt;"CRO","","INSERT INTO osoba (id,reg_broj,oib,spol_id,dat_rodjenja) VALUES ("&amp;CD402&amp;",(SELECT max(reg_broj)+1 FROM osoba),Null,'"&amp;CG402&amp;"',Null); INSERT INTO osoba_log (id,reg_broj,oib,spol_id,dat_rodjenja,dnevnik_id) SELECT id,reg_broj,oib,spol_id,dat_rodjenja,"&amp;dnevnik_id&amp;" FROM osoba WHERE id = "&amp;CD402&amp;";"))</f>
        <v/>
      </c>
      <c r="CJ402" s="71" t="str">
        <f>IF(CD402="","","INSERT INTO imeprezime (id,osoba_id,rbr,ime,prezime,klub_id,identitet_id,sintaksa_id,info,aktivno,dnevnik_id) VALUES ("&amp;CD402&amp;","&amp;IF(CI402="","Null",CD402)&amp;",1,'"&amp;BK402&amp;"','"&amp;BL402&amp;"',(SELECT id FROM klub WHERE naziv = '"&amp;BD402&amp;"'),Null,1,'',1,"&amp;dnevnik_id&amp;");")</f>
        <v/>
      </c>
      <c r="CK402" t="s">
        <v>0</v>
      </c>
      <c r="CL402" s="20" t="str">
        <f t="shared" si="433"/>
        <v/>
      </c>
      <c r="CM402" s="52" t="s">
        <v>0</v>
      </c>
      <c r="CN402" s="57" t="str">
        <f t="shared" si="393"/>
        <v/>
      </c>
      <c r="CO402" s="71" t="str">
        <f t="shared" si="394"/>
        <v/>
      </c>
      <c r="CP402" s="52" t="s">
        <v>0</v>
      </c>
      <c r="CQ402" s="57" t="str">
        <f t="shared" si="434"/>
        <v/>
      </c>
      <c r="CR402" s="58" t="str">
        <f t="shared" si="435"/>
        <v/>
      </c>
      <c r="CS402" s="52" t="s">
        <v>0</v>
      </c>
      <c r="CT402" s="57" t="str">
        <f t="shared" si="436"/>
        <v/>
      </c>
      <c r="CU402" s="58" t="str">
        <f t="shared" si="437"/>
        <v/>
      </c>
      <c r="CV402" s="52" t="s">
        <v>0</v>
      </c>
      <c r="CW402" s="57" t="str">
        <f t="shared" si="438"/>
        <v/>
      </c>
      <c r="CX402" s="58" t="str">
        <f t="shared" si="439"/>
        <v/>
      </c>
      <c r="CY402" s="52" t="s">
        <v>0</v>
      </c>
      <c r="CZ402" s="63" t="str">
        <f t="shared" si="440"/>
        <v/>
      </c>
      <c r="DA402" s="58" t="str" cm="1">
        <f t="array" ref="DA402">IF(CZ402&lt;&gt;"",INDEX(imePrezime_id,CZ402,0),IF(CD402&lt;&gt;"",CD402,""))</f>
        <v/>
      </c>
      <c r="DB402" s="52" t="s">
        <v>0</v>
      </c>
      <c r="DC402" s="63" t="str">
        <f t="shared" si="441"/>
        <v/>
      </c>
      <c r="DD402" s="78" t="str">
        <f t="shared" si="395"/>
        <v/>
      </c>
      <c r="DE402" s="78" t="str">
        <f t="shared" si="442"/>
        <v/>
      </c>
      <c r="DF402" s="78" t="str">
        <f t="shared" si="443"/>
        <v/>
      </c>
      <c r="DG402" s="71" t="str">
        <f t="shared" si="444"/>
        <v/>
      </c>
      <c r="DH402" s="52" t="s">
        <v>0</v>
      </c>
      <c r="DI402" s="63" t="str">
        <f>IF(BL402="","",MAX(DI$10:DI401)+1)</f>
        <v/>
      </c>
      <c r="DJ402" s="78" t="str">
        <f t="shared" si="445"/>
        <v/>
      </c>
      <c r="DK402" s="78" t="str">
        <f t="shared" si="446"/>
        <v/>
      </c>
      <c r="DL402" s="78" t="str">
        <f t="shared" si="447"/>
        <v/>
      </c>
      <c r="DM402" s="78" t="str">
        <f t="shared" si="448"/>
        <v/>
      </c>
      <c r="DN402" s="78" t="str">
        <f t="shared" si="396"/>
        <v/>
      </c>
      <c r="DO402" s="78" t="str">
        <f t="shared" si="397"/>
        <v/>
      </c>
      <c r="DP402" s="78" t="str">
        <f t="shared" si="449"/>
        <v/>
      </c>
      <c r="DQ402" s="78" t="str">
        <f t="shared" si="450"/>
        <v/>
      </c>
      <c r="DR402" s="78" t="str">
        <f t="shared" si="451"/>
        <v/>
      </c>
      <c r="DS402" s="58" t="str">
        <f t="shared" si="398"/>
        <v/>
      </c>
      <c r="DT402" s="52" t="s">
        <v>0</v>
      </c>
      <c r="DU402" s="20"/>
      <c r="DV402" s="52"/>
      <c r="DW402" s="20"/>
      <c r="DX402" s="52"/>
      <c r="DY402" s="230"/>
      <c r="DZ402" s="52" t="s">
        <v>0</v>
      </c>
    </row>
    <row r="403" spans="1:130" x14ac:dyDescent="0.25">
      <c r="A403" t="s">
        <v>0</v>
      </c>
      <c r="B403" s="57" t="str">
        <f>IF(csv!F395="","",csv!T395)</f>
        <v/>
      </c>
      <c r="C403" s="33" t="s">
        <v>0</v>
      </c>
      <c r="D403" s="33" t="str">
        <f>IF(csv!F395="","",csv!F395)</f>
        <v/>
      </c>
      <c r="E403" s="33" t="str">
        <f>IF(csv!E395="","",csv!E395)</f>
        <v/>
      </c>
      <c r="F403" s="33" t="s">
        <v>0</v>
      </c>
      <c r="G403" s="78" t="str">
        <f>IF(csv!M395="","",csv!M395)</f>
        <v/>
      </c>
      <c r="H403" s="78" t="str">
        <f>IF(csv!N395="","",csv!N395)</f>
        <v/>
      </c>
      <c r="I403" s="33" t="s">
        <v>0</v>
      </c>
      <c r="J403" s="33" t="str">
        <f>IF(csv!P395="","",csv!P395)</f>
        <v/>
      </c>
      <c r="K403" s="33" t="str">
        <f>IF(csv!Q395="","",csv!Q395)</f>
        <v/>
      </c>
      <c r="L403" s="33" t="s">
        <v>0</v>
      </c>
      <c r="M403" s="71" t="str">
        <f>IF(csv!R395="","",csv!R395)</f>
        <v/>
      </c>
      <c r="N403" s="52" t="s">
        <v>0</v>
      </c>
      <c r="O403" s="57" t="str">
        <f t="shared" si="399"/>
        <v/>
      </c>
      <c r="P403" s="78" t="str">
        <f>IF(O403="","",IF(COUNTIF(O$10:O402,O403)=0,P402+1,P402))</f>
        <v/>
      </c>
      <c r="Q403" s="93" t="str">
        <f t="shared" si="400"/>
        <v/>
      </c>
      <c r="R403" s="94" t="str" cm="1">
        <f t="array" ref="R403">IF(S403="","",INDEX(natjecanjeStaze_naziv,MATCH(S403,natjecanjeStaze_stazaId,0)))</f>
        <v/>
      </c>
      <c r="S403" s="58" t="str">
        <f t="shared" si="401"/>
        <v/>
      </c>
      <c r="T403" s="52" t="s">
        <v>0</v>
      </c>
      <c r="U403" s="165" t="str">
        <f t="shared" si="402"/>
        <v/>
      </c>
      <c r="V403" s="52" t="s">
        <v>0</v>
      </c>
      <c r="W403" s="57" t="str">
        <f t="shared" si="403"/>
        <v/>
      </c>
      <c r="X403" s="78" t="str">
        <f t="shared" si="389"/>
        <v/>
      </c>
      <c r="Y403" s="33" t="str">
        <f t="shared" si="404"/>
        <v/>
      </c>
      <c r="Z403" s="71" t="str">
        <f>IF(Y403="","",MAX(Z$10:Z402)+1)</f>
        <v/>
      </c>
      <c r="AA403" s="52" t="s">
        <v>0</v>
      </c>
      <c r="AB403" s="135"/>
      <c r="AC403" s="52" t="s">
        <v>0</v>
      </c>
      <c r="AD403" s="20" t="str">
        <f t="shared" si="405"/>
        <v/>
      </c>
      <c r="AE403" s="52" t="s">
        <v>0</v>
      </c>
      <c r="AF403" s="165" t="str">
        <f t="shared" si="406"/>
        <v/>
      </c>
      <c r="AG403" s="52" t="s">
        <v>0</v>
      </c>
      <c r="AH403" s="57" t="str">
        <f t="shared" si="407"/>
        <v/>
      </c>
      <c r="AI403" s="33" t="str">
        <f t="shared" si="408"/>
        <v/>
      </c>
      <c r="AJ403" s="78" t="str">
        <f t="shared" si="390"/>
        <v/>
      </c>
      <c r="AK403" s="33" t="str" cm="1">
        <f t="array" ref="AK403">IF(AJ403="",""&amp;AI403,IF(AJ403="NEMA",AI403,INDEX(klub_naziv,MATCH(INDEX(klubAlias_klubId,AJ403),klub_id,0))))</f>
        <v/>
      </c>
      <c r="AL403" s="33" t="str" cm="1">
        <f t="array" ref="AL403">IFERROR(""&amp;INDEX(registarNatjecatelji,CX403,4),"")</f>
        <v/>
      </c>
      <c r="AM403" s="95" t="str">
        <f t="shared" si="409"/>
        <v/>
      </c>
      <c r="AN403" s="71" t="str">
        <f t="shared" si="410"/>
        <v/>
      </c>
      <c r="AO403" s="52" t="s">
        <v>0</v>
      </c>
      <c r="AP403" s="87" t="str">
        <f>IF(AJ403&lt;&gt;"NEMA","",IF(IFERROR(MATCH(AI403,AI$10:AI402,0),0)&lt;&gt;0,"",AI403))</f>
        <v/>
      </c>
      <c r="AQ403" s="52" t="s">
        <v>0</v>
      </c>
      <c r="AR403" s="135"/>
      <c r="AS403" s="52" t="s">
        <v>0</v>
      </c>
      <c r="AT403" s="57" t="str">
        <f t="shared" si="411"/>
        <v/>
      </c>
      <c r="AU403" s="33" t="str">
        <f>IF(AT403="","",MAX(AU$10:AU402)+1)</f>
        <v/>
      </c>
      <c r="AV403" s="33" t="str">
        <f t="shared" si="412"/>
        <v/>
      </c>
      <c r="AW403" s="33" t="str">
        <f t="shared" si="413"/>
        <v/>
      </c>
      <c r="AX403" s="33" t="str">
        <f>IF(AR403="","",MAX(AX$10:AX402)+1)</f>
        <v/>
      </c>
      <c r="AY403" s="94" t="str">
        <f t="shared" si="414"/>
        <v/>
      </c>
      <c r="AZ403" s="71" t="str">
        <f t="shared" si="415"/>
        <v/>
      </c>
      <c r="BA403" s="52" t="s">
        <v>0</v>
      </c>
      <c r="BB403" s="20" t="str">
        <f t="shared" si="416"/>
        <v/>
      </c>
      <c r="BC403" s="52" t="s">
        <v>0</v>
      </c>
      <c r="BD403" s="165" t="str">
        <f t="shared" si="417"/>
        <v/>
      </c>
      <c r="BE403" s="52" t="s">
        <v>0</v>
      </c>
      <c r="BF403" s="63" t="str">
        <f t="shared" si="418"/>
        <v/>
      </c>
      <c r="BG403" s="93" t="str">
        <f t="shared" si="419"/>
        <v/>
      </c>
      <c r="BH403" s="211" t="str">
        <f t="shared" si="420"/>
        <v/>
      </c>
      <c r="BI403" s="212" t="str">
        <f t="shared" si="391"/>
        <v/>
      </c>
      <c r="BJ403" s="52" t="s">
        <v>0</v>
      </c>
      <c r="BK403" s="57" t="str">
        <f t="shared" si="421"/>
        <v/>
      </c>
      <c r="BL403" s="33" t="str">
        <f t="shared" si="422"/>
        <v/>
      </c>
      <c r="BM403" s="78" t="str">
        <f t="shared" si="423"/>
        <v/>
      </c>
      <c r="BN403" s="78" t="str">
        <f t="shared" si="424"/>
        <v/>
      </c>
      <c r="BO403" s="33" t="str">
        <f t="shared" si="425"/>
        <v/>
      </c>
      <c r="BP403" s="71" t="str">
        <f t="shared" si="426"/>
        <v/>
      </c>
      <c r="BQ403" s="52" t="s">
        <v>0</v>
      </c>
      <c r="BR403" s="87" t="str">
        <f t="shared" si="427"/>
        <v/>
      </c>
      <c r="BS403" s="52" t="s">
        <v>0</v>
      </c>
      <c r="BT403" s="20" t="str">
        <f t="shared" si="428"/>
        <v/>
      </c>
      <c r="BU403" s="52" t="s">
        <v>0</v>
      </c>
      <c r="BV403" s="135"/>
      <c r="BW403" s="52" t="s">
        <v>0</v>
      </c>
      <c r="BX403" s="57" t="str">
        <f t="shared" si="429"/>
        <v/>
      </c>
      <c r="BY403" s="78" t="str">
        <f>IF(BV403="","",MAX(BY$10:BY402)+1)</f>
        <v/>
      </c>
      <c r="BZ403" s="58" t="str">
        <f t="shared" si="430"/>
        <v/>
      </c>
      <c r="CA403" s="52" t="s">
        <v>0</v>
      </c>
      <c r="CB403" s="20" t="str">
        <f t="shared" si="431"/>
        <v/>
      </c>
      <c r="CC403" s="52" t="s">
        <v>0</v>
      </c>
      <c r="CD403" s="63" t="str">
        <f>IF(AND(BM403="NEMA",BN403="NEMA"),MAX(CD$10:CD402)+1,"")</f>
        <v/>
      </c>
      <c r="CE403" s="58" t="str">
        <f t="shared" si="432"/>
        <v/>
      </c>
      <c r="CF403" t="s">
        <v>0</v>
      </c>
      <c r="CG403" s="138" t="str">
        <f t="shared" si="392"/>
        <v/>
      </c>
      <c r="CH403" t="s">
        <v>0</v>
      </c>
      <c r="CI403" s="57" t="str">
        <f>IF(CD403="","",IF(M403&lt;&gt;"CRO","","INSERT INTO osoba (id,reg_broj,oib,spol_id,dat_rodjenja) VALUES ("&amp;CD403&amp;",(SELECT max(reg_broj)+1 FROM osoba),Null,'"&amp;CG403&amp;"',Null); INSERT INTO osoba_log (id,reg_broj,oib,spol_id,dat_rodjenja,dnevnik_id) SELECT id,reg_broj,oib,spol_id,dat_rodjenja,"&amp;dnevnik_id&amp;" FROM osoba WHERE id = "&amp;CD403&amp;";"))</f>
        <v/>
      </c>
      <c r="CJ403" s="71" t="str">
        <f>IF(CD403="","","INSERT INTO imeprezime (id,osoba_id,rbr,ime,prezime,klub_id,identitet_id,sintaksa_id,info,aktivno,dnevnik_id) VALUES ("&amp;CD403&amp;","&amp;IF(CI403="","Null",CD403)&amp;",1,'"&amp;BK403&amp;"','"&amp;BL403&amp;"',(SELECT id FROM klub WHERE naziv = '"&amp;BD403&amp;"'),Null,1,'',1,"&amp;dnevnik_id&amp;");")</f>
        <v/>
      </c>
      <c r="CK403" t="s">
        <v>0</v>
      </c>
      <c r="CL403" s="20" t="str">
        <f t="shared" si="433"/>
        <v/>
      </c>
      <c r="CM403" s="52" t="s">
        <v>0</v>
      </c>
      <c r="CN403" s="57" t="str">
        <f t="shared" si="393"/>
        <v/>
      </c>
      <c r="CO403" s="71" t="str">
        <f t="shared" si="394"/>
        <v/>
      </c>
      <c r="CP403" s="52" t="s">
        <v>0</v>
      </c>
      <c r="CQ403" s="57" t="str">
        <f t="shared" si="434"/>
        <v/>
      </c>
      <c r="CR403" s="58" t="str">
        <f t="shared" si="435"/>
        <v/>
      </c>
      <c r="CS403" s="52" t="s">
        <v>0</v>
      </c>
      <c r="CT403" s="57" t="str">
        <f t="shared" si="436"/>
        <v/>
      </c>
      <c r="CU403" s="58" t="str">
        <f t="shared" si="437"/>
        <v/>
      </c>
      <c r="CV403" s="52" t="s">
        <v>0</v>
      </c>
      <c r="CW403" s="57" t="str">
        <f t="shared" si="438"/>
        <v/>
      </c>
      <c r="CX403" s="58" t="str">
        <f t="shared" si="439"/>
        <v/>
      </c>
      <c r="CY403" s="52" t="s">
        <v>0</v>
      </c>
      <c r="CZ403" s="63" t="str">
        <f t="shared" si="440"/>
        <v/>
      </c>
      <c r="DA403" s="58" t="str" cm="1">
        <f t="array" ref="DA403">IF(CZ403&lt;&gt;"",INDEX(imePrezime_id,CZ403,0),IF(CD403&lt;&gt;"",CD403,""))</f>
        <v/>
      </c>
      <c r="DB403" s="52" t="s">
        <v>0</v>
      </c>
      <c r="DC403" s="63" t="str">
        <f t="shared" si="441"/>
        <v/>
      </c>
      <c r="DD403" s="78" t="str">
        <f t="shared" si="395"/>
        <v/>
      </c>
      <c r="DE403" s="78" t="str">
        <f t="shared" si="442"/>
        <v/>
      </c>
      <c r="DF403" s="78" t="str">
        <f t="shared" si="443"/>
        <v/>
      </c>
      <c r="DG403" s="71" t="str">
        <f t="shared" si="444"/>
        <v/>
      </c>
      <c r="DH403" s="52" t="s">
        <v>0</v>
      </c>
      <c r="DI403" s="63" t="str">
        <f>IF(BL403="","",MAX(DI$10:DI402)+1)</f>
        <v/>
      </c>
      <c r="DJ403" s="78" t="str">
        <f t="shared" si="445"/>
        <v/>
      </c>
      <c r="DK403" s="78" t="str">
        <f t="shared" si="446"/>
        <v/>
      </c>
      <c r="DL403" s="78" t="str">
        <f t="shared" si="447"/>
        <v/>
      </c>
      <c r="DM403" s="78" t="str">
        <f t="shared" si="448"/>
        <v/>
      </c>
      <c r="DN403" s="78" t="str">
        <f t="shared" si="396"/>
        <v/>
      </c>
      <c r="DO403" s="78" t="str">
        <f t="shared" si="397"/>
        <v/>
      </c>
      <c r="DP403" s="78" t="str">
        <f t="shared" si="449"/>
        <v/>
      </c>
      <c r="DQ403" s="78" t="str">
        <f t="shared" si="450"/>
        <v/>
      </c>
      <c r="DR403" s="78" t="str">
        <f t="shared" si="451"/>
        <v/>
      </c>
      <c r="DS403" s="58" t="str">
        <f t="shared" si="398"/>
        <v/>
      </c>
      <c r="DT403" s="52" t="s">
        <v>0</v>
      </c>
      <c r="DU403" s="20"/>
      <c r="DV403" s="52"/>
      <c r="DW403" s="20"/>
      <c r="DX403" s="52"/>
      <c r="DY403" s="230"/>
      <c r="DZ403" s="52" t="s">
        <v>0</v>
      </c>
    </row>
    <row r="404" spans="1:130" x14ac:dyDescent="0.25">
      <c r="A404" t="s">
        <v>0</v>
      </c>
      <c r="B404" s="57" t="str">
        <f>IF(csv!F396="","",csv!T396)</f>
        <v/>
      </c>
      <c r="C404" s="33" t="s">
        <v>0</v>
      </c>
      <c r="D404" s="33" t="str">
        <f>IF(csv!F396="","",csv!F396)</f>
        <v/>
      </c>
      <c r="E404" s="33" t="str">
        <f>IF(csv!E396="","",csv!E396)</f>
        <v/>
      </c>
      <c r="F404" s="33" t="s">
        <v>0</v>
      </c>
      <c r="G404" s="78" t="str">
        <f>IF(csv!M396="","",csv!M396)</f>
        <v/>
      </c>
      <c r="H404" s="78" t="str">
        <f>IF(csv!N396="","",csv!N396)</f>
        <v/>
      </c>
      <c r="I404" s="33" t="s">
        <v>0</v>
      </c>
      <c r="J404" s="33" t="str">
        <f>IF(csv!P396="","",csv!P396)</f>
        <v/>
      </c>
      <c r="K404" s="33" t="str">
        <f>IF(csv!Q396="","",csv!Q396)</f>
        <v/>
      </c>
      <c r="L404" s="33" t="s">
        <v>0</v>
      </c>
      <c r="M404" s="71" t="str">
        <f>IF(csv!R396="","",csv!R396)</f>
        <v/>
      </c>
      <c r="N404" s="52" t="s">
        <v>0</v>
      </c>
      <c r="O404" s="57" t="str">
        <f t="shared" si="399"/>
        <v/>
      </c>
      <c r="P404" s="78" t="str">
        <f>IF(O404="","",IF(COUNTIF(O$10:O403,O404)=0,P403+1,P403))</f>
        <v/>
      </c>
      <c r="Q404" s="93" t="str">
        <f t="shared" si="400"/>
        <v/>
      </c>
      <c r="R404" s="94" t="str" cm="1">
        <f t="array" ref="R404">IF(S404="","",INDEX(natjecanjeStaze_naziv,MATCH(S404,natjecanjeStaze_stazaId,0)))</f>
        <v/>
      </c>
      <c r="S404" s="58" t="str">
        <f t="shared" si="401"/>
        <v/>
      </c>
      <c r="T404" s="52" t="s">
        <v>0</v>
      </c>
      <c r="U404" s="165" t="str">
        <f t="shared" si="402"/>
        <v/>
      </c>
      <c r="V404" s="52" t="s">
        <v>0</v>
      </c>
      <c r="W404" s="57" t="str">
        <f t="shared" si="403"/>
        <v/>
      </c>
      <c r="X404" s="78" t="str">
        <f t="shared" si="389"/>
        <v/>
      </c>
      <c r="Y404" s="33" t="str">
        <f t="shared" si="404"/>
        <v/>
      </c>
      <c r="Z404" s="71" t="str">
        <f>IF(Y404="","",MAX(Z$10:Z403)+1)</f>
        <v/>
      </c>
      <c r="AA404" s="52" t="s">
        <v>0</v>
      </c>
      <c r="AB404" s="135"/>
      <c r="AC404" s="52" t="s">
        <v>0</v>
      </c>
      <c r="AD404" s="20" t="str">
        <f t="shared" si="405"/>
        <v/>
      </c>
      <c r="AE404" s="52" t="s">
        <v>0</v>
      </c>
      <c r="AF404" s="165" t="str">
        <f t="shared" si="406"/>
        <v/>
      </c>
      <c r="AG404" s="52" t="s">
        <v>0</v>
      </c>
      <c r="AH404" s="57" t="str">
        <f t="shared" si="407"/>
        <v/>
      </c>
      <c r="AI404" s="33" t="str">
        <f t="shared" si="408"/>
        <v/>
      </c>
      <c r="AJ404" s="78" t="str">
        <f t="shared" si="390"/>
        <v/>
      </c>
      <c r="AK404" s="33" t="str" cm="1">
        <f t="array" ref="AK404">IF(AJ404="",""&amp;AI404,IF(AJ404="NEMA",AI404,INDEX(klub_naziv,MATCH(INDEX(klubAlias_klubId,AJ404),klub_id,0))))</f>
        <v/>
      </c>
      <c r="AL404" s="33" t="str" cm="1">
        <f t="array" ref="AL404">IFERROR(""&amp;INDEX(registarNatjecatelji,CX404,4),"")</f>
        <v/>
      </c>
      <c r="AM404" s="95" t="str">
        <f t="shared" si="409"/>
        <v/>
      </c>
      <c r="AN404" s="71" t="str">
        <f t="shared" si="410"/>
        <v/>
      </c>
      <c r="AO404" s="52" t="s">
        <v>0</v>
      </c>
      <c r="AP404" s="87" t="str">
        <f>IF(AJ404&lt;&gt;"NEMA","",IF(IFERROR(MATCH(AI404,AI$10:AI403,0),0)&lt;&gt;0,"",AI404))</f>
        <v/>
      </c>
      <c r="AQ404" s="52" t="s">
        <v>0</v>
      </c>
      <c r="AR404" s="135"/>
      <c r="AS404" s="52" t="s">
        <v>0</v>
      </c>
      <c r="AT404" s="57" t="str">
        <f t="shared" si="411"/>
        <v/>
      </c>
      <c r="AU404" s="33" t="str">
        <f>IF(AT404="","",MAX(AU$10:AU403)+1)</f>
        <v/>
      </c>
      <c r="AV404" s="33" t="str">
        <f t="shared" si="412"/>
        <v/>
      </c>
      <c r="AW404" s="33" t="str">
        <f t="shared" si="413"/>
        <v/>
      </c>
      <c r="AX404" s="33" t="str">
        <f>IF(AR404="","",MAX(AX$10:AX403)+1)</f>
        <v/>
      </c>
      <c r="AY404" s="94" t="str">
        <f t="shared" si="414"/>
        <v/>
      </c>
      <c r="AZ404" s="71" t="str">
        <f t="shared" si="415"/>
        <v/>
      </c>
      <c r="BA404" s="52" t="s">
        <v>0</v>
      </c>
      <c r="BB404" s="20" t="str">
        <f t="shared" si="416"/>
        <v/>
      </c>
      <c r="BC404" s="52" t="s">
        <v>0</v>
      </c>
      <c r="BD404" s="165" t="str">
        <f t="shared" si="417"/>
        <v/>
      </c>
      <c r="BE404" s="52" t="s">
        <v>0</v>
      </c>
      <c r="BF404" s="63" t="str">
        <f t="shared" si="418"/>
        <v/>
      </c>
      <c r="BG404" s="93" t="str">
        <f t="shared" si="419"/>
        <v/>
      </c>
      <c r="BH404" s="211" t="str">
        <f t="shared" si="420"/>
        <v/>
      </c>
      <c r="BI404" s="212" t="str">
        <f t="shared" si="391"/>
        <v/>
      </c>
      <c r="BJ404" s="52" t="s">
        <v>0</v>
      </c>
      <c r="BK404" s="57" t="str">
        <f t="shared" si="421"/>
        <v/>
      </c>
      <c r="BL404" s="33" t="str">
        <f t="shared" si="422"/>
        <v/>
      </c>
      <c r="BM404" s="78" t="str">
        <f t="shared" si="423"/>
        <v/>
      </c>
      <c r="BN404" s="78" t="str">
        <f t="shared" si="424"/>
        <v/>
      </c>
      <c r="BO404" s="33" t="str">
        <f t="shared" si="425"/>
        <v/>
      </c>
      <c r="BP404" s="71" t="str">
        <f t="shared" si="426"/>
        <v/>
      </c>
      <c r="BQ404" s="52" t="s">
        <v>0</v>
      </c>
      <c r="BR404" s="87" t="str">
        <f t="shared" si="427"/>
        <v/>
      </c>
      <c r="BS404" s="52" t="s">
        <v>0</v>
      </c>
      <c r="BT404" s="20" t="str">
        <f t="shared" si="428"/>
        <v/>
      </c>
      <c r="BU404" s="52" t="s">
        <v>0</v>
      </c>
      <c r="BV404" s="135"/>
      <c r="BW404" s="52" t="s">
        <v>0</v>
      </c>
      <c r="BX404" s="57" t="str">
        <f t="shared" si="429"/>
        <v/>
      </c>
      <c r="BY404" s="78" t="str">
        <f>IF(BV404="","",MAX(BY$10:BY403)+1)</f>
        <v/>
      </c>
      <c r="BZ404" s="58" t="str">
        <f t="shared" si="430"/>
        <v/>
      </c>
      <c r="CA404" s="52" t="s">
        <v>0</v>
      </c>
      <c r="CB404" s="20" t="str">
        <f t="shared" si="431"/>
        <v/>
      </c>
      <c r="CC404" s="52" t="s">
        <v>0</v>
      </c>
      <c r="CD404" s="63" t="str">
        <f>IF(AND(BM404="NEMA",BN404="NEMA"),MAX(CD$10:CD403)+1,"")</f>
        <v/>
      </c>
      <c r="CE404" s="58" t="str">
        <f t="shared" si="432"/>
        <v/>
      </c>
      <c r="CF404" t="s">
        <v>0</v>
      </c>
      <c r="CG404" s="138" t="str">
        <f t="shared" si="392"/>
        <v/>
      </c>
      <c r="CH404" t="s">
        <v>0</v>
      </c>
      <c r="CI404" s="57" t="str">
        <f>IF(CD404="","",IF(M404&lt;&gt;"CRO","","INSERT INTO osoba (id,reg_broj,oib,spol_id,dat_rodjenja) VALUES ("&amp;CD404&amp;",(SELECT max(reg_broj)+1 FROM osoba),Null,'"&amp;CG404&amp;"',Null); INSERT INTO osoba_log (id,reg_broj,oib,spol_id,dat_rodjenja,dnevnik_id) SELECT id,reg_broj,oib,spol_id,dat_rodjenja,"&amp;dnevnik_id&amp;" FROM osoba WHERE id = "&amp;CD404&amp;";"))</f>
        <v/>
      </c>
      <c r="CJ404" s="71" t="str">
        <f>IF(CD404="","","INSERT INTO imeprezime (id,osoba_id,rbr,ime,prezime,klub_id,identitet_id,sintaksa_id,info,aktivno,dnevnik_id) VALUES ("&amp;CD404&amp;","&amp;IF(CI404="","Null",CD404)&amp;",1,'"&amp;BK404&amp;"','"&amp;BL404&amp;"',(SELECT id FROM klub WHERE naziv = '"&amp;BD404&amp;"'),Null,1,'',1,"&amp;dnevnik_id&amp;");")</f>
        <v/>
      </c>
      <c r="CK404" t="s">
        <v>0</v>
      </c>
      <c r="CL404" s="20" t="str">
        <f t="shared" si="433"/>
        <v/>
      </c>
      <c r="CM404" s="52" t="s">
        <v>0</v>
      </c>
      <c r="CN404" s="57" t="str">
        <f t="shared" si="393"/>
        <v/>
      </c>
      <c r="CO404" s="71" t="str">
        <f t="shared" si="394"/>
        <v/>
      </c>
      <c r="CP404" s="52" t="s">
        <v>0</v>
      </c>
      <c r="CQ404" s="57" t="str">
        <f t="shared" si="434"/>
        <v/>
      </c>
      <c r="CR404" s="58" t="str">
        <f t="shared" si="435"/>
        <v/>
      </c>
      <c r="CS404" s="52" t="s">
        <v>0</v>
      </c>
      <c r="CT404" s="57" t="str">
        <f t="shared" si="436"/>
        <v/>
      </c>
      <c r="CU404" s="58" t="str">
        <f t="shared" si="437"/>
        <v/>
      </c>
      <c r="CV404" s="52" t="s">
        <v>0</v>
      </c>
      <c r="CW404" s="57" t="str">
        <f t="shared" si="438"/>
        <v/>
      </c>
      <c r="CX404" s="58" t="str">
        <f t="shared" si="439"/>
        <v/>
      </c>
      <c r="CY404" s="52" t="s">
        <v>0</v>
      </c>
      <c r="CZ404" s="63" t="str">
        <f t="shared" si="440"/>
        <v/>
      </c>
      <c r="DA404" s="58" t="str" cm="1">
        <f t="array" ref="DA404">IF(CZ404&lt;&gt;"",INDEX(imePrezime_id,CZ404,0),IF(CD404&lt;&gt;"",CD404,""))</f>
        <v/>
      </c>
      <c r="DB404" s="52" t="s">
        <v>0</v>
      </c>
      <c r="DC404" s="63" t="str">
        <f t="shared" si="441"/>
        <v/>
      </c>
      <c r="DD404" s="78" t="str">
        <f t="shared" si="395"/>
        <v/>
      </c>
      <c r="DE404" s="78" t="str">
        <f t="shared" si="442"/>
        <v/>
      </c>
      <c r="DF404" s="78" t="str">
        <f t="shared" si="443"/>
        <v/>
      </c>
      <c r="DG404" s="71" t="str">
        <f t="shared" si="444"/>
        <v/>
      </c>
      <c r="DH404" s="52" t="s">
        <v>0</v>
      </c>
      <c r="DI404" s="63" t="str">
        <f>IF(BL404="","",MAX(DI$10:DI403)+1)</f>
        <v/>
      </c>
      <c r="DJ404" s="78" t="str">
        <f t="shared" si="445"/>
        <v/>
      </c>
      <c r="DK404" s="78" t="str">
        <f t="shared" si="446"/>
        <v/>
      </c>
      <c r="DL404" s="78" t="str">
        <f t="shared" si="447"/>
        <v/>
      </c>
      <c r="DM404" s="78" t="str">
        <f t="shared" si="448"/>
        <v/>
      </c>
      <c r="DN404" s="78" t="str">
        <f t="shared" si="396"/>
        <v/>
      </c>
      <c r="DO404" s="78" t="str">
        <f t="shared" si="397"/>
        <v/>
      </c>
      <c r="DP404" s="78" t="str">
        <f t="shared" si="449"/>
        <v/>
      </c>
      <c r="DQ404" s="78" t="str">
        <f t="shared" si="450"/>
        <v/>
      </c>
      <c r="DR404" s="78" t="str">
        <f t="shared" si="451"/>
        <v/>
      </c>
      <c r="DS404" s="58" t="str">
        <f t="shared" si="398"/>
        <v/>
      </c>
      <c r="DT404" s="52" t="s">
        <v>0</v>
      </c>
      <c r="DU404" s="20"/>
      <c r="DV404" s="52"/>
      <c r="DW404" s="20"/>
      <c r="DX404" s="52"/>
      <c r="DY404" s="230"/>
      <c r="DZ404" s="52" t="s">
        <v>0</v>
      </c>
    </row>
    <row r="405" spans="1:130" x14ac:dyDescent="0.25">
      <c r="A405" t="s">
        <v>0</v>
      </c>
      <c r="B405" s="57" t="str">
        <f>IF(csv!F397="","",csv!T397)</f>
        <v/>
      </c>
      <c r="C405" s="33" t="s">
        <v>0</v>
      </c>
      <c r="D405" s="33" t="str">
        <f>IF(csv!F397="","",csv!F397)</f>
        <v/>
      </c>
      <c r="E405" s="33" t="str">
        <f>IF(csv!E397="","",csv!E397)</f>
        <v/>
      </c>
      <c r="F405" s="33" t="s">
        <v>0</v>
      </c>
      <c r="G405" s="78" t="str">
        <f>IF(csv!M397="","",csv!M397)</f>
        <v/>
      </c>
      <c r="H405" s="78" t="str">
        <f>IF(csv!N397="","",csv!N397)</f>
        <v/>
      </c>
      <c r="I405" s="33" t="s">
        <v>0</v>
      </c>
      <c r="J405" s="33" t="str">
        <f>IF(csv!P397="","",csv!P397)</f>
        <v/>
      </c>
      <c r="K405" s="33" t="str">
        <f>IF(csv!Q397="","",csv!Q397)</f>
        <v/>
      </c>
      <c r="L405" s="33" t="s">
        <v>0</v>
      </c>
      <c r="M405" s="71" t="str">
        <f>IF(csv!R397="","",csv!R397)</f>
        <v/>
      </c>
      <c r="N405" s="52" t="s">
        <v>0</v>
      </c>
      <c r="O405" s="57" t="str">
        <f t="shared" si="399"/>
        <v/>
      </c>
      <c r="P405" s="78" t="str">
        <f>IF(O405="","",IF(COUNTIF(O$10:O404,O405)=0,P404+1,P404))</f>
        <v/>
      </c>
      <c r="Q405" s="93" t="str">
        <f t="shared" si="400"/>
        <v/>
      </c>
      <c r="R405" s="94" t="str" cm="1">
        <f t="array" ref="R405">IF(S405="","",INDEX(natjecanjeStaze_naziv,MATCH(S405,natjecanjeStaze_stazaId,0)))</f>
        <v/>
      </c>
      <c r="S405" s="58" t="str">
        <f t="shared" si="401"/>
        <v/>
      </c>
      <c r="T405" s="52" t="s">
        <v>0</v>
      </c>
      <c r="U405" s="165" t="str">
        <f t="shared" si="402"/>
        <v/>
      </c>
      <c r="V405" s="52" t="s">
        <v>0</v>
      </c>
      <c r="W405" s="57" t="str">
        <f t="shared" si="403"/>
        <v/>
      </c>
      <c r="X405" s="78" t="str">
        <f t="shared" si="389"/>
        <v/>
      </c>
      <c r="Y405" s="33" t="str">
        <f t="shared" si="404"/>
        <v/>
      </c>
      <c r="Z405" s="71" t="str">
        <f>IF(Y405="","",MAX(Z$10:Z404)+1)</f>
        <v/>
      </c>
      <c r="AA405" s="52" t="s">
        <v>0</v>
      </c>
      <c r="AB405" s="135"/>
      <c r="AC405" s="52" t="s">
        <v>0</v>
      </c>
      <c r="AD405" s="20" t="str">
        <f t="shared" si="405"/>
        <v/>
      </c>
      <c r="AE405" s="52" t="s">
        <v>0</v>
      </c>
      <c r="AF405" s="165" t="str">
        <f t="shared" si="406"/>
        <v/>
      </c>
      <c r="AG405" s="52" t="s">
        <v>0</v>
      </c>
      <c r="AH405" s="57" t="str">
        <f t="shared" si="407"/>
        <v/>
      </c>
      <c r="AI405" s="33" t="str">
        <f t="shared" si="408"/>
        <v/>
      </c>
      <c r="AJ405" s="78" t="str">
        <f t="shared" si="390"/>
        <v/>
      </c>
      <c r="AK405" s="33" t="str" cm="1">
        <f t="array" ref="AK405">IF(AJ405="",""&amp;AI405,IF(AJ405="NEMA",AI405,INDEX(klub_naziv,MATCH(INDEX(klubAlias_klubId,AJ405),klub_id,0))))</f>
        <v/>
      </c>
      <c r="AL405" s="33" t="str" cm="1">
        <f t="array" ref="AL405">IFERROR(""&amp;INDEX(registarNatjecatelji,CX405,4),"")</f>
        <v/>
      </c>
      <c r="AM405" s="95" t="str">
        <f t="shared" si="409"/>
        <v/>
      </c>
      <c r="AN405" s="71" t="str">
        <f t="shared" si="410"/>
        <v/>
      </c>
      <c r="AO405" s="52" t="s">
        <v>0</v>
      </c>
      <c r="AP405" s="87" t="str">
        <f>IF(AJ405&lt;&gt;"NEMA","",IF(IFERROR(MATCH(AI405,AI$10:AI404,0),0)&lt;&gt;0,"",AI405))</f>
        <v/>
      </c>
      <c r="AQ405" s="52" t="s">
        <v>0</v>
      </c>
      <c r="AR405" s="135"/>
      <c r="AS405" s="52" t="s">
        <v>0</v>
      </c>
      <c r="AT405" s="57" t="str">
        <f t="shared" si="411"/>
        <v/>
      </c>
      <c r="AU405" s="33" t="str">
        <f>IF(AT405="","",MAX(AU$10:AU404)+1)</f>
        <v/>
      </c>
      <c r="AV405" s="33" t="str">
        <f t="shared" si="412"/>
        <v/>
      </c>
      <c r="AW405" s="33" t="str">
        <f t="shared" si="413"/>
        <v/>
      </c>
      <c r="AX405" s="33" t="str">
        <f>IF(AR405="","",MAX(AX$10:AX404)+1)</f>
        <v/>
      </c>
      <c r="AY405" s="94" t="str">
        <f t="shared" si="414"/>
        <v/>
      </c>
      <c r="AZ405" s="71" t="str">
        <f t="shared" si="415"/>
        <v/>
      </c>
      <c r="BA405" s="52" t="s">
        <v>0</v>
      </c>
      <c r="BB405" s="20" t="str">
        <f t="shared" si="416"/>
        <v/>
      </c>
      <c r="BC405" s="52" t="s">
        <v>0</v>
      </c>
      <c r="BD405" s="165" t="str">
        <f t="shared" si="417"/>
        <v/>
      </c>
      <c r="BE405" s="52" t="s">
        <v>0</v>
      </c>
      <c r="BF405" s="63" t="str">
        <f t="shared" si="418"/>
        <v/>
      </c>
      <c r="BG405" s="93" t="str">
        <f t="shared" si="419"/>
        <v/>
      </c>
      <c r="BH405" s="211" t="str">
        <f t="shared" si="420"/>
        <v/>
      </c>
      <c r="BI405" s="212" t="str">
        <f t="shared" si="391"/>
        <v/>
      </c>
      <c r="BJ405" s="52" t="s">
        <v>0</v>
      </c>
      <c r="BK405" s="57" t="str">
        <f t="shared" si="421"/>
        <v/>
      </c>
      <c r="BL405" s="33" t="str">
        <f t="shared" si="422"/>
        <v/>
      </c>
      <c r="BM405" s="78" t="str">
        <f t="shared" si="423"/>
        <v/>
      </c>
      <c r="BN405" s="78" t="str">
        <f t="shared" si="424"/>
        <v/>
      </c>
      <c r="BO405" s="33" t="str">
        <f t="shared" si="425"/>
        <v/>
      </c>
      <c r="BP405" s="71" t="str">
        <f t="shared" si="426"/>
        <v/>
      </c>
      <c r="BQ405" s="52" t="s">
        <v>0</v>
      </c>
      <c r="BR405" s="87" t="str">
        <f t="shared" si="427"/>
        <v/>
      </c>
      <c r="BS405" s="52" t="s">
        <v>0</v>
      </c>
      <c r="BT405" s="20" t="str">
        <f t="shared" si="428"/>
        <v/>
      </c>
      <c r="BU405" s="52" t="s">
        <v>0</v>
      </c>
      <c r="BV405" s="135"/>
      <c r="BW405" s="52" t="s">
        <v>0</v>
      </c>
      <c r="BX405" s="57" t="str">
        <f t="shared" si="429"/>
        <v/>
      </c>
      <c r="BY405" s="78" t="str">
        <f>IF(BV405="","",MAX(BY$10:BY404)+1)</f>
        <v/>
      </c>
      <c r="BZ405" s="58" t="str">
        <f t="shared" si="430"/>
        <v/>
      </c>
      <c r="CA405" s="52" t="s">
        <v>0</v>
      </c>
      <c r="CB405" s="20" t="str">
        <f t="shared" si="431"/>
        <v/>
      </c>
      <c r="CC405" s="52" t="s">
        <v>0</v>
      </c>
      <c r="CD405" s="63" t="str">
        <f>IF(AND(BM405="NEMA",BN405="NEMA"),MAX(CD$10:CD404)+1,"")</f>
        <v/>
      </c>
      <c r="CE405" s="58" t="str">
        <f t="shared" si="432"/>
        <v/>
      </c>
      <c r="CF405" t="s">
        <v>0</v>
      </c>
      <c r="CG405" s="138" t="str">
        <f t="shared" si="392"/>
        <v/>
      </c>
      <c r="CH405" t="s">
        <v>0</v>
      </c>
      <c r="CI405" s="57" t="str">
        <f>IF(CD405="","",IF(M405&lt;&gt;"CRO","","INSERT INTO osoba (id,reg_broj,oib,spol_id,dat_rodjenja) VALUES ("&amp;CD405&amp;",(SELECT max(reg_broj)+1 FROM osoba),Null,'"&amp;CG405&amp;"',Null); INSERT INTO osoba_log (id,reg_broj,oib,spol_id,dat_rodjenja,dnevnik_id) SELECT id,reg_broj,oib,spol_id,dat_rodjenja,"&amp;dnevnik_id&amp;" FROM osoba WHERE id = "&amp;CD405&amp;";"))</f>
        <v/>
      </c>
      <c r="CJ405" s="71" t="str">
        <f>IF(CD405="","","INSERT INTO imeprezime (id,osoba_id,rbr,ime,prezime,klub_id,identitet_id,sintaksa_id,info,aktivno,dnevnik_id) VALUES ("&amp;CD405&amp;","&amp;IF(CI405="","Null",CD405)&amp;",1,'"&amp;BK405&amp;"','"&amp;BL405&amp;"',(SELECT id FROM klub WHERE naziv = '"&amp;BD405&amp;"'),Null,1,'',1,"&amp;dnevnik_id&amp;");")</f>
        <v/>
      </c>
      <c r="CK405" t="s">
        <v>0</v>
      </c>
      <c r="CL405" s="20" t="str">
        <f t="shared" si="433"/>
        <v/>
      </c>
      <c r="CM405" s="52" t="s">
        <v>0</v>
      </c>
      <c r="CN405" s="57" t="str">
        <f t="shared" si="393"/>
        <v/>
      </c>
      <c r="CO405" s="71" t="str">
        <f t="shared" si="394"/>
        <v/>
      </c>
      <c r="CP405" s="52" t="s">
        <v>0</v>
      </c>
      <c r="CQ405" s="57" t="str">
        <f t="shared" si="434"/>
        <v/>
      </c>
      <c r="CR405" s="58" t="str">
        <f t="shared" si="435"/>
        <v/>
      </c>
      <c r="CS405" s="52" t="s">
        <v>0</v>
      </c>
      <c r="CT405" s="57" t="str">
        <f t="shared" si="436"/>
        <v/>
      </c>
      <c r="CU405" s="58" t="str">
        <f t="shared" si="437"/>
        <v/>
      </c>
      <c r="CV405" s="52" t="s">
        <v>0</v>
      </c>
      <c r="CW405" s="57" t="str">
        <f t="shared" si="438"/>
        <v/>
      </c>
      <c r="CX405" s="58" t="str">
        <f t="shared" si="439"/>
        <v/>
      </c>
      <c r="CY405" s="52" t="s">
        <v>0</v>
      </c>
      <c r="CZ405" s="63" t="str">
        <f t="shared" si="440"/>
        <v/>
      </c>
      <c r="DA405" s="58" t="str" cm="1">
        <f t="array" ref="DA405">IF(CZ405&lt;&gt;"",INDEX(imePrezime_id,CZ405,0),IF(CD405&lt;&gt;"",CD405,""))</f>
        <v/>
      </c>
      <c r="DB405" s="52" t="s">
        <v>0</v>
      </c>
      <c r="DC405" s="63" t="str">
        <f t="shared" si="441"/>
        <v/>
      </c>
      <c r="DD405" s="78" t="str">
        <f t="shared" si="395"/>
        <v/>
      </c>
      <c r="DE405" s="78" t="str">
        <f t="shared" si="442"/>
        <v/>
      </c>
      <c r="DF405" s="78" t="str">
        <f t="shared" si="443"/>
        <v/>
      </c>
      <c r="DG405" s="71" t="str">
        <f t="shared" si="444"/>
        <v/>
      </c>
      <c r="DH405" s="52" t="s">
        <v>0</v>
      </c>
      <c r="DI405" s="63" t="str">
        <f>IF(BL405="","",MAX(DI$10:DI404)+1)</f>
        <v/>
      </c>
      <c r="DJ405" s="78" t="str">
        <f t="shared" si="445"/>
        <v/>
      </c>
      <c r="DK405" s="78" t="str">
        <f t="shared" si="446"/>
        <v/>
      </c>
      <c r="DL405" s="78" t="str">
        <f t="shared" si="447"/>
        <v/>
      </c>
      <c r="DM405" s="78" t="str">
        <f t="shared" si="448"/>
        <v/>
      </c>
      <c r="DN405" s="78" t="str">
        <f t="shared" si="396"/>
        <v/>
      </c>
      <c r="DO405" s="78" t="str">
        <f t="shared" si="397"/>
        <v/>
      </c>
      <c r="DP405" s="78" t="str">
        <f t="shared" si="449"/>
        <v/>
      </c>
      <c r="DQ405" s="78" t="str">
        <f t="shared" si="450"/>
        <v/>
      </c>
      <c r="DR405" s="78" t="str">
        <f t="shared" si="451"/>
        <v/>
      </c>
      <c r="DS405" s="58" t="str">
        <f t="shared" si="398"/>
        <v/>
      </c>
      <c r="DT405" s="52" t="s">
        <v>0</v>
      </c>
      <c r="DU405" s="20"/>
      <c r="DV405" s="52"/>
      <c r="DW405" s="20"/>
      <c r="DX405" s="52"/>
      <c r="DY405" s="230"/>
      <c r="DZ405" s="52" t="s">
        <v>0</v>
      </c>
    </row>
    <row r="406" spans="1:130" x14ac:dyDescent="0.25">
      <c r="A406" t="s">
        <v>0</v>
      </c>
      <c r="B406" s="57" t="str">
        <f>IF(csv!F398="","",csv!T398)</f>
        <v/>
      </c>
      <c r="C406" s="33" t="s">
        <v>0</v>
      </c>
      <c r="D406" s="33" t="str">
        <f>IF(csv!F398="","",csv!F398)</f>
        <v/>
      </c>
      <c r="E406" s="33" t="str">
        <f>IF(csv!E398="","",csv!E398)</f>
        <v/>
      </c>
      <c r="F406" s="33" t="s">
        <v>0</v>
      </c>
      <c r="G406" s="78" t="str">
        <f>IF(csv!M398="","",csv!M398)</f>
        <v/>
      </c>
      <c r="H406" s="78" t="str">
        <f>IF(csv!N398="","",csv!N398)</f>
        <v/>
      </c>
      <c r="I406" s="33" t="s">
        <v>0</v>
      </c>
      <c r="J406" s="33" t="str">
        <f>IF(csv!P398="","",csv!P398)</f>
        <v/>
      </c>
      <c r="K406" s="33" t="str">
        <f>IF(csv!Q398="","",csv!Q398)</f>
        <v/>
      </c>
      <c r="L406" s="33" t="s">
        <v>0</v>
      </c>
      <c r="M406" s="71" t="str">
        <f>IF(csv!R398="","",csv!R398)</f>
        <v/>
      </c>
      <c r="N406" s="52" t="s">
        <v>0</v>
      </c>
      <c r="O406" s="57" t="str">
        <f t="shared" si="399"/>
        <v/>
      </c>
      <c r="P406" s="78" t="str">
        <f>IF(O406="","",IF(COUNTIF(O$10:O405,O406)=0,P405+1,P405))</f>
        <v/>
      </c>
      <c r="Q406" s="93" t="str">
        <f t="shared" si="400"/>
        <v/>
      </c>
      <c r="R406" s="94" t="str" cm="1">
        <f t="array" ref="R406">IF(S406="","",INDEX(natjecanjeStaze_naziv,MATCH(S406,natjecanjeStaze_stazaId,0)))</f>
        <v/>
      </c>
      <c r="S406" s="58" t="str">
        <f t="shared" si="401"/>
        <v/>
      </c>
      <c r="T406" s="52" t="s">
        <v>0</v>
      </c>
      <c r="U406" s="165" t="str">
        <f t="shared" si="402"/>
        <v/>
      </c>
      <c r="V406" s="52" t="s">
        <v>0</v>
      </c>
      <c r="W406" s="57" t="str">
        <f t="shared" si="403"/>
        <v/>
      </c>
      <c r="X406" s="78" t="str">
        <f t="shared" si="389"/>
        <v/>
      </c>
      <c r="Y406" s="33" t="str">
        <f t="shared" si="404"/>
        <v/>
      </c>
      <c r="Z406" s="71" t="str">
        <f>IF(Y406="","",MAX(Z$10:Z405)+1)</f>
        <v/>
      </c>
      <c r="AA406" s="52" t="s">
        <v>0</v>
      </c>
      <c r="AB406" s="135"/>
      <c r="AC406" s="52" t="s">
        <v>0</v>
      </c>
      <c r="AD406" s="20" t="str">
        <f t="shared" si="405"/>
        <v/>
      </c>
      <c r="AE406" s="52" t="s">
        <v>0</v>
      </c>
      <c r="AF406" s="165" t="str">
        <f t="shared" si="406"/>
        <v/>
      </c>
      <c r="AG406" s="52" t="s">
        <v>0</v>
      </c>
      <c r="AH406" s="57" t="str">
        <f t="shared" si="407"/>
        <v/>
      </c>
      <c r="AI406" s="33" t="str">
        <f t="shared" si="408"/>
        <v/>
      </c>
      <c r="AJ406" s="78" t="str">
        <f t="shared" si="390"/>
        <v/>
      </c>
      <c r="AK406" s="33" t="str" cm="1">
        <f t="array" ref="AK406">IF(AJ406="",""&amp;AI406,IF(AJ406="NEMA",AI406,INDEX(klub_naziv,MATCH(INDEX(klubAlias_klubId,AJ406),klub_id,0))))</f>
        <v/>
      </c>
      <c r="AL406" s="33" t="str" cm="1">
        <f t="array" ref="AL406">IFERROR(""&amp;INDEX(registarNatjecatelji,CX406,4),"")</f>
        <v/>
      </c>
      <c r="AM406" s="95" t="str">
        <f t="shared" si="409"/>
        <v/>
      </c>
      <c r="AN406" s="71" t="str">
        <f t="shared" si="410"/>
        <v/>
      </c>
      <c r="AO406" s="52" t="s">
        <v>0</v>
      </c>
      <c r="AP406" s="87" t="str">
        <f>IF(AJ406&lt;&gt;"NEMA","",IF(IFERROR(MATCH(AI406,AI$10:AI405,0),0)&lt;&gt;0,"",AI406))</f>
        <v/>
      </c>
      <c r="AQ406" s="52" t="s">
        <v>0</v>
      </c>
      <c r="AR406" s="135"/>
      <c r="AS406" s="52" t="s">
        <v>0</v>
      </c>
      <c r="AT406" s="57" t="str">
        <f t="shared" si="411"/>
        <v/>
      </c>
      <c r="AU406" s="33" t="str">
        <f>IF(AT406="","",MAX(AU$10:AU405)+1)</f>
        <v/>
      </c>
      <c r="AV406" s="33" t="str">
        <f t="shared" si="412"/>
        <v/>
      </c>
      <c r="AW406" s="33" t="str">
        <f t="shared" si="413"/>
        <v/>
      </c>
      <c r="AX406" s="33" t="str">
        <f>IF(AR406="","",MAX(AX$10:AX405)+1)</f>
        <v/>
      </c>
      <c r="AY406" s="94" t="str">
        <f t="shared" si="414"/>
        <v/>
      </c>
      <c r="AZ406" s="71" t="str">
        <f t="shared" si="415"/>
        <v/>
      </c>
      <c r="BA406" s="52" t="s">
        <v>0</v>
      </c>
      <c r="BB406" s="20" t="str">
        <f t="shared" si="416"/>
        <v/>
      </c>
      <c r="BC406" s="52" t="s">
        <v>0</v>
      </c>
      <c r="BD406" s="165" t="str">
        <f t="shared" si="417"/>
        <v/>
      </c>
      <c r="BE406" s="52" t="s">
        <v>0</v>
      </c>
      <c r="BF406" s="63" t="str">
        <f t="shared" si="418"/>
        <v/>
      </c>
      <c r="BG406" s="93" t="str">
        <f t="shared" si="419"/>
        <v/>
      </c>
      <c r="BH406" s="211" t="str">
        <f t="shared" si="420"/>
        <v/>
      </c>
      <c r="BI406" s="212" t="str">
        <f t="shared" si="391"/>
        <v/>
      </c>
      <c r="BJ406" s="52" t="s">
        <v>0</v>
      </c>
      <c r="BK406" s="57" t="str">
        <f t="shared" si="421"/>
        <v/>
      </c>
      <c r="BL406" s="33" t="str">
        <f t="shared" si="422"/>
        <v/>
      </c>
      <c r="BM406" s="78" t="str">
        <f t="shared" si="423"/>
        <v/>
      </c>
      <c r="BN406" s="78" t="str">
        <f t="shared" si="424"/>
        <v/>
      </c>
      <c r="BO406" s="33" t="str">
        <f t="shared" si="425"/>
        <v/>
      </c>
      <c r="BP406" s="71" t="str">
        <f t="shared" si="426"/>
        <v/>
      </c>
      <c r="BQ406" s="52" t="s">
        <v>0</v>
      </c>
      <c r="BR406" s="87" t="str">
        <f t="shared" si="427"/>
        <v/>
      </c>
      <c r="BS406" s="52" t="s">
        <v>0</v>
      </c>
      <c r="BT406" s="20" t="str">
        <f t="shared" si="428"/>
        <v/>
      </c>
      <c r="BU406" s="52" t="s">
        <v>0</v>
      </c>
      <c r="BV406" s="135"/>
      <c r="BW406" s="52" t="s">
        <v>0</v>
      </c>
      <c r="BX406" s="57" t="str">
        <f t="shared" si="429"/>
        <v/>
      </c>
      <c r="BY406" s="78" t="str">
        <f>IF(BV406="","",MAX(BY$10:BY405)+1)</f>
        <v/>
      </c>
      <c r="BZ406" s="58" t="str">
        <f t="shared" si="430"/>
        <v/>
      </c>
      <c r="CA406" s="52" t="s">
        <v>0</v>
      </c>
      <c r="CB406" s="20" t="str">
        <f t="shared" si="431"/>
        <v/>
      </c>
      <c r="CC406" s="52" t="s">
        <v>0</v>
      </c>
      <c r="CD406" s="63" t="str">
        <f>IF(AND(BM406="NEMA",BN406="NEMA"),MAX(CD$10:CD405)+1,"")</f>
        <v/>
      </c>
      <c r="CE406" s="58" t="str">
        <f t="shared" si="432"/>
        <v/>
      </c>
      <c r="CF406" t="s">
        <v>0</v>
      </c>
      <c r="CG406" s="138" t="str">
        <f t="shared" si="392"/>
        <v/>
      </c>
      <c r="CH406" t="s">
        <v>0</v>
      </c>
      <c r="CI406" s="57" t="str">
        <f>IF(CD406="","",IF(M406&lt;&gt;"CRO","","INSERT INTO osoba (id,reg_broj,oib,spol_id,dat_rodjenja) VALUES ("&amp;CD406&amp;",(SELECT max(reg_broj)+1 FROM osoba),Null,'"&amp;CG406&amp;"',Null); INSERT INTO osoba_log (id,reg_broj,oib,spol_id,dat_rodjenja,dnevnik_id) SELECT id,reg_broj,oib,spol_id,dat_rodjenja,"&amp;dnevnik_id&amp;" FROM osoba WHERE id = "&amp;CD406&amp;";"))</f>
        <v/>
      </c>
      <c r="CJ406" s="71" t="str">
        <f>IF(CD406="","","INSERT INTO imeprezime (id,osoba_id,rbr,ime,prezime,klub_id,identitet_id,sintaksa_id,info,aktivno,dnevnik_id) VALUES ("&amp;CD406&amp;","&amp;IF(CI406="","Null",CD406)&amp;",1,'"&amp;BK406&amp;"','"&amp;BL406&amp;"',(SELECT id FROM klub WHERE naziv = '"&amp;BD406&amp;"'),Null,1,'',1,"&amp;dnevnik_id&amp;");")</f>
        <v/>
      </c>
      <c r="CK406" t="s">
        <v>0</v>
      </c>
      <c r="CL406" s="20" t="str">
        <f t="shared" si="433"/>
        <v/>
      </c>
      <c r="CM406" s="52" t="s">
        <v>0</v>
      </c>
      <c r="CN406" s="57" t="str">
        <f t="shared" si="393"/>
        <v/>
      </c>
      <c r="CO406" s="71" t="str">
        <f t="shared" si="394"/>
        <v/>
      </c>
      <c r="CP406" s="52" t="s">
        <v>0</v>
      </c>
      <c r="CQ406" s="57" t="str">
        <f t="shared" si="434"/>
        <v/>
      </c>
      <c r="CR406" s="58" t="str">
        <f t="shared" si="435"/>
        <v/>
      </c>
      <c r="CS406" s="52" t="s">
        <v>0</v>
      </c>
      <c r="CT406" s="57" t="str">
        <f t="shared" si="436"/>
        <v/>
      </c>
      <c r="CU406" s="58" t="str">
        <f t="shared" si="437"/>
        <v/>
      </c>
      <c r="CV406" s="52" t="s">
        <v>0</v>
      </c>
      <c r="CW406" s="57" t="str">
        <f t="shared" si="438"/>
        <v/>
      </c>
      <c r="CX406" s="58" t="str">
        <f t="shared" si="439"/>
        <v/>
      </c>
      <c r="CY406" s="52" t="s">
        <v>0</v>
      </c>
      <c r="CZ406" s="63" t="str">
        <f t="shared" si="440"/>
        <v/>
      </c>
      <c r="DA406" s="58" t="str" cm="1">
        <f t="array" ref="DA406">IF(CZ406&lt;&gt;"",INDEX(imePrezime_id,CZ406,0),IF(CD406&lt;&gt;"",CD406,""))</f>
        <v/>
      </c>
      <c r="DB406" s="52" t="s">
        <v>0</v>
      </c>
      <c r="DC406" s="63" t="str">
        <f t="shared" si="441"/>
        <v/>
      </c>
      <c r="DD406" s="78" t="str">
        <f t="shared" si="395"/>
        <v/>
      </c>
      <c r="DE406" s="78" t="str">
        <f t="shared" si="442"/>
        <v/>
      </c>
      <c r="DF406" s="78" t="str">
        <f t="shared" si="443"/>
        <v/>
      </c>
      <c r="DG406" s="71" t="str">
        <f t="shared" si="444"/>
        <v/>
      </c>
      <c r="DH406" s="52" t="s">
        <v>0</v>
      </c>
      <c r="DI406" s="63" t="str">
        <f>IF(BL406="","",MAX(DI$10:DI405)+1)</f>
        <v/>
      </c>
      <c r="DJ406" s="78" t="str">
        <f t="shared" si="445"/>
        <v/>
      </c>
      <c r="DK406" s="78" t="str">
        <f t="shared" si="446"/>
        <v/>
      </c>
      <c r="DL406" s="78" t="str">
        <f t="shared" si="447"/>
        <v/>
      </c>
      <c r="DM406" s="78" t="str">
        <f t="shared" si="448"/>
        <v/>
      </c>
      <c r="DN406" s="78" t="str">
        <f t="shared" si="396"/>
        <v/>
      </c>
      <c r="DO406" s="78" t="str">
        <f t="shared" si="397"/>
        <v/>
      </c>
      <c r="DP406" s="78" t="str">
        <f t="shared" si="449"/>
        <v/>
      </c>
      <c r="DQ406" s="78" t="str">
        <f t="shared" si="450"/>
        <v/>
      </c>
      <c r="DR406" s="78" t="str">
        <f t="shared" si="451"/>
        <v/>
      </c>
      <c r="DS406" s="58" t="str">
        <f t="shared" si="398"/>
        <v/>
      </c>
      <c r="DT406" s="52" t="s">
        <v>0</v>
      </c>
      <c r="DU406" s="20"/>
      <c r="DV406" s="52"/>
      <c r="DW406" s="20"/>
      <c r="DX406" s="52"/>
      <c r="DY406" s="230"/>
      <c r="DZ406" s="52" t="s">
        <v>0</v>
      </c>
    </row>
    <row r="407" spans="1:130" x14ac:dyDescent="0.25">
      <c r="A407" t="s">
        <v>0</v>
      </c>
      <c r="B407" s="57" t="str">
        <f>IF(csv!F399="","",csv!T399)</f>
        <v/>
      </c>
      <c r="C407" s="33" t="s">
        <v>0</v>
      </c>
      <c r="D407" s="33" t="str">
        <f>IF(csv!F399="","",csv!F399)</f>
        <v/>
      </c>
      <c r="E407" s="33" t="str">
        <f>IF(csv!E399="","",csv!E399)</f>
        <v/>
      </c>
      <c r="F407" s="33" t="s">
        <v>0</v>
      </c>
      <c r="G407" s="78" t="str">
        <f>IF(csv!M399="","",csv!M399)</f>
        <v/>
      </c>
      <c r="H407" s="78" t="str">
        <f>IF(csv!N399="","",csv!N399)</f>
        <v/>
      </c>
      <c r="I407" s="33" t="s">
        <v>0</v>
      </c>
      <c r="J407" s="33" t="str">
        <f>IF(csv!P399="","",csv!P399)</f>
        <v/>
      </c>
      <c r="K407" s="33" t="str">
        <f>IF(csv!Q399="","",csv!Q399)</f>
        <v/>
      </c>
      <c r="L407" s="33" t="s">
        <v>0</v>
      </c>
      <c r="M407" s="71" t="str">
        <f>IF(csv!R399="","",csv!R399)</f>
        <v/>
      </c>
      <c r="N407" s="52" t="s">
        <v>0</v>
      </c>
      <c r="O407" s="57" t="str">
        <f t="shared" si="399"/>
        <v/>
      </c>
      <c r="P407" s="78" t="str">
        <f>IF(O407="","",IF(COUNTIF(O$10:O406,O407)=0,P406+1,P406))</f>
        <v/>
      </c>
      <c r="Q407" s="93" t="str">
        <f t="shared" si="400"/>
        <v/>
      </c>
      <c r="R407" s="94" t="str" cm="1">
        <f t="array" ref="R407">IF(S407="","",INDEX(natjecanjeStaze_naziv,MATCH(S407,natjecanjeStaze_stazaId,0)))</f>
        <v/>
      </c>
      <c r="S407" s="58" t="str">
        <f t="shared" si="401"/>
        <v/>
      </c>
      <c r="T407" s="52" t="s">
        <v>0</v>
      </c>
      <c r="U407" s="165" t="str">
        <f t="shared" si="402"/>
        <v/>
      </c>
      <c r="V407" s="52" t="s">
        <v>0</v>
      </c>
      <c r="W407" s="57" t="str">
        <f t="shared" si="403"/>
        <v/>
      </c>
      <c r="X407" s="78" t="str">
        <f t="shared" si="389"/>
        <v/>
      </c>
      <c r="Y407" s="33" t="str">
        <f t="shared" si="404"/>
        <v/>
      </c>
      <c r="Z407" s="71" t="str">
        <f>IF(Y407="","",MAX(Z$10:Z406)+1)</f>
        <v/>
      </c>
      <c r="AA407" s="52" t="s">
        <v>0</v>
      </c>
      <c r="AB407" s="135"/>
      <c r="AC407" s="52" t="s">
        <v>0</v>
      </c>
      <c r="AD407" s="20" t="str">
        <f t="shared" si="405"/>
        <v/>
      </c>
      <c r="AE407" s="52" t="s">
        <v>0</v>
      </c>
      <c r="AF407" s="165" t="str">
        <f t="shared" si="406"/>
        <v/>
      </c>
      <c r="AG407" s="52" t="s">
        <v>0</v>
      </c>
      <c r="AH407" s="57" t="str">
        <f t="shared" si="407"/>
        <v/>
      </c>
      <c r="AI407" s="33" t="str">
        <f t="shared" si="408"/>
        <v/>
      </c>
      <c r="AJ407" s="78" t="str">
        <f t="shared" si="390"/>
        <v/>
      </c>
      <c r="AK407" s="33" t="str" cm="1">
        <f t="array" ref="AK407">IF(AJ407="",""&amp;AI407,IF(AJ407="NEMA",AI407,INDEX(klub_naziv,MATCH(INDEX(klubAlias_klubId,AJ407),klub_id,0))))</f>
        <v/>
      </c>
      <c r="AL407" s="33" t="str" cm="1">
        <f t="array" ref="AL407">IFERROR(""&amp;INDEX(registarNatjecatelji,CX407,4),"")</f>
        <v/>
      </c>
      <c r="AM407" s="95" t="str">
        <f t="shared" si="409"/>
        <v/>
      </c>
      <c r="AN407" s="71" t="str">
        <f t="shared" si="410"/>
        <v/>
      </c>
      <c r="AO407" s="52" t="s">
        <v>0</v>
      </c>
      <c r="AP407" s="87" t="str">
        <f>IF(AJ407&lt;&gt;"NEMA","",IF(IFERROR(MATCH(AI407,AI$10:AI406,0),0)&lt;&gt;0,"",AI407))</f>
        <v/>
      </c>
      <c r="AQ407" s="52" t="s">
        <v>0</v>
      </c>
      <c r="AR407" s="135"/>
      <c r="AS407" s="52" t="s">
        <v>0</v>
      </c>
      <c r="AT407" s="57" t="str">
        <f t="shared" si="411"/>
        <v/>
      </c>
      <c r="AU407" s="33" t="str">
        <f>IF(AT407="","",MAX(AU$10:AU406)+1)</f>
        <v/>
      </c>
      <c r="AV407" s="33" t="str">
        <f t="shared" si="412"/>
        <v/>
      </c>
      <c r="AW407" s="33" t="str">
        <f t="shared" si="413"/>
        <v/>
      </c>
      <c r="AX407" s="33" t="str">
        <f>IF(AR407="","",MAX(AX$10:AX406)+1)</f>
        <v/>
      </c>
      <c r="AY407" s="94" t="str">
        <f t="shared" si="414"/>
        <v/>
      </c>
      <c r="AZ407" s="71" t="str">
        <f t="shared" si="415"/>
        <v/>
      </c>
      <c r="BA407" s="52" t="s">
        <v>0</v>
      </c>
      <c r="BB407" s="20" t="str">
        <f t="shared" si="416"/>
        <v/>
      </c>
      <c r="BC407" s="52" t="s">
        <v>0</v>
      </c>
      <c r="BD407" s="165" t="str">
        <f t="shared" si="417"/>
        <v/>
      </c>
      <c r="BE407" s="52" t="s">
        <v>0</v>
      </c>
      <c r="BF407" s="63" t="str">
        <f t="shared" si="418"/>
        <v/>
      </c>
      <c r="BG407" s="93" t="str">
        <f t="shared" si="419"/>
        <v/>
      </c>
      <c r="BH407" s="211" t="str">
        <f t="shared" si="420"/>
        <v/>
      </c>
      <c r="BI407" s="212" t="str">
        <f t="shared" si="391"/>
        <v/>
      </c>
      <c r="BJ407" s="52" t="s">
        <v>0</v>
      </c>
      <c r="BK407" s="57" t="str">
        <f t="shared" si="421"/>
        <v/>
      </c>
      <c r="BL407" s="33" t="str">
        <f t="shared" si="422"/>
        <v/>
      </c>
      <c r="BM407" s="78" t="str">
        <f t="shared" si="423"/>
        <v/>
      </c>
      <c r="BN407" s="78" t="str">
        <f t="shared" si="424"/>
        <v/>
      </c>
      <c r="BO407" s="33" t="str">
        <f t="shared" si="425"/>
        <v/>
      </c>
      <c r="BP407" s="71" t="str">
        <f t="shared" si="426"/>
        <v/>
      </c>
      <c r="BQ407" s="52" t="s">
        <v>0</v>
      </c>
      <c r="BR407" s="87" t="str">
        <f t="shared" si="427"/>
        <v/>
      </c>
      <c r="BS407" s="52" t="s">
        <v>0</v>
      </c>
      <c r="BT407" s="20" t="str">
        <f t="shared" si="428"/>
        <v/>
      </c>
      <c r="BU407" s="52" t="s">
        <v>0</v>
      </c>
      <c r="BV407" s="135"/>
      <c r="BW407" s="52" t="s">
        <v>0</v>
      </c>
      <c r="BX407" s="57" t="str">
        <f t="shared" si="429"/>
        <v/>
      </c>
      <c r="BY407" s="78" t="str">
        <f>IF(BV407="","",MAX(BY$10:BY406)+1)</f>
        <v/>
      </c>
      <c r="BZ407" s="58" t="str">
        <f t="shared" si="430"/>
        <v/>
      </c>
      <c r="CA407" s="52" t="s">
        <v>0</v>
      </c>
      <c r="CB407" s="20" t="str">
        <f t="shared" si="431"/>
        <v/>
      </c>
      <c r="CC407" s="52" t="s">
        <v>0</v>
      </c>
      <c r="CD407" s="63" t="str">
        <f>IF(AND(BM407="NEMA",BN407="NEMA"),MAX(CD$10:CD406)+1,"")</f>
        <v/>
      </c>
      <c r="CE407" s="58" t="str">
        <f t="shared" si="432"/>
        <v/>
      </c>
      <c r="CF407" t="s">
        <v>0</v>
      </c>
      <c r="CG407" s="138" t="str">
        <f t="shared" si="392"/>
        <v/>
      </c>
      <c r="CH407" t="s">
        <v>0</v>
      </c>
      <c r="CI407" s="57" t="str">
        <f>IF(CD407="","",IF(M407&lt;&gt;"CRO","","INSERT INTO osoba (id,reg_broj,oib,spol_id,dat_rodjenja) VALUES ("&amp;CD407&amp;",(SELECT max(reg_broj)+1 FROM osoba),Null,'"&amp;CG407&amp;"',Null); INSERT INTO osoba_log (id,reg_broj,oib,spol_id,dat_rodjenja,dnevnik_id) SELECT id,reg_broj,oib,spol_id,dat_rodjenja,"&amp;dnevnik_id&amp;" FROM osoba WHERE id = "&amp;CD407&amp;";"))</f>
        <v/>
      </c>
      <c r="CJ407" s="71" t="str">
        <f>IF(CD407="","","INSERT INTO imeprezime (id,osoba_id,rbr,ime,prezime,klub_id,identitet_id,sintaksa_id,info,aktivno,dnevnik_id) VALUES ("&amp;CD407&amp;","&amp;IF(CI407="","Null",CD407)&amp;",1,'"&amp;BK407&amp;"','"&amp;BL407&amp;"',(SELECT id FROM klub WHERE naziv = '"&amp;BD407&amp;"'),Null,1,'',1,"&amp;dnevnik_id&amp;");")</f>
        <v/>
      </c>
      <c r="CK407" t="s">
        <v>0</v>
      </c>
      <c r="CL407" s="20" t="str">
        <f t="shared" si="433"/>
        <v/>
      </c>
      <c r="CM407" s="52" t="s">
        <v>0</v>
      </c>
      <c r="CN407" s="57" t="str">
        <f t="shared" si="393"/>
        <v/>
      </c>
      <c r="CO407" s="71" t="str">
        <f t="shared" si="394"/>
        <v/>
      </c>
      <c r="CP407" s="52" t="s">
        <v>0</v>
      </c>
      <c r="CQ407" s="57" t="str">
        <f t="shared" si="434"/>
        <v/>
      </c>
      <c r="CR407" s="58" t="str">
        <f t="shared" si="435"/>
        <v/>
      </c>
      <c r="CS407" s="52" t="s">
        <v>0</v>
      </c>
      <c r="CT407" s="57" t="str">
        <f t="shared" si="436"/>
        <v/>
      </c>
      <c r="CU407" s="58" t="str">
        <f t="shared" si="437"/>
        <v/>
      </c>
      <c r="CV407" s="52" t="s">
        <v>0</v>
      </c>
      <c r="CW407" s="57" t="str">
        <f t="shared" si="438"/>
        <v/>
      </c>
      <c r="CX407" s="58" t="str">
        <f t="shared" si="439"/>
        <v/>
      </c>
      <c r="CY407" s="52" t="s">
        <v>0</v>
      </c>
      <c r="CZ407" s="63" t="str">
        <f t="shared" si="440"/>
        <v/>
      </c>
      <c r="DA407" s="58" t="str" cm="1">
        <f t="array" ref="DA407">IF(CZ407&lt;&gt;"",INDEX(imePrezime_id,CZ407,0),IF(CD407&lt;&gt;"",CD407,""))</f>
        <v/>
      </c>
      <c r="DB407" s="52" t="s">
        <v>0</v>
      </c>
      <c r="DC407" s="63" t="str">
        <f t="shared" si="441"/>
        <v/>
      </c>
      <c r="DD407" s="78" t="str">
        <f t="shared" si="395"/>
        <v/>
      </c>
      <c r="DE407" s="78" t="str">
        <f t="shared" si="442"/>
        <v/>
      </c>
      <c r="DF407" s="78" t="str">
        <f t="shared" si="443"/>
        <v/>
      </c>
      <c r="DG407" s="71" t="str">
        <f t="shared" si="444"/>
        <v/>
      </c>
      <c r="DH407" s="52" t="s">
        <v>0</v>
      </c>
      <c r="DI407" s="63" t="str">
        <f>IF(BL407="","",MAX(DI$10:DI406)+1)</f>
        <v/>
      </c>
      <c r="DJ407" s="78" t="str">
        <f t="shared" si="445"/>
        <v/>
      </c>
      <c r="DK407" s="78" t="str">
        <f t="shared" si="446"/>
        <v/>
      </c>
      <c r="DL407" s="78" t="str">
        <f t="shared" si="447"/>
        <v/>
      </c>
      <c r="DM407" s="78" t="str">
        <f t="shared" si="448"/>
        <v/>
      </c>
      <c r="DN407" s="78" t="str">
        <f t="shared" si="396"/>
        <v/>
      </c>
      <c r="DO407" s="78" t="str">
        <f t="shared" si="397"/>
        <v/>
      </c>
      <c r="DP407" s="78" t="str">
        <f t="shared" si="449"/>
        <v/>
      </c>
      <c r="DQ407" s="78" t="str">
        <f t="shared" si="450"/>
        <v/>
      </c>
      <c r="DR407" s="78" t="str">
        <f t="shared" si="451"/>
        <v/>
      </c>
      <c r="DS407" s="58" t="str">
        <f t="shared" si="398"/>
        <v/>
      </c>
      <c r="DT407" s="52" t="s">
        <v>0</v>
      </c>
      <c r="DU407" s="20"/>
      <c r="DV407" s="52"/>
      <c r="DW407" s="20"/>
      <c r="DX407" s="52"/>
      <c r="DY407" s="230"/>
      <c r="DZ407" s="52" t="s">
        <v>0</v>
      </c>
    </row>
    <row r="408" spans="1:130" x14ac:dyDescent="0.25">
      <c r="A408" t="s">
        <v>0</v>
      </c>
      <c r="B408" s="57" t="str">
        <f>IF(csv!F400="","",csv!T400)</f>
        <v/>
      </c>
      <c r="C408" s="33" t="s">
        <v>0</v>
      </c>
      <c r="D408" s="33" t="str">
        <f>IF(csv!F400="","",csv!F400)</f>
        <v/>
      </c>
      <c r="E408" s="33" t="str">
        <f>IF(csv!E400="","",csv!E400)</f>
        <v/>
      </c>
      <c r="F408" s="33" t="s">
        <v>0</v>
      </c>
      <c r="G408" s="78" t="str">
        <f>IF(csv!M400="","",csv!M400)</f>
        <v/>
      </c>
      <c r="H408" s="78" t="str">
        <f>IF(csv!N400="","",csv!N400)</f>
        <v/>
      </c>
      <c r="I408" s="33" t="s">
        <v>0</v>
      </c>
      <c r="J408" s="33" t="str">
        <f>IF(csv!P400="","",csv!P400)</f>
        <v/>
      </c>
      <c r="K408" s="33" t="str">
        <f>IF(csv!Q400="","",csv!Q400)</f>
        <v/>
      </c>
      <c r="L408" s="33" t="s">
        <v>0</v>
      </c>
      <c r="M408" s="71" t="str">
        <f>IF(csv!R400="","",csv!R400)</f>
        <v/>
      </c>
      <c r="N408" s="52" t="s">
        <v>0</v>
      </c>
      <c r="O408" s="57" t="str">
        <f t="shared" si="399"/>
        <v/>
      </c>
      <c r="P408" s="78" t="str">
        <f>IF(O408="","",IF(COUNTIF(O$10:O407,O408)=0,P407+1,P407))</f>
        <v/>
      </c>
      <c r="Q408" s="93" t="str">
        <f t="shared" si="400"/>
        <v/>
      </c>
      <c r="R408" s="94" t="str" cm="1">
        <f t="array" ref="R408">IF(S408="","",INDEX(natjecanjeStaze_naziv,MATCH(S408,natjecanjeStaze_stazaId,0)))</f>
        <v/>
      </c>
      <c r="S408" s="58" t="str">
        <f t="shared" si="401"/>
        <v/>
      </c>
      <c r="T408" s="52" t="s">
        <v>0</v>
      </c>
      <c r="U408" s="165" t="str">
        <f t="shared" si="402"/>
        <v/>
      </c>
      <c r="V408" s="52" t="s">
        <v>0</v>
      </c>
      <c r="W408" s="57" t="str">
        <f t="shared" si="403"/>
        <v/>
      </c>
      <c r="X408" s="78" t="str">
        <f t="shared" si="389"/>
        <v/>
      </c>
      <c r="Y408" s="33" t="str">
        <f t="shared" si="404"/>
        <v/>
      </c>
      <c r="Z408" s="71" t="str">
        <f>IF(Y408="","",MAX(Z$10:Z407)+1)</f>
        <v/>
      </c>
      <c r="AA408" s="52" t="s">
        <v>0</v>
      </c>
      <c r="AB408" s="135"/>
      <c r="AC408" s="52" t="s">
        <v>0</v>
      </c>
      <c r="AD408" s="20" t="str">
        <f t="shared" si="405"/>
        <v/>
      </c>
      <c r="AE408" s="52" t="s">
        <v>0</v>
      </c>
      <c r="AF408" s="165" t="str">
        <f t="shared" si="406"/>
        <v/>
      </c>
      <c r="AG408" s="52" t="s">
        <v>0</v>
      </c>
      <c r="AH408" s="57" t="str">
        <f t="shared" si="407"/>
        <v/>
      </c>
      <c r="AI408" s="33" t="str">
        <f t="shared" si="408"/>
        <v/>
      </c>
      <c r="AJ408" s="78" t="str">
        <f t="shared" si="390"/>
        <v/>
      </c>
      <c r="AK408" s="33" t="str" cm="1">
        <f t="array" ref="AK408">IF(AJ408="",""&amp;AI408,IF(AJ408="NEMA",AI408,INDEX(klub_naziv,MATCH(INDEX(klubAlias_klubId,AJ408),klub_id,0))))</f>
        <v/>
      </c>
      <c r="AL408" s="33" t="str" cm="1">
        <f t="array" ref="AL408">IFERROR(""&amp;INDEX(registarNatjecatelji,CX408,4),"")</f>
        <v/>
      </c>
      <c r="AM408" s="95" t="str">
        <f t="shared" si="409"/>
        <v/>
      </c>
      <c r="AN408" s="71" t="str">
        <f t="shared" si="410"/>
        <v/>
      </c>
      <c r="AO408" s="52" t="s">
        <v>0</v>
      </c>
      <c r="AP408" s="87" t="str">
        <f>IF(AJ408&lt;&gt;"NEMA","",IF(IFERROR(MATCH(AI408,AI$10:AI407,0),0)&lt;&gt;0,"",AI408))</f>
        <v/>
      </c>
      <c r="AQ408" s="52" t="s">
        <v>0</v>
      </c>
      <c r="AR408" s="135"/>
      <c r="AS408" s="52" t="s">
        <v>0</v>
      </c>
      <c r="AT408" s="57" t="str">
        <f t="shared" si="411"/>
        <v/>
      </c>
      <c r="AU408" s="33" t="str">
        <f>IF(AT408="","",MAX(AU$10:AU407)+1)</f>
        <v/>
      </c>
      <c r="AV408" s="33" t="str">
        <f t="shared" si="412"/>
        <v/>
      </c>
      <c r="AW408" s="33" t="str">
        <f t="shared" si="413"/>
        <v/>
      </c>
      <c r="AX408" s="33" t="str">
        <f>IF(AR408="","",MAX(AX$10:AX407)+1)</f>
        <v/>
      </c>
      <c r="AY408" s="94" t="str">
        <f t="shared" si="414"/>
        <v/>
      </c>
      <c r="AZ408" s="71" t="str">
        <f t="shared" si="415"/>
        <v/>
      </c>
      <c r="BA408" s="52" t="s">
        <v>0</v>
      </c>
      <c r="BB408" s="20" t="str">
        <f t="shared" si="416"/>
        <v/>
      </c>
      <c r="BC408" s="52" t="s">
        <v>0</v>
      </c>
      <c r="BD408" s="165" t="str">
        <f t="shared" si="417"/>
        <v/>
      </c>
      <c r="BE408" s="52" t="s">
        <v>0</v>
      </c>
      <c r="BF408" s="63" t="str">
        <f t="shared" si="418"/>
        <v/>
      </c>
      <c r="BG408" s="93" t="str">
        <f t="shared" si="419"/>
        <v/>
      </c>
      <c r="BH408" s="211" t="str">
        <f t="shared" si="420"/>
        <v/>
      </c>
      <c r="BI408" s="212" t="str">
        <f t="shared" si="391"/>
        <v/>
      </c>
      <c r="BJ408" s="52" t="s">
        <v>0</v>
      </c>
      <c r="BK408" s="57" t="str">
        <f t="shared" si="421"/>
        <v/>
      </c>
      <c r="BL408" s="33" t="str">
        <f t="shared" si="422"/>
        <v/>
      </c>
      <c r="BM408" s="78" t="str">
        <f t="shared" si="423"/>
        <v/>
      </c>
      <c r="BN408" s="78" t="str">
        <f t="shared" si="424"/>
        <v/>
      </c>
      <c r="BO408" s="33" t="str">
        <f t="shared" si="425"/>
        <v/>
      </c>
      <c r="BP408" s="71" t="str">
        <f t="shared" si="426"/>
        <v/>
      </c>
      <c r="BQ408" s="52" t="s">
        <v>0</v>
      </c>
      <c r="BR408" s="87" t="str">
        <f t="shared" si="427"/>
        <v/>
      </c>
      <c r="BS408" s="52" t="s">
        <v>0</v>
      </c>
      <c r="BT408" s="20" t="str">
        <f t="shared" si="428"/>
        <v/>
      </c>
      <c r="BU408" s="52" t="s">
        <v>0</v>
      </c>
      <c r="BV408" s="135"/>
      <c r="BW408" s="52" t="s">
        <v>0</v>
      </c>
      <c r="BX408" s="57" t="str">
        <f t="shared" si="429"/>
        <v/>
      </c>
      <c r="BY408" s="78" t="str">
        <f>IF(BV408="","",MAX(BY$10:BY407)+1)</f>
        <v/>
      </c>
      <c r="BZ408" s="58" t="str">
        <f t="shared" si="430"/>
        <v/>
      </c>
      <c r="CA408" s="52" t="s">
        <v>0</v>
      </c>
      <c r="CB408" s="20" t="str">
        <f t="shared" si="431"/>
        <v/>
      </c>
      <c r="CC408" s="52" t="s">
        <v>0</v>
      </c>
      <c r="CD408" s="63" t="str">
        <f>IF(AND(BM408="NEMA",BN408="NEMA"),MAX(CD$10:CD407)+1,"")</f>
        <v/>
      </c>
      <c r="CE408" s="58" t="str">
        <f t="shared" si="432"/>
        <v/>
      </c>
      <c r="CF408" t="s">
        <v>0</v>
      </c>
      <c r="CG408" s="138" t="str">
        <f t="shared" si="392"/>
        <v/>
      </c>
      <c r="CH408" t="s">
        <v>0</v>
      </c>
      <c r="CI408" s="57" t="str">
        <f>IF(CD408="","",IF(M408&lt;&gt;"CRO","","INSERT INTO osoba (id,reg_broj,oib,spol_id,dat_rodjenja) VALUES ("&amp;CD408&amp;",(SELECT max(reg_broj)+1 FROM osoba),Null,'"&amp;CG408&amp;"',Null); INSERT INTO osoba_log (id,reg_broj,oib,spol_id,dat_rodjenja,dnevnik_id) SELECT id,reg_broj,oib,spol_id,dat_rodjenja,"&amp;dnevnik_id&amp;" FROM osoba WHERE id = "&amp;CD408&amp;";"))</f>
        <v/>
      </c>
      <c r="CJ408" s="71" t="str">
        <f>IF(CD408="","","INSERT INTO imeprezime (id,osoba_id,rbr,ime,prezime,klub_id,identitet_id,sintaksa_id,info,aktivno,dnevnik_id) VALUES ("&amp;CD408&amp;","&amp;IF(CI408="","Null",CD408)&amp;",1,'"&amp;BK408&amp;"','"&amp;BL408&amp;"',(SELECT id FROM klub WHERE naziv = '"&amp;BD408&amp;"'),Null,1,'',1,"&amp;dnevnik_id&amp;");")</f>
        <v/>
      </c>
      <c r="CK408" t="s">
        <v>0</v>
      </c>
      <c r="CL408" s="20" t="str">
        <f t="shared" si="433"/>
        <v/>
      </c>
      <c r="CM408" s="52" t="s">
        <v>0</v>
      </c>
      <c r="CN408" s="57" t="str">
        <f t="shared" si="393"/>
        <v/>
      </c>
      <c r="CO408" s="71" t="str">
        <f t="shared" si="394"/>
        <v/>
      </c>
      <c r="CP408" s="52" t="s">
        <v>0</v>
      </c>
      <c r="CQ408" s="57" t="str">
        <f t="shared" si="434"/>
        <v/>
      </c>
      <c r="CR408" s="58" t="str">
        <f t="shared" si="435"/>
        <v/>
      </c>
      <c r="CS408" s="52" t="s">
        <v>0</v>
      </c>
      <c r="CT408" s="57" t="str">
        <f t="shared" si="436"/>
        <v/>
      </c>
      <c r="CU408" s="58" t="str">
        <f t="shared" si="437"/>
        <v/>
      </c>
      <c r="CV408" s="52" t="s">
        <v>0</v>
      </c>
      <c r="CW408" s="57" t="str">
        <f t="shared" si="438"/>
        <v/>
      </c>
      <c r="CX408" s="58" t="str">
        <f t="shared" si="439"/>
        <v/>
      </c>
      <c r="CY408" s="52" t="s">
        <v>0</v>
      </c>
      <c r="CZ408" s="63" t="str">
        <f t="shared" si="440"/>
        <v/>
      </c>
      <c r="DA408" s="58" t="str" cm="1">
        <f t="array" ref="DA408">IF(CZ408&lt;&gt;"",INDEX(imePrezime_id,CZ408,0),IF(CD408&lt;&gt;"",CD408,""))</f>
        <v/>
      </c>
      <c r="DB408" s="52" t="s">
        <v>0</v>
      </c>
      <c r="DC408" s="63" t="str">
        <f t="shared" si="441"/>
        <v/>
      </c>
      <c r="DD408" s="78" t="str">
        <f t="shared" si="395"/>
        <v/>
      </c>
      <c r="DE408" s="78" t="str">
        <f t="shared" si="442"/>
        <v/>
      </c>
      <c r="DF408" s="78" t="str">
        <f t="shared" si="443"/>
        <v/>
      </c>
      <c r="DG408" s="71" t="str">
        <f t="shared" si="444"/>
        <v/>
      </c>
      <c r="DH408" s="52" t="s">
        <v>0</v>
      </c>
      <c r="DI408" s="63" t="str">
        <f>IF(BL408="","",MAX(DI$10:DI407)+1)</f>
        <v/>
      </c>
      <c r="DJ408" s="78" t="str">
        <f t="shared" si="445"/>
        <v/>
      </c>
      <c r="DK408" s="78" t="str">
        <f t="shared" si="446"/>
        <v/>
      </c>
      <c r="DL408" s="78" t="str">
        <f t="shared" si="447"/>
        <v/>
      </c>
      <c r="DM408" s="78" t="str">
        <f t="shared" si="448"/>
        <v/>
      </c>
      <c r="DN408" s="78" t="str">
        <f t="shared" si="396"/>
        <v/>
      </c>
      <c r="DO408" s="78" t="str">
        <f t="shared" si="397"/>
        <v/>
      </c>
      <c r="DP408" s="78" t="str">
        <f t="shared" si="449"/>
        <v/>
      </c>
      <c r="DQ408" s="78" t="str">
        <f t="shared" si="450"/>
        <v/>
      </c>
      <c r="DR408" s="78" t="str">
        <f t="shared" si="451"/>
        <v/>
      </c>
      <c r="DS408" s="58" t="str">
        <f t="shared" si="398"/>
        <v/>
      </c>
      <c r="DT408" s="52" t="s">
        <v>0</v>
      </c>
      <c r="DU408" s="20"/>
      <c r="DV408" s="52"/>
      <c r="DW408" s="20"/>
      <c r="DX408" s="52"/>
      <c r="DY408" s="230"/>
      <c r="DZ408" s="52" t="s">
        <v>0</v>
      </c>
    </row>
    <row r="409" spans="1:130" x14ac:dyDescent="0.25">
      <c r="A409" t="s">
        <v>0</v>
      </c>
      <c r="B409" s="57" t="str">
        <f>IF(csv!F401="","",csv!T401)</f>
        <v/>
      </c>
      <c r="C409" s="33" t="s">
        <v>0</v>
      </c>
      <c r="D409" s="33" t="str">
        <f>IF(csv!F401="","",csv!F401)</f>
        <v/>
      </c>
      <c r="E409" s="33" t="str">
        <f>IF(csv!E401="","",csv!E401)</f>
        <v/>
      </c>
      <c r="F409" s="33" t="s">
        <v>0</v>
      </c>
      <c r="G409" s="78" t="str">
        <f>IF(csv!M401="","",csv!M401)</f>
        <v/>
      </c>
      <c r="H409" s="78" t="str">
        <f>IF(csv!N401="","",csv!N401)</f>
        <v/>
      </c>
      <c r="I409" s="33" t="s">
        <v>0</v>
      </c>
      <c r="J409" s="33" t="str">
        <f>IF(csv!P401="","",csv!P401)</f>
        <v/>
      </c>
      <c r="K409" s="33" t="str">
        <f>IF(csv!Q401="","",csv!Q401)</f>
        <v/>
      </c>
      <c r="L409" s="33" t="s">
        <v>0</v>
      </c>
      <c r="M409" s="71" t="str">
        <f>IF(csv!R401="","",csv!R401)</f>
        <v/>
      </c>
      <c r="N409" s="52" t="s">
        <v>0</v>
      </c>
      <c r="O409" s="57" t="str">
        <f t="shared" si="399"/>
        <v/>
      </c>
      <c r="P409" s="78" t="str">
        <f>IF(O409="","",IF(COUNTIF(O$10:O408,O409)=0,P408+1,P408))</f>
        <v/>
      </c>
      <c r="Q409" s="93" t="str">
        <f t="shared" si="400"/>
        <v/>
      </c>
      <c r="R409" s="94" t="str" cm="1">
        <f t="array" ref="R409">IF(S409="","",INDEX(natjecanjeStaze_naziv,MATCH(S409,natjecanjeStaze_stazaId,0)))</f>
        <v/>
      </c>
      <c r="S409" s="58" t="str">
        <f t="shared" si="401"/>
        <v/>
      </c>
      <c r="T409" s="52" t="s">
        <v>0</v>
      </c>
      <c r="U409" s="165" t="str">
        <f t="shared" si="402"/>
        <v/>
      </c>
      <c r="V409" s="52" t="s">
        <v>0</v>
      </c>
      <c r="W409" s="57" t="str">
        <f t="shared" si="403"/>
        <v/>
      </c>
      <c r="X409" s="78" t="str">
        <f t="shared" si="389"/>
        <v/>
      </c>
      <c r="Y409" s="33" t="str">
        <f t="shared" si="404"/>
        <v/>
      </c>
      <c r="Z409" s="71" t="str">
        <f>IF(Y409="","",MAX(Z$10:Z408)+1)</f>
        <v/>
      </c>
      <c r="AA409" s="52" t="s">
        <v>0</v>
      </c>
      <c r="AB409" s="135"/>
      <c r="AC409" s="52" t="s">
        <v>0</v>
      </c>
      <c r="AD409" s="20" t="str">
        <f t="shared" si="405"/>
        <v/>
      </c>
      <c r="AE409" s="52" t="s">
        <v>0</v>
      </c>
      <c r="AF409" s="165" t="str">
        <f t="shared" si="406"/>
        <v/>
      </c>
      <c r="AG409" s="52" t="s">
        <v>0</v>
      </c>
      <c r="AH409" s="57" t="str">
        <f t="shared" si="407"/>
        <v/>
      </c>
      <c r="AI409" s="33" t="str">
        <f t="shared" si="408"/>
        <v/>
      </c>
      <c r="AJ409" s="78" t="str">
        <f t="shared" si="390"/>
        <v/>
      </c>
      <c r="AK409" s="33" t="str" cm="1">
        <f t="array" ref="AK409">IF(AJ409="",""&amp;AI409,IF(AJ409="NEMA",AI409,INDEX(klub_naziv,MATCH(INDEX(klubAlias_klubId,AJ409),klub_id,0))))</f>
        <v/>
      </c>
      <c r="AL409" s="33" t="str" cm="1">
        <f t="array" ref="AL409">IFERROR(""&amp;INDEX(registarNatjecatelji,CX409,4),"")</f>
        <v/>
      </c>
      <c r="AM409" s="95" t="str">
        <f t="shared" si="409"/>
        <v/>
      </c>
      <c r="AN409" s="71" t="str">
        <f t="shared" si="410"/>
        <v/>
      </c>
      <c r="AO409" s="52" t="s">
        <v>0</v>
      </c>
      <c r="AP409" s="87" t="str">
        <f>IF(AJ409&lt;&gt;"NEMA","",IF(IFERROR(MATCH(AI409,AI$10:AI408,0),0)&lt;&gt;0,"",AI409))</f>
        <v/>
      </c>
      <c r="AQ409" s="52" t="s">
        <v>0</v>
      </c>
      <c r="AR409" s="135"/>
      <c r="AS409" s="52" t="s">
        <v>0</v>
      </c>
      <c r="AT409" s="57" t="str">
        <f t="shared" si="411"/>
        <v/>
      </c>
      <c r="AU409" s="33" t="str">
        <f>IF(AT409="","",MAX(AU$10:AU408)+1)</f>
        <v/>
      </c>
      <c r="AV409" s="33" t="str">
        <f t="shared" si="412"/>
        <v/>
      </c>
      <c r="AW409" s="33" t="str">
        <f t="shared" si="413"/>
        <v/>
      </c>
      <c r="AX409" s="33" t="str">
        <f>IF(AR409="","",MAX(AX$10:AX408)+1)</f>
        <v/>
      </c>
      <c r="AY409" s="94" t="str">
        <f t="shared" si="414"/>
        <v/>
      </c>
      <c r="AZ409" s="71" t="str">
        <f t="shared" si="415"/>
        <v/>
      </c>
      <c r="BA409" s="52" t="s">
        <v>0</v>
      </c>
      <c r="BB409" s="20" t="str">
        <f t="shared" si="416"/>
        <v/>
      </c>
      <c r="BC409" s="52" t="s">
        <v>0</v>
      </c>
      <c r="BD409" s="165" t="str">
        <f t="shared" si="417"/>
        <v/>
      </c>
      <c r="BE409" s="52" t="s">
        <v>0</v>
      </c>
      <c r="BF409" s="63" t="str">
        <f t="shared" si="418"/>
        <v/>
      </c>
      <c r="BG409" s="93" t="str">
        <f t="shared" si="419"/>
        <v/>
      </c>
      <c r="BH409" s="211" t="str">
        <f t="shared" si="420"/>
        <v/>
      </c>
      <c r="BI409" s="212" t="str">
        <f t="shared" si="391"/>
        <v/>
      </c>
      <c r="BJ409" s="52" t="s">
        <v>0</v>
      </c>
      <c r="BK409" s="57" t="str">
        <f t="shared" si="421"/>
        <v/>
      </c>
      <c r="BL409" s="33" t="str">
        <f t="shared" si="422"/>
        <v/>
      </c>
      <c r="BM409" s="78" t="str">
        <f t="shared" si="423"/>
        <v/>
      </c>
      <c r="BN409" s="78" t="str">
        <f t="shared" si="424"/>
        <v/>
      </c>
      <c r="BO409" s="33" t="str">
        <f t="shared" si="425"/>
        <v/>
      </c>
      <c r="BP409" s="71" t="str">
        <f t="shared" si="426"/>
        <v/>
      </c>
      <c r="BQ409" s="52" t="s">
        <v>0</v>
      </c>
      <c r="BR409" s="87" t="str">
        <f t="shared" si="427"/>
        <v/>
      </c>
      <c r="BS409" s="52" t="s">
        <v>0</v>
      </c>
      <c r="BT409" s="20" t="str">
        <f t="shared" si="428"/>
        <v/>
      </c>
      <c r="BU409" s="52" t="s">
        <v>0</v>
      </c>
      <c r="BV409" s="135"/>
      <c r="BW409" s="52" t="s">
        <v>0</v>
      </c>
      <c r="BX409" s="57" t="str">
        <f t="shared" si="429"/>
        <v/>
      </c>
      <c r="BY409" s="78" t="str">
        <f>IF(BV409="","",MAX(BY$10:BY408)+1)</f>
        <v/>
      </c>
      <c r="BZ409" s="58" t="str">
        <f t="shared" si="430"/>
        <v/>
      </c>
      <c r="CA409" s="52" t="s">
        <v>0</v>
      </c>
      <c r="CB409" s="20" t="str">
        <f t="shared" si="431"/>
        <v/>
      </c>
      <c r="CC409" s="52" t="s">
        <v>0</v>
      </c>
      <c r="CD409" s="63" t="str">
        <f>IF(AND(BM409="NEMA",BN409="NEMA"),MAX(CD$10:CD408)+1,"")</f>
        <v/>
      </c>
      <c r="CE409" s="58" t="str">
        <f t="shared" si="432"/>
        <v/>
      </c>
      <c r="CF409" t="s">
        <v>0</v>
      </c>
      <c r="CG409" s="138" t="str">
        <f t="shared" si="392"/>
        <v/>
      </c>
      <c r="CH409" t="s">
        <v>0</v>
      </c>
      <c r="CI409" s="57" t="str">
        <f>IF(CD409="","",IF(M409&lt;&gt;"CRO","","INSERT INTO osoba (id,reg_broj,oib,spol_id,dat_rodjenja) VALUES ("&amp;CD409&amp;",(SELECT max(reg_broj)+1 FROM osoba),Null,'"&amp;CG409&amp;"',Null); INSERT INTO osoba_log (id,reg_broj,oib,spol_id,dat_rodjenja,dnevnik_id) SELECT id,reg_broj,oib,spol_id,dat_rodjenja,"&amp;dnevnik_id&amp;" FROM osoba WHERE id = "&amp;CD409&amp;";"))</f>
        <v/>
      </c>
      <c r="CJ409" s="71" t="str">
        <f>IF(CD409="","","INSERT INTO imeprezime (id,osoba_id,rbr,ime,prezime,klub_id,identitet_id,sintaksa_id,info,aktivno,dnevnik_id) VALUES ("&amp;CD409&amp;","&amp;IF(CI409="","Null",CD409)&amp;",1,'"&amp;BK409&amp;"','"&amp;BL409&amp;"',(SELECT id FROM klub WHERE naziv = '"&amp;BD409&amp;"'),Null,1,'',1,"&amp;dnevnik_id&amp;");")</f>
        <v/>
      </c>
      <c r="CK409" t="s">
        <v>0</v>
      </c>
      <c r="CL409" s="20" t="str">
        <f t="shared" si="433"/>
        <v/>
      </c>
      <c r="CM409" s="52" t="s">
        <v>0</v>
      </c>
      <c r="CN409" s="57" t="str">
        <f t="shared" si="393"/>
        <v/>
      </c>
      <c r="CO409" s="71" t="str">
        <f t="shared" si="394"/>
        <v/>
      </c>
      <c r="CP409" s="52" t="s">
        <v>0</v>
      </c>
      <c r="CQ409" s="57" t="str">
        <f t="shared" si="434"/>
        <v/>
      </c>
      <c r="CR409" s="58" t="str">
        <f t="shared" si="435"/>
        <v/>
      </c>
      <c r="CS409" s="52" t="s">
        <v>0</v>
      </c>
      <c r="CT409" s="57" t="str">
        <f t="shared" si="436"/>
        <v/>
      </c>
      <c r="CU409" s="58" t="str">
        <f t="shared" si="437"/>
        <v/>
      </c>
      <c r="CV409" s="52" t="s">
        <v>0</v>
      </c>
      <c r="CW409" s="57" t="str">
        <f t="shared" si="438"/>
        <v/>
      </c>
      <c r="CX409" s="58" t="str">
        <f t="shared" si="439"/>
        <v/>
      </c>
      <c r="CY409" s="52" t="s">
        <v>0</v>
      </c>
      <c r="CZ409" s="63" t="str">
        <f t="shared" si="440"/>
        <v/>
      </c>
      <c r="DA409" s="58" t="str" cm="1">
        <f t="array" ref="DA409">IF(CZ409&lt;&gt;"",INDEX(imePrezime_id,CZ409,0),IF(CD409&lt;&gt;"",CD409,""))</f>
        <v/>
      </c>
      <c r="DB409" s="52" t="s">
        <v>0</v>
      </c>
      <c r="DC409" s="63" t="str">
        <f t="shared" si="441"/>
        <v/>
      </c>
      <c r="DD409" s="78" t="str">
        <f t="shared" si="395"/>
        <v/>
      </c>
      <c r="DE409" s="78" t="str">
        <f t="shared" si="442"/>
        <v/>
      </c>
      <c r="DF409" s="78" t="str">
        <f t="shared" si="443"/>
        <v/>
      </c>
      <c r="DG409" s="71" t="str">
        <f t="shared" si="444"/>
        <v/>
      </c>
      <c r="DH409" s="52" t="s">
        <v>0</v>
      </c>
      <c r="DI409" s="63" t="str">
        <f>IF(BL409="","",MAX(DI$10:DI408)+1)</f>
        <v/>
      </c>
      <c r="DJ409" s="78" t="str">
        <f t="shared" si="445"/>
        <v/>
      </c>
      <c r="DK409" s="78" t="str">
        <f t="shared" si="446"/>
        <v/>
      </c>
      <c r="DL409" s="78" t="str">
        <f t="shared" si="447"/>
        <v/>
      </c>
      <c r="DM409" s="78" t="str">
        <f t="shared" si="448"/>
        <v/>
      </c>
      <c r="DN409" s="78" t="str">
        <f t="shared" si="396"/>
        <v/>
      </c>
      <c r="DO409" s="78" t="str">
        <f t="shared" si="397"/>
        <v/>
      </c>
      <c r="DP409" s="78" t="str">
        <f t="shared" si="449"/>
        <v/>
      </c>
      <c r="DQ409" s="78" t="str">
        <f t="shared" si="450"/>
        <v/>
      </c>
      <c r="DR409" s="78" t="str">
        <f t="shared" si="451"/>
        <v/>
      </c>
      <c r="DS409" s="58" t="str">
        <f t="shared" si="398"/>
        <v/>
      </c>
      <c r="DT409" s="52" t="s">
        <v>0</v>
      </c>
      <c r="DU409" s="20"/>
      <c r="DV409" s="52"/>
      <c r="DW409" s="20"/>
      <c r="DX409" s="52"/>
      <c r="DY409" s="230"/>
      <c r="DZ409" s="52" t="s">
        <v>0</v>
      </c>
    </row>
    <row r="410" spans="1:130" s="52" customFormat="1" ht="15.75" thickBot="1" x14ac:dyDescent="0.3">
      <c r="A410" s="52" t="s">
        <v>0</v>
      </c>
      <c r="B410" s="59" t="str">
        <f>IF(csv!F402="","",csv!T402)</f>
        <v/>
      </c>
      <c r="C410" s="36" t="s">
        <v>0</v>
      </c>
      <c r="D410" s="36" t="str">
        <f>IF(csv!F402="","",csv!F402)</f>
        <v/>
      </c>
      <c r="E410" s="36" t="str">
        <f>IF(csv!E402="","",csv!E402)</f>
        <v/>
      </c>
      <c r="F410" s="36" t="s">
        <v>0</v>
      </c>
      <c r="G410" s="79" t="str">
        <f>IF(csv!M402="","",csv!M402)</f>
        <v/>
      </c>
      <c r="H410" s="79" t="str">
        <f>IF(csv!N402="","",csv!N402)</f>
        <v/>
      </c>
      <c r="I410" s="36" t="s">
        <v>0</v>
      </c>
      <c r="J410" s="36" t="str">
        <f>IF(csv!P402="","",csv!P402)</f>
        <v/>
      </c>
      <c r="K410" s="36" t="str">
        <f>IF(csv!Q402="","",csv!Q402)</f>
        <v/>
      </c>
      <c r="L410" s="36" t="s">
        <v>0</v>
      </c>
      <c r="M410" s="72" t="str">
        <f>IF(csv!R402="","",csv!R402)</f>
        <v/>
      </c>
      <c r="N410" s="52" t="s">
        <v>0</v>
      </c>
      <c r="O410" s="59" t="str">
        <f t="shared" si="399"/>
        <v/>
      </c>
      <c r="P410" s="79" t="str">
        <f>IF(O410="","",IF(COUNTIF(O$10:O409,O410)=0,P409+1,P409))</f>
        <v/>
      </c>
      <c r="Q410" s="163" t="str">
        <f t="shared" si="400"/>
        <v/>
      </c>
      <c r="R410" s="100" t="str" cm="1">
        <f t="array" ref="R410">IF(S410="","",INDEX(natjecanjeStaze_naziv,MATCH(S410,natjecanjeStaze_stazaId,0)))</f>
        <v/>
      </c>
      <c r="S410" s="60" t="str">
        <f t="shared" si="401"/>
        <v/>
      </c>
      <c r="T410" s="52" t="s">
        <v>0</v>
      </c>
      <c r="U410" s="166" t="str">
        <f t="shared" si="402"/>
        <v/>
      </c>
      <c r="V410" s="52" t="s">
        <v>0</v>
      </c>
      <c r="W410" s="59" t="str">
        <f t="shared" si="403"/>
        <v/>
      </c>
      <c r="X410" s="79" t="str">
        <f t="shared" si="389"/>
        <v/>
      </c>
      <c r="Y410" s="36" t="str">
        <f t="shared" si="404"/>
        <v/>
      </c>
      <c r="Z410" s="72" t="str">
        <f>IF(Y410="","",MAX(Z$10:Z409)+1)</f>
        <v/>
      </c>
      <c r="AA410" s="52" t="s">
        <v>0</v>
      </c>
      <c r="AB410" s="136"/>
      <c r="AC410" s="52" t="s">
        <v>0</v>
      </c>
      <c r="AD410" s="21" t="str">
        <f t="shared" si="405"/>
        <v/>
      </c>
      <c r="AE410" s="52" t="s">
        <v>0</v>
      </c>
      <c r="AF410" s="166" t="str">
        <f t="shared" si="406"/>
        <v/>
      </c>
      <c r="AG410" s="52" t="s">
        <v>0</v>
      </c>
      <c r="AH410" s="59" t="str">
        <f t="shared" si="407"/>
        <v/>
      </c>
      <c r="AI410" s="36" t="str">
        <f t="shared" si="408"/>
        <v/>
      </c>
      <c r="AJ410" s="79" t="str">
        <f t="shared" si="390"/>
        <v/>
      </c>
      <c r="AK410" s="36" t="str" cm="1">
        <f t="array" ref="AK410">IF(AJ410="",""&amp;AI410,IF(AJ410="NEMA",AI410,INDEX(klub_naziv,MATCH(INDEX(klubAlias_klubId,AJ410),klub_id,0))))</f>
        <v/>
      </c>
      <c r="AL410" s="36" t="str" cm="1">
        <f t="array" ref="AL410">IFERROR(""&amp;INDEX(registarNatjecatelji,CX410,4),"")</f>
        <v/>
      </c>
      <c r="AM410" s="96" t="str">
        <f t="shared" si="409"/>
        <v/>
      </c>
      <c r="AN410" s="72" t="str">
        <f t="shared" si="410"/>
        <v/>
      </c>
      <c r="AO410" s="52" t="s">
        <v>0</v>
      </c>
      <c r="AP410" s="88" t="str">
        <f>IF(AJ410&lt;&gt;"NEMA","",IF(IFERROR(MATCH(AI410,AI$10:AI409,0),0)&lt;&gt;0,"",AI410))</f>
        <v/>
      </c>
      <c r="AQ410" s="52" t="s">
        <v>0</v>
      </c>
      <c r="AR410" s="136"/>
      <c r="AS410" s="52" t="s">
        <v>0</v>
      </c>
      <c r="AT410" s="59" t="str">
        <f t="shared" si="411"/>
        <v/>
      </c>
      <c r="AU410" s="36" t="str">
        <f>IF(AT410="","",MAX(AU$10:AU409)+1)</f>
        <v/>
      </c>
      <c r="AV410" s="36" t="str">
        <f t="shared" si="412"/>
        <v/>
      </c>
      <c r="AW410" s="36" t="str">
        <f t="shared" si="413"/>
        <v/>
      </c>
      <c r="AX410" s="36" t="str">
        <f>IF(AR410="","",MAX(AX$10:AX409)+1)</f>
        <v/>
      </c>
      <c r="AY410" s="100" t="str">
        <f t="shared" si="414"/>
        <v/>
      </c>
      <c r="AZ410" s="72" t="str">
        <f t="shared" si="415"/>
        <v/>
      </c>
      <c r="BA410" s="52" t="s">
        <v>0</v>
      </c>
      <c r="BB410" s="21" t="str">
        <f t="shared" si="416"/>
        <v/>
      </c>
      <c r="BC410" s="52" t="s">
        <v>0</v>
      </c>
      <c r="BD410" s="166" t="str">
        <f t="shared" si="417"/>
        <v/>
      </c>
      <c r="BE410" s="52" t="s">
        <v>0</v>
      </c>
      <c r="BF410" s="64" t="str">
        <f t="shared" si="418"/>
        <v/>
      </c>
      <c r="BG410" s="163" t="str">
        <f t="shared" si="419"/>
        <v/>
      </c>
      <c r="BH410" s="213" t="str">
        <f t="shared" si="420"/>
        <v/>
      </c>
      <c r="BI410" s="214" t="str">
        <f t="shared" si="391"/>
        <v/>
      </c>
      <c r="BJ410" s="52" t="s">
        <v>0</v>
      </c>
      <c r="BK410" s="59" t="str">
        <f t="shared" si="421"/>
        <v/>
      </c>
      <c r="BL410" s="36" t="str">
        <f t="shared" si="422"/>
        <v/>
      </c>
      <c r="BM410" s="79" t="str">
        <f t="shared" si="423"/>
        <v/>
      </c>
      <c r="BN410" s="79" t="str">
        <f t="shared" si="424"/>
        <v/>
      </c>
      <c r="BO410" s="36" t="str">
        <f t="shared" si="425"/>
        <v/>
      </c>
      <c r="BP410" s="72" t="str">
        <f t="shared" si="426"/>
        <v/>
      </c>
      <c r="BQ410" s="52" t="s">
        <v>0</v>
      </c>
      <c r="BR410" s="88" t="str">
        <f t="shared" si="427"/>
        <v/>
      </c>
      <c r="BS410" s="52" t="s">
        <v>0</v>
      </c>
      <c r="BT410" s="21" t="str">
        <f t="shared" si="428"/>
        <v/>
      </c>
      <c r="BU410" s="52" t="s">
        <v>0</v>
      </c>
      <c r="BV410" s="136"/>
      <c r="BW410" s="52" t="s">
        <v>0</v>
      </c>
      <c r="BX410" s="59" t="str">
        <f t="shared" si="429"/>
        <v/>
      </c>
      <c r="BY410" s="79" t="str">
        <f>IF(BV410="","",MAX(BY$10:BY409)+1)</f>
        <v/>
      </c>
      <c r="BZ410" s="60" t="str">
        <f t="shared" si="430"/>
        <v/>
      </c>
      <c r="CA410" s="52" t="s">
        <v>0</v>
      </c>
      <c r="CB410" s="21" t="str">
        <f t="shared" si="431"/>
        <v/>
      </c>
      <c r="CC410" s="52" t="s">
        <v>0</v>
      </c>
      <c r="CD410" s="64" t="str">
        <f>IF(AND(BM410="NEMA",BN410="NEMA"),MAX(CD$10:CD409)+1,"")</f>
        <v/>
      </c>
      <c r="CE410" s="60" t="str">
        <f t="shared" si="432"/>
        <v/>
      </c>
      <c r="CF410" s="52" t="s">
        <v>0</v>
      </c>
      <c r="CG410" s="139" t="str">
        <f t="shared" si="392"/>
        <v/>
      </c>
      <c r="CH410" s="52" t="s">
        <v>0</v>
      </c>
      <c r="CI410" s="59" t="str">
        <f>IF(CD410="","",IF(M410&lt;&gt;"CRO","","INSERT INTO osoba (id,reg_broj,oib,spol_id,dat_rodjenja) VALUES ("&amp;CD410&amp;",(SELECT max(reg_broj)+1 FROM osoba),Null,'"&amp;CG410&amp;"',Null); INSERT INTO osoba_log (id,reg_broj,oib,spol_id,dat_rodjenja,dnevnik_id) SELECT id,reg_broj,oib,spol_id,dat_rodjenja,"&amp;dnevnik_id&amp;" FROM osoba WHERE id = "&amp;CD410&amp;";"))</f>
        <v/>
      </c>
      <c r="CJ410" s="72" t="str">
        <f>IF(CD410="","","INSERT INTO imeprezime (id,osoba_id,rbr,ime,prezime,klub_id,identitet_id,sintaksa_id,info,aktivno,dnevnik_id) VALUES ("&amp;CD410&amp;","&amp;IF(CI410="","Null",CD410)&amp;",1,'"&amp;BK410&amp;"','"&amp;BL410&amp;"',(SELECT id FROM klub WHERE naziv = '"&amp;BD410&amp;"'),Null,1,'',1,"&amp;dnevnik_id&amp;");")</f>
        <v/>
      </c>
      <c r="CK410" s="52" t="s">
        <v>0</v>
      </c>
      <c r="CL410" s="21" t="str">
        <f t="shared" si="433"/>
        <v/>
      </c>
      <c r="CM410" s="52" t="s">
        <v>0</v>
      </c>
      <c r="CN410" s="59" t="str">
        <f t="shared" si="393"/>
        <v/>
      </c>
      <c r="CO410" s="72" t="str">
        <f t="shared" si="394"/>
        <v/>
      </c>
      <c r="CP410" s="52" t="s">
        <v>0</v>
      </c>
      <c r="CQ410" s="59" t="str">
        <f t="shared" si="434"/>
        <v/>
      </c>
      <c r="CR410" s="60" t="str">
        <f t="shared" si="435"/>
        <v/>
      </c>
      <c r="CS410" s="52" t="s">
        <v>0</v>
      </c>
      <c r="CT410" s="59" t="str">
        <f t="shared" si="436"/>
        <v/>
      </c>
      <c r="CU410" s="60" t="str">
        <f t="shared" si="437"/>
        <v/>
      </c>
      <c r="CV410" s="52" t="s">
        <v>0</v>
      </c>
      <c r="CW410" s="59" t="str">
        <f t="shared" si="438"/>
        <v/>
      </c>
      <c r="CX410" s="60" t="str">
        <f t="shared" si="439"/>
        <v/>
      </c>
      <c r="CY410" s="52" t="s">
        <v>0</v>
      </c>
      <c r="CZ410" s="64" t="str">
        <f t="shared" si="440"/>
        <v/>
      </c>
      <c r="DA410" s="60" t="str" cm="1">
        <f t="array" ref="DA410">IF(CZ410&lt;&gt;"",INDEX(imePrezime_id,CZ410,0),IF(CD410&lt;&gt;"",CD410,""))</f>
        <v/>
      </c>
      <c r="DB410" s="52" t="s">
        <v>0</v>
      </c>
      <c r="DC410" s="64" t="str">
        <f t="shared" si="441"/>
        <v/>
      </c>
      <c r="DD410" s="79" t="str">
        <f t="shared" si="395"/>
        <v/>
      </c>
      <c r="DE410" s="79" t="str">
        <f t="shared" si="442"/>
        <v/>
      </c>
      <c r="DF410" s="79" t="str">
        <f t="shared" si="443"/>
        <v/>
      </c>
      <c r="DG410" s="72" t="str">
        <f t="shared" si="444"/>
        <v/>
      </c>
      <c r="DH410" s="52" t="s">
        <v>0</v>
      </c>
      <c r="DI410" s="64" t="str">
        <f>IF(BL410="","",MAX(DI$10:DI409)+1)</f>
        <v/>
      </c>
      <c r="DJ410" s="79" t="str">
        <f t="shared" si="445"/>
        <v/>
      </c>
      <c r="DK410" s="79" t="str">
        <f t="shared" si="446"/>
        <v/>
      </c>
      <c r="DL410" s="79" t="str">
        <f t="shared" si="447"/>
        <v/>
      </c>
      <c r="DM410" s="79" t="str">
        <f t="shared" si="448"/>
        <v/>
      </c>
      <c r="DN410" s="79" t="str">
        <f t="shared" si="396"/>
        <v/>
      </c>
      <c r="DO410" s="79" t="str">
        <f t="shared" si="397"/>
        <v/>
      </c>
      <c r="DP410" s="79" t="str">
        <f t="shared" si="449"/>
        <v/>
      </c>
      <c r="DQ410" s="79" t="str">
        <f t="shared" si="450"/>
        <v/>
      </c>
      <c r="DR410" s="79" t="str">
        <f t="shared" si="451"/>
        <v/>
      </c>
      <c r="DS410" s="60" t="str">
        <f t="shared" si="398"/>
        <v/>
      </c>
      <c r="DT410" s="52" t="s">
        <v>0</v>
      </c>
      <c r="DU410" s="21"/>
      <c r="DW410" s="21"/>
      <c r="DY410" s="231"/>
      <c r="DZ410" s="52" t="s">
        <v>0</v>
      </c>
    </row>
    <row r="411" spans="1:130" s="52" customFormat="1" x14ac:dyDescent="0.25">
      <c r="B411" s="5"/>
      <c r="C411" s="5"/>
      <c r="D411" s="5"/>
      <c r="E411" s="5"/>
      <c r="F411" s="5"/>
      <c r="G411" s="11"/>
      <c r="H411" s="11"/>
      <c r="I411" s="5"/>
      <c r="J411" s="5"/>
      <c r="K411" s="5"/>
      <c r="L411" s="5"/>
      <c r="M411" s="5"/>
      <c r="O411" s="5"/>
      <c r="P411" s="11"/>
      <c r="Q411" s="11"/>
      <c r="R411" s="5"/>
      <c r="S411" s="11"/>
      <c r="U411" s="5"/>
      <c r="W411" s="5"/>
      <c r="X411" s="11"/>
      <c r="Y411" s="5"/>
      <c r="Z411" s="5"/>
      <c r="AB411" s="5"/>
      <c r="AF411" s="5"/>
      <c r="AH411" s="5"/>
      <c r="AI411" s="5"/>
      <c r="AJ411" s="11"/>
      <c r="AK411" s="5"/>
      <c r="AL411" s="5"/>
      <c r="AM411" s="11"/>
      <c r="AN411" s="5"/>
      <c r="AP411" s="5"/>
      <c r="AR411" s="5"/>
      <c r="AT411" s="5"/>
      <c r="AU411" s="5"/>
      <c r="AV411" s="5"/>
      <c r="AW411" s="5"/>
      <c r="AX411" s="5"/>
      <c r="AY411" s="5"/>
      <c r="AZ411" s="5"/>
      <c r="BD411" s="5"/>
      <c r="BF411" s="11"/>
      <c r="BG411" s="11"/>
      <c r="BH411" s="11"/>
      <c r="BI411" s="11"/>
      <c r="BK411" s="5"/>
      <c r="BL411" s="5"/>
      <c r="BM411" s="11"/>
      <c r="BN411" s="11"/>
      <c r="BO411" s="5"/>
      <c r="BP411" s="5"/>
      <c r="BR411" s="5"/>
      <c r="BT411" s="11"/>
      <c r="BV411" s="5"/>
      <c r="BX411" s="5"/>
      <c r="BY411" s="11"/>
      <c r="BZ411" s="11"/>
      <c r="CD411" s="11"/>
      <c r="CE411" s="11"/>
      <c r="CG411" s="11"/>
      <c r="CN411" s="5"/>
      <c r="CO411" s="5"/>
      <c r="CQ411" s="5"/>
      <c r="CR411" s="11"/>
      <c r="CT411" s="5"/>
      <c r="CU411" s="11"/>
      <c r="CW411" s="5"/>
      <c r="CX411" s="11"/>
      <c r="CZ411" s="11"/>
      <c r="DA411" s="11"/>
      <c r="DC411" s="11"/>
      <c r="DD411" s="11"/>
      <c r="DE411" s="11"/>
      <c r="DF411" s="11"/>
      <c r="DG411" s="5"/>
      <c r="DI411" s="11"/>
      <c r="DJ411" s="11"/>
      <c r="DK411" s="11"/>
      <c r="DL411" s="11"/>
      <c r="DM411" s="11"/>
      <c r="DN411" s="11"/>
      <c r="DO411" s="11"/>
      <c r="DP411" s="11"/>
      <c r="DQ411" s="11"/>
      <c r="DR411" s="11"/>
      <c r="DS411" s="11"/>
      <c r="DU411" s="11"/>
      <c r="DW411" s="11"/>
      <c r="DY411" s="11"/>
    </row>
  </sheetData>
  <mergeCells count="22">
    <mergeCell ref="DU2:DY2"/>
    <mergeCell ref="CI3:CJ3"/>
    <mergeCell ref="CI4:CJ4"/>
    <mergeCell ref="CI5:CJ5"/>
    <mergeCell ref="EA12:EH12"/>
    <mergeCell ref="DC7:DG7"/>
    <mergeCell ref="EA14:EH14"/>
    <mergeCell ref="EA15:EH15"/>
    <mergeCell ref="BF7:BI7"/>
    <mergeCell ref="B7:M7"/>
    <mergeCell ref="BK7:BP7"/>
    <mergeCell ref="CQ7:DA7"/>
    <mergeCell ref="EA13:EH13"/>
    <mergeCell ref="DI7:DS7"/>
    <mergeCell ref="CD7:CL7"/>
    <mergeCell ref="BV7:CB7"/>
    <mergeCell ref="BR7:BT7"/>
    <mergeCell ref="O7:S7"/>
    <mergeCell ref="W7:AD7"/>
    <mergeCell ref="AH7:AN7"/>
    <mergeCell ref="AP7:BB7"/>
    <mergeCell ref="CN7:CO7"/>
  </mergeCells>
  <conditionalFormatting sqref="CX8:CX10 AJ4:AM5 AJ8:AM8 AJ2:AM2 X4:X5 X8 BM4:BN5 BM8:BN8 BM2:BN2 AJ10:AM1048576">
    <cfRule type="cellIs" dxfId="56" priority="69" operator="equal">
      <formula>"NEMA"</formula>
    </cfRule>
  </conditionalFormatting>
  <conditionalFormatting sqref="CX6">
    <cfRule type="cellIs" dxfId="55" priority="61" operator="equal">
      <formula>"NEMA"</formula>
    </cfRule>
  </conditionalFormatting>
  <conditionalFormatting sqref="CX228:CX1048576 CX12:CX127">
    <cfRule type="cellIs" dxfId="54" priority="67" operator="equal">
      <formula>"NEMA"</formula>
    </cfRule>
  </conditionalFormatting>
  <conditionalFormatting sqref="CX128:CX227">
    <cfRule type="cellIs" dxfId="53" priority="66" operator="equal">
      <formula>"NEMA"</formula>
    </cfRule>
  </conditionalFormatting>
  <conditionalFormatting sqref="CX11">
    <cfRule type="cellIs" dxfId="52" priority="65" operator="equal">
      <formula>"NEMA"</formula>
    </cfRule>
  </conditionalFormatting>
  <conditionalFormatting sqref="CU8:CU10">
    <cfRule type="cellIs" dxfId="51" priority="55" operator="equal">
      <formula>"NEMA"</formula>
    </cfRule>
  </conditionalFormatting>
  <conditionalFormatting sqref="CU228:CU1048576 CU12:CU127">
    <cfRule type="cellIs" dxfId="50" priority="54" operator="equal">
      <formula>"NEMA"</formula>
    </cfRule>
  </conditionalFormatting>
  <conditionalFormatting sqref="CU128:CU227">
    <cfRule type="cellIs" dxfId="49" priority="53" operator="equal">
      <formula>"NEMA"</formula>
    </cfRule>
  </conditionalFormatting>
  <conditionalFormatting sqref="CU11">
    <cfRule type="cellIs" dxfId="48" priority="52" operator="equal">
      <formula>"NEMA"</formula>
    </cfRule>
  </conditionalFormatting>
  <conditionalFormatting sqref="CU6">
    <cfRule type="cellIs" dxfId="47" priority="50" operator="equal">
      <formula>"NEMA"</formula>
    </cfRule>
  </conditionalFormatting>
  <conditionalFormatting sqref="CR8:CR10">
    <cfRule type="cellIs" dxfId="46" priority="49" operator="equal">
      <formula>"NEMA"</formula>
    </cfRule>
  </conditionalFormatting>
  <conditionalFormatting sqref="CR228:CR1048576 CR12:CR127">
    <cfRule type="cellIs" dxfId="45" priority="48" operator="equal">
      <formula>"NEMA"</formula>
    </cfRule>
  </conditionalFormatting>
  <conditionalFormatting sqref="CR128:CR227">
    <cfRule type="cellIs" dxfId="44" priority="47" operator="equal">
      <formula>"NEMA"</formula>
    </cfRule>
  </conditionalFormatting>
  <conditionalFormatting sqref="CR11">
    <cfRule type="cellIs" dxfId="43" priority="46" operator="equal">
      <formula>"NEMA"</formula>
    </cfRule>
  </conditionalFormatting>
  <conditionalFormatting sqref="CR6">
    <cfRule type="cellIs" dxfId="42" priority="44" operator="equal">
      <formula>"NEMA"</formula>
    </cfRule>
  </conditionalFormatting>
  <conditionalFormatting sqref="DA9">
    <cfRule type="cellIs" dxfId="41" priority="43" operator="equal">
      <formula>"NEMA"</formula>
    </cfRule>
  </conditionalFormatting>
  <conditionalFormatting sqref="AJ9:AM9">
    <cfRule type="cellIs" dxfId="40" priority="40" operator="equal">
      <formula>"NEMA"</formula>
    </cfRule>
  </conditionalFormatting>
  <conditionalFormatting sqref="X10:X1048576">
    <cfRule type="cellIs" dxfId="39" priority="38" operator="equal">
      <formula>"NEMA"</formula>
    </cfRule>
  </conditionalFormatting>
  <conditionalFormatting sqref="X9">
    <cfRule type="cellIs" dxfId="38" priority="37" operator="equal">
      <formula>"NEMA"</formula>
    </cfRule>
  </conditionalFormatting>
  <conditionalFormatting sqref="CX2">
    <cfRule type="cellIs" dxfId="37" priority="35" operator="equal">
      <formula>"NEMA"</formula>
    </cfRule>
  </conditionalFormatting>
  <conditionalFormatting sqref="CU2">
    <cfRule type="cellIs" dxfId="36" priority="34" operator="equal">
      <formula>"NEMA"</formula>
    </cfRule>
  </conditionalFormatting>
  <conditionalFormatting sqref="CR2">
    <cfRule type="cellIs" dxfId="35" priority="33" operator="equal">
      <formula>"NEMA"</formula>
    </cfRule>
  </conditionalFormatting>
  <conditionalFormatting sqref="BN10:BN1048576">
    <cfRule type="cellIs" dxfId="34" priority="31" operator="equal">
      <formula>"NEMA"</formula>
    </cfRule>
  </conditionalFormatting>
  <conditionalFormatting sqref="BN9">
    <cfRule type="cellIs" dxfId="33" priority="30" operator="equal">
      <formula>"NEMA"</formula>
    </cfRule>
  </conditionalFormatting>
  <conditionalFormatting sqref="BM10:BM1048576">
    <cfRule type="cellIs" dxfId="32" priority="28" operator="equal">
      <formula>"NEMA"</formula>
    </cfRule>
  </conditionalFormatting>
  <conditionalFormatting sqref="BM9">
    <cfRule type="cellIs" dxfId="31" priority="27" operator="equal">
      <formula>"NEMA"</formula>
    </cfRule>
  </conditionalFormatting>
  <conditionalFormatting sqref="BT4:BT5">
    <cfRule type="cellIs" dxfId="30" priority="25" operator="equal">
      <formula>"NEMA"</formula>
    </cfRule>
  </conditionalFormatting>
  <conditionalFormatting sqref="BT9">
    <cfRule type="cellIs" dxfId="29" priority="24" operator="equal">
      <formula>"NEMA"</formula>
    </cfRule>
  </conditionalFormatting>
  <conditionalFormatting sqref="AN11:AN410">
    <cfRule type="cellIs" dxfId="28" priority="70" operator="notEqual">
      <formula>$AK11</formula>
    </cfRule>
  </conditionalFormatting>
  <conditionalFormatting sqref="DC8:DF10">
    <cfRule type="cellIs" dxfId="27" priority="20" operator="equal">
      <formula>"NEMA"</formula>
    </cfRule>
  </conditionalFormatting>
  <conditionalFormatting sqref="DC228:DF1048576 DC12:DF127">
    <cfRule type="cellIs" dxfId="26" priority="19" operator="equal">
      <formula>"NEMA"</formula>
    </cfRule>
  </conditionalFormatting>
  <conditionalFormatting sqref="DC128:DF227">
    <cfRule type="cellIs" dxfId="25" priority="18" operator="equal">
      <formula>"NEMA"</formula>
    </cfRule>
  </conditionalFormatting>
  <conditionalFormatting sqref="DC11:DF11">
    <cfRule type="cellIs" dxfId="24" priority="17" operator="equal">
      <formula>"NEMA"</formula>
    </cfRule>
  </conditionalFormatting>
  <conditionalFormatting sqref="DC6:DF6">
    <cfRule type="cellIs" dxfId="23" priority="16" operator="equal">
      <formula>"NEMA"</formula>
    </cfRule>
  </conditionalFormatting>
  <conditionalFormatting sqref="DC2:DF2">
    <cfRule type="cellIs" dxfId="22" priority="15" operator="equal">
      <formula>"NEMA"</formula>
    </cfRule>
  </conditionalFormatting>
  <conditionalFormatting sqref="DU4:DU5">
    <cfRule type="cellIs" dxfId="21" priority="14" operator="equal">
      <formula>"NEMA"</formula>
    </cfRule>
  </conditionalFormatting>
  <conditionalFormatting sqref="DU9">
    <cfRule type="cellIs" dxfId="20" priority="13" operator="equal">
      <formula>"NEMA"</formula>
    </cfRule>
  </conditionalFormatting>
  <conditionalFormatting sqref="DW4:DW5">
    <cfRule type="cellIs" dxfId="19" priority="12" operator="equal">
      <formula>"NEMA"</formula>
    </cfRule>
  </conditionalFormatting>
  <conditionalFormatting sqref="DW9">
    <cfRule type="cellIs" dxfId="18" priority="11" operator="equal">
      <formula>"NEMA"</formula>
    </cfRule>
  </conditionalFormatting>
  <conditionalFormatting sqref="DY4:DY5">
    <cfRule type="cellIs" dxfId="17" priority="10" operator="equal">
      <formula>"NEMA"</formula>
    </cfRule>
  </conditionalFormatting>
  <conditionalFormatting sqref="AJ1:AM1">
    <cfRule type="cellIs" dxfId="16" priority="8" operator="equal">
      <formula>"NEMA"</formula>
    </cfRule>
  </conditionalFormatting>
  <conditionalFormatting sqref="CX1">
    <cfRule type="cellIs" dxfId="15" priority="7" operator="equal">
      <formula>"NEMA"</formula>
    </cfRule>
  </conditionalFormatting>
  <conditionalFormatting sqref="CU1">
    <cfRule type="cellIs" dxfId="14" priority="6" operator="equal">
      <formula>"NEMA"</formula>
    </cfRule>
  </conditionalFormatting>
  <conditionalFormatting sqref="CR1">
    <cfRule type="cellIs" dxfId="13" priority="5" operator="equal">
      <formula>"NEMA"</formula>
    </cfRule>
  </conditionalFormatting>
  <conditionalFormatting sqref="X1">
    <cfRule type="cellIs" dxfId="12" priority="4" operator="equal">
      <formula>"NEMA"</formula>
    </cfRule>
  </conditionalFormatting>
  <conditionalFormatting sqref="BN1">
    <cfRule type="cellIs" dxfId="11" priority="3" operator="equal">
      <formula>"NEMA"</formula>
    </cfRule>
  </conditionalFormatting>
  <conditionalFormatting sqref="BM1">
    <cfRule type="cellIs" dxfId="10" priority="2" operator="equal">
      <formula>"NEMA"</formula>
    </cfRule>
  </conditionalFormatting>
  <conditionalFormatting sqref="DC1:DF1">
    <cfRule type="cellIs" dxfId="9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V412"/>
  <sheetViews>
    <sheetView workbookViewId="0">
      <selection activeCell="B4" sqref="B4:E4"/>
    </sheetView>
  </sheetViews>
  <sheetFormatPr defaultRowHeight="15" x14ac:dyDescent="0.25"/>
  <cols>
    <col min="1" max="1" width="2.85546875" style="169" customWidth="1"/>
    <col min="2" max="4" width="11.42578125" style="170" customWidth="1"/>
    <col min="5" max="5" width="22.85546875" style="170" customWidth="1"/>
    <col min="6" max="6" width="2.85546875" style="169" customWidth="1"/>
    <col min="7" max="7" width="25.7109375" style="170" bestFit="1" customWidth="1"/>
    <col min="8" max="8" width="20.5703125" style="170" customWidth="1"/>
    <col min="9" max="9" width="2.85546875" style="169" customWidth="1"/>
    <col min="10" max="10" width="11.42578125" style="170" customWidth="1"/>
    <col min="11" max="12" width="10.28515625" style="171" customWidth="1"/>
    <col min="13" max="13" width="20.5703125" style="170" customWidth="1"/>
    <col min="14" max="17" width="9.140625" style="172" customWidth="1"/>
    <col min="18" max="18" width="2.85546875" style="169" customWidth="1"/>
    <col min="19" max="19" width="26.28515625" style="170" customWidth="1"/>
    <col min="20" max="20" width="2.85546875" style="169" customWidth="1"/>
    <col min="21" max="21" width="22.85546875" style="170" customWidth="1"/>
    <col min="22" max="22" width="2.85546875" style="169" customWidth="1"/>
    <col min="23" max="16384" width="9.140625" style="169"/>
  </cols>
  <sheetData>
    <row r="1" spans="1:22" ht="15.75" thickBot="1" x14ac:dyDescent="0.3"/>
    <row r="2" spans="1:22" ht="32.25" thickBot="1" x14ac:dyDescent="0.55000000000000004">
      <c r="B2" s="273" t="s">
        <v>1130</v>
      </c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4"/>
      <c r="U2" s="275"/>
    </row>
    <row r="3" spans="1:22" ht="15.75" thickBot="1" x14ac:dyDescent="0.3"/>
    <row r="4" spans="1:22" ht="21.75" thickBot="1" x14ac:dyDescent="0.4">
      <c r="B4" s="267" t="s">
        <v>2453</v>
      </c>
      <c r="C4" s="268"/>
      <c r="D4" s="268"/>
      <c r="E4" s="269"/>
      <c r="F4" s="169" t="s">
        <v>0</v>
      </c>
      <c r="G4" s="265" t="s">
        <v>2454</v>
      </c>
      <c r="H4" s="266"/>
      <c r="J4" s="267" t="s">
        <v>2472</v>
      </c>
      <c r="K4" s="268"/>
      <c r="L4" s="268"/>
      <c r="M4" s="268"/>
      <c r="N4" s="268"/>
      <c r="O4" s="268"/>
      <c r="P4" s="268"/>
      <c r="Q4" s="269"/>
      <c r="S4" s="270" t="s">
        <v>1131</v>
      </c>
      <c r="T4" s="271"/>
      <c r="U4" s="272"/>
    </row>
    <row r="5" spans="1:22" x14ac:dyDescent="0.25">
      <c r="F5" s="169" t="s">
        <v>0</v>
      </c>
      <c r="T5" s="169" t="s">
        <v>0</v>
      </c>
    </row>
    <row r="6" spans="1:22" x14ac:dyDescent="0.25">
      <c r="B6" s="173" t="s">
        <v>1172</v>
      </c>
      <c r="C6" s="174" t="s">
        <v>1118</v>
      </c>
      <c r="D6" s="174" t="s">
        <v>2448</v>
      </c>
      <c r="E6" s="175" t="s">
        <v>2449</v>
      </c>
      <c r="F6" s="169" t="s">
        <v>0</v>
      </c>
      <c r="G6" s="176" t="s">
        <v>2452</v>
      </c>
      <c r="H6" s="177" t="s">
        <v>1121</v>
      </c>
      <c r="J6" s="173" t="s">
        <v>2466</v>
      </c>
      <c r="K6" s="178" t="s">
        <v>1119</v>
      </c>
      <c r="L6" s="178" t="s">
        <v>1119</v>
      </c>
      <c r="M6" s="174" t="s">
        <v>1120</v>
      </c>
      <c r="N6" s="178" t="s">
        <v>1122</v>
      </c>
      <c r="O6" s="178" t="s">
        <v>1123</v>
      </c>
      <c r="P6" s="178" t="s">
        <v>2450</v>
      </c>
      <c r="Q6" s="179" t="s">
        <v>1124</v>
      </c>
      <c r="S6" s="180" t="s">
        <v>1134</v>
      </c>
      <c r="T6" s="169" t="s">
        <v>0</v>
      </c>
      <c r="U6" s="180" t="s">
        <v>4350</v>
      </c>
      <c r="V6" s="169" t="s">
        <v>0</v>
      </c>
    </row>
    <row r="7" spans="1:22" ht="7.5" customHeight="1" thickBot="1" x14ac:dyDescent="0.3">
      <c r="B7" s="181"/>
      <c r="C7" s="181"/>
      <c r="D7" s="181"/>
      <c r="E7" s="181"/>
      <c r="F7" s="169" t="s">
        <v>0</v>
      </c>
      <c r="G7" s="182"/>
      <c r="H7" s="182"/>
      <c r="J7" s="181"/>
      <c r="K7" s="183">
        <f>max_staza_id</f>
        <v>1000</v>
      </c>
      <c r="L7" s="183">
        <f>max_staza_id</f>
        <v>1000</v>
      </c>
      <c r="N7" s="184"/>
      <c r="O7" s="184"/>
      <c r="P7" s="184"/>
      <c r="Q7" s="184"/>
      <c r="S7" s="182"/>
      <c r="T7" s="169" t="s">
        <v>0</v>
      </c>
      <c r="U7" s="232"/>
      <c r="V7" s="169" t="s">
        <v>0</v>
      </c>
    </row>
    <row r="8" spans="1:22" ht="16.5" thickTop="1" thickBot="1" x14ac:dyDescent="0.3">
      <c r="B8" s="185" t="str">
        <f>IF(csv!F3="","",csv!T3)</f>
        <v>M12</v>
      </c>
      <c r="C8" s="186" t="str">
        <f>IF(csv!F3="","",csv!AO3)</f>
        <v>M12</v>
      </c>
      <c r="D8" s="186" t="str">
        <f>IF(csv!F3="","",csv!AP3&amp;"–"&amp;csv!AQ3&amp;"–"&amp;csv!AR3)</f>
        <v>1.93–30–7</v>
      </c>
      <c r="E8" s="187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35–59–60–66–34–38–100––––––––––––––––––––––</v>
      </c>
      <c r="F8" s="169" t="s">
        <v>0</v>
      </c>
      <c r="G8" s="110" t="s">
        <v>4</v>
      </c>
      <c r="H8" s="112">
        <v>1</v>
      </c>
      <c r="J8" s="185" t="str">
        <f t="shared" ref="J8:J39" si="0">IF(G8="","",INDEX(kategorija_oznaka,MATCH(INDEX(natjecanjeKategorije_katRegId,MATCH(G8,natjecanjeKategorije_kategorija,0)),kategorija_id,0)))</f>
        <v>M12</v>
      </c>
      <c r="K8" s="188">
        <f>IF(H8="","",IF(COUNTIF(H$7:H7,H8)=0,MAX(K$7:K7)+1,MAX(K$7:K7)))</f>
        <v>1001</v>
      </c>
      <c r="L8" s="188">
        <f>IF(K8="","",IF(K8&lt;&gt;K7,K8,""))</f>
        <v>1001</v>
      </c>
      <c r="M8" s="186" t="str">
        <f>IF(J8="","",IF(H8&lt;&gt;H9,J8,J8&amp;" – "&amp;M9))</f>
        <v>M12 – Ž12</v>
      </c>
      <c r="N8" s="188" t="str">
        <f t="shared" ref="N8:N39" si="1">IF(L8="","",INDEX(csv,MATCH($G8,natjecanje_kategorija,0),41))</f>
        <v>1.93</v>
      </c>
      <c r="O8" s="188">
        <f>IF(N8="","",VALUE(SUBSTITUTE(N8,".",","))*1000)</f>
        <v>1930</v>
      </c>
      <c r="P8" s="188" t="str">
        <f t="shared" ref="P8:P39" si="2">IF(L8="","",INDEX(csv,MATCH($G8,natjecanje_kategorija,0),42))</f>
        <v>30</v>
      </c>
      <c r="Q8" s="189" t="str">
        <f t="shared" ref="Q8:Q39" si="3">IF(L8="","",INDEX(csv,MATCH($G8,natjecanje_kategorija,0),43))</f>
        <v>7</v>
      </c>
      <c r="S8" s="190" t="str">
        <f t="shared" ref="S8:S39" si="4">IF(L8="","","INSERT INTO staza (id,trka_id,naziv,duljina,uspon,broj_kontrola) VALUES ("&amp;L8&amp;","&amp;trka_id&amp;",'"&amp;M8&amp;"',"&amp;O8&amp;","&amp;P8&amp;","&amp;Q8&amp;");")</f>
        <v>INSERT INTO staza (id,trka_id,naziv,duljina,uspon,broj_kontrola) VALUES (1001,1001,'M12 – Ž12',1930,30,7);</v>
      </c>
      <c r="T8" s="169" t="s">
        <v>0</v>
      </c>
      <c r="U8" s="234" t="str">
        <f t="shared" ref="U8:U56" si="5">S8&amp;IF(U9="","","
"&amp;U9)</f>
        <v>INSERT INTO staza (id,trka_id,naziv,duljina,uspon,broj_kontrola) VALUES (1001,1001,'M12 – Ž12',1930,30,7);
INSERT INTO staza (id,trka_id,naziv,duljina,uspon,broj_kontrola) VALUES (1002,1001,'M35',6380,325,13);
INSERT INTO staza (id,trka_id,naziv,duljina,uspon,broj_kontrola) VALUES (1003,1001,'M21A',9140,460,17);
INSERT INTO staza (id,trka_id,naziv,duljina,uspon,broj_kontrola) VALUES (1004,1001,'Otvorena',3310,125,9);
INSERT INTO staza (id,trka_id,naziv,duljina,uspon,broj_kontrola) VALUES (1005,1001,'Ž65',2330,50,6);
INSERT INTO staza (id,trka_id,naziv,duljina,uspon,broj_kontrola) VALUES (1006,1001,'M14 – Ž14',2770,65,9);
INSERT INTO staza (id,trka_id,naziv,duljina,uspon,broj_kontrola) VALUES (1007,1001,'Ž16 – Ž21B',3310,115,8);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8" s="169" t="s">
        <v>0</v>
      </c>
    </row>
    <row r="9" spans="1:22" ht="15.75" thickTop="1" x14ac:dyDescent="0.25">
      <c r="B9" s="191" t="str">
        <f>IF(csv!F4="","",csv!T4)</f>
        <v>M12</v>
      </c>
      <c r="C9" s="192" t="str">
        <f>IF(csv!F4="","",csv!AO4)</f>
        <v>M12</v>
      </c>
      <c r="D9" s="192" t="str">
        <f>IF(csv!F4="","",csv!AP4&amp;"–"&amp;csv!AQ4&amp;"–"&amp;csv!AR4)</f>
        <v>1.93–30–7</v>
      </c>
      <c r="E9" s="193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35–59–60–66–34–38–100––––––––––––––––––––––</v>
      </c>
      <c r="F9" s="169" t="s">
        <v>0</v>
      </c>
      <c r="G9" s="113" t="s">
        <v>196</v>
      </c>
      <c r="H9" s="115">
        <v>1</v>
      </c>
      <c r="J9" s="191" t="str">
        <f t="shared" si="0"/>
        <v>Ž12</v>
      </c>
      <c r="K9" s="194">
        <f>IF(H9="","",IF(COUNTIF(H$7:H8,H9)=0,MAX(K$7:K8)+1,MAX(K$7:K8)))</f>
        <v>1001</v>
      </c>
      <c r="L9" s="194" t="str">
        <f t="shared" ref="L9:L57" si="6">IF(K9="","",IF(K9&lt;&gt;K8,K9,""))</f>
        <v/>
      </c>
      <c r="M9" s="192" t="str">
        <f t="shared" ref="M9:M57" si="7">IF(J9="","",IF(H9&lt;&gt;H10,J9,J9&amp;" – "&amp;M10))</f>
        <v>Ž12</v>
      </c>
      <c r="N9" s="194" t="str">
        <f t="shared" si="1"/>
        <v/>
      </c>
      <c r="O9" s="194" t="str">
        <f t="shared" ref="O9:O57" si="8">IF(N9="","",VALUE(SUBSTITUTE(N9,".",","))*1000)</f>
        <v/>
      </c>
      <c r="P9" s="194" t="str">
        <f t="shared" si="2"/>
        <v/>
      </c>
      <c r="Q9" s="195" t="str">
        <f t="shared" si="3"/>
        <v/>
      </c>
      <c r="S9" s="196" t="str">
        <f t="shared" si="4"/>
        <v/>
      </c>
      <c r="T9" s="169" t="s">
        <v>0</v>
      </c>
      <c r="U9" s="233" t="str">
        <f t="shared" si="5"/>
        <v xml:space="preserve">
INSERT INTO staza (id,trka_id,naziv,duljina,uspon,broj_kontrola) VALUES (1002,1001,'M35',6380,325,13);
INSERT INTO staza (id,trka_id,naziv,duljina,uspon,broj_kontrola) VALUES (1003,1001,'M21A',9140,460,17);
INSERT INTO staza (id,trka_id,naziv,duljina,uspon,broj_kontrola) VALUES (1004,1001,'Otvorena',3310,125,9);
INSERT INTO staza (id,trka_id,naziv,duljina,uspon,broj_kontrola) VALUES (1005,1001,'Ž65',2330,50,6);
INSERT INTO staza (id,trka_id,naziv,duljina,uspon,broj_kontrola) VALUES (1006,1001,'M14 – Ž14',2770,65,9);
INSERT INTO staza (id,trka_id,naziv,duljina,uspon,broj_kontrola) VALUES (1007,1001,'Ž16 – Ž21B',3310,115,8);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9" s="169" t="s">
        <v>0</v>
      </c>
    </row>
    <row r="10" spans="1:22" x14ac:dyDescent="0.25">
      <c r="A10" s="197"/>
      <c r="B10" s="191" t="str">
        <f>IF(csv!F5="","",csv!T5)</f>
        <v>M12</v>
      </c>
      <c r="C10" s="192" t="str">
        <f>IF(csv!F5="","",csv!AO5)</f>
        <v>M12</v>
      </c>
      <c r="D10" s="192" t="str">
        <f>IF(csv!F5="","",csv!AP5&amp;"–"&amp;csv!AQ5&amp;"–"&amp;csv!AR5)</f>
        <v>1.93–30–7</v>
      </c>
      <c r="E10" s="193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35–59–60–66–34–38–100––––––––––––––––––––––</v>
      </c>
      <c r="F10" s="169" t="s">
        <v>0</v>
      </c>
      <c r="G10" s="113" t="s">
        <v>115</v>
      </c>
      <c r="H10" s="115" t="s">
        <v>115</v>
      </c>
      <c r="J10" s="191" t="str">
        <f t="shared" si="0"/>
        <v>M35</v>
      </c>
      <c r="K10" s="194">
        <f>IF(H10="","",IF(COUNTIF(H$7:H9,H10)=0,MAX(K$7:K9)+1,MAX(K$7:K9)))</f>
        <v>1002</v>
      </c>
      <c r="L10" s="194">
        <f t="shared" si="6"/>
        <v>1002</v>
      </c>
      <c r="M10" s="192" t="str">
        <f t="shared" si="7"/>
        <v>M35</v>
      </c>
      <c r="N10" s="194" t="str">
        <f t="shared" si="1"/>
        <v>6.38</v>
      </c>
      <c r="O10" s="194">
        <f t="shared" si="8"/>
        <v>6380</v>
      </c>
      <c r="P10" s="194" t="str">
        <f t="shared" si="2"/>
        <v>325</v>
      </c>
      <c r="Q10" s="195" t="str">
        <f t="shared" si="3"/>
        <v>13</v>
      </c>
      <c r="S10" s="196" t="str">
        <f t="shared" si="4"/>
        <v>INSERT INTO staza (id,trka_id,naziv,duljina,uspon,broj_kontrola) VALUES (1002,1001,'M35',6380,325,13);</v>
      </c>
      <c r="T10" s="169" t="s">
        <v>0</v>
      </c>
      <c r="U10" s="196" t="str">
        <f t="shared" si="5"/>
        <v>INSERT INTO staza (id,trka_id,naziv,duljina,uspon,broj_kontrola) VALUES (1002,1001,'M35',6380,325,13);
INSERT INTO staza (id,trka_id,naziv,duljina,uspon,broj_kontrola) VALUES (1003,1001,'M21A',9140,460,17);
INSERT INTO staza (id,trka_id,naziv,duljina,uspon,broj_kontrola) VALUES (1004,1001,'Otvorena',3310,125,9);
INSERT INTO staza (id,trka_id,naziv,duljina,uspon,broj_kontrola) VALUES (1005,1001,'Ž65',2330,50,6);
INSERT INTO staza (id,trka_id,naziv,duljina,uspon,broj_kontrola) VALUES (1006,1001,'M14 – Ž14',2770,65,9);
INSERT INTO staza (id,trka_id,naziv,duljina,uspon,broj_kontrola) VALUES (1007,1001,'Ž16 – Ž21B',3310,115,8);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10" s="169" t="s">
        <v>0</v>
      </c>
    </row>
    <row r="11" spans="1:22" x14ac:dyDescent="0.25">
      <c r="A11" s="198"/>
      <c r="B11" s="191" t="str">
        <f>IF(csv!F6="","",csv!T6)</f>
        <v>M12</v>
      </c>
      <c r="C11" s="192" t="str">
        <f>IF(csv!F6="","",csv!AO6)</f>
        <v>M12</v>
      </c>
      <c r="D11" s="192" t="str">
        <f>IF(csv!F6="","",csv!AP6&amp;"–"&amp;csv!AQ6&amp;"–"&amp;csv!AR6)</f>
        <v>1.93–30–7</v>
      </c>
      <c r="E11" s="193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>35–59–60–66–34–38–100––––––––––––––––––––––</v>
      </c>
      <c r="F11" s="169" t="s">
        <v>0</v>
      </c>
      <c r="G11" s="113" t="s">
        <v>61</v>
      </c>
      <c r="H11" s="115" t="s">
        <v>61</v>
      </c>
      <c r="J11" s="191" t="str">
        <f t="shared" si="0"/>
        <v>M21A</v>
      </c>
      <c r="K11" s="194">
        <f>IF(H11="","",IF(COUNTIF(H$7:H10,H11)=0,MAX(K$7:K10)+1,MAX(K$7:K10)))</f>
        <v>1003</v>
      </c>
      <c r="L11" s="194">
        <f t="shared" si="6"/>
        <v>1003</v>
      </c>
      <c r="M11" s="192" t="str">
        <f t="shared" si="7"/>
        <v>M21A</v>
      </c>
      <c r="N11" s="194" t="str">
        <f t="shared" si="1"/>
        <v>9.14</v>
      </c>
      <c r="O11" s="194">
        <f t="shared" si="8"/>
        <v>9140</v>
      </c>
      <c r="P11" s="194" t="str">
        <f t="shared" si="2"/>
        <v>460</v>
      </c>
      <c r="Q11" s="195" t="str">
        <f t="shared" si="3"/>
        <v>17</v>
      </c>
      <c r="S11" s="196" t="str">
        <f t="shared" si="4"/>
        <v>INSERT INTO staza (id,trka_id,naziv,duljina,uspon,broj_kontrola) VALUES (1003,1001,'M21A',9140,460,17);</v>
      </c>
      <c r="T11" s="169" t="s">
        <v>0</v>
      </c>
      <c r="U11" s="196" t="str">
        <f t="shared" si="5"/>
        <v>INSERT INTO staza (id,trka_id,naziv,duljina,uspon,broj_kontrola) VALUES (1003,1001,'M21A',9140,460,17);
INSERT INTO staza (id,trka_id,naziv,duljina,uspon,broj_kontrola) VALUES (1004,1001,'Otvorena',3310,125,9);
INSERT INTO staza (id,trka_id,naziv,duljina,uspon,broj_kontrola) VALUES (1005,1001,'Ž65',2330,50,6);
INSERT INTO staza (id,trka_id,naziv,duljina,uspon,broj_kontrola) VALUES (1006,1001,'M14 – Ž14',2770,65,9);
INSERT INTO staza (id,trka_id,naziv,duljina,uspon,broj_kontrola) VALUES (1007,1001,'Ž16 – Ž21B',3310,115,8);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11" s="169" t="s">
        <v>0</v>
      </c>
    </row>
    <row r="12" spans="1:22" x14ac:dyDescent="0.25">
      <c r="A12" s="198" t="s">
        <v>0</v>
      </c>
      <c r="B12" s="191" t="str">
        <f>IF(csv!F7="","",csv!T7)</f>
        <v>M12</v>
      </c>
      <c r="C12" s="192" t="str">
        <f>IF(csv!F7="","",csv!AO7)</f>
        <v>M12</v>
      </c>
      <c r="D12" s="192" t="str">
        <f>IF(csv!F7="","",csv!AP7&amp;"–"&amp;csv!AQ7&amp;"–"&amp;csv!AR7)</f>
        <v>1.93–30–7</v>
      </c>
      <c r="E12" s="193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>35–59–60–66–34–38–100––––––––––––––––––––––</v>
      </c>
      <c r="F12" s="169" t="s">
        <v>0</v>
      </c>
      <c r="G12" s="113" t="s">
        <v>1117</v>
      </c>
      <c r="H12" s="115" t="s">
        <v>1117</v>
      </c>
      <c r="J12" s="191" t="str">
        <f t="shared" si="0"/>
        <v>Otvorena</v>
      </c>
      <c r="K12" s="194">
        <f>IF(H12="","",IF(COUNTIF(H$7:H11,H12)=0,MAX(K$7:K11)+1,MAX(K$7:K11)))</f>
        <v>1004</v>
      </c>
      <c r="L12" s="194">
        <f t="shared" si="6"/>
        <v>1004</v>
      </c>
      <c r="M12" s="192" t="str">
        <f t="shared" si="7"/>
        <v>Otvorena</v>
      </c>
      <c r="N12" s="194" t="str">
        <f t="shared" si="1"/>
        <v>3.31</v>
      </c>
      <c r="O12" s="194">
        <f t="shared" si="8"/>
        <v>3310</v>
      </c>
      <c r="P12" s="194" t="str">
        <f t="shared" si="2"/>
        <v>125</v>
      </c>
      <c r="Q12" s="195" t="str">
        <f t="shared" si="3"/>
        <v>9</v>
      </c>
      <c r="S12" s="196" t="str">
        <f t="shared" si="4"/>
        <v>INSERT INTO staza (id,trka_id,naziv,duljina,uspon,broj_kontrola) VALUES (1004,1001,'Otvorena',3310,125,9);</v>
      </c>
      <c r="T12" s="169" t="s">
        <v>0</v>
      </c>
      <c r="U12" s="196" t="str">
        <f t="shared" si="5"/>
        <v>INSERT INTO staza (id,trka_id,naziv,duljina,uspon,broj_kontrola) VALUES (1004,1001,'Otvorena',3310,125,9);
INSERT INTO staza (id,trka_id,naziv,duljina,uspon,broj_kontrola) VALUES (1005,1001,'Ž65',2330,50,6);
INSERT INTO staza (id,trka_id,naziv,duljina,uspon,broj_kontrola) VALUES (1006,1001,'M14 – Ž14',2770,65,9);
INSERT INTO staza (id,trka_id,naziv,duljina,uspon,broj_kontrola) VALUES (1007,1001,'Ž16 – Ž21B',3310,115,8);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12" s="169" t="s">
        <v>0</v>
      </c>
    </row>
    <row r="13" spans="1:22" x14ac:dyDescent="0.25">
      <c r="A13" s="169" t="s">
        <v>0</v>
      </c>
      <c r="B13" s="191" t="str">
        <f>IF(csv!F8="","",csv!T8)</f>
        <v>M12</v>
      </c>
      <c r="C13" s="192" t="str">
        <f>IF(csv!F8="","",csv!AO8)</f>
        <v>M12</v>
      </c>
      <c r="D13" s="192" t="str">
        <f>IF(csv!F8="","",csv!AP8&amp;"–"&amp;csv!AQ8&amp;"–"&amp;csv!AR8)</f>
        <v>1.93–30–7</v>
      </c>
      <c r="E13" s="193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s="169" t="s">
        <v>0</v>
      </c>
      <c r="G13" s="113" t="s">
        <v>330</v>
      </c>
      <c r="H13" s="115" t="s">
        <v>330</v>
      </c>
      <c r="J13" s="191" t="str">
        <f t="shared" si="0"/>
        <v>Ž65</v>
      </c>
      <c r="K13" s="194">
        <f>IF(H13="","",IF(COUNTIF(H$7:H12,H13)=0,MAX(K$7:K12)+1,MAX(K$7:K12)))</f>
        <v>1005</v>
      </c>
      <c r="L13" s="194">
        <f t="shared" si="6"/>
        <v>1005</v>
      </c>
      <c r="M13" s="192" t="str">
        <f t="shared" si="7"/>
        <v>Ž65</v>
      </c>
      <c r="N13" s="194" t="str">
        <f t="shared" si="1"/>
        <v>2.33</v>
      </c>
      <c r="O13" s="194">
        <f t="shared" si="8"/>
        <v>2330</v>
      </c>
      <c r="P13" s="194" t="str">
        <f t="shared" si="2"/>
        <v>50</v>
      </c>
      <c r="Q13" s="195" t="str">
        <f t="shared" si="3"/>
        <v>6</v>
      </c>
      <c r="S13" s="196" t="str">
        <f t="shared" si="4"/>
        <v>INSERT INTO staza (id,trka_id,naziv,duljina,uspon,broj_kontrola) VALUES (1005,1001,'Ž65',2330,50,6);</v>
      </c>
      <c r="T13" s="169" t="s">
        <v>0</v>
      </c>
      <c r="U13" s="196" t="str">
        <f t="shared" si="5"/>
        <v>INSERT INTO staza (id,trka_id,naziv,duljina,uspon,broj_kontrola) VALUES (1005,1001,'Ž65',2330,50,6);
INSERT INTO staza (id,trka_id,naziv,duljina,uspon,broj_kontrola) VALUES (1006,1001,'M14 – Ž14',2770,65,9);
INSERT INTO staza (id,trka_id,naziv,duljina,uspon,broj_kontrola) VALUES (1007,1001,'Ž16 – Ž21B',3310,115,8);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13" s="169" t="s">
        <v>0</v>
      </c>
    </row>
    <row r="14" spans="1:22" x14ac:dyDescent="0.25">
      <c r="A14" s="169" t="s">
        <v>0</v>
      </c>
      <c r="B14" s="191" t="str">
        <f>IF(csv!F9="","",csv!T9)</f>
        <v>M12</v>
      </c>
      <c r="C14" s="192" t="str">
        <f>IF(csv!F9="","",csv!AO9)</f>
        <v>M12</v>
      </c>
      <c r="D14" s="192" t="str">
        <f>IF(csv!F9="","",csv!AP9&amp;"–"&amp;csv!AQ9&amp;"–"&amp;csv!AR9)</f>
        <v>1.93–30–7</v>
      </c>
      <c r="E14" s="193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s="169" t="s">
        <v>0</v>
      </c>
      <c r="G14" s="113" t="s">
        <v>27</v>
      </c>
      <c r="H14" s="115">
        <v>2</v>
      </c>
      <c r="J14" s="191" t="str">
        <f t="shared" si="0"/>
        <v>M14</v>
      </c>
      <c r="K14" s="194">
        <f>IF(H14="","",IF(COUNTIF(H$7:H13,H14)=0,MAX(K$7:K13)+1,MAX(K$7:K13)))</f>
        <v>1006</v>
      </c>
      <c r="L14" s="194">
        <f t="shared" si="6"/>
        <v>1006</v>
      </c>
      <c r="M14" s="192" t="str">
        <f t="shared" si="7"/>
        <v>M14 – Ž14</v>
      </c>
      <c r="N14" s="194" t="str">
        <f t="shared" si="1"/>
        <v>2.77</v>
      </c>
      <c r="O14" s="194">
        <f t="shared" si="8"/>
        <v>2770</v>
      </c>
      <c r="P14" s="194" t="str">
        <f t="shared" si="2"/>
        <v>65</v>
      </c>
      <c r="Q14" s="195" t="str">
        <f t="shared" si="3"/>
        <v>9</v>
      </c>
      <c r="S14" s="196" t="str">
        <f t="shared" si="4"/>
        <v>INSERT INTO staza (id,trka_id,naziv,duljina,uspon,broj_kontrola) VALUES (1006,1001,'M14 – Ž14',2770,65,9);</v>
      </c>
      <c r="T14" s="169" t="s">
        <v>0</v>
      </c>
      <c r="U14" s="196" t="str">
        <f t="shared" si="5"/>
        <v>INSERT INTO staza (id,trka_id,naziv,duljina,uspon,broj_kontrola) VALUES (1006,1001,'M14 – Ž14',2770,65,9);
INSERT INTO staza (id,trka_id,naziv,duljina,uspon,broj_kontrola) VALUES (1007,1001,'Ž16 – Ž21B',3310,115,8);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14" s="169" t="s">
        <v>0</v>
      </c>
    </row>
    <row r="15" spans="1:22" x14ac:dyDescent="0.25">
      <c r="A15" s="169" t="s">
        <v>0</v>
      </c>
      <c r="B15" s="191" t="str">
        <f>IF(csv!F10="","",csv!T10)</f>
        <v>M12</v>
      </c>
      <c r="C15" s="192" t="str">
        <f>IF(csv!F10="","",csv!AO10)</f>
        <v>M12</v>
      </c>
      <c r="D15" s="192" t="str">
        <f>IF(csv!F10="","",csv!AP10&amp;"–"&amp;csv!AQ10&amp;"–"&amp;csv!AR10)</f>
        <v>1.93–30–7</v>
      </c>
      <c r="E15" s="193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s="169" t="s">
        <v>0</v>
      </c>
      <c r="G15" s="113" t="s">
        <v>210</v>
      </c>
      <c r="H15" s="115">
        <v>2</v>
      </c>
      <c r="J15" s="191" t="str">
        <f t="shared" si="0"/>
        <v>Ž14</v>
      </c>
      <c r="K15" s="194">
        <f>IF(H15="","",IF(COUNTIF(H$7:H14,H15)=0,MAX(K$7:K14)+1,MAX(K$7:K14)))</f>
        <v>1006</v>
      </c>
      <c r="L15" s="194" t="str">
        <f t="shared" si="6"/>
        <v/>
      </c>
      <c r="M15" s="192" t="str">
        <f t="shared" si="7"/>
        <v>Ž14</v>
      </c>
      <c r="N15" s="194" t="str">
        <f t="shared" si="1"/>
        <v/>
      </c>
      <c r="O15" s="194" t="str">
        <f t="shared" si="8"/>
        <v/>
      </c>
      <c r="P15" s="194" t="str">
        <f t="shared" si="2"/>
        <v/>
      </c>
      <c r="Q15" s="195" t="str">
        <f t="shared" si="3"/>
        <v/>
      </c>
      <c r="S15" s="196" t="str">
        <f t="shared" si="4"/>
        <v/>
      </c>
      <c r="T15" s="169" t="s">
        <v>0</v>
      </c>
      <c r="U15" s="196" t="str">
        <f t="shared" si="5"/>
        <v xml:space="preserve">
INSERT INTO staza (id,trka_id,naziv,duljina,uspon,broj_kontrola) VALUES (1007,1001,'Ž16 – Ž21B',3310,115,8);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15" s="169" t="s">
        <v>0</v>
      </c>
    </row>
    <row r="16" spans="1:22" x14ac:dyDescent="0.25">
      <c r="A16" s="169" t="s">
        <v>0</v>
      </c>
      <c r="B16" s="191" t="str">
        <f>IF(csv!F11="","",csv!T11)</f>
        <v>M12</v>
      </c>
      <c r="C16" s="192" t="str">
        <f>IF(csv!F11="","",csv!AO11)</f>
        <v>M12</v>
      </c>
      <c r="D16" s="192" t="str">
        <f>IF(csv!F11="","",csv!AP11&amp;"–"&amp;csv!AQ11&amp;"–"&amp;csv!AR11)</f>
        <v>1.93–30–7</v>
      </c>
      <c r="E16" s="193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s="169" t="s">
        <v>0</v>
      </c>
      <c r="G16" s="113" t="s">
        <v>219</v>
      </c>
      <c r="H16" s="115">
        <v>3</v>
      </c>
      <c r="J16" s="191" t="str">
        <f t="shared" si="0"/>
        <v>Ž16</v>
      </c>
      <c r="K16" s="194">
        <f>IF(H16="","",IF(COUNTIF(H$7:H15,H16)=0,MAX(K$7:K15)+1,MAX(K$7:K15)))</f>
        <v>1007</v>
      </c>
      <c r="L16" s="194">
        <f t="shared" si="6"/>
        <v>1007</v>
      </c>
      <c r="M16" s="192" t="str">
        <f t="shared" si="7"/>
        <v>Ž16 – Ž21B</v>
      </c>
      <c r="N16" s="194" t="str">
        <f t="shared" si="1"/>
        <v>3.31</v>
      </c>
      <c r="O16" s="194">
        <f t="shared" si="8"/>
        <v>3310</v>
      </c>
      <c r="P16" s="194" t="str">
        <f t="shared" si="2"/>
        <v>115</v>
      </c>
      <c r="Q16" s="195" t="str">
        <f t="shared" si="3"/>
        <v>8</v>
      </c>
      <c r="S16" s="196" t="str">
        <f t="shared" si="4"/>
        <v>INSERT INTO staza (id,trka_id,naziv,duljina,uspon,broj_kontrola) VALUES (1007,1001,'Ž16 – Ž21B',3310,115,8);</v>
      </c>
      <c r="T16" s="169" t="s">
        <v>0</v>
      </c>
      <c r="U16" s="196" t="str">
        <f t="shared" si="5"/>
        <v>INSERT INTO staza (id,trka_id,naziv,duljina,uspon,broj_kontrola) VALUES (1007,1001,'Ž16 – Ž21B',3310,115,8);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16" s="169" t="s">
        <v>0</v>
      </c>
    </row>
    <row r="17" spans="1:22" x14ac:dyDescent="0.25">
      <c r="A17" s="169" t="s">
        <v>0</v>
      </c>
      <c r="B17" s="191" t="str">
        <f>IF(csv!F12="","",csv!T12)</f>
        <v>M12</v>
      </c>
      <c r="C17" s="192" t="str">
        <f>IF(csv!F12="","",csv!AO12)</f>
        <v>M12</v>
      </c>
      <c r="D17" s="192" t="str">
        <f>IF(csv!F12="","",csv!AP12&amp;"–"&amp;csv!AQ12&amp;"–"&amp;csv!AR12)</f>
        <v>1.93–30–7</v>
      </c>
      <c r="E17" s="193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s="169" t="s">
        <v>0</v>
      </c>
      <c r="G17" s="113" t="s">
        <v>247</v>
      </c>
      <c r="H17" s="115">
        <v>3</v>
      </c>
      <c r="J17" s="191" t="str">
        <f t="shared" si="0"/>
        <v>Ž21B</v>
      </c>
      <c r="K17" s="194">
        <f>IF(H17="","",IF(COUNTIF(H$7:H16,H17)=0,MAX(K$7:K16)+1,MAX(K$7:K16)))</f>
        <v>1007</v>
      </c>
      <c r="L17" s="194" t="str">
        <f t="shared" si="6"/>
        <v/>
      </c>
      <c r="M17" s="192" t="str">
        <f t="shared" si="7"/>
        <v>Ž21B</v>
      </c>
      <c r="N17" s="194" t="str">
        <f t="shared" si="1"/>
        <v/>
      </c>
      <c r="O17" s="194" t="str">
        <f t="shared" si="8"/>
        <v/>
      </c>
      <c r="P17" s="194" t="str">
        <f t="shared" si="2"/>
        <v/>
      </c>
      <c r="Q17" s="195" t="str">
        <f t="shared" si="3"/>
        <v/>
      </c>
      <c r="S17" s="196" t="str">
        <f t="shared" si="4"/>
        <v/>
      </c>
      <c r="T17" s="169" t="s">
        <v>0</v>
      </c>
      <c r="U17" s="196" t="str">
        <f t="shared" si="5"/>
        <v xml:space="preserve">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17" s="169" t="s">
        <v>0</v>
      </c>
    </row>
    <row r="18" spans="1:22" x14ac:dyDescent="0.25">
      <c r="A18" s="169" t="s">
        <v>0</v>
      </c>
      <c r="B18" s="191" t="str">
        <f>IF(csv!F13="","",csv!T13)</f>
        <v>M12</v>
      </c>
      <c r="C18" s="192" t="str">
        <f>IF(csv!F13="","",csv!AO13)</f>
        <v>M12</v>
      </c>
      <c r="D18" s="192" t="str">
        <f>IF(csv!F13="","",csv!AP13&amp;"–"&amp;csv!AQ13&amp;"–"&amp;csv!AR13)</f>
        <v>1.93–30–7</v>
      </c>
      <c r="E18" s="193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s="169" t="s">
        <v>0</v>
      </c>
      <c r="G18" s="113" t="s">
        <v>179</v>
      </c>
      <c r="H18" s="115">
        <v>4</v>
      </c>
      <c r="J18" s="191" t="str">
        <f t="shared" si="0"/>
        <v>M65</v>
      </c>
      <c r="K18" s="194">
        <f>IF(H18="","",IF(COUNTIF(H$7:H17,H18)=0,MAX(K$7:K17)+1,MAX(K$7:K17)))</f>
        <v>1008</v>
      </c>
      <c r="L18" s="194">
        <f t="shared" si="6"/>
        <v>1008</v>
      </c>
      <c r="M18" s="192" t="str">
        <f>IF(J18="","",IF(H18&lt;&gt;H19,J18,J18&amp;" – "&amp;M19))</f>
        <v>M65 – M70 – Ž55</v>
      </c>
      <c r="N18" s="194" t="str">
        <f t="shared" si="1"/>
        <v>3.17</v>
      </c>
      <c r="O18" s="194">
        <f t="shared" si="8"/>
        <v>3170</v>
      </c>
      <c r="P18" s="194" t="str">
        <f t="shared" si="2"/>
        <v>95</v>
      </c>
      <c r="Q18" s="195" t="str">
        <f t="shared" si="3"/>
        <v>6</v>
      </c>
      <c r="S18" s="196" t="str">
        <f t="shared" si="4"/>
        <v>INSERT INTO staza (id,trka_id,naziv,duljina,uspon,broj_kontrola) VALUES (1008,1001,'M65 – M70 – Ž55',3170,95,6);</v>
      </c>
      <c r="T18" s="169" t="s">
        <v>0</v>
      </c>
      <c r="U18" s="196" t="str">
        <f t="shared" si="5"/>
        <v>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18" s="169" t="s">
        <v>0</v>
      </c>
    </row>
    <row r="19" spans="1:22" x14ac:dyDescent="0.25">
      <c r="A19" s="169" t="s">
        <v>0</v>
      </c>
      <c r="B19" s="191" t="str">
        <f>IF(csv!F14="","",csv!T14)</f>
        <v>M14</v>
      </c>
      <c r="C19" s="192" t="str">
        <f>IF(csv!F14="","",csv!AO14)</f>
        <v>M14</v>
      </c>
      <c r="D19" s="192" t="str">
        <f>IF(csv!F14="","",csv!AP14&amp;"–"&amp;csv!AQ14&amp;"–"&amp;csv!AR14)</f>
        <v>2.77–65–9</v>
      </c>
      <c r="E19" s="193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>65–59–72–69–67–68–70–38–100––––––––––––––––––––</v>
      </c>
      <c r="F19" s="169" t="s">
        <v>0</v>
      </c>
      <c r="G19" s="113" t="s">
        <v>573</v>
      </c>
      <c r="H19" s="115">
        <v>4</v>
      </c>
      <c r="J19" s="191" t="str">
        <f t="shared" si="0"/>
        <v>M70</v>
      </c>
      <c r="K19" s="194">
        <f>IF(H19="","",IF(COUNTIF(H$7:H18,H19)=0,MAX(K$7:K18)+1,MAX(K$7:K18)))</f>
        <v>1008</v>
      </c>
      <c r="L19" s="194" t="str">
        <f t="shared" si="6"/>
        <v/>
      </c>
      <c r="M19" s="192" t="str">
        <f t="shared" si="7"/>
        <v>M70 – Ž55</v>
      </c>
      <c r="N19" s="194" t="str">
        <f t="shared" si="1"/>
        <v/>
      </c>
      <c r="O19" s="194" t="str">
        <f t="shared" si="8"/>
        <v/>
      </c>
      <c r="P19" s="194" t="str">
        <f t="shared" si="2"/>
        <v/>
      </c>
      <c r="Q19" s="195" t="str">
        <f t="shared" si="3"/>
        <v/>
      </c>
      <c r="S19" s="196" t="str">
        <f t="shared" si="4"/>
        <v/>
      </c>
      <c r="T19" s="169" t="s">
        <v>0</v>
      </c>
      <c r="U19" s="196" t="str">
        <f t="shared" si="5"/>
        <v xml:space="preserve">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19" s="169" t="s">
        <v>0</v>
      </c>
    </row>
    <row r="20" spans="1:22" x14ac:dyDescent="0.25">
      <c r="A20" s="169" t="s">
        <v>0</v>
      </c>
      <c r="B20" s="191" t="str">
        <f>IF(csv!F15="","",csv!T15)</f>
        <v>M14</v>
      </c>
      <c r="C20" s="192" t="str">
        <f>IF(csv!F15="","",csv!AO15)</f>
        <v>M14</v>
      </c>
      <c r="D20" s="192" t="str">
        <f>IF(csv!F15="","",csv!AP15&amp;"–"&amp;csv!AQ15&amp;"–"&amp;csv!AR15)</f>
        <v>2.77–65–9</v>
      </c>
      <c r="E20" s="193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>65–59–72–69–67–68–70–38–100––––––––––––––––––––</v>
      </c>
      <c r="F20" s="169" t="s">
        <v>0</v>
      </c>
      <c r="G20" s="113" t="s">
        <v>321</v>
      </c>
      <c r="H20" s="115">
        <v>4</v>
      </c>
      <c r="J20" s="191" t="str">
        <f t="shared" si="0"/>
        <v>Ž55</v>
      </c>
      <c r="K20" s="194">
        <f>IF(H20="","",IF(COUNTIF(H$7:H19,H20)=0,MAX(K$7:K19)+1,MAX(K$7:K19)))</f>
        <v>1008</v>
      </c>
      <c r="L20" s="194" t="str">
        <f t="shared" si="6"/>
        <v/>
      </c>
      <c r="M20" s="192" t="str">
        <f t="shared" si="7"/>
        <v>Ž55</v>
      </c>
      <c r="N20" s="194" t="str">
        <f t="shared" si="1"/>
        <v/>
      </c>
      <c r="O20" s="194" t="str">
        <f t="shared" si="8"/>
        <v/>
      </c>
      <c r="P20" s="194" t="str">
        <f t="shared" si="2"/>
        <v/>
      </c>
      <c r="Q20" s="195" t="str">
        <f t="shared" si="3"/>
        <v/>
      </c>
      <c r="S20" s="196" t="str">
        <f t="shared" si="4"/>
        <v/>
      </c>
      <c r="T20" s="169" t="s">
        <v>0</v>
      </c>
      <c r="U20" s="196" t="str">
        <f t="shared" si="5"/>
        <v xml:space="preserve">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20" s="169" t="s">
        <v>0</v>
      </c>
    </row>
    <row r="21" spans="1:22" x14ac:dyDescent="0.25">
      <c r="A21" s="169" t="s">
        <v>0</v>
      </c>
      <c r="B21" s="191" t="str">
        <f>IF(csv!F16="","",csv!T16)</f>
        <v>M14</v>
      </c>
      <c r="C21" s="192" t="str">
        <f>IF(csv!F16="","",csv!AO16)</f>
        <v>M14</v>
      </c>
      <c r="D21" s="192" t="str">
        <f>IF(csv!F16="","",csv!AP16&amp;"–"&amp;csv!AQ16&amp;"–"&amp;csv!AR16)</f>
        <v>2.77–65–9</v>
      </c>
      <c r="E21" s="193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>65–59–72–69–67–68–70–38–100––––––––––––––––––––</v>
      </c>
      <c r="F21" s="169" t="s">
        <v>0</v>
      </c>
      <c r="G21" s="113" t="s">
        <v>41</v>
      </c>
      <c r="H21" s="115">
        <v>5</v>
      </c>
      <c r="J21" s="191" t="str">
        <f t="shared" si="0"/>
        <v>M16</v>
      </c>
      <c r="K21" s="194">
        <f>IF(H21="","",IF(COUNTIF(H$7:H20,H21)=0,MAX(K$7:K20)+1,MAX(K$7:K20)))</f>
        <v>1009</v>
      </c>
      <c r="L21" s="194">
        <f t="shared" si="6"/>
        <v>1009</v>
      </c>
      <c r="M21" s="192" t="str">
        <f t="shared" si="7"/>
        <v>M16 – M21B</v>
      </c>
      <c r="N21" s="194" t="str">
        <f t="shared" si="1"/>
        <v>3.91</v>
      </c>
      <c r="O21" s="194">
        <f t="shared" si="8"/>
        <v>3910</v>
      </c>
      <c r="P21" s="194" t="str">
        <f t="shared" si="2"/>
        <v>125</v>
      </c>
      <c r="Q21" s="195" t="str">
        <f t="shared" si="3"/>
        <v>8</v>
      </c>
      <c r="S21" s="196" t="str">
        <f t="shared" si="4"/>
        <v>INSERT INTO staza (id,trka_id,naziv,duljina,uspon,broj_kontrola) VALUES (1009,1001,'M16 – M21B',3910,125,8);</v>
      </c>
      <c r="T21" s="169" t="s">
        <v>0</v>
      </c>
      <c r="U21" s="196" t="str">
        <f t="shared" si="5"/>
        <v>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21" s="169" t="s">
        <v>0</v>
      </c>
    </row>
    <row r="22" spans="1:22" x14ac:dyDescent="0.25">
      <c r="A22" s="169" t="s">
        <v>0</v>
      </c>
      <c r="B22" s="191" t="str">
        <f>IF(csv!F17="","",csv!T17)</f>
        <v>M14</v>
      </c>
      <c r="C22" s="192" t="str">
        <f>IF(csv!F17="","",csv!AO17)</f>
        <v>M14</v>
      </c>
      <c r="D22" s="192" t="str">
        <f>IF(csv!F17="","",csv!AP17&amp;"–"&amp;csv!AQ17&amp;"–"&amp;csv!AR17)</f>
        <v>2.77–65–9</v>
      </c>
      <c r="E22" s="193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>65–59–72–69–67–68–70–38–100––––––––––––––––––––</v>
      </c>
      <c r="F22" s="169" t="s">
        <v>0</v>
      </c>
      <c r="G22" s="113" t="s">
        <v>91</v>
      </c>
      <c r="H22" s="115">
        <v>5</v>
      </c>
      <c r="J22" s="191" t="str">
        <f t="shared" si="0"/>
        <v>M21B</v>
      </c>
      <c r="K22" s="194">
        <f>IF(H22="","",IF(COUNTIF(H$7:H21,H22)=0,MAX(K$7:K21)+1,MAX(K$7:K21)))</f>
        <v>1009</v>
      </c>
      <c r="L22" s="194" t="str">
        <f t="shared" si="6"/>
        <v/>
      </c>
      <c r="M22" s="192" t="str">
        <f t="shared" si="7"/>
        <v>M21B</v>
      </c>
      <c r="N22" s="194" t="str">
        <f t="shared" si="1"/>
        <v/>
      </c>
      <c r="O22" s="194" t="str">
        <f t="shared" si="8"/>
        <v/>
      </c>
      <c r="P22" s="194" t="str">
        <f t="shared" si="2"/>
        <v/>
      </c>
      <c r="Q22" s="195" t="str">
        <f t="shared" si="3"/>
        <v/>
      </c>
      <c r="S22" s="196" t="str">
        <f t="shared" si="4"/>
        <v/>
      </c>
      <c r="T22" s="169" t="s">
        <v>0</v>
      </c>
      <c r="U22" s="196" t="str">
        <f t="shared" si="5"/>
        <v xml:space="preserve">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22" s="169" t="s">
        <v>0</v>
      </c>
    </row>
    <row r="23" spans="1:22" x14ac:dyDescent="0.25">
      <c r="A23" s="169" t="s">
        <v>0</v>
      </c>
      <c r="B23" s="191" t="str">
        <f>IF(csv!F18="","",csv!T18)</f>
        <v>M14</v>
      </c>
      <c r="C23" s="192" t="str">
        <f>IF(csv!F18="","",csv!AO18)</f>
        <v>M14</v>
      </c>
      <c r="D23" s="192" t="str">
        <f>IF(csv!F18="","",csv!AP18&amp;"–"&amp;csv!AQ18&amp;"–"&amp;csv!AR18)</f>
        <v>2.77–65–9</v>
      </c>
      <c r="E23" s="193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>65–59–72–69–67–68–70–38–100––––––––––––––––––––</v>
      </c>
      <c r="F23" s="169" t="s">
        <v>0</v>
      </c>
      <c r="G23" s="113" t="s">
        <v>231</v>
      </c>
      <c r="H23" s="115">
        <v>6</v>
      </c>
      <c r="J23" s="191" t="str">
        <f t="shared" si="0"/>
        <v>Ž21A</v>
      </c>
      <c r="K23" s="194">
        <f>IF(H23="","",IF(COUNTIF(H$7:H22,H23)=0,MAX(K$7:K22)+1,MAX(K$7:K22)))</f>
        <v>1010</v>
      </c>
      <c r="L23" s="194">
        <f t="shared" si="6"/>
        <v>1010</v>
      </c>
      <c r="M23" s="192" t="str">
        <f t="shared" si="7"/>
        <v>Ž21A – M20</v>
      </c>
      <c r="N23" s="194" t="str">
        <f t="shared" si="1"/>
        <v>5.91</v>
      </c>
      <c r="O23" s="194">
        <f t="shared" si="8"/>
        <v>5910</v>
      </c>
      <c r="P23" s="194" t="str">
        <f t="shared" si="2"/>
        <v>270</v>
      </c>
      <c r="Q23" s="195" t="str">
        <f t="shared" si="3"/>
        <v>12</v>
      </c>
      <c r="S23" s="196" t="str">
        <f t="shared" si="4"/>
        <v>INSERT INTO staza (id,trka_id,naziv,duljina,uspon,broj_kontrola) VALUES (1010,1001,'Ž21A – M20',5910,270,12);</v>
      </c>
      <c r="T23" s="169" t="s">
        <v>0</v>
      </c>
      <c r="U23" s="196" t="str">
        <f t="shared" si="5"/>
        <v>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23" s="169" t="s">
        <v>0</v>
      </c>
    </row>
    <row r="24" spans="1:22" x14ac:dyDescent="0.25">
      <c r="A24" s="169" t="s">
        <v>0</v>
      </c>
      <c r="B24" s="191" t="str">
        <f>IF(csv!F19="","",csv!T19)</f>
        <v>M14</v>
      </c>
      <c r="C24" s="192" t="str">
        <f>IF(csv!F19="","",csv!AO19)</f>
        <v>M14</v>
      </c>
      <c r="D24" s="192" t="str">
        <f>IF(csv!F19="","",csv!AP19&amp;"–"&amp;csv!AQ19&amp;"–"&amp;csv!AR19)</f>
        <v>2.77–65–9</v>
      </c>
      <c r="E24" s="193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65–59–72–69–67–68–70–38–100––––––––––––––––––––</v>
      </c>
      <c r="F24" s="169" t="s">
        <v>0</v>
      </c>
      <c r="G24" s="113" t="s">
        <v>50</v>
      </c>
      <c r="H24" s="115">
        <v>6</v>
      </c>
      <c r="J24" s="191" t="str">
        <f t="shared" si="0"/>
        <v>M20</v>
      </c>
      <c r="K24" s="194">
        <f>IF(H24="","",IF(COUNTIF(H$7:H23,H24)=0,MAX(K$7:K23)+1,MAX(K$7:K23)))</f>
        <v>1010</v>
      </c>
      <c r="L24" s="194" t="str">
        <f t="shared" si="6"/>
        <v/>
      </c>
      <c r="M24" s="192" t="str">
        <f t="shared" si="7"/>
        <v>M20</v>
      </c>
      <c r="N24" s="194" t="str">
        <f t="shared" si="1"/>
        <v/>
      </c>
      <c r="O24" s="194" t="str">
        <f t="shared" si="8"/>
        <v/>
      </c>
      <c r="P24" s="194" t="str">
        <f t="shared" si="2"/>
        <v/>
      </c>
      <c r="Q24" s="195" t="str">
        <f t="shared" si="3"/>
        <v/>
      </c>
      <c r="S24" s="196" t="str">
        <f t="shared" si="4"/>
        <v/>
      </c>
      <c r="T24" s="169" t="s">
        <v>0</v>
      </c>
      <c r="U24" s="196" t="str">
        <f t="shared" si="5"/>
        <v xml:space="preserve">
INSERT INTO staza (id,trka_id,naziv,duljina,uspon,broj_kontrola) VALUES (1011,1001,'M45 – Ž20 – Ž35',4770,240,8);
INSERT INTO staza (id,trka_id,naziv,duljina,uspon,broj_kontrola) VALUES (1012,1001,'M55 – Ž45',3630,150,7);</v>
      </c>
      <c r="V24" s="169" t="s">
        <v>0</v>
      </c>
    </row>
    <row r="25" spans="1:22" x14ac:dyDescent="0.25">
      <c r="A25" s="169" t="s">
        <v>0</v>
      </c>
      <c r="B25" s="191" t="str">
        <f>IF(csv!F20="","",csv!T20)</f>
        <v>M14</v>
      </c>
      <c r="C25" s="192" t="str">
        <f>IF(csv!F20="","",csv!AO20)</f>
        <v>M14</v>
      </c>
      <c r="D25" s="192" t="str">
        <f>IF(csv!F20="","",csv!AP20&amp;"–"&amp;csv!AQ20&amp;"–"&amp;csv!AR20)</f>
        <v>2.77–65–9</v>
      </c>
      <c r="E25" s="193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>65–59–72–69–67–68–70–38–100––––––––––––––––––––</v>
      </c>
      <c r="F25" s="169" t="s">
        <v>0</v>
      </c>
      <c r="G25" s="113" t="s">
        <v>141</v>
      </c>
      <c r="H25" s="115">
        <v>7</v>
      </c>
      <c r="J25" s="191" t="str">
        <f t="shared" si="0"/>
        <v>M45</v>
      </c>
      <c r="K25" s="194">
        <f>IF(H25="","",IF(COUNTIF(H$7:H24,H25)=0,MAX(K$7:K24)+1,MAX(K$7:K24)))</f>
        <v>1011</v>
      </c>
      <c r="L25" s="194">
        <f t="shared" si="6"/>
        <v>1011</v>
      </c>
      <c r="M25" s="192" t="str">
        <f t="shared" si="7"/>
        <v>M45 – Ž20 – Ž35</v>
      </c>
      <c r="N25" s="194" t="str">
        <f t="shared" si="1"/>
        <v>4.77</v>
      </c>
      <c r="O25" s="194">
        <f t="shared" si="8"/>
        <v>4770</v>
      </c>
      <c r="P25" s="194" t="str">
        <f t="shared" si="2"/>
        <v>240</v>
      </c>
      <c r="Q25" s="195" t="str">
        <f t="shared" si="3"/>
        <v>8</v>
      </c>
      <c r="S25" s="196" t="str">
        <f t="shared" si="4"/>
        <v>INSERT INTO staza (id,trka_id,naziv,duljina,uspon,broj_kontrola) VALUES (1011,1001,'M45 – Ž20 – Ž35',4770,240,8);</v>
      </c>
      <c r="T25" s="169" t="s">
        <v>0</v>
      </c>
      <c r="U25" s="196" t="str">
        <f t="shared" si="5"/>
        <v>INSERT INTO staza (id,trka_id,naziv,duljina,uspon,broj_kontrola) VALUES (1011,1001,'M45 – Ž20 – Ž35',4770,240,8);
INSERT INTO staza (id,trka_id,naziv,duljina,uspon,broj_kontrola) VALUES (1012,1001,'M55 – Ž45',3630,150,7);</v>
      </c>
      <c r="V25" s="169" t="s">
        <v>0</v>
      </c>
    </row>
    <row r="26" spans="1:22" x14ac:dyDescent="0.25">
      <c r="A26" s="169" t="s">
        <v>0</v>
      </c>
      <c r="B26" s="191" t="str">
        <f>IF(csv!F21="","",csv!T21)</f>
        <v>M14</v>
      </c>
      <c r="C26" s="192" t="str">
        <f>IF(csv!F21="","",csv!AO21)</f>
        <v>M14</v>
      </c>
      <c r="D26" s="192" t="str">
        <f>IF(csv!F21="","",csv!AP21&amp;"–"&amp;csv!AQ21&amp;"–"&amp;csv!AR21)</f>
        <v>2.77–65–9</v>
      </c>
      <c r="E26" s="193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>65–59–72–69–67–68–70–38–100––––––––––––––––––––</v>
      </c>
      <c r="F26" s="169" t="s">
        <v>0</v>
      </c>
      <c r="G26" s="113" t="s">
        <v>228</v>
      </c>
      <c r="H26" s="115">
        <v>7</v>
      </c>
      <c r="J26" s="191" t="str">
        <f t="shared" si="0"/>
        <v>Ž20</v>
      </c>
      <c r="K26" s="194">
        <f>IF(H26="","",IF(COUNTIF(H$7:H25,H26)=0,MAX(K$7:K25)+1,MAX(K$7:K25)))</f>
        <v>1011</v>
      </c>
      <c r="L26" s="194" t="str">
        <f t="shared" si="6"/>
        <v/>
      </c>
      <c r="M26" s="192" t="str">
        <f t="shared" si="7"/>
        <v>Ž20 – Ž35</v>
      </c>
      <c r="N26" s="194" t="str">
        <f t="shared" si="1"/>
        <v/>
      </c>
      <c r="O26" s="194" t="str">
        <f t="shared" si="8"/>
        <v/>
      </c>
      <c r="P26" s="194" t="str">
        <f t="shared" si="2"/>
        <v/>
      </c>
      <c r="Q26" s="195" t="str">
        <f t="shared" si="3"/>
        <v/>
      </c>
      <c r="S26" s="196" t="str">
        <f t="shared" si="4"/>
        <v/>
      </c>
      <c r="T26" s="169" t="s">
        <v>0</v>
      </c>
      <c r="U26" s="196" t="str">
        <f t="shared" si="5"/>
        <v xml:space="preserve">
INSERT INTO staza (id,trka_id,naziv,duljina,uspon,broj_kontrola) VALUES (1012,1001,'M55 – Ž45',3630,150,7);</v>
      </c>
      <c r="V26" s="169" t="s">
        <v>0</v>
      </c>
    </row>
    <row r="27" spans="1:22" x14ac:dyDescent="0.25">
      <c r="A27" s="169" t="s">
        <v>0</v>
      </c>
      <c r="B27" s="191" t="str">
        <f>IF(csv!F22="","",csv!T22)</f>
        <v>M14</v>
      </c>
      <c r="C27" s="192" t="str">
        <f>IF(csv!F22="","",csv!AO22)</f>
        <v>M14</v>
      </c>
      <c r="D27" s="192" t="str">
        <f>IF(csv!F22="","",csv!AP22&amp;"–"&amp;csv!AQ22&amp;"–"&amp;csv!AR22)</f>
        <v>2.77–65–9</v>
      </c>
      <c r="E27" s="193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>65–59–72–69–67–68–70–38–100––––––––––––––––––––</v>
      </c>
      <c r="F27" s="169" t="s">
        <v>0</v>
      </c>
      <c r="G27" s="113" t="s">
        <v>269</v>
      </c>
      <c r="H27" s="115">
        <v>7</v>
      </c>
      <c r="J27" s="191" t="str">
        <f t="shared" si="0"/>
        <v>Ž35</v>
      </c>
      <c r="K27" s="194">
        <f>IF(H27="","",IF(COUNTIF(H$7:H26,H27)=0,MAX(K$7:K26)+1,MAX(K$7:K26)))</f>
        <v>1011</v>
      </c>
      <c r="L27" s="194" t="str">
        <f t="shared" si="6"/>
        <v/>
      </c>
      <c r="M27" s="192" t="str">
        <f t="shared" si="7"/>
        <v>Ž35</v>
      </c>
      <c r="N27" s="194" t="str">
        <f t="shared" si="1"/>
        <v/>
      </c>
      <c r="O27" s="194" t="str">
        <f t="shared" si="8"/>
        <v/>
      </c>
      <c r="P27" s="194" t="str">
        <f t="shared" si="2"/>
        <v/>
      </c>
      <c r="Q27" s="195" t="str">
        <f t="shared" si="3"/>
        <v/>
      </c>
      <c r="S27" s="196" t="str">
        <f t="shared" si="4"/>
        <v/>
      </c>
      <c r="T27" s="169" t="s">
        <v>0</v>
      </c>
      <c r="U27" s="196" t="str">
        <f t="shared" si="5"/>
        <v xml:space="preserve">
INSERT INTO staza (id,trka_id,naziv,duljina,uspon,broj_kontrola) VALUES (1012,1001,'M55 – Ž45',3630,150,7);</v>
      </c>
      <c r="V27" s="169" t="s">
        <v>0</v>
      </c>
    </row>
    <row r="28" spans="1:22" x14ac:dyDescent="0.25">
      <c r="A28" s="169" t="s">
        <v>0</v>
      </c>
      <c r="B28" s="191" t="str">
        <f>IF(csv!F23="","",csv!T23)</f>
        <v>M14</v>
      </c>
      <c r="C28" s="192" t="str">
        <f>IF(csv!F23="","",csv!AO23)</f>
        <v>M14</v>
      </c>
      <c r="D28" s="192" t="str">
        <f>IF(csv!F23="","",csv!AP23&amp;"–"&amp;csv!AQ23&amp;"–"&amp;csv!AR23)</f>
        <v>2.77–65–9</v>
      </c>
      <c r="E28" s="193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s="169" t="s">
        <v>0</v>
      </c>
      <c r="G28" s="113" t="s">
        <v>167</v>
      </c>
      <c r="H28" s="115">
        <v>8</v>
      </c>
      <c r="J28" s="191" t="str">
        <f t="shared" si="0"/>
        <v>M55</v>
      </c>
      <c r="K28" s="194">
        <f>IF(H28="","",IF(COUNTIF(H$7:H27,H28)=0,MAX(K$7:K27)+1,MAX(K$7:K27)))</f>
        <v>1012</v>
      </c>
      <c r="L28" s="194">
        <f t="shared" si="6"/>
        <v>1012</v>
      </c>
      <c r="M28" s="192" t="str">
        <f t="shared" si="7"/>
        <v>M55 – Ž45</v>
      </c>
      <c r="N28" s="194" t="str">
        <f t="shared" si="1"/>
        <v>3.63</v>
      </c>
      <c r="O28" s="194">
        <f t="shared" si="8"/>
        <v>3630</v>
      </c>
      <c r="P28" s="194" t="str">
        <f t="shared" si="2"/>
        <v>150</v>
      </c>
      <c r="Q28" s="195" t="str">
        <f t="shared" si="3"/>
        <v>7</v>
      </c>
      <c r="S28" s="196" t="str">
        <f t="shared" si="4"/>
        <v>INSERT INTO staza (id,trka_id,naziv,duljina,uspon,broj_kontrola) VALUES (1012,1001,'M55 – Ž45',3630,150,7);</v>
      </c>
      <c r="T28" s="169" t="s">
        <v>0</v>
      </c>
      <c r="U28" s="196" t="str">
        <f t="shared" si="5"/>
        <v>INSERT INTO staza (id,trka_id,naziv,duljina,uspon,broj_kontrola) VALUES (1012,1001,'M55 – Ž45',3630,150,7);</v>
      </c>
      <c r="V28" s="169" t="s">
        <v>0</v>
      </c>
    </row>
    <row r="29" spans="1:22" x14ac:dyDescent="0.25">
      <c r="A29" s="169" t="s">
        <v>0</v>
      </c>
      <c r="B29" s="191" t="str">
        <f>IF(csv!F24="","",csv!T24)</f>
        <v>M14</v>
      </c>
      <c r="C29" s="192" t="str">
        <f>IF(csv!F24="","",csv!AO24)</f>
        <v>M14</v>
      </c>
      <c r="D29" s="192" t="str">
        <f>IF(csv!F24="","",csv!AP24&amp;"–"&amp;csv!AQ24&amp;"–"&amp;csv!AR24)</f>
        <v>2.77–65–9</v>
      </c>
      <c r="E29" s="193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s="169" t="s">
        <v>0</v>
      </c>
      <c r="G29" s="113" t="s">
        <v>303</v>
      </c>
      <c r="H29" s="115">
        <v>8</v>
      </c>
      <c r="J29" s="191" t="str">
        <f t="shared" si="0"/>
        <v>Ž45</v>
      </c>
      <c r="K29" s="194">
        <f>IF(H29="","",IF(COUNTIF(H$7:H28,H29)=0,MAX(K$7:K28)+1,MAX(K$7:K28)))</f>
        <v>1012</v>
      </c>
      <c r="L29" s="194" t="str">
        <f t="shared" si="6"/>
        <v/>
      </c>
      <c r="M29" s="192" t="str">
        <f t="shared" si="7"/>
        <v>Ž45</v>
      </c>
      <c r="N29" s="194" t="str">
        <f t="shared" si="1"/>
        <v/>
      </c>
      <c r="O29" s="194" t="str">
        <f t="shared" si="8"/>
        <v/>
      </c>
      <c r="P29" s="194" t="str">
        <f t="shared" si="2"/>
        <v/>
      </c>
      <c r="Q29" s="195" t="str">
        <f t="shared" si="3"/>
        <v/>
      </c>
      <c r="S29" s="196" t="str">
        <f t="shared" si="4"/>
        <v/>
      </c>
      <c r="T29" s="169" t="s">
        <v>0</v>
      </c>
      <c r="U29" s="196" t="str">
        <f t="shared" si="5"/>
        <v/>
      </c>
      <c r="V29" s="169" t="s">
        <v>0</v>
      </c>
    </row>
    <row r="30" spans="1:22" x14ac:dyDescent="0.25">
      <c r="A30" s="169" t="s">
        <v>0</v>
      </c>
      <c r="B30" s="191" t="str">
        <f>IF(csv!F25="","",csv!T25)</f>
        <v>M14</v>
      </c>
      <c r="C30" s="192" t="str">
        <f>IF(csv!F25="","",csv!AO25)</f>
        <v>M14</v>
      </c>
      <c r="D30" s="192" t="str">
        <f>IF(csv!F25="","",csv!AP25&amp;"–"&amp;csv!AQ25&amp;"–"&amp;csv!AR25)</f>
        <v>2.77–65–9</v>
      </c>
      <c r="E30" s="193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s="169" t="s">
        <v>0</v>
      </c>
      <c r="G30" s="113"/>
      <c r="H30" s="115"/>
      <c r="J30" s="191" t="str">
        <f t="shared" si="0"/>
        <v/>
      </c>
      <c r="K30" s="194" t="str">
        <f>IF(H30="","",IF(COUNTIF(H$7:H29,H30)=0,MAX(K$7:K29)+1,MAX(K$7:K29)))</f>
        <v/>
      </c>
      <c r="L30" s="194" t="str">
        <f t="shared" si="6"/>
        <v/>
      </c>
      <c r="M30" s="192" t="str">
        <f t="shared" si="7"/>
        <v/>
      </c>
      <c r="N30" s="194" t="str">
        <f t="shared" si="1"/>
        <v/>
      </c>
      <c r="O30" s="194" t="str">
        <f t="shared" si="8"/>
        <v/>
      </c>
      <c r="P30" s="194" t="str">
        <f t="shared" si="2"/>
        <v/>
      </c>
      <c r="Q30" s="195" t="str">
        <f t="shared" si="3"/>
        <v/>
      </c>
      <c r="S30" s="196" t="str">
        <f t="shared" si="4"/>
        <v/>
      </c>
      <c r="T30" s="169" t="s">
        <v>0</v>
      </c>
      <c r="U30" s="196" t="str">
        <f t="shared" si="5"/>
        <v/>
      </c>
      <c r="V30" s="169" t="s">
        <v>0</v>
      </c>
    </row>
    <row r="31" spans="1:22" x14ac:dyDescent="0.25">
      <c r="A31" s="169" t="s">
        <v>0</v>
      </c>
      <c r="B31" s="191" t="str">
        <f>IF(csv!F26="","",csv!T26)</f>
        <v>M14</v>
      </c>
      <c r="C31" s="192" t="str">
        <f>IF(csv!F26="","",csv!AO26)</f>
        <v>M14</v>
      </c>
      <c r="D31" s="192" t="str">
        <f>IF(csv!F26="","",csv!AP26&amp;"–"&amp;csv!AQ26&amp;"–"&amp;csv!AR26)</f>
        <v>2.77–65–9</v>
      </c>
      <c r="E31" s="193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s="169" t="s">
        <v>0</v>
      </c>
      <c r="G31" s="113"/>
      <c r="H31" s="115"/>
      <c r="J31" s="191" t="str">
        <f t="shared" si="0"/>
        <v/>
      </c>
      <c r="K31" s="194" t="str">
        <f>IF(H31="","",IF(COUNTIF(H$7:H30,H31)=0,MAX(K$7:K30)+1,MAX(K$7:K30)))</f>
        <v/>
      </c>
      <c r="L31" s="194" t="str">
        <f t="shared" si="6"/>
        <v/>
      </c>
      <c r="M31" s="192" t="str">
        <f t="shared" si="7"/>
        <v/>
      </c>
      <c r="N31" s="194" t="str">
        <f t="shared" si="1"/>
        <v/>
      </c>
      <c r="O31" s="194" t="str">
        <f t="shared" si="8"/>
        <v/>
      </c>
      <c r="P31" s="194" t="str">
        <f t="shared" si="2"/>
        <v/>
      </c>
      <c r="Q31" s="195" t="str">
        <f t="shared" si="3"/>
        <v/>
      </c>
      <c r="S31" s="196" t="str">
        <f t="shared" si="4"/>
        <v/>
      </c>
      <c r="T31" s="169" t="s">
        <v>0</v>
      </c>
      <c r="U31" s="196" t="str">
        <f t="shared" si="5"/>
        <v/>
      </c>
      <c r="V31" s="169" t="s">
        <v>0</v>
      </c>
    </row>
    <row r="32" spans="1:22" x14ac:dyDescent="0.25">
      <c r="A32" s="169" t="s">
        <v>0</v>
      </c>
      <c r="B32" s="191" t="str">
        <f>IF(csv!F27="","",csv!T27)</f>
        <v>M16</v>
      </c>
      <c r="C32" s="192" t="str">
        <f>IF(csv!F27="","",csv!AO27)</f>
        <v>M16</v>
      </c>
      <c r="D32" s="192" t="str">
        <f>IF(csv!F27="","",csv!AP27&amp;"–"&amp;csv!AQ27&amp;"–"&amp;csv!AR27)</f>
        <v>3.91–125–8</v>
      </c>
      <c r="E32" s="193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>61–64–39–63–67–34–38–100–––––––––––––––––––––</v>
      </c>
      <c r="F32" s="169" t="s">
        <v>0</v>
      </c>
      <c r="G32" s="113"/>
      <c r="H32" s="115"/>
      <c r="J32" s="191" t="str">
        <f t="shared" si="0"/>
        <v/>
      </c>
      <c r="K32" s="194" t="str">
        <f>IF(H32="","",IF(COUNTIF(H$7:H31,H32)=0,MAX(K$7:K31)+1,MAX(K$7:K31)))</f>
        <v/>
      </c>
      <c r="L32" s="194" t="str">
        <f t="shared" si="6"/>
        <v/>
      </c>
      <c r="M32" s="192" t="str">
        <f t="shared" si="7"/>
        <v/>
      </c>
      <c r="N32" s="194" t="str">
        <f t="shared" si="1"/>
        <v/>
      </c>
      <c r="O32" s="194" t="str">
        <f t="shared" si="8"/>
        <v/>
      </c>
      <c r="P32" s="194" t="str">
        <f t="shared" si="2"/>
        <v/>
      </c>
      <c r="Q32" s="195" t="str">
        <f t="shared" si="3"/>
        <v/>
      </c>
      <c r="S32" s="196" t="str">
        <f t="shared" si="4"/>
        <v/>
      </c>
      <c r="T32" s="169" t="s">
        <v>0</v>
      </c>
      <c r="U32" s="196" t="str">
        <f t="shared" si="5"/>
        <v/>
      </c>
      <c r="V32" s="169" t="s">
        <v>0</v>
      </c>
    </row>
    <row r="33" spans="1:22" x14ac:dyDescent="0.25">
      <c r="A33" s="169" t="s">
        <v>0</v>
      </c>
      <c r="B33" s="191" t="str">
        <f>IF(csv!F28="","",csv!T28)</f>
        <v>M16</v>
      </c>
      <c r="C33" s="192" t="str">
        <f>IF(csv!F28="","",csv!AO28)</f>
        <v>M16</v>
      </c>
      <c r="D33" s="192" t="str">
        <f>IF(csv!F28="","",csv!AP28&amp;"–"&amp;csv!AQ28&amp;"–"&amp;csv!AR28)</f>
        <v>3.91–125–8</v>
      </c>
      <c r="E33" s="193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>61–64–39–63–67–34–38–100–––––––––––––––––––––</v>
      </c>
      <c r="F33" s="169" t="s">
        <v>0</v>
      </c>
      <c r="G33" s="113"/>
      <c r="H33" s="115"/>
      <c r="J33" s="191" t="str">
        <f t="shared" si="0"/>
        <v/>
      </c>
      <c r="K33" s="194" t="str">
        <f>IF(H33="","",IF(COUNTIF(H$7:H32,H33)=0,MAX(K$7:K32)+1,MAX(K$7:K32)))</f>
        <v/>
      </c>
      <c r="L33" s="194" t="str">
        <f t="shared" si="6"/>
        <v/>
      </c>
      <c r="M33" s="192" t="str">
        <f t="shared" si="7"/>
        <v/>
      </c>
      <c r="N33" s="194" t="str">
        <f t="shared" si="1"/>
        <v/>
      </c>
      <c r="O33" s="194" t="str">
        <f t="shared" si="8"/>
        <v/>
      </c>
      <c r="P33" s="194" t="str">
        <f t="shared" si="2"/>
        <v/>
      </c>
      <c r="Q33" s="195" t="str">
        <f t="shared" si="3"/>
        <v/>
      </c>
      <c r="S33" s="196" t="str">
        <f t="shared" si="4"/>
        <v/>
      </c>
      <c r="T33" s="169" t="s">
        <v>0</v>
      </c>
      <c r="U33" s="196" t="str">
        <f t="shared" si="5"/>
        <v/>
      </c>
      <c r="V33" s="169" t="s">
        <v>0</v>
      </c>
    </row>
    <row r="34" spans="1:22" x14ac:dyDescent="0.25">
      <c r="A34" s="169" t="s">
        <v>0</v>
      </c>
      <c r="B34" s="191" t="str">
        <f>IF(csv!F29="","",csv!T29)</f>
        <v>M16</v>
      </c>
      <c r="C34" s="192" t="str">
        <f>IF(csv!F29="","",csv!AO29)</f>
        <v>M16</v>
      </c>
      <c r="D34" s="192" t="str">
        <f>IF(csv!F29="","",csv!AP29&amp;"–"&amp;csv!AQ29&amp;"–"&amp;csv!AR29)</f>
        <v>3.91–125–8</v>
      </c>
      <c r="E34" s="193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>61–64–39–63–67–34–38–100–––––––––––––––––––––</v>
      </c>
      <c r="F34" s="169" t="s">
        <v>0</v>
      </c>
      <c r="G34" s="113"/>
      <c r="H34" s="115"/>
      <c r="J34" s="191" t="str">
        <f t="shared" si="0"/>
        <v/>
      </c>
      <c r="K34" s="194" t="str">
        <f>IF(H34="","",IF(COUNTIF(H$7:H33,H34)=0,MAX(K$7:K33)+1,MAX(K$7:K33)))</f>
        <v/>
      </c>
      <c r="L34" s="194" t="str">
        <f t="shared" si="6"/>
        <v/>
      </c>
      <c r="M34" s="192" t="str">
        <f t="shared" si="7"/>
        <v/>
      </c>
      <c r="N34" s="194" t="str">
        <f t="shared" si="1"/>
        <v/>
      </c>
      <c r="O34" s="194" t="str">
        <f t="shared" si="8"/>
        <v/>
      </c>
      <c r="P34" s="194" t="str">
        <f t="shared" si="2"/>
        <v/>
      </c>
      <c r="Q34" s="195" t="str">
        <f t="shared" si="3"/>
        <v/>
      </c>
      <c r="S34" s="196" t="str">
        <f t="shared" si="4"/>
        <v/>
      </c>
      <c r="T34" s="169" t="s">
        <v>0</v>
      </c>
      <c r="U34" s="196" t="str">
        <f t="shared" si="5"/>
        <v/>
      </c>
      <c r="V34" s="169" t="s">
        <v>0</v>
      </c>
    </row>
    <row r="35" spans="1:22" x14ac:dyDescent="0.25">
      <c r="A35" s="169" t="s">
        <v>0</v>
      </c>
      <c r="B35" s="191" t="str">
        <f>IF(csv!F30="","",csv!T30)</f>
        <v>M16</v>
      </c>
      <c r="C35" s="192" t="str">
        <f>IF(csv!F30="","",csv!AO30)</f>
        <v>M16</v>
      </c>
      <c r="D35" s="192" t="str">
        <f>IF(csv!F30="","",csv!AP30&amp;"–"&amp;csv!AQ30&amp;"–"&amp;csv!AR30)</f>
        <v>3.91–125–8</v>
      </c>
      <c r="E35" s="193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>61–64–39–63–67–34–38–100–––––––––––––––––––––</v>
      </c>
      <c r="F35" s="169" t="s">
        <v>0</v>
      </c>
      <c r="G35" s="113"/>
      <c r="H35" s="115"/>
      <c r="J35" s="191" t="str">
        <f t="shared" si="0"/>
        <v/>
      </c>
      <c r="K35" s="194" t="str">
        <f>IF(H35="","",IF(COUNTIF(H$7:H34,H35)=0,MAX(K$7:K34)+1,MAX(K$7:K34)))</f>
        <v/>
      </c>
      <c r="L35" s="194" t="str">
        <f t="shared" si="6"/>
        <v/>
      </c>
      <c r="M35" s="192" t="str">
        <f t="shared" si="7"/>
        <v/>
      </c>
      <c r="N35" s="194" t="str">
        <f t="shared" si="1"/>
        <v/>
      </c>
      <c r="O35" s="194" t="str">
        <f t="shared" si="8"/>
        <v/>
      </c>
      <c r="P35" s="194" t="str">
        <f t="shared" si="2"/>
        <v/>
      </c>
      <c r="Q35" s="195" t="str">
        <f t="shared" si="3"/>
        <v/>
      </c>
      <c r="S35" s="196" t="str">
        <f t="shared" si="4"/>
        <v/>
      </c>
      <c r="T35" s="169" t="s">
        <v>0</v>
      </c>
      <c r="U35" s="196" t="str">
        <f t="shared" si="5"/>
        <v/>
      </c>
      <c r="V35" s="169" t="s">
        <v>0</v>
      </c>
    </row>
    <row r="36" spans="1:22" x14ac:dyDescent="0.25">
      <c r="A36" s="169" t="s">
        <v>0</v>
      </c>
      <c r="B36" s="191" t="str">
        <f>IF(csv!F31="","",csv!T31)</f>
        <v>M16</v>
      </c>
      <c r="C36" s="192" t="str">
        <f>IF(csv!F31="","",csv!AO31)</f>
        <v>M16</v>
      </c>
      <c r="D36" s="192" t="str">
        <f>IF(csv!F31="","",csv!AP31&amp;"–"&amp;csv!AQ31&amp;"–"&amp;csv!AR31)</f>
        <v>3.91–125–8</v>
      </c>
      <c r="E36" s="193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>61–64–39–63–67–34–38–100–––––––––––––––––––––</v>
      </c>
      <c r="F36" s="169" t="s">
        <v>0</v>
      </c>
      <c r="G36" s="113"/>
      <c r="H36" s="115"/>
      <c r="J36" s="191" t="str">
        <f t="shared" si="0"/>
        <v/>
      </c>
      <c r="K36" s="194" t="str">
        <f>IF(H36="","",IF(COUNTIF(H$7:H35,H36)=0,MAX(K$7:K35)+1,MAX(K$7:K35)))</f>
        <v/>
      </c>
      <c r="L36" s="194" t="str">
        <f t="shared" si="6"/>
        <v/>
      </c>
      <c r="M36" s="192" t="str">
        <f t="shared" si="7"/>
        <v/>
      </c>
      <c r="N36" s="194" t="str">
        <f t="shared" si="1"/>
        <v/>
      </c>
      <c r="O36" s="194" t="str">
        <f t="shared" si="8"/>
        <v/>
      </c>
      <c r="P36" s="194" t="str">
        <f t="shared" si="2"/>
        <v/>
      </c>
      <c r="Q36" s="195" t="str">
        <f t="shared" si="3"/>
        <v/>
      </c>
      <c r="S36" s="196" t="str">
        <f t="shared" si="4"/>
        <v/>
      </c>
      <c r="T36" s="169" t="s">
        <v>0</v>
      </c>
      <c r="U36" s="196" t="str">
        <f t="shared" si="5"/>
        <v/>
      </c>
      <c r="V36" s="169" t="s">
        <v>0</v>
      </c>
    </row>
    <row r="37" spans="1:22" x14ac:dyDescent="0.25">
      <c r="A37" s="169" t="s">
        <v>0</v>
      </c>
      <c r="B37" s="191" t="str">
        <f>IF(csv!F32="","",csv!T32)</f>
        <v>M16</v>
      </c>
      <c r="C37" s="192" t="str">
        <f>IF(csv!F32="","",csv!AO32)</f>
        <v>M16</v>
      </c>
      <c r="D37" s="192" t="str">
        <f>IF(csv!F32="","",csv!AP32&amp;"–"&amp;csv!AQ32&amp;"–"&amp;csv!AR32)</f>
        <v>3.91–125–8</v>
      </c>
      <c r="E37" s="193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s="169" t="s">
        <v>0</v>
      </c>
      <c r="G37" s="113"/>
      <c r="H37" s="115"/>
      <c r="J37" s="191" t="str">
        <f t="shared" si="0"/>
        <v/>
      </c>
      <c r="K37" s="194" t="str">
        <f>IF(H37="","",IF(COUNTIF(H$7:H36,H37)=0,MAX(K$7:K36)+1,MAX(K$7:K36)))</f>
        <v/>
      </c>
      <c r="L37" s="194" t="str">
        <f t="shared" si="6"/>
        <v/>
      </c>
      <c r="M37" s="192" t="str">
        <f t="shared" si="7"/>
        <v/>
      </c>
      <c r="N37" s="194" t="str">
        <f t="shared" si="1"/>
        <v/>
      </c>
      <c r="O37" s="194" t="str">
        <f t="shared" si="8"/>
        <v/>
      </c>
      <c r="P37" s="194" t="str">
        <f t="shared" si="2"/>
        <v/>
      </c>
      <c r="Q37" s="195" t="str">
        <f t="shared" si="3"/>
        <v/>
      </c>
      <c r="S37" s="196" t="str">
        <f t="shared" si="4"/>
        <v/>
      </c>
      <c r="T37" s="169" t="s">
        <v>0</v>
      </c>
      <c r="U37" s="196" t="str">
        <f t="shared" si="5"/>
        <v/>
      </c>
      <c r="V37" s="169" t="s">
        <v>0</v>
      </c>
    </row>
    <row r="38" spans="1:22" x14ac:dyDescent="0.25">
      <c r="A38" s="169" t="s">
        <v>0</v>
      </c>
      <c r="B38" s="191" t="str">
        <f>IF(csv!F33="","",csv!T33)</f>
        <v>M16</v>
      </c>
      <c r="C38" s="192" t="str">
        <f>IF(csv!F33="","",csv!AO33)</f>
        <v>M16</v>
      </c>
      <c r="D38" s="192" t="str">
        <f>IF(csv!F33="","",csv!AP33&amp;"–"&amp;csv!AQ33&amp;"–"&amp;csv!AR33)</f>
        <v>3.91–125–8</v>
      </c>
      <c r="E38" s="193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s="169" t="s">
        <v>0</v>
      </c>
      <c r="G38" s="113"/>
      <c r="H38" s="115"/>
      <c r="J38" s="191" t="str">
        <f t="shared" si="0"/>
        <v/>
      </c>
      <c r="K38" s="194" t="str">
        <f>IF(H38="","",IF(COUNTIF(H$7:H37,H38)=0,MAX(K$7:K37)+1,MAX(K$7:K37)))</f>
        <v/>
      </c>
      <c r="L38" s="194" t="str">
        <f t="shared" si="6"/>
        <v/>
      </c>
      <c r="M38" s="192" t="str">
        <f t="shared" si="7"/>
        <v/>
      </c>
      <c r="N38" s="194" t="str">
        <f t="shared" si="1"/>
        <v/>
      </c>
      <c r="O38" s="194" t="str">
        <f t="shared" si="8"/>
        <v/>
      </c>
      <c r="P38" s="194" t="str">
        <f t="shared" si="2"/>
        <v/>
      </c>
      <c r="Q38" s="195" t="str">
        <f t="shared" si="3"/>
        <v/>
      </c>
      <c r="S38" s="196" t="str">
        <f t="shared" si="4"/>
        <v/>
      </c>
      <c r="T38" s="169" t="s">
        <v>0</v>
      </c>
      <c r="U38" s="196" t="str">
        <f t="shared" si="5"/>
        <v/>
      </c>
      <c r="V38" s="169" t="s">
        <v>0</v>
      </c>
    </row>
    <row r="39" spans="1:22" x14ac:dyDescent="0.25">
      <c r="A39" s="169" t="s">
        <v>0</v>
      </c>
      <c r="B39" s="191" t="str">
        <f>IF(csv!F34="","",csv!T34)</f>
        <v>M16</v>
      </c>
      <c r="C39" s="192" t="str">
        <f>IF(csv!F34="","",csv!AO34)</f>
        <v>M16</v>
      </c>
      <c r="D39" s="192" t="str">
        <f>IF(csv!F34="","",csv!AP34&amp;"–"&amp;csv!AQ34&amp;"–"&amp;csv!AR34)</f>
        <v>3.91–125–8</v>
      </c>
      <c r="E39" s="193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s="169" t="s">
        <v>0</v>
      </c>
      <c r="G39" s="113"/>
      <c r="H39" s="115"/>
      <c r="J39" s="191" t="str">
        <f t="shared" si="0"/>
        <v/>
      </c>
      <c r="K39" s="194" t="str">
        <f>IF(H39="","",IF(COUNTIF(H$7:H38,H39)=0,MAX(K$7:K38)+1,MAX(K$7:K38)))</f>
        <v/>
      </c>
      <c r="L39" s="194" t="str">
        <f t="shared" si="6"/>
        <v/>
      </c>
      <c r="M39" s="192" t="str">
        <f t="shared" si="7"/>
        <v/>
      </c>
      <c r="N39" s="194" t="str">
        <f t="shared" si="1"/>
        <v/>
      </c>
      <c r="O39" s="194" t="str">
        <f t="shared" si="8"/>
        <v/>
      </c>
      <c r="P39" s="194" t="str">
        <f t="shared" si="2"/>
        <v/>
      </c>
      <c r="Q39" s="195" t="str">
        <f t="shared" si="3"/>
        <v/>
      </c>
      <c r="S39" s="196" t="str">
        <f t="shared" si="4"/>
        <v/>
      </c>
      <c r="T39" s="169" t="s">
        <v>0</v>
      </c>
      <c r="U39" s="196" t="str">
        <f t="shared" si="5"/>
        <v/>
      </c>
      <c r="V39" s="169" t="s">
        <v>0</v>
      </c>
    </row>
    <row r="40" spans="1:22" x14ac:dyDescent="0.25">
      <c r="A40" s="169" t="s">
        <v>0</v>
      </c>
      <c r="B40" s="191" t="str">
        <f>IF(csv!F35="","",csv!T35)</f>
        <v>M16</v>
      </c>
      <c r="C40" s="192" t="str">
        <f>IF(csv!F35="","",csv!AO35)</f>
        <v>M16</v>
      </c>
      <c r="D40" s="192" t="str">
        <f>IF(csv!F35="","",csv!AP35&amp;"–"&amp;csv!AQ35&amp;"–"&amp;csv!AR35)</f>
        <v>3.91–125–8</v>
      </c>
      <c r="E40" s="193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>61–64–39––67–34–38–100–––––––––––––––––––––</v>
      </c>
      <c r="F40" s="169" t="s">
        <v>0</v>
      </c>
      <c r="G40" s="113"/>
      <c r="H40" s="115"/>
      <c r="J40" s="191" t="str">
        <f t="shared" ref="J40:J57" si="9">IF(G40="","",INDEX(kategorija_oznaka,MATCH(INDEX(natjecanjeKategorije_katRegId,MATCH(G40,natjecanjeKategorije_kategorija,0)),kategorija_id,0)))</f>
        <v/>
      </c>
      <c r="K40" s="194" t="str">
        <f>IF(H40="","",IF(COUNTIF(H$7:H39,H40)=0,MAX(K$7:K39)+1,MAX(K$7:K39)))</f>
        <v/>
      </c>
      <c r="L40" s="194" t="str">
        <f t="shared" si="6"/>
        <v/>
      </c>
      <c r="M40" s="192" t="str">
        <f t="shared" si="7"/>
        <v/>
      </c>
      <c r="N40" s="194" t="str">
        <f t="shared" ref="N40:N57" si="10">IF(L40="","",INDEX(csv,MATCH($G40,natjecanje_kategorija,0),41))</f>
        <v/>
      </c>
      <c r="O40" s="194" t="str">
        <f t="shared" si="8"/>
        <v/>
      </c>
      <c r="P40" s="194" t="str">
        <f t="shared" ref="P40:P57" si="11">IF(L40="","",INDEX(csv,MATCH($G40,natjecanje_kategorija,0),42))</f>
        <v/>
      </c>
      <c r="Q40" s="195" t="str">
        <f t="shared" ref="Q40:Q57" si="12">IF(L40="","",INDEX(csv,MATCH($G40,natjecanje_kategorija,0),43))</f>
        <v/>
      </c>
      <c r="S40" s="196" t="str">
        <f t="shared" ref="S40:S57" si="13">IF(L40="","","INSERT INTO staza (id,trka_id,naziv,duljina,uspon,broj_kontrola) VALUES ("&amp;L40&amp;","&amp;trka_id&amp;",'"&amp;M40&amp;"',"&amp;O40&amp;","&amp;P40&amp;","&amp;Q40&amp;");")</f>
        <v/>
      </c>
      <c r="T40" s="169" t="s">
        <v>0</v>
      </c>
      <c r="U40" s="196" t="str">
        <f t="shared" si="5"/>
        <v/>
      </c>
      <c r="V40" s="169" t="s">
        <v>0</v>
      </c>
    </row>
    <row r="41" spans="1:22" x14ac:dyDescent="0.25">
      <c r="A41" s="169" t="s">
        <v>0</v>
      </c>
      <c r="B41" s="191" t="str">
        <f>IF(csv!F36="","",csv!T36)</f>
        <v>M16</v>
      </c>
      <c r="C41" s="192" t="str">
        <f>IF(csv!F36="","",csv!AO36)</f>
        <v>M16</v>
      </c>
      <c r="D41" s="192" t="str">
        <f>IF(csv!F36="","",csv!AP36&amp;"–"&amp;csv!AQ36&amp;"–"&amp;csv!AR36)</f>
        <v>3.91–125–8</v>
      </c>
      <c r="E41" s="193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>61–64––––––100–––––––––––––––––––––</v>
      </c>
      <c r="F41" s="169" t="s">
        <v>0</v>
      </c>
      <c r="G41" s="113"/>
      <c r="H41" s="115"/>
      <c r="J41" s="191" t="str">
        <f t="shared" si="9"/>
        <v/>
      </c>
      <c r="K41" s="194" t="str">
        <f>IF(H41="","",IF(COUNTIF(H$7:H40,H41)=0,MAX(K$7:K40)+1,MAX(K$7:K40)))</f>
        <v/>
      </c>
      <c r="L41" s="194" t="str">
        <f t="shared" si="6"/>
        <v/>
      </c>
      <c r="M41" s="192" t="str">
        <f t="shared" si="7"/>
        <v/>
      </c>
      <c r="N41" s="194" t="str">
        <f t="shared" si="10"/>
        <v/>
      </c>
      <c r="O41" s="194" t="str">
        <f t="shared" si="8"/>
        <v/>
      </c>
      <c r="P41" s="194" t="str">
        <f t="shared" si="11"/>
        <v/>
      </c>
      <c r="Q41" s="195" t="str">
        <f t="shared" si="12"/>
        <v/>
      </c>
      <c r="S41" s="196" t="str">
        <f t="shared" si="13"/>
        <v/>
      </c>
      <c r="T41" s="169" t="s">
        <v>0</v>
      </c>
      <c r="U41" s="196" t="str">
        <f t="shared" si="5"/>
        <v/>
      </c>
      <c r="V41" s="169" t="s">
        <v>0</v>
      </c>
    </row>
    <row r="42" spans="1:22" x14ac:dyDescent="0.25">
      <c r="A42" s="169" t="s">
        <v>0</v>
      </c>
      <c r="B42" s="191" t="str">
        <f>IF(csv!F37="","",csv!T37)</f>
        <v>M16</v>
      </c>
      <c r="C42" s="192" t="str">
        <f>IF(csv!F37="","",csv!AO37)</f>
        <v>M16</v>
      </c>
      <c r="D42" s="192" t="str">
        <f>IF(csv!F37="","",csv!AP37&amp;"–"&amp;csv!AQ37&amp;"–"&amp;csv!AR37)</f>
        <v>3.91–125–8</v>
      </c>
      <c r="E42" s="193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/>
      </c>
      <c r="F42" s="169" t="s">
        <v>0</v>
      </c>
      <c r="G42" s="113"/>
      <c r="H42" s="115"/>
      <c r="J42" s="191" t="str">
        <f t="shared" si="9"/>
        <v/>
      </c>
      <c r="K42" s="194" t="str">
        <f>IF(H42="","",IF(COUNTIF(H$7:H41,H42)=0,MAX(K$7:K41)+1,MAX(K$7:K41)))</f>
        <v/>
      </c>
      <c r="L42" s="194" t="str">
        <f t="shared" si="6"/>
        <v/>
      </c>
      <c r="M42" s="192" t="str">
        <f t="shared" si="7"/>
        <v/>
      </c>
      <c r="N42" s="194" t="str">
        <f t="shared" si="10"/>
        <v/>
      </c>
      <c r="O42" s="194" t="str">
        <f t="shared" si="8"/>
        <v/>
      </c>
      <c r="P42" s="194" t="str">
        <f t="shared" si="11"/>
        <v/>
      </c>
      <c r="Q42" s="195" t="str">
        <f t="shared" si="12"/>
        <v/>
      </c>
      <c r="S42" s="196" t="str">
        <f t="shared" si="13"/>
        <v/>
      </c>
      <c r="T42" s="169" t="s">
        <v>0</v>
      </c>
      <c r="U42" s="196" t="str">
        <f t="shared" si="5"/>
        <v/>
      </c>
      <c r="V42" s="169" t="s">
        <v>0</v>
      </c>
    </row>
    <row r="43" spans="1:22" x14ac:dyDescent="0.25">
      <c r="A43" s="169" t="s">
        <v>0</v>
      </c>
      <c r="B43" s="191" t="str">
        <f>IF(csv!F38="","",csv!T38)</f>
        <v>M20</v>
      </c>
      <c r="C43" s="192" t="str">
        <f>IF(csv!F38="","",csv!AO38)</f>
        <v>M20</v>
      </c>
      <c r="D43" s="192" t="str">
        <f>IF(csv!F38="","",csv!AP38&amp;"–"&amp;csv!AQ38&amp;"–"&amp;csv!AR38)</f>
        <v>5.91–290–10</v>
      </c>
      <c r="E43" s="193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>41–71–47–45–50–46–49–62–55–100–––––––––––––––––––</v>
      </c>
      <c r="F43" s="169" t="s">
        <v>0</v>
      </c>
      <c r="G43" s="113"/>
      <c r="H43" s="115"/>
      <c r="J43" s="191" t="str">
        <f t="shared" si="9"/>
        <v/>
      </c>
      <c r="K43" s="194" t="str">
        <f>IF(H43="","",IF(COUNTIF(H$7:H42,H43)=0,MAX(K$7:K42)+1,MAX(K$7:K42)))</f>
        <v/>
      </c>
      <c r="L43" s="194" t="str">
        <f t="shared" si="6"/>
        <v/>
      </c>
      <c r="M43" s="192" t="str">
        <f t="shared" si="7"/>
        <v/>
      </c>
      <c r="N43" s="194" t="str">
        <f t="shared" si="10"/>
        <v/>
      </c>
      <c r="O43" s="194" t="str">
        <f t="shared" si="8"/>
        <v/>
      </c>
      <c r="P43" s="194" t="str">
        <f t="shared" si="11"/>
        <v/>
      </c>
      <c r="Q43" s="195" t="str">
        <f t="shared" si="12"/>
        <v/>
      </c>
      <c r="S43" s="196" t="str">
        <f t="shared" si="13"/>
        <v/>
      </c>
      <c r="T43" s="169" t="s">
        <v>0</v>
      </c>
      <c r="U43" s="196" t="str">
        <f t="shared" si="5"/>
        <v/>
      </c>
      <c r="V43" s="169" t="s">
        <v>0</v>
      </c>
    </row>
    <row r="44" spans="1:22" x14ac:dyDescent="0.25">
      <c r="A44" s="169" t="s">
        <v>0</v>
      </c>
      <c r="B44" s="191" t="str">
        <f>IF(csv!F39="","",csv!T39)</f>
        <v>M20</v>
      </c>
      <c r="C44" s="192" t="str">
        <f>IF(csv!F39="","",csv!AO39)</f>
        <v>M20</v>
      </c>
      <c r="D44" s="192" t="str">
        <f>IF(csv!F39="","",csv!AP39&amp;"–"&amp;csv!AQ39&amp;"–"&amp;csv!AR39)</f>
        <v>5.91–290–10</v>
      </c>
      <c r="E44" s="193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>41–71–47–45–50–46–49–62–55–100–––––––––––––––––––</v>
      </c>
      <c r="F44" s="169" t="s">
        <v>0</v>
      </c>
      <c r="G44" s="113"/>
      <c r="H44" s="115"/>
      <c r="J44" s="191" t="str">
        <f t="shared" si="9"/>
        <v/>
      </c>
      <c r="K44" s="194" t="str">
        <f>IF(H44="","",IF(COUNTIF(H$7:H43,H44)=0,MAX(K$7:K43)+1,MAX(K$7:K43)))</f>
        <v/>
      </c>
      <c r="L44" s="194" t="str">
        <f t="shared" si="6"/>
        <v/>
      </c>
      <c r="M44" s="192" t="str">
        <f t="shared" si="7"/>
        <v/>
      </c>
      <c r="N44" s="194" t="str">
        <f t="shared" si="10"/>
        <v/>
      </c>
      <c r="O44" s="194" t="str">
        <f t="shared" si="8"/>
        <v/>
      </c>
      <c r="P44" s="194" t="str">
        <f t="shared" si="11"/>
        <v/>
      </c>
      <c r="Q44" s="195" t="str">
        <f t="shared" si="12"/>
        <v/>
      </c>
      <c r="S44" s="196" t="str">
        <f t="shared" si="13"/>
        <v/>
      </c>
      <c r="T44" s="169" t="s">
        <v>0</v>
      </c>
      <c r="U44" s="196" t="str">
        <f t="shared" si="5"/>
        <v/>
      </c>
      <c r="V44" s="169" t="s">
        <v>0</v>
      </c>
    </row>
    <row r="45" spans="1:22" x14ac:dyDescent="0.25">
      <c r="A45" s="169" t="s">
        <v>0</v>
      </c>
      <c r="B45" s="191" t="str">
        <f>IF(csv!F40="","",csv!T40)</f>
        <v>M20</v>
      </c>
      <c r="C45" s="192" t="str">
        <f>IF(csv!F40="","",csv!AO40)</f>
        <v>M20</v>
      </c>
      <c r="D45" s="192" t="str">
        <f>IF(csv!F40="","",csv!AP40&amp;"–"&amp;csv!AQ40&amp;"–"&amp;csv!AR40)</f>
        <v>5.91–290–10</v>
      </c>
      <c r="E45" s="193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>41–71–47–45–50–46–49–62–55–100–––––––––––––––––––</v>
      </c>
      <c r="F45" s="169" t="s">
        <v>0</v>
      </c>
      <c r="G45" s="113"/>
      <c r="H45" s="115"/>
      <c r="J45" s="191" t="str">
        <f t="shared" si="9"/>
        <v/>
      </c>
      <c r="K45" s="194" t="str">
        <f>IF(H45="","",IF(COUNTIF(H$7:H44,H45)=0,MAX(K$7:K44)+1,MAX(K$7:K44)))</f>
        <v/>
      </c>
      <c r="L45" s="194" t="str">
        <f t="shared" si="6"/>
        <v/>
      </c>
      <c r="M45" s="192" t="str">
        <f t="shared" si="7"/>
        <v/>
      </c>
      <c r="N45" s="194" t="str">
        <f t="shared" si="10"/>
        <v/>
      </c>
      <c r="O45" s="194" t="str">
        <f t="shared" si="8"/>
        <v/>
      </c>
      <c r="P45" s="194" t="str">
        <f t="shared" si="11"/>
        <v/>
      </c>
      <c r="Q45" s="195" t="str">
        <f t="shared" si="12"/>
        <v/>
      </c>
      <c r="S45" s="196" t="str">
        <f t="shared" si="13"/>
        <v/>
      </c>
      <c r="T45" s="169" t="s">
        <v>0</v>
      </c>
      <c r="U45" s="196" t="str">
        <f t="shared" si="5"/>
        <v/>
      </c>
      <c r="V45" s="169" t="s">
        <v>0</v>
      </c>
    </row>
    <row r="46" spans="1:22" x14ac:dyDescent="0.25">
      <c r="A46" s="169" t="s">
        <v>0</v>
      </c>
      <c r="B46" s="191" t="str">
        <f>IF(csv!F41="","",csv!T41)</f>
        <v>M20</v>
      </c>
      <c r="C46" s="192" t="str">
        <f>IF(csv!F41="","",csv!AO41)</f>
        <v>M20</v>
      </c>
      <c r="D46" s="192" t="str">
        <f>IF(csv!F41="","",csv!AP41&amp;"–"&amp;csv!AQ41&amp;"–"&amp;csv!AR41)</f>
        <v>5.91–290–10</v>
      </c>
      <c r="E46" s="193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>41–71–47–45–50–46–49–62–55–100–––––––––––––––––––</v>
      </c>
      <c r="F46" s="169" t="s">
        <v>0</v>
      </c>
      <c r="G46" s="113"/>
      <c r="H46" s="115"/>
      <c r="J46" s="191" t="str">
        <f t="shared" si="9"/>
        <v/>
      </c>
      <c r="K46" s="194" t="str">
        <f>IF(H46="","",IF(COUNTIF(H$7:H45,H46)=0,MAX(K$7:K45)+1,MAX(K$7:K45)))</f>
        <v/>
      </c>
      <c r="L46" s="194" t="str">
        <f t="shared" si="6"/>
        <v/>
      </c>
      <c r="M46" s="192" t="str">
        <f t="shared" si="7"/>
        <v/>
      </c>
      <c r="N46" s="194" t="str">
        <f t="shared" si="10"/>
        <v/>
      </c>
      <c r="O46" s="194" t="str">
        <f t="shared" si="8"/>
        <v/>
      </c>
      <c r="P46" s="194" t="str">
        <f t="shared" si="11"/>
        <v/>
      </c>
      <c r="Q46" s="195" t="str">
        <f t="shared" si="12"/>
        <v/>
      </c>
      <c r="S46" s="196" t="str">
        <f t="shared" si="13"/>
        <v/>
      </c>
      <c r="T46" s="169" t="s">
        <v>0</v>
      </c>
      <c r="U46" s="196" t="str">
        <f t="shared" si="5"/>
        <v/>
      </c>
      <c r="V46" s="169" t="s">
        <v>0</v>
      </c>
    </row>
    <row r="47" spans="1:22" x14ac:dyDescent="0.25">
      <c r="A47" s="169" t="s">
        <v>0</v>
      </c>
      <c r="B47" s="191" t="str">
        <f>IF(csv!F42="","",csv!T42)</f>
        <v>M20</v>
      </c>
      <c r="C47" s="192" t="str">
        <f>IF(csv!F42="","",csv!AO42)</f>
        <v>M20</v>
      </c>
      <c r="D47" s="192" t="str">
        <f>IF(csv!F42="","",csv!AP42&amp;"–"&amp;csv!AQ42&amp;"–"&amp;csv!AR42)</f>
        <v>5.91–290–10</v>
      </c>
      <c r="E47" s="193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>41–71–47–45–50–46–49–62–55–100–––––––––––––––––––</v>
      </c>
      <c r="F47" s="169" t="s">
        <v>0</v>
      </c>
      <c r="G47" s="113"/>
      <c r="H47" s="115"/>
      <c r="J47" s="191" t="str">
        <f t="shared" si="9"/>
        <v/>
      </c>
      <c r="K47" s="194" t="str">
        <f>IF(H47="","",IF(COUNTIF(H$7:H46,H47)=0,MAX(K$7:K46)+1,MAX(K$7:K46)))</f>
        <v/>
      </c>
      <c r="L47" s="194" t="str">
        <f t="shared" si="6"/>
        <v/>
      </c>
      <c r="M47" s="192" t="str">
        <f t="shared" si="7"/>
        <v/>
      </c>
      <c r="N47" s="194" t="str">
        <f t="shared" si="10"/>
        <v/>
      </c>
      <c r="O47" s="194" t="str">
        <f t="shared" si="8"/>
        <v/>
      </c>
      <c r="P47" s="194" t="str">
        <f t="shared" si="11"/>
        <v/>
      </c>
      <c r="Q47" s="195" t="str">
        <f t="shared" si="12"/>
        <v/>
      </c>
      <c r="S47" s="196" t="str">
        <f t="shared" si="13"/>
        <v/>
      </c>
      <c r="T47" s="169" t="s">
        <v>0</v>
      </c>
      <c r="U47" s="196" t="str">
        <f t="shared" si="5"/>
        <v/>
      </c>
      <c r="V47" s="169" t="s">
        <v>0</v>
      </c>
    </row>
    <row r="48" spans="1:22" x14ac:dyDescent="0.25">
      <c r="A48" s="169" t="s">
        <v>0</v>
      </c>
      <c r="B48" s="191" t="str">
        <f>IF(csv!F43="","",csv!T43)</f>
        <v>M20</v>
      </c>
      <c r="C48" s="192" t="str">
        <f>IF(csv!F43="","",csv!AO43)</f>
        <v>M20</v>
      </c>
      <c r="D48" s="192" t="str">
        <f>IF(csv!F43="","",csv!AP43&amp;"–"&amp;csv!AQ43&amp;"–"&amp;csv!AR43)</f>
        <v>5.91–290–10</v>
      </c>
      <c r="E48" s="193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>41–71–47–45–50–46–49–62–55–100–––––––––––––––––––</v>
      </c>
      <c r="F48" s="169" t="s">
        <v>0</v>
      </c>
      <c r="G48" s="113"/>
      <c r="H48" s="115"/>
      <c r="J48" s="191" t="str">
        <f t="shared" si="9"/>
        <v/>
      </c>
      <c r="K48" s="194" t="str">
        <f>IF(H48="","",IF(COUNTIF(H$7:H47,H48)=0,MAX(K$7:K47)+1,MAX(K$7:K47)))</f>
        <v/>
      </c>
      <c r="L48" s="194" t="str">
        <f t="shared" si="6"/>
        <v/>
      </c>
      <c r="M48" s="192" t="str">
        <f t="shared" si="7"/>
        <v/>
      </c>
      <c r="N48" s="194" t="str">
        <f t="shared" si="10"/>
        <v/>
      </c>
      <c r="O48" s="194" t="str">
        <f t="shared" si="8"/>
        <v/>
      </c>
      <c r="P48" s="194" t="str">
        <f t="shared" si="11"/>
        <v/>
      </c>
      <c r="Q48" s="195" t="str">
        <f t="shared" si="12"/>
        <v/>
      </c>
      <c r="S48" s="196" t="str">
        <f t="shared" si="13"/>
        <v/>
      </c>
      <c r="T48" s="169" t="s">
        <v>0</v>
      </c>
      <c r="U48" s="196" t="str">
        <f t="shared" si="5"/>
        <v/>
      </c>
      <c r="V48" s="169" t="s">
        <v>0</v>
      </c>
    </row>
    <row r="49" spans="1:22" x14ac:dyDescent="0.25">
      <c r="A49" s="169" t="s">
        <v>0</v>
      </c>
      <c r="B49" s="191" t="str">
        <f>IF(csv!F44="","",csv!T44)</f>
        <v>M20</v>
      </c>
      <c r="C49" s="192" t="str">
        <f>IF(csv!F44="","",csv!AO44)</f>
        <v>M20</v>
      </c>
      <c r="D49" s="192" t="str">
        <f>IF(csv!F44="","",csv!AP44&amp;"–"&amp;csv!AQ44&amp;"–"&amp;csv!AR44)</f>
        <v>5.91–290–10</v>
      </c>
      <c r="E49" s="193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s="169" t="s">
        <v>0</v>
      </c>
      <c r="G49" s="113"/>
      <c r="H49" s="115"/>
      <c r="J49" s="191" t="str">
        <f t="shared" si="9"/>
        <v/>
      </c>
      <c r="K49" s="194" t="str">
        <f>IF(H49="","",IF(COUNTIF(H$7:H48,H49)=0,MAX(K$7:K48)+1,MAX(K$7:K48)))</f>
        <v/>
      </c>
      <c r="L49" s="194" t="str">
        <f t="shared" si="6"/>
        <v/>
      </c>
      <c r="M49" s="192" t="str">
        <f t="shared" si="7"/>
        <v/>
      </c>
      <c r="N49" s="194" t="str">
        <f t="shared" si="10"/>
        <v/>
      </c>
      <c r="O49" s="194" t="str">
        <f t="shared" si="8"/>
        <v/>
      </c>
      <c r="P49" s="194" t="str">
        <f t="shared" si="11"/>
        <v/>
      </c>
      <c r="Q49" s="195" t="str">
        <f t="shared" si="12"/>
        <v/>
      </c>
      <c r="S49" s="196" t="str">
        <f t="shared" si="13"/>
        <v/>
      </c>
      <c r="T49" s="169" t="s">
        <v>0</v>
      </c>
      <c r="U49" s="196" t="str">
        <f t="shared" si="5"/>
        <v/>
      </c>
      <c r="V49" s="169" t="s">
        <v>0</v>
      </c>
    </row>
    <row r="50" spans="1:22" x14ac:dyDescent="0.25">
      <c r="A50" s="169" t="s">
        <v>0</v>
      </c>
      <c r="B50" s="191" t="str">
        <f>IF(csv!F45="","",csv!T45)</f>
        <v>M20</v>
      </c>
      <c r="C50" s="192" t="str">
        <f>IF(csv!F45="","",csv!AO45)</f>
        <v>M20</v>
      </c>
      <c r="D50" s="192" t="str">
        <f>IF(csv!F45="","",csv!AP45&amp;"–"&amp;csv!AQ45&amp;"–"&amp;csv!AR45)</f>
        <v>5.91–290–10</v>
      </c>
      <c r="E50" s="193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s="169" t="s">
        <v>0</v>
      </c>
      <c r="G50" s="113"/>
      <c r="H50" s="115"/>
      <c r="J50" s="191" t="str">
        <f t="shared" si="9"/>
        <v/>
      </c>
      <c r="K50" s="194" t="str">
        <f>IF(H50="","",IF(COUNTIF(H$7:H49,H50)=0,MAX(K$7:K49)+1,MAX(K$7:K49)))</f>
        <v/>
      </c>
      <c r="L50" s="194" t="str">
        <f t="shared" si="6"/>
        <v/>
      </c>
      <c r="M50" s="192" t="str">
        <f t="shared" si="7"/>
        <v/>
      </c>
      <c r="N50" s="194" t="str">
        <f t="shared" si="10"/>
        <v/>
      </c>
      <c r="O50" s="194" t="str">
        <f t="shared" si="8"/>
        <v/>
      </c>
      <c r="P50" s="194" t="str">
        <f t="shared" si="11"/>
        <v/>
      </c>
      <c r="Q50" s="195" t="str">
        <f t="shared" si="12"/>
        <v/>
      </c>
      <c r="S50" s="196" t="str">
        <f t="shared" si="13"/>
        <v/>
      </c>
      <c r="T50" s="169" t="s">
        <v>0</v>
      </c>
      <c r="U50" s="196" t="str">
        <f t="shared" si="5"/>
        <v/>
      </c>
      <c r="V50" s="169" t="s">
        <v>0</v>
      </c>
    </row>
    <row r="51" spans="1:22" x14ac:dyDescent="0.25">
      <c r="A51" s="169" t="s">
        <v>0</v>
      </c>
      <c r="B51" s="191" t="str">
        <f>IF(csv!F46="","",csv!T46)</f>
        <v>M20</v>
      </c>
      <c r="C51" s="192" t="str">
        <f>IF(csv!F46="","",csv!AO46)</f>
        <v>M20</v>
      </c>
      <c r="D51" s="192" t="str">
        <f>IF(csv!F46="","",csv!AP46&amp;"–"&amp;csv!AQ46&amp;"–"&amp;csv!AR46)</f>
        <v>5.91–290–10</v>
      </c>
      <c r="E51" s="193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s="169" t="s">
        <v>0</v>
      </c>
      <c r="G51" s="113"/>
      <c r="H51" s="115"/>
      <c r="J51" s="191" t="str">
        <f t="shared" si="9"/>
        <v/>
      </c>
      <c r="K51" s="194" t="str">
        <f>IF(H51="","",IF(COUNTIF(H$7:H50,H51)=0,MAX(K$7:K50)+1,MAX(K$7:K50)))</f>
        <v/>
      </c>
      <c r="L51" s="194" t="str">
        <f t="shared" si="6"/>
        <v/>
      </c>
      <c r="M51" s="192" t="str">
        <f t="shared" si="7"/>
        <v/>
      </c>
      <c r="N51" s="194" t="str">
        <f t="shared" si="10"/>
        <v/>
      </c>
      <c r="O51" s="194" t="str">
        <f t="shared" si="8"/>
        <v/>
      </c>
      <c r="P51" s="194" t="str">
        <f t="shared" si="11"/>
        <v/>
      </c>
      <c r="Q51" s="195" t="str">
        <f t="shared" si="12"/>
        <v/>
      </c>
      <c r="S51" s="196" t="str">
        <f t="shared" si="13"/>
        <v/>
      </c>
      <c r="T51" s="169" t="s">
        <v>0</v>
      </c>
      <c r="U51" s="196" t="str">
        <f t="shared" si="5"/>
        <v/>
      </c>
      <c r="V51" s="169" t="s">
        <v>0</v>
      </c>
    </row>
    <row r="52" spans="1:22" x14ac:dyDescent="0.25">
      <c r="A52" s="169" t="s">
        <v>0</v>
      </c>
      <c r="B52" s="191" t="str">
        <f>IF(csv!F47="","",csv!T47)</f>
        <v>M20</v>
      </c>
      <c r="C52" s="192" t="str">
        <f>IF(csv!F47="","",csv!AO47)</f>
        <v>M20</v>
      </c>
      <c r="D52" s="192" t="str">
        <f>IF(csv!F47="","",csv!AP47&amp;"–"&amp;csv!AQ47&amp;"–"&amp;csv!AR47)</f>
        <v>5.91–290–10</v>
      </c>
      <c r="E52" s="193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>41–––––––––100–––––––––––––––––––</v>
      </c>
      <c r="F52" s="169" t="s">
        <v>0</v>
      </c>
      <c r="G52" s="113"/>
      <c r="H52" s="115"/>
      <c r="J52" s="191" t="str">
        <f t="shared" si="9"/>
        <v/>
      </c>
      <c r="K52" s="194" t="str">
        <f>IF(H52="","",IF(COUNTIF(H$7:H51,H52)=0,MAX(K$7:K51)+1,MAX(K$7:K51)))</f>
        <v/>
      </c>
      <c r="L52" s="194" t="str">
        <f t="shared" si="6"/>
        <v/>
      </c>
      <c r="M52" s="192" t="str">
        <f t="shared" si="7"/>
        <v/>
      </c>
      <c r="N52" s="194" t="str">
        <f t="shared" si="10"/>
        <v/>
      </c>
      <c r="O52" s="194" t="str">
        <f t="shared" si="8"/>
        <v/>
      </c>
      <c r="P52" s="194" t="str">
        <f t="shared" si="11"/>
        <v/>
      </c>
      <c r="Q52" s="195" t="str">
        <f t="shared" si="12"/>
        <v/>
      </c>
      <c r="S52" s="196" t="str">
        <f t="shared" si="13"/>
        <v/>
      </c>
      <c r="T52" s="169" t="s">
        <v>0</v>
      </c>
      <c r="U52" s="196" t="str">
        <f t="shared" si="5"/>
        <v/>
      </c>
      <c r="V52" s="169" t="s">
        <v>0</v>
      </c>
    </row>
    <row r="53" spans="1:22" x14ac:dyDescent="0.25">
      <c r="A53" s="169" t="s">
        <v>0</v>
      </c>
      <c r="B53" s="191" t="str">
        <f>IF(csv!F48="","",csv!T48)</f>
        <v>M21A</v>
      </c>
      <c r="C53" s="192" t="str">
        <f>IF(csv!F48="","",csv!AO48)</f>
        <v>M21A</v>
      </c>
      <c r="D53" s="192" t="str">
        <f>IF(csv!F48="","",csv!AP48&amp;"–"&amp;csv!AQ48&amp;"–"&amp;csv!AR48)</f>
        <v>9.14–460–17</v>
      </c>
      <c r="E53" s="193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>43–56–71–45–50–46–48–49–31–51–32–33–52–53–54–55–100––––––––––––</v>
      </c>
      <c r="F53" s="169" t="s">
        <v>0</v>
      </c>
      <c r="G53" s="113"/>
      <c r="H53" s="115"/>
      <c r="J53" s="191" t="str">
        <f t="shared" si="9"/>
        <v/>
      </c>
      <c r="K53" s="194" t="str">
        <f>IF(H53="","",IF(COUNTIF(H$7:H52,H53)=0,MAX(K$7:K52)+1,MAX(K$7:K52)))</f>
        <v/>
      </c>
      <c r="L53" s="194" t="str">
        <f t="shared" si="6"/>
        <v/>
      </c>
      <c r="M53" s="192" t="str">
        <f t="shared" si="7"/>
        <v/>
      </c>
      <c r="N53" s="194" t="str">
        <f t="shared" si="10"/>
        <v/>
      </c>
      <c r="O53" s="194" t="str">
        <f t="shared" si="8"/>
        <v/>
      </c>
      <c r="P53" s="194" t="str">
        <f t="shared" si="11"/>
        <v/>
      </c>
      <c r="Q53" s="195" t="str">
        <f t="shared" si="12"/>
        <v/>
      </c>
      <c r="S53" s="196" t="str">
        <f t="shared" si="13"/>
        <v/>
      </c>
      <c r="T53" s="169" t="s">
        <v>0</v>
      </c>
      <c r="U53" s="196" t="str">
        <f t="shared" si="5"/>
        <v/>
      </c>
      <c r="V53" s="169" t="s">
        <v>0</v>
      </c>
    </row>
    <row r="54" spans="1:22" x14ac:dyDescent="0.25">
      <c r="A54" s="169" t="s">
        <v>0</v>
      </c>
      <c r="B54" s="191" t="str">
        <f>IF(csv!F49="","",csv!T49)</f>
        <v>M21A</v>
      </c>
      <c r="C54" s="192" t="str">
        <f>IF(csv!F49="","",csv!AO49)</f>
        <v>M21A</v>
      </c>
      <c r="D54" s="192" t="str">
        <f>IF(csv!F49="","",csv!AP49&amp;"–"&amp;csv!AQ49&amp;"–"&amp;csv!AR49)</f>
        <v>9.14–460–17</v>
      </c>
      <c r="E54" s="193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>43–56–71–45–50–46–48–49–31–51–32–33–52–53–54–55–100––––––––––––</v>
      </c>
      <c r="F54" s="169" t="s">
        <v>0</v>
      </c>
      <c r="G54" s="113"/>
      <c r="H54" s="115"/>
      <c r="J54" s="191" t="str">
        <f t="shared" si="9"/>
        <v/>
      </c>
      <c r="K54" s="194" t="str">
        <f>IF(H54="","",IF(COUNTIF(H$7:H53,H54)=0,MAX(K$7:K53)+1,MAX(K$7:K53)))</f>
        <v/>
      </c>
      <c r="L54" s="194" t="str">
        <f t="shared" si="6"/>
        <v/>
      </c>
      <c r="M54" s="192" t="str">
        <f t="shared" si="7"/>
        <v/>
      </c>
      <c r="N54" s="194" t="str">
        <f t="shared" si="10"/>
        <v/>
      </c>
      <c r="O54" s="194" t="str">
        <f t="shared" si="8"/>
        <v/>
      </c>
      <c r="P54" s="194" t="str">
        <f t="shared" si="11"/>
        <v/>
      </c>
      <c r="Q54" s="195" t="str">
        <f t="shared" si="12"/>
        <v/>
      </c>
      <c r="S54" s="196" t="str">
        <f t="shared" si="13"/>
        <v/>
      </c>
      <c r="T54" s="169" t="s">
        <v>0</v>
      </c>
      <c r="U54" s="196" t="str">
        <f t="shared" si="5"/>
        <v/>
      </c>
      <c r="V54" s="169" t="s">
        <v>0</v>
      </c>
    </row>
    <row r="55" spans="1:22" x14ac:dyDescent="0.25">
      <c r="A55" s="169" t="s">
        <v>0</v>
      </c>
      <c r="B55" s="191" t="str">
        <f>IF(csv!F50="","",csv!T50)</f>
        <v>M21A</v>
      </c>
      <c r="C55" s="192" t="str">
        <f>IF(csv!F50="","",csv!AO50)</f>
        <v>M21A</v>
      </c>
      <c r="D55" s="192" t="str">
        <f>IF(csv!F50="","",csv!AP50&amp;"–"&amp;csv!AQ50&amp;"–"&amp;csv!AR50)</f>
        <v>9.14–460–17</v>
      </c>
      <c r="E55" s="193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>43–56–71–45–50–46–48–49–31–51–32–33–52–53–54–55–100––––––––––––</v>
      </c>
      <c r="F55" s="169" t="s">
        <v>0</v>
      </c>
      <c r="G55" s="113"/>
      <c r="H55" s="115"/>
      <c r="J55" s="191" t="str">
        <f t="shared" si="9"/>
        <v/>
      </c>
      <c r="K55" s="194" t="str">
        <f>IF(H55="","",IF(COUNTIF(H$7:H54,H55)=0,MAX(K$7:K54)+1,MAX(K$7:K54)))</f>
        <v/>
      </c>
      <c r="L55" s="194" t="str">
        <f t="shared" si="6"/>
        <v/>
      </c>
      <c r="M55" s="192" t="str">
        <f t="shared" si="7"/>
        <v/>
      </c>
      <c r="N55" s="194" t="str">
        <f t="shared" si="10"/>
        <v/>
      </c>
      <c r="O55" s="194" t="str">
        <f t="shared" si="8"/>
        <v/>
      </c>
      <c r="P55" s="194" t="str">
        <f t="shared" si="11"/>
        <v/>
      </c>
      <c r="Q55" s="195" t="str">
        <f t="shared" si="12"/>
        <v/>
      </c>
      <c r="S55" s="196" t="str">
        <f t="shared" si="13"/>
        <v/>
      </c>
      <c r="T55" s="169" t="s">
        <v>0</v>
      </c>
      <c r="U55" s="196" t="str">
        <f t="shared" si="5"/>
        <v/>
      </c>
      <c r="V55" s="169" t="s">
        <v>0</v>
      </c>
    </row>
    <row r="56" spans="1:22" x14ac:dyDescent="0.25">
      <c r="A56" s="169" t="s">
        <v>0</v>
      </c>
      <c r="B56" s="191" t="str">
        <f>IF(csv!F51="","",csv!T51)</f>
        <v>M21A</v>
      </c>
      <c r="C56" s="192" t="str">
        <f>IF(csv!F51="","",csv!AO51)</f>
        <v>M21A</v>
      </c>
      <c r="D56" s="192" t="str">
        <f>IF(csv!F51="","",csv!AP51&amp;"–"&amp;csv!AQ51&amp;"–"&amp;csv!AR51)</f>
        <v>9.14–460–17</v>
      </c>
      <c r="E56" s="193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>43–56–71–45–50–46–48–49–31–51–32–33–52–53–54–55–100––––––––––––</v>
      </c>
      <c r="F56" s="169" t="s">
        <v>0</v>
      </c>
      <c r="G56" s="113"/>
      <c r="H56" s="115"/>
      <c r="J56" s="191" t="str">
        <f t="shared" si="9"/>
        <v/>
      </c>
      <c r="K56" s="194" t="str">
        <f>IF(H56="","",IF(COUNTIF(H$7:H55,H56)=0,MAX(K$7:K55)+1,MAX(K$7:K55)))</f>
        <v/>
      </c>
      <c r="L56" s="194" t="str">
        <f t="shared" si="6"/>
        <v/>
      </c>
      <c r="M56" s="192" t="str">
        <f t="shared" si="7"/>
        <v/>
      </c>
      <c r="N56" s="194" t="str">
        <f t="shared" si="10"/>
        <v/>
      </c>
      <c r="O56" s="194" t="str">
        <f t="shared" si="8"/>
        <v/>
      </c>
      <c r="P56" s="194" t="str">
        <f t="shared" si="11"/>
        <v/>
      </c>
      <c r="Q56" s="195" t="str">
        <f t="shared" si="12"/>
        <v/>
      </c>
      <c r="S56" s="196" t="str">
        <f t="shared" si="13"/>
        <v/>
      </c>
      <c r="T56" s="169" t="s">
        <v>0</v>
      </c>
      <c r="U56" s="196" t="str">
        <f t="shared" si="5"/>
        <v/>
      </c>
      <c r="V56" s="169" t="s">
        <v>0</v>
      </c>
    </row>
    <row r="57" spans="1:22" ht="15.75" thickBot="1" x14ac:dyDescent="0.3">
      <c r="A57" s="169" t="s">
        <v>0</v>
      </c>
      <c r="B57" s="191" t="str">
        <f>IF(csv!F52="","",csv!T52)</f>
        <v>M21A</v>
      </c>
      <c r="C57" s="192" t="str">
        <f>IF(csv!F52="","",csv!AO52)</f>
        <v>M21A</v>
      </c>
      <c r="D57" s="192" t="str">
        <f>IF(csv!F52="","",csv!AP52&amp;"–"&amp;csv!AQ52&amp;"–"&amp;csv!AR52)</f>
        <v>9.14–460–17</v>
      </c>
      <c r="E57" s="193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>43–56–71–45–50–46–48–49–31–51–32–33–52–53–54–55–100––––––––––––</v>
      </c>
      <c r="F57" s="169" t="s">
        <v>0</v>
      </c>
      <c r="G57" s="116"/>
      <c r="H57" s="118"/>
      <c r="J57" s="199" t="str">
        <f t="shared" si="9"/>
        <v/>
      </c>
      <c r="K57" s="200" t="str">
        <f>IF(H57="","",IF(COUNTIF(H$7:H56,H57)=0,MAX(K$7:K56)+1,MAX(K$7:K56)))</f>
        <v/>
      </c>
      <c r="L57" s="200" t="str">
        <f t="shared" si="6"/>
        <v/>
      </c>
      <c r="M57" s="201" t="str">
        <f t="shared" si="7"/>
        <v/>
      </c>
      <c r="N57" s="200" t="str">
        <f t="shared" si="10"/>
        <v/>
      </c>
      <c r="O57" s="200" t="str">
        <f t="shared" si="8"/>
        <v/>
      </c>
      <c r="P57" s="200" t="str">
        <f t="shared" si="11"/>
        <v/>
      </c>
      <c r="Q57" s="202" t="str">
        <f t="shared" si="12"/>
        <v/>
      </c>
      <c r="S57" s="203" t="str">
        <f t="shared" si="13"/>
        <v/>
      </c>
      <c r="T57" s="169" t="s">
        <v>0</v>
      </c>
      <c r="U57" s="203" t="str">
        <f>S57&amp;IF(U58="","","
"&amp;U58)</f>
        <v/>
      </c>
      <c r="V57" s="169" t="s">
        <v>0</v>
      </c>
    </row>
    <row r="58" spans="1:22" x14ac:dyDescent="0.25">
      <c r="A58" s="169" t="s">
        <v>0</v>
      </c>
      <c r="B58" s="191" t="str">
        <f>IF(csv!F53="","",csv!T53)</f>
        <v>M21A</v>
      </c>
      <c r="C58" s="192" t="str">
        <f>IF(csv!F53="","",csv!AO53)</f>
        <v>M21A</v>
      </c>
      <c r="D58" s="192" t="str">
        <f>IF(csv!F53="","",csv!AP53&amp;"–"&amp;csv!AQ53&amp;"–"&amp;csv!AR53)</f>
        <v>9.14–460–17</v>
      </c>
      <c r="E58" s="193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>43–56–71–45–50–46–48–49–31–51–32–33–52–53–54–55–100––––––––––––</v>
      </c>
      <c r="F58" s="169" t="s">
        <v>0</v>
      </c>
      <c r="T58" s="169" t="s">
        <v>0</v>
      </c>
    </row>
    <row r="59" spans="1:22" x14ac:dyDescent="0.25">
      <c r="A59" s="169" t="s">
        <v>0</v>
      </c>
      <c r="B59" s="191" t="str">
        <f>IF(csv!F54="","",csv!T54)</f>
        <v>M21A</v>
      </c>
      <c r="C59" s="192" t="str">
        <f>IF(csv!F54="","",csv!AO54)</f>
        <v>M21A</v>
      </c>
      <c r="D59" s="192" t="str">
        <f>IF(csv!F54="","",csv!AP54&amp;"–"&amp;csv!AQ54&amp;"–"&amp;csv!AR54)</f>
        <v>9.14–460–17</v>
      </c>
      <c r="E59" s="193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>43–56–71–45–50–46–48–49–31–51–32–33–52–53–54–55–100––––––––––––</v>
      </c>
      <c r="F59" s="169" t="s">
        <v>0</v>
      </c>
      <c r="T59" s="169" t="s">
        <v>0</v>
      </c>
    </row>
    <row r="60" spans="1:22" x14ac:dyDescent="0.25">
      <c r="A60" s="169" t="s">
        <v>0</v>
      </c>
      <c r="B60" s="191" t="str">
        <f>IF(csv!F55="","",csv!T55)</f>
        <v>M21A</v>
      </c>
      <c r="C60" s="192" t="str">
        <f>IF(csv!F55="","",csv!AO55)</f>
        <v>M21A</v>
      </c>
      <c r="D60" s="192" t="str">
        <f>IF(csv!F55="","",csv!AP55&amp;"–"&amp;csv!AQ55&amp;"–"&amp;csv!AR55)</f>
        <v>9.14–460–17</v>
      </c>
      <c r="E60" s="193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>43–56–71–45–50–46–48–49–31–51–32–33–52–53–54–55–100––––––––––––</v>
      </c>
      <c r="F60" s="169" t="s">
        <v>0</v>
      </c>
      <c r="T60" s="169" t="s">
        <v>0</v>
      </c>
    </row>
    <row r="61" spans="1:22" x14ac:dyDescent="0.25">
      <c r="A61" s="169" t="s">
        <v>0</v>
      </c>
      <c r="B61" s="191" t="str">
        <f>IF(csv!F56="","",csv!T56)</f>
        <v>M21A</v>
      </c>
      <c r="C61" s="192" t="str">
        <f>IF(csv!F56="","",csv!AO56)</f>
        <v>M21A</v>
      </c>
      <c r="D61" s="192" t="str">
        <f>IF(csv!F56="","",csv!AP56&amp;"–"&amp;csv!AQ56&amp;"–"&amp;csv!AR56)</f>
        <v>9.14–460–17</v>
      </c>
      <c r="E61" s="193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>43–56–71–45–50–46–48–49–31–51–32–33–52–53–54–55–100––––––––––––</v>
      </c>
      <c r="F61" s="169" t="s">
        <v>0</v>
      </c>
      <c r="T61" s="169" t="s">
        <v>0</v>
      </c>
    </row>
    <row r="62" spans="1:22" x14ac:dyDescent="0.25">
      <c r="A62" s="169" t="s">
        <v>0</v>
      </c>
      <c r="B62" s="191" t="str">
        <f>IF(csv!F57="","",csv!T57)</f>
        <v>M21A</v>
      </c>
      <c r="C62" s="192" t="str">
        <f>IF(csv!F57="","",csv!AO57)</f>
        <v>M21A</v>
      </c>
      <c r="D62" s="192" t="str">
        <f>IF(csv!F57="","",csv!AP57&amp;"–"&amp;csv!AQ57&amp;"–"&amp;csv!AR57)</f>
        <v>9.14–460–17</v>
      </c>
      <c r="E62" s="193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>43–56–71–45–50–46–48–49–31–51–32–33–52–53–54–55–100––––––––––––</v>
      </c>
      <c r="F62" s="169" t="s">
        <v>0</v>
      </c>
      <c r="T62" s="169" t="s">
        <v>0</v>
      </c>
    </row>
    <row r="63" spans="1:22" x14ac:dyDescent="0.25">
      <c r="A63" s="169" t="s">
        <v>0</v>
      </c>
      <c r="B63" s="191" t="str">
        <f>IF(csv!F58="","",csv!T58)</f>
        <v>M21A</v>
      </c>
      <c r="C63" s="192" t="str">
        <f>IF(csv!F58="","",csv!AO58)</f>
        <v>M21A</v>
      </c>
      <c r="D63" s="192" t="str">
        <f>IF(csv!F58="","",csv!AP58&amp;"–"&amp;csv!AQ58&amp;"–"&amp;csv!AR58)</f>
        <v>9.14–460–17</v>
      </c>
      <c r="E63" s="193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s="169" t="s">
        <v>0</v>
      </c>
      <c r="T63" s="169" t="s">
        <v>0</v>
      </c>
    </row>
    <row r="64" spans="1:22" x14ac:dyDescent="0.25">
      <c r="A64" s="169" t="s">
        <v>0</v>
      </c>
      <c r="B64" s="191" t="str">
        <f>IF(csv!F59="","",csv!T59)</f>
        <v>M21A</v>
      </c>
      <c r="C64" s="192" t="str">
        <f>IF(csv!F59="","",csv!AO59)</f>
        <v>M21A</v>
      </c>
      <c r="D64" s="192" t="str">
        <f>IF(csv!F59="","",csv!AP59&amp;"–"&amp;csv!AQ59&amp;"–"&amp;csv!AR59)</f>
        <v>9.14–460–17</v>
      </c>
      <c r="E64" s="193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s="169" t="s">
        <v>0</v>
      </c>
      <c r="T64" s="169" t="s">
        <v>0</v>
      </c>
    </row>
    <row r="65" spans="1:20" x14ac:dyDescent="0.25">
      <c r="A65" s="169" t="s">
        <v>0</v>
      </c>
      <c r="B65" s="191" t="str">
        <f>IF(csv!F60="","",csv!T60)</f>
        <v>M21A</v>
      </c>
      <c r="C65" s="192" t="str">
        <f>IF(csv!F60="","",csv!AO60)</f>
        <v>M21A</v>
      </c>
      <c r="D65" s="192" t="str">
        <f>IF(csv!F60="","",csv!AP60&amp;"–"&amp;csv!AQ60&amp;"–"&amp;csv!AR60)</f>
        <v>9.14–460–17</v>
      </c>
      <c r="E65" s="193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s="169" t="s">
        <v>0</v>
      </c>
      <c r="T65" s="169" t="s">
        <v>0</v>
      </c>
    </row>
    <row r="66" spans="1:20" x14ac:dyDescent="0.25">
      <c r="A66" s="169" t="s">
        <v>0</v>
      </c>
      <c r="B66" s="191" t="str">
        <f>IF(csv!F61="","",csv!T61)</f>
        <v>M21B</v>
      </c>
      <c r="C66" s="192" t="str">
        <f>IF(csv!F61="","",csv!AO61)</f>
        <v>M21B</v>
      </c>
      <c r="D66" s="192" t="str">
        <f>IF(csv!F61="","",csv!AP61&amp;"–"&amp;csv!AQ61&amp;"–"&amp;csv!AR61)</f>
        <v>3.91–125–8</v>
      </c>
      <c r="E66" s="193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>61–64–39–63–67–34–38–100–––––––––––––––––––––</v>
      </c>
      <c r="F66" s="169" t="s">
        <v>0</v>
      </c>
      <c r="T66" s="169" t="s">
        <v>0</v>
      </c>
    </row>
    <row r="67" spans="1:20" x14ac:dyDescent="0.25">
      <c r="A67" s="169" t="s">
        <v>0</v>
      </c>
      <c r="B67" s="191" t="str">
        <f>IF(csv!F62="","",csv!T62)</f>
        <v>M21B</v>
      </c>
      <c r="C67" s="192" t="str">
        <f>IF(csv!F62="","",csv!AO62)</f>
        <v>M21B</v>
      </c>
      <c r="D67" s="192" t="str">
        <f>IF(csv!F62="","",csv!AP62&amp;"–"&amp;csv!AQ62&amp;"–"&amp;csv!AR62)</f>
        <v>3.91–125–8</v>
      </c>
      <c r="E67" s="193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>61–64–39–63–67–34–38–100–––––––––––––––––––––</v>
      </c>
      <c r="F67" s="169" t="s">
        <v>0</v>
      </c>
      <c r="T67" s="169" t="s">
        <v>0</v>
      </c>
    </row>
    <row r="68" spans="1:20" x14ac:dyDescent="0.25">
      <c r="A68" s="169" t="s">
        <v>0</v>
      </c>
      <c r="B68" s="191" t="str">
        <f>IF(csv!F63="","",csv!T63)</f>
        <v>M21B</v>
      </c>
      <c r="C68" s="192" t="str">
        <f>IF(csv!F63="","",csv!AO63)</f>
        <v>M21B</v>
      </c>
      <c r="D68" s="192" t="str">
        <f>IF(csv!F63="","",csv!AP63&amp;"–"&amp;csv!AQ63&amp;"–"&amp;csv!AR63)</f>
        <v>3.91–125–8</v>
      </c>
      <c r="E68" s="193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>61–64–39–63–67–34–38–100–––––––––––––––––––––</v>
      </c>
      <c r="F68" s="169" t="s">
        <v>0</v>
      </c>
      <c r="T68" s="169" t="s">
        <v>0</v>
      </c>
    </row>
    <row r="69" spans="1:20" x14ac:dyDescent="0.25">
      <c r="A69" s="169" t="s">
        <v>0</v>
      </c>
      <c r="B69" s="191" t="str">
        <f>IF(csv!F64="","",csv!T64)</f>
        <v>M21B</v>
      </c>
      <c r="C69" s="192" t="str">
        <f>IF(csv!F64="","",csv!AO64)</f>
        <v>M21B</v>
      </c>
      <c r="D69" s="192" t="str">
        <f>IF(csv!F64="","",csv!AP64&amp;"–"&amp;csv!AQ64&amp;"–"&amp;csv!AR64)</f>
        <v>3.91–125–8</v>
      </c>
      <c r="E69" s="193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>61–64–39–63–67–34–38–100–––––––––––––––––––––</v>
      </c>
      <c r="F69" s="169" t="s">
        <v>0</v>
      </c>
      <c r="T69" s="169" t="s">
        <v>0</v>
      </c>
    </row>
    <row r="70" spans="1:20" x14ac:dyDescent="0.25">
      <c r="A70" s="169" t="s">
        <v>0</v>
      </c>
      <c r="B70" s="191" t="str">
        <f>IF(csv!F65="","",csv!T65)</f>
        <v>M21B</v>
      </c>
      <c r="C70" s="192" t="str">
        <f>IF(csv!F65="","",csv!AO65)</f>
        <v>M21B</v>
      </c>
      <c r="D70" s="192" t="str">
        <f>IF(csv!F65="","",csv!AP65&amp;"–"&amp;csv!AQ65&amp;"–"&amp;csv!AR65)</f>
        <v>3.91–125–8</v>
      </c>
      <c r="E70" s="193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>61–64–39–63–67–34–38–100–––––––––––––––––––––</v>
      </c>
      <c r="F70" s="169" t="s">
        <v>0</v>
      </c>
      <c r="T70" s="169" t="s">
        <v>0</v>
      </c>
    </row>
    <row r="71" spans="1:20" x14ac:dyDescent="0.25">
      <c r="A71" s="169" t="s">
        <v>0</v>
      </c>
      <c r="B71" s="191" t="str">
        <f>IF(csv!F66="","",csv!T66)</f>
        <v>M21B</v>
      </c>
      <c r="C71" s="192" t="str">
        <f>IF(csv!F66="","",csv!AO66)</f>
        <v>M21B</v>
      </c>
      <c r="D71" s="192" t="str">
        <f>IF(csv!F66="","",csv!AP66&amp;"–"&amp;csv!AQ66&amp;"–"&amp;csv!AR66)</f>
        <v>3.91–125–8</v>
      </c>
      <c r="E71" s="193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>61–64–39–63–67–34–38–100–––––––––––––––––––––</v>
      </c>
      <c r="F71" s="169" t="s">
        <v>0</v>
      </c>
      <c r="T71" s="169" t="s">
        <v>0</v>
      </c>
    </row>
    <row r="72" spans="1:20" x14ac:dyDescent="0.25">
      <c r="A72" s="169" t="s">
        <v>0</v>
      </c>
      <c r="B72" s="191" t="str">
        <f>IF(csv!F67="","",csv!T67)</f>
        <v>M21B</v>
      </c>
      <c r="C72" s="192" t="str">
        <f>IF(csv!F67="","",csv!AO67)</f>
        <v>M21B</v>
      </c>
      <c r="D72" s="192" t="str">
        <f>IF(csv!F67="","",csv!AP67&amp;"–"&amp;csv!AQ67&amp;"–"&amp;csv!AR67)</f>
        <v>3.91–125–8</v>
      </c>
      <c r="E72" s="193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>61–64–39–63–67–34–38–100–––––––––––––––––––––</v>
      </c>
      <c r="F72" s="169" t="s">
        <v>0</v>
      </c>
      <c r="T72" s="169" t="s">
        <v>0</v>
      </c>
    </row>
    <row r="73" spans="1:20" x14ac:dyDescent="0.25">
      <c r="A73" s="169" t="s">
        <v>0</v>
      </c>
      <c r="B73" s="191" t="str">
        <f>IF(csv!F68="","",csv!T68)</f>
        <v>M21B</v>
      </c>
      <c r="C73" s="192" t="str">
        <f>IF(csv!F68="","",csv!AO68)</f>
        <v>M21B</v>
      </c>
      <c r="D73" s="192" t="str">
        <f>IF(csv!F68="","",csv!AP68&amp;"–"&amp;csv!AQ68&amp;"–"&amp;csv!AR68)</f>
        <v>3.91–125–8</v>
      </c>
      <c r="E73" s="193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>61–64–39–63–67–34–38–100–––––––––––––––––––––</v>
      </c>
      <c r="F73" s="169" t="s">
        <v>0</v>
      </c>
      <c r="T73" s="169" t="s">
        <v>0</v>
      </c>
    </row>
    <row r="74" spans="1:20" x14ac:dyDescent="0.25">
      <c r="A74" s="169" t="s">
        <v>0</v>
      </c>
      <c r="B74" s="191" t="str">
        <f>IF(csv!F69="","",csv!T69)</f>
        <v>M21B</v>
      </c>
      <c r="C74" s="192" t="str">
        <f>IF(csv!F69="","",csv!AO69)</f>
        <v>M21B</v>
      </c>
      <c r="D74" s="192" t="str">
        <f>IF(csv!F69="","",csv!AP69&amp;"–"&amp;csv!AQ69&amp;"–"&amp;csv!AR69)</f>
        <v>3.91–125–8</v>
      </c>
      <c r="E74" s="193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>61–64–39–63–67–34–38–100–––––––––––––––––––––</v>
      </c>
      <c r="F74" s="169" t="s">
        <v>0</v>
      </c>
      <c r="T74" s="169" t="s">
        <v>0</v>
      </c>
    </row>
    <row r="75" spans="1:20" x14ac:dyDescent="0.25">
      <c r="A75" s="169" t="s">
        <v>0</v>
      </c>
      <c r="B75" s="191" t="str">
        <f>IF(csv!F70="","",csv!T70)</f>
        <v>M21B</v>
      </c>
      <c r="C75" s="192" t="str">
        <f>IF(csv!F70="","",csv!AO70)</f>
        <v>M21B</v>
      </c>
      <c r="D75" s="192" t="str">
        <f>IF(csv!F70="","",csv!AP70&amp;"–"&amp;csv!AQ70&amp;"–"&amp;csv!AR70)</f>
        <v>3.91–125–8</v>
      </c>
      <c r="E75" s="193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>61–64–39–63–67–34–38–100–––––––––––––––––––––</v>
      </c>
      <c r="F75" s="169" t="s">
        <v>0</v>
      </c>
      <c r="T75" s="169" t="s">
        <v>0</v>
      </c>
    </row>
    <row r="76" spans="1:20" x14ac:dyDescent="0.25">
      <c r="A76" s="169" t="s">
        <v>0</v>
      </c>
      <c r="B76" s="191" t="str">
        <f>IF(csv!F71="","",csv!T71)</f>
        <v>M21B</v>
      </c>
      <c r="C76" s="192" t="str">
        <f>IF(csv!F71="","",csv!AO71)</f>
        <v>M21B</v>
      </c>
      <c r="D76" s="192" t="str">
        <f>IF(csv!F71="","",csv!AP71&amp;"–"&amp;csv!AQ71&amp;"–"&amp;csv!AR71)</f>
        <v>3.91–125–8</v>
      </c>
      <c r="E76" s="193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>61–64–39–63–67–34–38–100–––––––––––––––––––––</v>
      </c>
      <c r="F76" s="169" t="s">
        <v>0</v>
      </c>
      <c r="T76" s="169" t="s">
        <v>0</v>
      </c>
    </row>
    <row r="77" spans="1:20" x14ac:dyDescent="0.25">
      <c r="A77" s="169" t="s">
        <v>0</v>
      </c>
      <c r="B77" s="191" t="str">
        <f>IF(csv!F72="","",csv!T72)</f>
        <v>M21B</v>
      </c>
      <c r="C77" s="192" t="str">
        <f>IF(csv!F72="","",csv!AO72)</f>
        <v>M21B</v>
      </c>
      <c r="D77" s="192" t="str">
        <f>IF(csv!F72="","",csv!AP72&amp;"–"&amp;csv!AQ72&amp;"–"&amp;csv!AR72)</f>
        <v>3.91–125–8</v>
      </c>
      <c r="E77" s="193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>61–64–39–63–67–34–38–100–––––––––––––––––––––</v>
      </c>
      <c r="F77" s="169" t="s">
        <v>0</v>
      </c>
      <c r="T77" s="169" t="s">
        <v>0</v>
      </c>
    </row>
    <row r="78" spans="1:20" x14ac:dyDescent="0.25">
      <c r="A78" s="169" t="s">
        <v>0</v>
      </c>
      <c r="B78" s="191" t="str">
        <f>IF(csv!F73="","",csv!T73)</f>
        <v>M21B</v>
      </c>
      <c r="C78" s="192" t="str">
        <f>IF(csv!F73="","",csv!AO73)</f>
        <v>M21B</v>
      </c>
      <c r="D78" s="192" t="str">
        <f>IF(csv!F73="","",csv!AP73&amp;"–"&amp;csv!AQ73&amp;"–"&amp;csv!AR73)</f>
        <v>3.91–125–8</v>
      </c>
      <c r="E78" s="193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>61–64–39–63–67–34–38–100–––––––––––––––––––––</v>
      </c>
      <c r="F78" s="169" t="s">
        <v>0</v>
      </c>
      <c r="T78" s="169" t="s">
        <v>0</v>
      </c>
    </row>
    <row r="79" spans="1:20" x14ac:dyDescent="0.25">
      <c r="A79" s="169" t="s">
        <v>0</v>
      </c>
      <c r="B79" s="191" t="str">
        <f>IF(csv!F74="","",csv!T74)</f>
        <v>M21B</v>
      </c>
      <c r="C79" s="192" t="str">
        <f>IF(csv!F74="","",csv!AO74)</f>
        <v>M21B</v>
      </c>
      <c r="D79" s="192" t="str">
        <f>IF(csv!F74="","",csv!AP74&amp;"–"&amp;csv!AQ74&amp;"–"&amp;csv!AR74)</f>
        <v>3.91–125–8</v>
      </c>
      <c r="E79" s="193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>61–64–39–63–67–34–38–100–––––––––––––––––––––</v>
      </c>
      <c r="F79" s="169" t="s">
        <v>0</v>
      </c>
      <c r="T79" s="169" t="s">
        <v>0</v>
      </c>
    </row>
    <row r="80" spans="1:20" x14ac:dyDescent="0.25">
      <c r="A80" s="169" t="s">
        <v>0</v>
      </c>
      <c r="B80" s="191" t="str">
        <f>IF(csv!F75="","",csv!T75)</f>
        <v>M21B</v>
      </c>
      <c r="C80" s="192" t="str">
        <f>IF(csv!F75="","",csv!AO75)</f>
        <v>M21B</v>
      </c>
      <c r="D80" s="192" t="str">
        <f>IF(csv!F75="","",csv!AP75&amp;"–"&amp;csv!AQ75&amp;"–"&amp;csv!AR75)</f>
        <v>3.91–125–8</v>
      </c>
      <c r="E80" s="193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>61–64–39–63–67–34–38–100–––––––––––––––––––––</v>
      </c>
      <c r="F80" s="169" t="s">
        <v>0</v>
      </c>
      <c r="T80" s="169" t="s">
        <v>0</v>
      </c>
    </row>
    <row r="81" spans="1:20" x14ac:dyDescent="0.25">
      <c r="A81" s="169" t="s">
        <v>0</v>
      </c>
      <c r="B81" s="191" t="str">
        <f>IF(csv!F76="","",csv!T76)</f>
        <v>M21B</v>
      </c>
      <c r="C81" s="192" t="str">
        <f>IF(csv!F76="","",csv!AO76)</f>
        <v>M21B</v>
      </c>
      <c r="D81" s="192" t="str">
        <f>IF(csv!F76="","",csv!AP76&amp;"–"&amp;csv!AQ76&amp;"–"&amp;csv!AR76)</f>
        <v>3.91–125–8</v>
      </c>
      <c r="E81" s="193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>61–64–39–63–67–34–38–100–––––––––––––––––––––</v>
      </c>
      <c r="F81" s="169" t="s">
        <v>0</v>
      </c>
      <c r="T81" s="169" t="s">
        <v>0</v>
      </c>
    </row>
    <row r="82" spans="1:20" x14ac:dyDescent="0.25">
      <c r="A82" s="169" t="s">
        <v>0</v>
      </c>
      <c r="B82" s="191" t="str">
        <f>IF(csv!F77="","",csv!T77)</f>
        <v>M21B</v>
      </c>
      <c r="C82" s="192" t="str">
        <f>IF(csv!F77="","",csv!AO77)</f>
        <v>M21B</v>
      </c>
      <c r="D82" s="192" t="str">
        <f>IF(csv!F77="","",csv!AP77&amp;"–"&amp;csv!AQ77&amp;"–"&amp;csv!AR77)</f>
        <v>3.91–125–8</v>
      </c>
      <c r="E82" s="193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>61–64–39–63–67–34–38–100–––––––––––––––––––––</v>
      </c>
      <c r="F82" s="169" t="s">
        <v>0</v>
      </c>
      <c r="T82" s="169" t="s">
        <v>0</v>
      </c>
    </row>
    <row r="83" spans="1:20" x14ac:dyDescent="0.25">
      <c r="A83" s="169" t="s">
        <v>0</v>
      </c>
      <c r="B83" s="191" t="str">
        <f>IF(csv!F78="","",csv!T78)</f>
        <v>M21B</v>
      </c>
      <c r="C83" s="192" t="str">
        <f>IF(csv!F78="","",csv!AO78)</f>
        <v>M21B</v>
      </c>
      <c r="D83" s="192" t="str">
        <f>IF(csv!F78="","",csv!AP78&amp;"–"&amp;csv!AQ78&amp;"–"&amp;csv!AR78)</f>
        <v>3.91–125–8</v>
      </c>
      <c r="E83" s="193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>61–64–39–63–67–34–38–100–––––––––––––––––––––</v>
      </c>
      <c r="F83" s="169" t="s">
        <v>0</v>
      </c>
      <c r="T83" s="169" t="s">
        <v>0</v>
      </c>
    </row>
    <row r="84" spans="1:20" x14ac:dyDescent="0.25">
      <c r="A84" s="169" t="s">
        <v>0</v>
      </c>
      <c r="B84" s="191" t="str">
        <f>IF(csv!F79="","",csv!T79)</f>
        <v>M21B</v>
      </c>
      <c r="C84" s="192" t="str">
        <f>IF(csv!F79="","",csv!AO79)</f>
        <v>M21B</v>
      </c>
      <c r="D84" s="192" t="str">
        <f>IF(csv!F79="","",csv!AP79&amp;"–"&amp;csv!AQ79&amp;"–"&amp;csv!AR79)</f>
        <v>3.91–125–8</v>
      </c>
      <c r="E84" s="193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>61–64–39–63–67–34–38–100–––––––––––––––––––––</v>
      </c>
      <c r="F84" s="169" t="s">
        <v>0</v>
      </c>
      <c r="T84" s="169" t="s">
        <v>0</v>
      </c>
    </row>
    <row r="85" spans="1:20" x14ac:dyDescent="0.25">
      <c r="A85" s="169" t="s">
        <v>0</v>
      </c>
      <c r="B85" s="191" t="str">
        <f>IF(csv!F80="","",csv!T80)</f>
        <v>M21B</v>
      </c>
      <c r="C85" s="192" t="str">
        <f>IF(csv!F80="","",csv!AO80)</f>
        <v>M21B</v>
      </c>
      <c r="D85" s="192" t="str">
        <f>IF(csv!F80="","",csv!AP80&amp;"–"&amp;csv!AQ80&amp;"–"&amp;csv!AR80)</f>
        <v>3.91–125–8</v>
      </c>
      <c r="E85" s="193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>61–64–39–63–67–34–38–100–––––––––––––––––––––</v>
      </c>
      <c r="F85" s="169" t="s">
        <v>0</v>
      </c>
      <c r="T85" s="169" t="s">
        <v>0</v>
      </c>
    </row>
    <row r="86" spans="1:20" x14ac:dyDescent="0.25">
      <c r="A86" s="169" t="s">
        <v>0</v>
      </c>
      <c r="B86" s="191" t="str">
        <f>IF(csv!F81="","",csv!T81)</f>
        <v>M21B</v>
      </c>
      <c r="C86" s="192" t="str">
        <f>IF(csv!F81="","",csv!AO81)</f>
        <v>M21B</v>
      </c>
      <c r="D86" s="192" t="str">
        <f>IF(csv!F81="","",csv!AP81&amp;"–"&amp;csv!AQ81&amp;"–"&amp;csv!AR81)</f>
        <v>3.91–125–8</v>
      </c>
      <c r="E86" s="193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>61–64–39–63–67–34–38–100–––––––––––––––––––––</v>
      </c>
      <c r="F86" s="169" t="s">
        <v>0</v>
      </c>
      <c r="T86" s="169" t="s">
        <v>0</v>
      </c>
    </row>
    <row r="87" spans="1:20" x14ac:dyDescent="0.25">
      <c r="A87" s="169" t="s">
        <v>0</v>
      </c>
      <c r="B87" s="191" t="str">
        <f>IF(csv!F82="","",csv!T82)</f>
        <v>M21B</v>
      </c>
      <c r="C87" s="192" t="str">
        <f>IF(csv!F82="","",csv!AO82)</f>
        <v>M21B</v>
      </c>
      <c r="D87" s="192" t="str">
        <f>IF(csv!F82="","",csv!AP82&amp;"–"&amp;csv!AQ82&amp;"–"&amp;csv!AR82)</f>
        <v>3.91–125–8</v>
      </c>
      <c r="E87" s="193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>61–64–39–63–67–34–38–100–––––––––––––––––––––</v>
      </c>
      <c r="F87" s="169" t="s">
        <v>0</v>
      </c>
      <c r="T87" s="169" t="s">
        <v>0</v>
      </c>
    </row>
    <row r="88" spans="1:20" x14ac:dyDescent="0.25">
      <c r="A88" s="169" t="s">
        <v>0</v>
      </c>
      <c r="B88" s="191" t="str">
        <f>IF(csv!F83="","",csv!T83)</f>
        <v>M21B</v>
      </c>
      <c r="C88" s="192" t="str">
        <f>IF(csv!F83="","",csv!AO83)</f>
        <v>M21B</v>
      </c>
      <c r="D88" s="192" t="str">
        <f>IF(csv!F83="","",csv!AP83&amp;"–"&amp;csv!AQ83&amp;"–"&amp;csv!AR83)</f>
        <v>3.91–125–8</v>
      </c>
      <c r="E88" s="193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>61–64–39–63–67–34–38–100–––––––––––––––––––––</v>
      </c>
      <c r="F88" s="169" t="s">
        <v>0</v>
      </c>
      <c r="T88" s="169" t="s">
        <v>0</v>
      </c>
    </row>
    <row r="89" spans="1:20" x14ac:dyDescent="0.25">
      <c r="A89" s="169" t="s">
        <v>0</v>
      </c>
      <c r="B89" s="191" t="str">
        <f>IF(csv!F84="","",csv!T84)</f>
        <v>M21B</v>
      </c>
      <c r="C89" s="192" t="str">
        <f>IF(csv!F84="","",csv!AO84)</f>
        <v>M21B</v>
      </c>
      <c r="D89" s="192" t="str">
        <f>IF(csv!F84="","",csv!AP84&amp;"–"&amp;csv!AQ84&amp;"–"&amp;csv!AR84)</f>
        <v>3.91–125–8</v>
      </c>
      <c r="E89" s="193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>61–64–39–63–67–34–38–100–––––––––––––––––––––</v>
      </c>
      <c r="F89" s="169" t="s">
        <v>0</v>
      </c>
      <c r="T89" s="169" t="s">
        <v>0</v>
      </c>
    </row>
    <row r="90" spans="1:20" x14ac:dyDescent="0.25">
      <c r="A90" s="169" t="s">
        <v>0</v>
      </c>
      <c r="B90" s="191" t="str">
        <f>IF(csv!F85="","",csv!T85)</f>
        <v>M21B</v>
      </c>
      <c r="C90" s="192" t="str">
        <f>IF(csv!F85="","",csv!AO85)</f>
        <v>M21B</v>
      </c>
      <c r="D90" s="192" t="str">
        <f>IF(csv!F85="","",csv!AP85&amp;"–"&amp;csv!AQ85&amp;"–"&amp;csv!AR85)</f>
        <v>3.91–125–8</v>
      </c>
      <c r="E90" s="193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>61–64–39–63–67–34–38–100–––––––––––––––––––––</v>
      </c>
      <c r="F90" s="169" t="s">
        <v>0</v>
      </c>
      <c r="T90" s="169" t="s">
        <v>0</v>
      </c>
    </row>
    <row r="91" spans="1:20" x14ac:dyDescent="0.25">
      <c r="A91" s="169" t="s">
        <v>0</v>
      </c>
      <c r="B91" s="191" t="str">
        <f>IF(csv!F86="","",csv!T86)</f>
        <v>M21B</v>
      </c>
      <c r="C91" s="192" t="str">
        <f>IF(csv!F86="","",csv!AO86)</f>
        <v>M21B</v>
      </c>
      <c r="D91" s="192" t="str">
        <f>IF(csv!F86="","",csv!AP86&amp;"–"&amp;csv!AQ86&amp;"–"&amp;csv!AR86)</f>
        <v>3.91–125–8</v>
      </c>
      <c r="E91" s="193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>61–64–39–63–67–34–38–100–––––––––––––––––––––</v>
      </c>
      <c r="F91" s="169" t="s">
        <v>0</v>
      </c>
      <c r="T91" s="169" t="s">
        <v>0</v>
      </c>
    </row>
    <row r="92" spans="1:20" x14ac:dyDescent="0.25">
      <c r="A92" s="169" t="s">
        <v>0</v>
      </c>
      <c r="B92" s="191" t="str">
        <f>IF(csv!F87="","",csv!T87)</f>
        <v>M21B</v>
      </c>
      <c r="C92" s="192" t="str">
        <f>IF(csv!F87="","",csv!AO87)</f>
        <v>M21B</v>
      </c>
      <c r="D92" s="192" t="str">
        <f>IF(csv!F87="","",csv!AP87&amp;"–"&amp;csv!AQ87&amp;"–"&amp;csv!AR87)</f>
        <v>3.91–125–8</v>
      </c>
      <c r="E92" s="193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>61–64–39–63–67–34–38–100–––––––––––––––––––––</v>
      </c>
      <c r="F92" s="169" t="s">
        <v>0</v>
      </c>
      <c r="T92" s="169" t="s">
        <v>0</v>
      </c>
    </row>
    <row r="93" spans="1:20" x14ac:dyDescent="0.25">
      <c r="A93" s="169" t="s">
        <v>0</v>
      </c>
      <c r="B93" s="191" t="str">
        <f>IF(csv!F88="","",csv!T88)</f>
        <v>M21B</v>
      </c>
      <c r="C93" s="192" t="str">
        <f>IF(csv!F88="","",csv!AO88)</f>
        <v>M21B</v>
      </c>
      <c r="D93" s="192" t="str">
        <f>IF(csv!F88="","",csv!AP88&amp;"–"&amp;csv!AQ88&amp;"–"&amp;csv!AR88)</f>
        <v>3.91–125–8</v>
      </c>
      <c r="E93" s="193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>61–64–39–63–67–34–38–100–––––––––––––––––––––</v>
      </c>
      <c r="F93" s="169" t="s">
        <v>0</v>
      </c>
      <c r="T93" s="169" t="s">
        <v>0</v>
      </c>
    </row>
    <row r="94" spans="1:20" x14ac:dyDescent="0.25">
      <c r="A94" s="169" t="s">
        <v>0</v>
      </c>
      <c r="B94" s="191" t="str">
        <f>IF(csv!F89="","",csv!T89)</f>
        <v>M21B</v>
      </c>
      <c r="C94" s="192" t="str">
        <f>IF(csv!F89="","",csv!AO89)</f>
        <v>M21B</v>
      </c>
      <c r="D94" s="192" t="str">
        <f>IF(csv!F89="","",csv!AP89&amp;"–"&amp;csv!AQ89&amp;"–"&amp;csv!AR89)</f>
        <v>3.91–125–8</v>
      </c>
      <c r="E94" s="193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>61–64–39–63–67–34–38–100–––––––––––––––––––––</v>
      </c>
      <c r="F94" s="169" t="s">
        <v>0</v>
      </c>
      <c r="T94" s="169" t="s">
        <v>0</v>
      </c>
    </row>
    <row r="95" spans="1:20" x14ac:dyDescent="0.25">
      <c r="A95" s="169" t="s">
        <v>0</v>
      </c>
      <c r="B95" s="191" t="str">
        <f>IF(csv!F90="","",csv!T90)</f>
        <v>M21B</v>
      </c>
      <c r="C95" s="192" t="str">
        <f>IF(csv!F90="","",csv!AO90)</f>
        <v>M21B</v>
      </c>
      <c r="D95" s="192" t="str">
        <f>IF(csv!F90="","",csv!AP90&amp;"–"&amp;csv!AQ90&amp;"–"&amp;csv!AR90)</f>
        <v>3.91–125–8</v>
      </c>
      <c r="E95" s="193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s="169" t="s">
        <v>0</v>
      </c>
      <c r="T95" s="169" t="s">
        <v>0</v>
      </c>
    </row>
    <row r="96" spans="1:20" x14ac:dyDescent="0.25">
      <c r="A96" s="169" t="s">
        <v>0</v>
      </c>
      <c r="B96" s="191" t="str">
        <f>IF(csv!F91="","",csv!T91)</f>
        <v>M21B</v>
      </c>
      <c r="C96" s="192" t="str">
        <f>IF(csv!F91="","",csv!AO91)</f>
        <v>M21B</v>
      </c>
      <c r="D96" s="192" t="str">
        <f>IF(csv!F91="","",csv!AP91&amp;"–"&amp;csv!AQ91&amp;"–"&amp;csv!AR91)</f>
        <v>3.91–125–8</v>
      </c>
      <c r="E96" s="193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s="169" t="s">
        <v>0</v>
      </c>
      <c r="T96" s="169" t="s">
        <v>0</v>
      </c>
    </row>
    <row r="97" spans="1:20" x14ac:dyDescent="0.25">
      <c r="A97" s="169" t="s">
        <v>0</v>
      </c>
      <c r="B97" s="191" t="str">
        <f>IF(csv!F92="","",csv!T92)</f>
        <v>M21B</v>
      </c>
      <c r="C97" s="192" t="str">
        <f>IF(csv!F92="","",csv!AO92)</f>
        <v>M21B</v>
      </c>
      <c r="D97" s="192" t="str">
        <f>IF(csv!F92="","",csv!AP92&amp;"–"&amp;csv!AQ92&amp;"–"&amp;csv!AR92)</f>
        <v>3.91–125–8</v>
      </c>
      <c r="E97" s="193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s="169" t="s">
        <v>0</v>
      </c>
      <c r="T97" s="169" t="s">
        <v>0</v>
      </c>
    </row>
    <row r="98" spans="1:20" x14ac:dyDescent="0.25">
      <c r="A98" s="169" t="s">
        <v>0</v>
      </c>
      <c r="B98" s="191" t="str">
        <f>IF(csv!F93="","",csv!T93)</f>
        <v>M21B</v>
      </c>
      <c r="C98" s="192" t="str">
        <f>IF(csv!F93="","",csv!AO93)</f>
        <v>M21B</v>
      </c>
      <c r="D98" s="192" t="str">
        <f>IF(csv!F93="","",csv!AP93&amp;"–"&amp;csv!AQ93&amp;"–"&amp;csv!AR93)</f>
        <v>3.91–125–8</v>
      </c>
      <c r="E98" s="193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s="169" t="s">
        <v>0</v>
      </c>
      <c r="T98" s="169" t="s">
        <v>0</v>
      </c>
    </row>
    <row r="99" spans="1:20" x14ac:dyDescent="0.25">
      <c r="A99" s="169" t="s">
        <v>0</v>
      </c>
      <c r="B99" s="191" t="str">
        <f>IF(csv!F94="","",csv!T94)</f>
        <v>M21B</v>
      </c>
      <c r="C99" s="192" t="str">
        <f>IF(csv!F94="","",csv!AO94)</f>
        <v>M21B</v>
      </c>
      <c r="D99" s="192" t="str">
        <f>IF(csv!F94="","",csv!AP94&amp;"–"&amp;csv!AQ94&amp;"–"&amp;csv!AR94)</f>
        <v>3.91–125–8</v>
      </c>
      <c r="E99" s="193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s="169" t="s">
        <v>0</v>
      </c>
      <c r="T99" s="169" t="s">
        <v>0</v>
      </c>
    </row>
    <row r="100" spans="1:20" x14ac:dyDescent="0.25">
      <c r="A100" s="169" t="s">
        <v>0</v>
      </c>
      <c r="B100" s="191" t="str">
        <f>IF(csv!F95="","",csv!T95)</f>
        <v>M21B</v>
      </c>
      <c r="C100" s="192" t="str">
        <f>IF(csv!F95="","",csv!AO95)</f>
        <v>M21B</v>
      </c>
      <c r="D100" s="192" t="str">
        <f>IF(csv!F95="","",csv!AP95&amp;"–"&amp;csv!AQ95&amp;"–"&amp;csv!AR95)</f>
        <v>3.91–125–8</v>
      </c>
      <c r="E100" s="193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s="169" t="s">
        <v>0</v>
      </c>
      <c r="T100" s="169" t="s">
        <v>0</v>
      </c>
    </row>
    <row r="101" spans="1:20" x14ac:dyDescent="0.25">
      <c r="A101" s="169" t="s">
        <v>0</v>
      </c>
      <c r="B101" s="191" t="str">
        <f>IF(csv!F96="","",csv!T96)</f>
        <v>M21B</v>
      </c>
      <c r="C101" s="192" t="str">
        <f>IF(csv!F96="","",csv!AO96)</f>
        <v>M21B</v>
      </c>
      <c r="D101" s="192" t="str">
        <f>IF(csv!F96="","",csv!AP96&amp;"–"&amp;csv!AQ96&amp;"–"&amp;csv!AR96)</f>
        <v>3.91–125–8</v>
      </c>
      <c r="E101" s="193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s="169" t="s">
        <v>0</v>
      </c>
      <c r="T101" s="169" t="s">
        <v>0</v>
      </c>
    </row>
    <row r="102" spans="1:20" x14ac:dyDescent="0.25">
      <c r="A102" s="169" t="s">
        <v>0</v>
      </c>
      <c r="B102" s="191" t="str">
        <f>IF(csv!F97="","",csv!T97)</f>
        <v>M21B</v>
      </c>
      <c r="C102" s="192" t="str">
        <f>IF(csv!F97="","",csv!AO97)</f>
        <v>M21B</v>
      </c>
      <c r="D102" s="192" t="str">
        <f>IF(csv!F97="","",csv!AP97&amp;"–"&amp;csv!AQ97&amp;"–"&amp;csv!AR97)</f>
        <v>3.91–125–8</v>
      </c>
      <c r="E102" s="193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s="169" t="s">
        <v>0</v>
      </c>
      <c r="T102" s="169" t="s">
        <v>0</v>
      </c>
    </row>
    <row r="103" spans="1:20" x14ac:dyDescent="0.25">
      <c r="A103" s="169" t="s">
        <v>0</v>
      </c>
      <c r="B103" s="191" t="str">
        <f>IF(csv!F98="","",csv!T98)</f>
        <v>M21B</v>
      </c>
      <c r="C103" s="192" t="str">
        <f>IF(csv!F98="","",csv!AO98)</f>
        <v>M21B</v>
      </c>
      <c r="D103" s="192" t="str">
        <f>IF(csv!F98="","",csv!AP98&amp;"–"&amp;csv!AQ98&amp;"–"&amp;csv!AR98)</f>
        <v>3.91–125–8</v>
      </c>
      <c r="E103" s="193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s="169" t="s">
        <v>0</v>
      </c>
      <c r="T103" s="169" t="s">
        <v>0</v>
      </c>
    </row>
    <row r="104" spans="1:20" x14ac:dyDescent="0.25">
      <c r="A104" s="169" t="s">
        <v>0</v>
      </c>
      <c r="B104" s="191" t="str">
        <f>IF(csv!F99="","",csv!T99)</f>
        <v>M35</v>
      </c>
      <c r="C104" s="192" t="str">
        <f>IF(csv!F99="","",csv!AO99)</f>
        <v>M35</v>
      </c>
      <c r="D104" s="192" t="str">
        <f>IF(csv!F99="","",csv!AP99&amp;"–"&amp;csv!AQ99&amp;"–"&amp;csv!AR99)</f>
        <v>6.38–325–13</v>
      </c>
      <c r="E104" s="193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>39–42–43–56–47–45–50–48–49–57–54–55–100––––––––––––––––</v>
      </c>
      <c r="F104" s="169" t="s">
        <v>0</v>
      </c>
      <c r="T104" s="169" t="s">
        <v>0</v>
      </c>
    </row>
    <row r="105" spans="1:20" x14ac:dyDescent="0.25">
      <c r="A105" s="169" t="s">
        <v>0</v>
      </c>
      <c r="B105" s="191" t="str">
        <f>IF(csv!F100="","",csv!T100)</f>
        <v>M35</v>
      </c>
      <c r="C105" s="192" t="str">
        <f>IF(csv!F100="","",csv!AO100)</f>
        <v>M35</v>
      </c>
      <c r="D105" s="192" t="str">
        <f>IF(csv!F100="","",csv!AP100&amp;"–"&amp;csv!AQ100&amp;"–"&amp;csv!AR100)</f>
        <v>6.38–325–13</v>
      </c>
      <c r="E105" s="193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>39–42–43–56–47–45–50–48–49–57–54–55–100––––––––––––––––</v>
      </c>
      <c r="F105" s="169" t="s">
        <v>0</v>
      </c>
      <c r="T105" s="169" t="s">
        <v>0</v>
      </c>
    </row>
    <row r="106" spans="1:20" x14ac:dyDescent="0.25">
      <c r="A106" s="169" t="s">
        <v>0</v>
      </c>
      <c r="B106" s="191" t="str">
        <f>IF(csv!F101="","",csv!T101)</f>
        <v>M35</v>
      </c>
      <c r="C106" s="192" t="str">
        <f>IF(csv!F101="","",csv!AO101)</f>
        <v>M35</v>
      </c>
      <c r="D106" s="192" t="str">
        <f>IF(csv!F101="","",csv!AP101&amp;"–"&amp;csv!AQ101&amp;"–"&amp;csv!AR101)</f>
        <v>6.38–325–13</v>
      </c>
      <c r="E106" s="193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>39–42–43–56–47–45–50–48–49–57–54–55–100––––––––––––––––</v>
      </c>
      <c r="F106" s="169" t="s">
        <v>0</v>
      </c>
      <c r="T106" s="169" t="s">
        <v>0</v>
      </c>
    </row>
    <row r="107" spans="1:20" x14ac:dyDescent="0.25">
      <c r="A107" s="169" t="s">
        <v>0</v>
      </c>
      <c r="B107" s="191" t="str">
        <f>IF(csv!F102="","",csv!T102)</f>
        <v>M35</v>
      </c>
      <c r="C107" s="192" t="str">
        <f>IF(csv!F102="","",csv!AO102)</f>
        <v>M35</v>
      </c>
      <c r="D107" s="192" t="str">
        <f>IF(csv!F102="","",csv!AP102&amp;"–"&amp;csv!AQ102&amp;"–"&amp;csv!AR102)</f>
        <v>6.38–325–13</v>
      </c>
      <c r="E107" s="193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>39–42–43–56–47–45–50–48–49–57–54–55–100––––––––––––––––</v>
      </c>
      <c r="F107" s="169" t="s">
        <v>0</v>
      </c>
      <c r="T107" s="169" t="s">
        <v>0</v>
      </c>
    </row>
    <row r="108" spans="1:20" x14ac:dyDescent="0.25">
      <c r="A108" s="169" t="s">
        <v>0</v>
      </c>
      <c r="B108" s="191" t="str">
        <f>IF(csv!F103="","",csv!T103)</f>
        <v>M35</v>
      </c>
      <c r="C108" s="192" t="str">
        <f>IF(csv!F103="","",csv!AO103)</f>
        <v>M35</v>
      </c>
      <c r="D108" s="192" t="str">
        <f>IF(csv!F103="","",csv!AP103&amp;"–"&amp;csv!AQ103&amp;"–"&amp;csv!AR103)</f>
        <v>6.38–325–13</v>
      </c>
      <c r="E108" s="193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>39–42–43–56–47–45–50–48–49–57–54–55–100––––––––––––––––</v>
      </c>
      <c r="F108" s="169" t="s">
        <v>0</v>
      </c>
      <c r="T108" s="169" t="s">
        <v>0</v>
      </c>
    </row>
    <row r="109" spans="1:20" x14ac:dyDescent="0.25">
      <c r="A109" s="169" t="s">
        <v>0</v>
      </c>
      <c r="B109" s="191" t="str">
        <f>IF(csv!F104="","",csv!T104)</f>
        <v>M35</v>
      </c>
      <c r="C109" s="192" t="str">
        <f>IF(csv!F104="","",csv!AO104)</f>
        <v>M35</v>
      </c>
      <c r="D109" s="192" t="str">
        <f>IF(csv!F104="","",csv!AP104&amp;"–"&amp;csv!AQ104&amp;"–"&amp;csv!AR104)</f>
        <v>6.38–325–13</v>
      </c>
      <c r="E109" s="193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>39–42–43–56–47–45–50–48–49–57–54–55–100––––––––––––––––</v>
      </c>
      <c r="F109" s="169" t="s">
        <v>0</v>
      </c>
      <c r="T109" s="169" t="s">
        <v>0</v>
      </c>
    </row>
    <row r="110" spans="1:20" x14ac:dyDescent="0.25">
      <c r="A110" s="169" t="s">
        <v>0</v>
      </c>
      <c r="B110" s="191" t="str">
        <f>IF(csv!F105="","",csv!T105)</f>
        <v>M35</v>
      </c>
      <c r="C110" s="192" t="str">
        <f>IF(csv!F105="","",csv!AO105)</f>
        <v>M35</v>
      </c>
      <c r="D110" s="192" t="str">
        <f>IF(csv!F105="","",csv!AP105&amp;"–"&amp;csv!AQ105&amp;"–"&amp;csv!AR105)</f>
        <v>6.38–325–13</v>
      </c>
      <c r="E110" s="193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>39–42–43–56–47–45–50–48–49–57–54–55–100––––––––––––––––</v>
      </c>
      <c r="F110" s="169" t="s">
        <v>0</v>
      </c>
      <c r="T110" s="169" t="s">
        <v>0</v>
      </c>
    </row>
    <row r="111" spans="1:20" x14ac:dyDescent="0.25">
      <c r="A111" s="169" t="s">
        <v>0</v>
      </c>
      <c r="B111" s="191" t="str">
        <f>IF(csv!F106="","",csv!T106)</f>
        <v>M35</v>
      </c>
      <c r="C111" s="192" t="str">
        <f>IF(csv!F106="","",csv!AO106)</f>
        <v>M35</v>
      </c>
      <c r="D111" s="192" t="str">
        <f>IF(csv!F106="","",csv!AP106&amp;"–"&amp;csv!AQ106&amp;"–"&amp;csv!AR106)</f>
        <v>6.38–325–13</v>
      </c>
      <c r="E111" s="193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>39–42–43–56–47–45–50–48–49–57–54–55–100––––––––––––––––</v>
      </c>
      <c r="F111" s="169" t="s">
        <v>0</v>
      </c>
      <c r="T111" s="169" t="s">
        <v>0</v>
      </c>
    </row>
    <row r="112" spans="1:20" x14ac:dyDescent="0.25">
      <c r="A112" s="169" t="s">
        <v>0</v>
      </c>
      <c r="B112" s="191" t="str">
        <f>IF(csv!F107="","",csv!T107)</f>
        <v>M35</v>
      </c>
      <c r="C112" s="192" t="str">
        <f>IF(csv!F107="","",csv!AO107)</f>
        <v>M35</v>
      </c>
      <c r="D112" s="192" t="str">
        <f>IF(csv!F107="","",csv!AP107&amp;"–"&amp;csv!AQ107&amp;"–"&amp;csv!AR107)</f>
        <v>6.38–325–13</v>
      </c>
      <c r="E112" s="193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>39–42–43–56–47–45–50–48–49–57–54–55–100––––––––––––––––</v>
      </c>
      <c r="F112" s="169" t="s">
        <v>0</v>
      </c>
      <c r="T112" s="169" t="s">
        <v>0</v>
      </c>
    </row>
    <row r="113" spans="1:20" x14ac:dyDescent="0.25">
      <c r="A113" s="169" t="s">
        <v>0</v>
      </c>
      <c r="B113" s="191" t="str">
        <f>IF(csv!F108="","",csv!T108)</f>
        <v>M35</v>
      </c>
      <c r="C113" s="192" t="str">
        <f>IF(csv!F108="","",csv!AO108)</f>
        <v>M35</v>
      </c>
      <c r="D113" s="192" t="str">
        <f>IF(csv!F108="","",csv!AP108&amp;"–"&amp;csv!AQ108&amp;"–"&amp;csv!AR108)</f>
        <v>6.38–325–13</v>
      </c>
      <c r="E113" s="193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>39–42–43–56–47–45–50–48–49–57–54–55–100––––––––––––––––</v>
      </c>
      <c r="F113" s="169" t="s">
        <v>0</v>
      </c>
      <c r="T113" s="169" t="s">
        <v>0</v>
      </c>
    </row>
    <row r="114" spans="1:20" x14ac:dyDescent="0.25">
      <c r="A114" s="169" t="s">
        <v>0</v>
      </c>
      <c r="B114" s="191" t="str">
        <f>IF(csv!F109="","",csv!T109)</f>
        <v>M35</v>
      </c>
      <c r="C114" s="192" t="str">
        <f>IF(csv!F109="","",csv!AO109)</f>
        <v>M35</v>
      </c>
      <c r="D114" s="192" t="str">
        <f>IF(csv!F109="","",csv!AP109&amp;"–"&amp;csv!AQ109&amp;"–"&amp;csv!AR109)</f>
        <v>6.38–325–13</v>
      </c>
      <c r="E114" s="193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>39–42–43–56–47–45–50–48–49–57–54–55–100––––––––––––––––</v>
      </c>
      <c r="F114" s="169" t="s">
        <v>0</v>
      </c>
      <c r="T114" s="169" t="s">
        <v>0</v>
      </c>
    </row>
    <row r="115" spans="1:20" x14ac:dyDescent="0.25">
      <c r="A115" s="169" t="s">
        <v>0</v>
      </c>
      <c r="B115" s="191" t="str">
        <f>IF(csv!F110="","",csv!T110)</f>
        <v>M35</v>
      </c>
      <c r="C115" s="192" t="str">
        <f>IF(csv!F110="","",csv!AO110)</f>
        <v>M35</v>
      </c>
      <c r="D115" s="192" t="str">
        <f>IF(csv!F110="","",csv!AP110&amp;"–"&amp;csv!AQ110&amp;"–"&amp;csv!AR110)</f>
        <v>6.38–325–13</v>
      </c>
      <c r="E115" s="193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>39–42–43–56–47–45–50–48–49–57–54–55–100––––––––––––––––</v>
      </c>
      <c r="F115" s="169" t="s">
        <v>0</v>
      </c>
      <c r="T115" s="169" t="s">
        <v>0</v>
      </c>
    </row>
    <row r="116" spans="1:20" x14ac:dyDescent="0.25">
      <c r="A116" s="169" t="s">
        <v>0</v>
      </c>
      <c r="B116" s="191" t="str">
        <f>IF(csv!F111="","",csv!T111)</f>
        <v>M35</v>
      </c>
      <c r="C116" s="192" t="str">
        <f>IF(csv!F111="","",csv!AO111)</f>
        <v>M35</v>
      </c>
      <c r="D116" s="192" t="str">
        <f>IF(csv!F111="","",csv!AP111&amp;"–"&amp;csv!AQ111&amp;"–"&amp;csv!AR111)</f>
        <v>6.38–325–13</v>
      </c>
      <c r="E116" s="193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>39–42–43–56–47–45–50–48–49–57–54–55–100––––––––––––––––</v>
      </c>
      <c r="F116" s="169" t="s">
        <v>0</v>
      </c>
      <c r="T116" s="169" t="s">
        <v>0</v>
      </c>
    </row>
    <row r="117" spans="1:20" x14ac:dyDescent="0.25">
      <c r="A117" s="169" t="s">
        <v>0</v>
      </c>
      <c r="B117" s="191" t="str">
        <f>IF(csv!F112="","",csv!T112)</f>
        <v>M35</v>
      </c>
      <c r="C117" s="192" t="str">
        <f>IF(csv!F112="","",csv!AO112)</f>
        <v>M35</v>
      </c>
      <c r="D117" s="192" t="str">
        <f>IF(csv!F112="","",csv!AP112&amp;"–"&amp;csv!AQ112&amp;"–"&amp;csv!AR112)</f>
        <v>6.38–325–13</v>
      </c>
      <c r="E117" s="193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>39–42–43–56–47–45–50–48–49–57–54–55–100––––––––––––––––</v>
      </c>
      <c r="F117" s="169" t="s">
        <v>0</v>
      </c>
      <c r="T117" s="169" t="s">
        <v>0</v>
      </c>
    </row>
    <row r="118" spans="1:20" x14ac:dyDescent="0.25">
      <c r="A118" s="169" t="s">
        <v>0</v>
      </c>
      <c r="B118" s="191" t="str">
        <f>IF(csv!F113="","",csv!T113)</f>
        <v>M35</v>
      </c>
      <c r="C118" s="192" t="str">
        <f>IF(csv!F113="","",csv!AO113)</f>
        <v>M35</v>
      </c>
      <c r="D118" s="192" t="str">
        <f>IF(csv!F113="","",csv!AP113&amp;"–"&amp;csv!AQ113&amp;"–"&amp;csv!AR113)</f>
        <v>6.38–325–13</v>
      </c>
      <c r="E118" s="193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>39–42–43–56–47–45–50–48–49–57–54–55–100––––––––––––––––</v>
      </c>
      <c r="F118" s="169" t="s">
        <v>0</v>
      </c>
      <c r="T118" s="169" t="s">
        <v>0</v>
      </c>
    </row>
    <row r="119" spans="1:20" x14ac:dyDescent="0.25">
      <c r="A119" s="169" t="s">
        <v>0</v>
      </c>
      <c r="B119" s="191" t="str">
        <f>IF(csv!F114="","",csv!T114)</f>
        <v>M35</v>
      </c>
      <c r="C119" s="192" t="str">
        <f>IF(csv!F114="","",csv!AO114)</f>
        <v>M35</v>
      </c>
      <c r="D119" s="192" t="str">
        <f>IF(csv!F114="","",csv!AP114&amp;"–"&amp;csv!AQ114&amp;"–"&amp;csv!AR114)</f>
        <v>6.38–325–13</v>
      </c>
      <c r="E119" s="193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>39–42–43–56–47–45–50–48–49–57–54–55–100––––––––––––––––</v>
      </c>
      <c r="F119" s="169" t="s">
        <v>0</v>
      </c>
      <c r="T119" s="169" t="s">
        <v>0</v>
      </c>
    </row>
    <row r="120" spans="1:20" x14ac:dyDescent="0.25">
      <c r="A120" s="169" t="s">
        <v>0</v>
      </c>
      <c r="B120" s="191" t="str">
        <f>IF(csv!F115="","",csv!T115)</f>
        <v>M35</v>
      </c>
      <c r="C120" s="192" t="str">
        <f>IF(csv!F115="","",csv!AO115)</f>
        <v>M35</v>
      </c>
      <c r="D120" s="192" t="str">
        <f>IF(csv!F115="","",csv!AP115&amp;"–"&amp;csv!AQ115&amp;"–"&amp;csv!AR115)</f>
        <v>6.38–325–13</v>
      </c>
      <c r="E120" s="193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>39–42–43–56–47–45–50–48–49–57–54–55–100––––––––––––––––</v>
      </c>
      <c r="F120" s="169" t="s">
        <v>0</v>
      </c>
      <c r="T120" s="169" t="s">
        <v>0</v>
      </c>
    </row>
    <row r="121" spans="1:20" x14ac:dyDescent="0.25">
      <c r="A121" s="169" t="s">
        <v>0</v>
      </c>
      <c r="B121" s="191" t="str">
        <f>IF(csv!F116="","",csv!T116)</f>
        <v>M35</v>
      </c>
      <c r="C121" s="192" t="str">
        <f>IF(csv!F116="","",csv!AO116)</f>
        <v>M35</v>
      </c>
      <c r="D121" s="192" t="str">
        <f>IF(csv!F116="","",csv!AP116&amp;"–"&amp;csv!AQ116&amp;"–"&amp;csv!AR116)</f>
        <v>6.38–325–13</v>
      </c>
      <c r="E121" s="193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>39–42–43–56–47–45–50–48–49–57–54–55–100––––––––––––––––</v>
      </c>
      <c r="F121" s="169" t="s">
        <v>0</v>
      </c>
      <c r="T121" s="169" t="s">
        <v>0</v>
      </c>
    </row>
    <row r="122" spans="1:20" x14ac:dyDescent="0.25">
      <c r="A122" s="169" t="s">
        <v>0</v>
      </c>
      <c r="B122" s="191" t="str">
        <f>IF(csv!F117="","",csv!T117)</f>
        <v>M35</v>
      </c>
      <c r="C122" s="192" t="str">
        <f>IF(csv!F117="","",csv!AO117)</f>
        <v>M35</v>
      </c>
      <c r="D122" s="192" t="str">
        <f>IF(csv!F117="","",csv!AP117&amp;"–"&amp;csv!AQ117&amp;"–"&amp;csv!AR117)</f>
        <v>6.38–325–13</v>
      </c>
      <c r="E122" s="193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>39–42–43–56–47–45–50–48–49–57–54–55–100––––––––––––––––</v>
      </c>
      <c r="F122" s="169" t="s">
        <v>0</v>
      </c>
      <c r="T122" s="169" t="s">
        <v>0</v>
      </c>
    </row>
    <row r="123" spans="1:20" x14ac:dyDescent="0.25">
      <c r="A123" s="169" t="s">
        <v>0</v>
      </c>
      <c r="B123" s="191" t="str">
        <f>IF(csv!F118="","",csv!T118)</f>
        <v>M35</v>
      </c>
      <c r="C123" s="192" t="str">
        <f>IF(csv!F118="","",csv!AO118)</f>
        <v>M35</v>
      </c>
      <c r="D123" s="192" t="str">
        <f>IF(csv!F118="","",csv!AP118&amp;"–"&amp;csv!AQ118&amp;"–"&amp;csv!AR118)</f>
        <v>6.38–325–13</v>
      </c>
      <c r="E123" s="193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s="169" t="s">
        <v>0</v>
      </c>
      <c r="T123" s="169" t="s">
        <v>0</v>
      </c>
    </row>
    <row r="124" spans="1:20" x14ac:dyDescent="0.25">
      <c r="A124" s="169" t="s">
        <v>0</v>
      </c>
      <c r="B124" s="191" t="str">
        <f>IF(csv!F119="","",csv!T119)</f>
        <v>M35</v>
      </c>
      <c r="C124" s="192" t="str">
        <f>IF(csv!F119="","",csv!AO119)</f>
        <v>M35</v>
      </c>
      <c r="D124" s="192" t="str">
        <f>IF(csv!F119="","",csv!AP119&amp;"–"&amp;csv!AQ119&amp;"–"&amp;csv!AR119)</f>
        <v>6.38–325–13</v>
      </c>
      <c r="E124" s="193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s="169" t="s">
        <v>0</v>
      </c>
      <c r="T124" s="169" t="s">
        <v>0</v>
      </c>
    </row>
    <row r="125" spans="1:20" x14ac:dyDescent="0.25">
      <c r="A125" s="169" t="s">
        <v>0</v>
      </c>
      <c r="B125" s="191" t="str">
        <f>IF(csv!F120="","",csv!T120)</f>
        <v>M45</v>
      </c>
      <c r="C125" s="192" t="str">
        <f>IF(csv!F120="","",csv!AO120)</f>
        <v>M45</v>
      </c>
      <c r="D125" s="192" t="str">
        <f>IF(csv!F120="","",csv!AP120&amp;"–"&amp;csv!AQ120&amp;"–"&amp;csv!AR120)</f>
        <v>4.77–240–8</v>
      </c>
      <c r="E125" s="193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>58–44–71–47–45–43–54–100–––––––––––––––––––––</v>
      </c>
      <c r="F125" s="169" t="s">
        <v>0</v>
      </c>
      <c r="T125" s="169" t="s">
        <v>0</v>
      </c>
    </row>
    <row r="126" spans="1:20" x14ac:dyDescent="0.25">
      <c r="A126" s="169" t="s">
        <v>0</v>
      </c>
      <c r="B126" s="191" t="str">
        <f>IF(csv!F121="","",csv!T121)</f>
        <v>M45</v>
      </c>
      <c r="C126" s="192" t="str">
        <f>IF(csv!F121="","",csv!AO121)</f>
        <v>M45</v>
      </c>
      <c r="D126" s="192" t="str">
        <f>IF(csv!F121="","",csv!AP121&amp;"–"&amp;csv!AQ121&amp;"–"&amp;csv!AR121)</f>
        <v>4.77–240–8</v>
      </c>
      <c r="E126" s="193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>58–44–71–47–45–43–54–100–––––––––––––––––––––</v>
      </c>
      <c r="F126" s="169" t="s">
        <v>0</v>
      </c>
      <c r="T126" s="169" t="s">
        <v>0</v>
      </c>
    </row>
    <row r="127" spans="1:20" x14ac:dyDescent="0.25">
      <c r="A127" s="169" t="s">
        <v>0</v>
      </c>
      <c r="B127" s="191" t="str">
        <f>IF(csv!F122="","",csv!T122)</f>
        <v>M45</v>
      </c>
      <c r="C127" s="192" t="str">
        <f>IF(csv!F122="","",csv!AO122)</f>
        <v>M45</v>
      </c>
      <c r="D127" s="192" t="str">
        <f>IF(csv!F122="","",csv!AP122&amp;"–"&amp;csv!AQ122&amp;"–"&amp;csv!AR122)</f>
        <v>4.77–240–8</v>
      </c>
      <c r="E127" s="193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>58–44–71–47–45–43–54–100–––––––––––––––––––––</v>
      </c>
      <c r="F127" s="169" t="s">
        <v>0</v>
      </c>
      <c r="T127" s="169" t="s">
        <v>0</v>
      </c>
    </row>
    <row r="128" spans="1:20" x14ac:dyDescent="0.25">
      <c r="A128" s="169" t="s">
        <v>0</v>
      </c>
      <c r="B128" s="191" t="str">
        <f>IF(csv!F123="","",csv!T123)</f>
        <v>M45</v>
      </c>
      <c r="C128" s="192" t="str">
        <f>IF(csv!F123="","",csv!AO123)</f>
        <v>M45</v>
      </c>
      <c r="D128" s="192" t="str">
        <f>IF(csv!F123="","",csv!AP123&amp;"–"&amp;csv!AQ123&amp;"–"&amp;csv!AR123)</f>
        <v>4.77–240–8</v>
      </c>
      <c r="E128" s="193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>58–44–71–47–45–43–54–100–––––––––––––––––––––</v>
      </c>
      <c r="F128" s="169" t="s">
        <v>0</v>
      </c>
      <c r="T128" s="169" t="s">
        <v>0</v>
      </c>
    </row>
    <row r="129" spans="1:20" x14ac:dyDescent="0.25">
      <c r="A129" s="169" t="s">
        <v>0</v>
      </c>
      <c r="B129" s="191" t="str">
        <f>IF(csv!F124="","",csv!T124)</f>
        <v>M45</v>
      </c>
      <c r="C129" s="192" t="str">
        <f>IF(csv!F124="","",csv!AO124)</f>
        <v>M45</v>
      </c>
      <c r="D129" s="192" t="str">
        <f>IF(csv!F124="","",csv!AP124&amp;"–"&amp;csv!AQ124&amp;"–"&amp;csv!AR124)</f>
        <v>4.77–240–8</v>
      </c>
      <c r="E129" s="193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>58–44–71–47–45–43–54–100–––––––––––––––––––––</v>
      </c>
      <c r="F129" s="169" t="s">
        <v>0</v>
      </c>
      <c r="T129" s="169" t="s">
        <v>0</v>
      </c>
    </row>
    <row r="130" spans="1:20" x14ac:dyDescent="0.25">
      <c r="A130" s="169" t="s">
        <v>0</v>
      </c>
      <c r="B130" s="191" t="str">
        <f>IF(csv!F125="","",csv!T125)</f>
        <v>M45</v>
      </c>
      <c r="C130" s="192" t="str">
        <f>IF(csv!F125="","",csv!AO125)</f>
        <v>M45</v>
      </c>
      <c r="D130" s="192" t="str">
        <f>IF(csv!F125="","",csv!AP125&amp;"–"&amp;csv!AQ125&amp;"–"&amp;csv!AR125)</f>
        <v>4.77–240–8</v>
      </c>
      <c r="E130" s="193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>58–44–71–47–45–43–54–100–––––––––––––––––––––</v>
      </c>
      <c r="F130" s="169" t="s">
        <v>0</v>
      </c>
      <c r="T130" s="169" t="s">
        <v>0</v>
      </c>
    </row>
    <row r="131" spans="1:20" x14ac:dyDescent="0.25">
      <c r="A131" s="169" t="s">
        <v>0</v>
      </c>
      <c r="B131" s="191" t="str">
        <f>IF(csv!F126="","",csv!T126)</f>
        <v>M45</v>
      </c>
      <c r="C131" s="192" t="str">
        <f>IF(csv!F126="","",csv!AO126)</f>
        <v>M45</v>
      </c>
      <c r="D131" s="192" t="str">
        <f>IF(csv!F126="","",csv!AP126&amp;"–"&amp;csv!AQ126&amp;"–"&amp;csv!AR126)</f>
        <v>4.77–240–8</v>
      </c>
      <c r="E131" s="193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>58–44–71–47–45–43–54–100–––––––––––––––––––––</v>
      </c>
      <c r="F131" s="169" t="s">
        <v>0</v>
      </c>
      <c r="T131" s="169" t="s">
        <v>0</v>
      </c>
    </row>
    <row r="132" spans="1:20" x14ac:dyDescent="0.25">
      <c r="A132" s="169" t="s">
        <v>0</v>
      </c>
      <c r="B132" s="191" t="str">
        <f>IF(csv!F127="","",csv!T127)</f>
        <v>M45</v>
      </c>
      <c r="C132" s="192" t="str">
        <f>IF(csv!F127="","",csv!AO127)</f>
        <v>M45</v>
      </c>
      <c r="D132" s="192" t="str">
        <f>IF(csv!F127="","",csv!AP127&amp;"–"&amp;csv!AQ127&amp;"–"&amp;csv!AR127)</f>
        <v>4.77–240–8</v>
      </c>
      <c r="E132" s="193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>58–44–71–47–45–43–54–100–––––––––––––––––––––</v>
      </c>
      <c r="F132" s="169" t="s">
        <v>0</v>
      </c>
      <c r="T132" s="169" t="s">
        <v>0</v>
      </c>
    </row>
    <row r="133" spans="1:20" x14ac:dyDescent="0.25">
      <c r="A133" s="169" t="s">
        <v>0</v>
      </c>
      <c r="B133" s="191" t="str">
        <f>IF(csv!F128="","",csv!T128)</f>
        <v>M45</v>
      </c>
      <c r="C133" s="192" t="str">
        <f>IF(csv!F128="","",csv!AO128)</f>
        <v>M45</v>
      </c>
      <c r="D133" s="192" t="str">
        <f>IF(csv!F128="","",csv!AP128&amp;"–"&amp;csv!AQ128&amp;"–"&amp;csv!AR128)</f>
        <v>4.77–240–8</v>
      </c>
      <c r="E133" s="193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>58–44–71–47–45–43–54–100–––––––––––––––––––––</v>
      </c>
      <c r="F133" s="169" t="s">
        <v>0</v>
      </c>
      <c r="T133" s="169" t="s">
        <v>0</v>
      </c>
    </row>
    <row r="134" spans="1:20" x14ac:dyDescent="0.25">
      <c r="A134" s="169" t="s">
        <v>0</v>
      </c>
      <c r="B134" s="191" t="str">
        <f>IF(csv!F129="","",csv!T129)</f>
        <v>M45</v>
      </c>
      <c r="C134" s="192" t="str">
        <f>IF(csv!F129="","",csv!AO129)</f>
        <v>M45</v>
      </c>
      <c r="D134" s="192" t="str">
        <f>IF(csv!F129="","",csv!AP129&amp;"–"&amp;csv!AQ129&amp;"–"&amp;csv!AR129)</f>
        <v>4.77–240–8</v>
      </c>
      <c r="E134" s="193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>58–44–71–47–45–43–54–100–––––––––––––––––––––</v>
      </c>
      <c r="F134" s="169" t="s">
        <v>0</v>
      </c>
      <c r="T134" s="169" t="s">
        <v>0</v>
      </c>
    </row>
    <row r="135" spans="1:20" x14ac:dyDescent="0.25">
      <c r="A135" s="169" t="s">
        <v>0</v>
      </c>
      <c r="B135" s="191" t="str">
        <f>IF(csv!F130="","",csv!T130)</f>
        <v>M45</v>
      </c>
      <c r="C135" s="192" t="str">
        <f>IF(csv!F130="","",csv!AO130)</f>
        <v>M45</v>
      </c>
      <c r="D135" s="192" t="str">
        <f>IF(csv!F130="","",csv!AP130&amp;"–"&amp;csv!AQ130&amp;"–"&amp;csv!AR130)</f>
        <v>4.77–240–8</v>
      </c>
      <c r="E135" s="193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>58–44–71–47–45–43–54–100–––––––––––––––––––––</v>
      </c>
      <c r="F135" s="169" t="s">
        <v>0</v>
      </c>
      <c r="T135" s="169" t="s">
        <v>0</v>
      </c>
    </row>
    <row r="136" spans="1:20" x14ac:dyDescent="0.25">
      <c r="A136" s="169" t="s">
        <v>0</v>
      </c>
      <c r="B136" s="191" t="str">
        <f>IF(csv!F131="","",csv!T131)</f>
        <v>M45</v>
      </c>
      <c r="C136" s="192" t="str">
        <f>IF(csv!F131="","",csv!AO131)</f>
        <v>M45</v>
      </c>
      <c r="D136" s="192" t="str">
        <f>IF(csv!F131="","",csv!AP131&amp;"–"&amp;csv!AQ131&amp;"–"&amp;csv!AR131)</f>
        <v>4.77–240–8</v>
      </c>
      <c r="E136" s="193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>58–44–71–47–45–43–54–100–––––––––––––––––––––</v>
      </c>
      <c r="F136" s="169" t="s">
        <v>0</v>
      </c>
      <c r="T136" s="169" t="s">
        <v>0</v>
      </c>
    </row>
    <row r="137" spans="1:20" x14ac:dyDescent="0.25">
      <c r="A137" s="169" t="s">
        <v>0</v>
      </c>
      <c r="B137" s="191" t="str">
        <f>IF(csv!F132="","",csv!T132)</f>
        <v>M45</v>
      </c>
      <c r="C137" s="192" t="str">
        <f>IF(csv!F132="","",csv!AO132)</f>
        <v>M45</v>
      </c>
      <c r="D137" s="192" t="str">
        <f>IF(csv!F132="","",csv!AP132&amp;"–"&amp;csv!AQ132&amp;"–"&amp;csv!AR132)</f>
        <v>4.77–240–8</v>
      </c>
      <c r="E137" s="193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>58–44–71–47–45–43–54–100–––––––––––––––––––––</v>
      </c>
      <c r="F137" s="169" t="s">
        <v>0</v>
      </c>
      <c r="T137" s="169" t="s">
        <v>0</v>
      </c>
    </row>
    <row r="138" spans="1:20" x14ac:dyDescent="0.25">
      <c r="A138" s="169" t="s">
        <v>0</v>
      </c>
      <c r="B138" s="191" t="str">
        <f>IF(csv!F133="","",csv!T133)</f>
        <v>M45</v>
      </c>
      <c r="C138" s="192" t="str">
        <f>IF(csv!F133="","",csv!AO133)</f>
        <v>M45</v>
      </c>
      <c r="D138" s="192" t="str">
        <f>IF(csv!F133="","",csv!AP133&amp;"–"&amp;csv!AQ133&amp;"–"&amp;csv!AR133)</f>
        <v>4.77–240–8</v>
      </c>
      <c r="E138" s="193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>58–44–71–47–45–43–54–100–––––––––––––––––––––</v>
      </c>
      <c r="F138" s="169" t="s">
        <v>0</v>
      </c>
      <c r="T138" s="169" t="s">
        <v>0</v>
      </c>
    </row>
    <row r="139" spans="1:20" x14ac:dyDescent="0.25">
      <c r="A139" s="169" t="s">
        <v>0</v>
      </c>
      <c r="B139" s="191" t="str">
        <f>IF(csv!F134="","",csv!T134)</f>
        <v>M45</v>
      </c>
      <c r="C139" s="192" t="str">
        <f>IF(csv!F134="","",csv!AO134)</f>
        <v>M45</v>
      </c>
      <c r="D139" s="192" t="str">
        <f>IF(csv!F134="","",csv!AP134&amp;"–"&amp;csv!AQ134&amp;"–"&amp;csv!AR134)</f>
        <v>4.77–240–8</v>
      </c>
      <c r="E139" s="193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>58–44–71–47–45–43–54–100–––––––––––––––––––––</v>
      </c>
      <c r="F139" s="169" t="s">
        <v>0</v>
      </c>
      <c r="T139" s="169" t="s">
        <v>0</v>
      </c>
    </row>
    <row r="140" spans="1:20" x14ac:dyDescent="0.25">
      <c r="A140" s="169" t="s">
        <v>0</v>
      </c>
      <c r="B140" s="191" t="str">
        <f>IF(csv!F135="","",csv!T135)</f>
        <v>M45</v>
      </c>
      <c r="C140" s="192" t="str">
        <f>IF(csv!F135="","",csv!AO135)</f>
        <v>M45</v>
      </c>
      <c r="D140" s="192" t="str">
        <f>IF(csv!F135="","",csv!AP135&amp;"–"&amp;csv!AQ135&amp;"–"&amp;csv!AR135)</f>
        <v>4.77–240–8</v>
      </c>
      <c r="E140" s="193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>58–44–71–47–45–43–54–100–––––––––––––––––––––</v>
      </c>
      <c r="F140" s="169" t="s">
        <v>0</v>
      </c>
      <c r="T140" s="169" t="s">
        <v>0</v>
      </c>
    </row>
    <row r="141" spans="1:20" x14ac:dyDescent="0.25">
      <c r="A141" s="169" t="s">
        <v>0</v>
      </c>
      <c r="B141" s="191" t="str">
        <f>IF(csv!F136="","",csv!T136)</f>
        <v>M45</v>
      </c>
      <c r="C141" s="192" t="str">
        <f>IF(csv!F136="","",csv!AO136)</f>
        <v>M45</v>
      </c>
      <c r="D141" s="192" t="str">
        <f>IF(csv!F136="","",csv!AP136&amp;"–"&amp;csv!AQ136&amp;"–"&amp;csv!AR136)</f>
        <v>4.77–240–8</v>
      </c>
      <c r="E141" s="193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>58–44–71–47–45–43–54–100–––––––––––––––––––––</v>
      </c>
      <c r="F141" s="169" t="s">
        <v>0</v>
      </c>
      <c r="T141" s="169" t="s">
        <v>0</v>
      </c>
    </row>
    <row r="142" spans="1:20" x14ac:dyDescent="0.25">
      <c r="A142" s="169" t="s">
        <v>0</v>
      </c>
      <c r="B142" s="191" t="str">
        <f>IF(csv!F137="","",csv!T137)</f>
        <v>M45</v>
      </c>
      <c r="C142" s="192" t="str">
        <f>IF(csv!F137="","",csv!AO137)</f>
        <v>M45</v>
      </c>
      <c r="D142" s="192" t="str">
        <f>IF(csv!F137="","",csv!AP137&amp;"–"&amp;csv!AQ137&amp;"–"&amp;csv!AR137)</f>
        <v>4.77–240–8</v>
      </c>
      <c r="E142" s="193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>58–44–71–47–45–43–54–100–––––––––––––––––––––</v>
      </c>
      <c r="F142" s="169" t="s">
        <v>0</v>
      </c>
      <c r="T142" s="169" t="s">
        <v>0</v>
      </c>
    </row>
    <row r="143" spans="1:20" x14ac:dyDescent="0.25">
      <c r="A143" s="169" t="s">
        <v>0</v>
      </c>
      <c r="B143" s="191" t="str">
        <f>IF(csv!F138="","",csv!T138)</f>
        <v>M45</v>
      </c>
      <c r="C143" s="192" t="str">
        <f>IF(csv!F138="","",csv!AO138)</f>
        <v>M45</v>
      </c>
      <c r="D143" s="192" t="str">
        <f>IF(csv!F138="","",csv!AP138&amp;"–"&amp;csv!AQ138&amp;"–"&amp;csv!AR138)</f>
        <v>4.77–240–8</v>
      </c>
      <c r="E143" s="193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>58–44–71–47–45–43–54–100–––––––––––––––––––––</v>
      </c>
      <c r="F143" s="169" t="s">
        <v>0</v>
      </c>
      <c r="T143" s="169" t="s">
        <v>0</v>
      </c>
    </row>
    <row r="144" spans="1:20" x14ac:dyDescent="0.25">
      <c r="A144" s="169" t="s">
        <v>0</v>
      </c>
      <c r="B144" s="191" t="str">
        <f>IF(csv!F139="","",csv!T139)</f>
        <v>M45</v>
      </c>
      <c r="C144" s="192" t="str">
        <f>IF(csv!F139="","",csv!AO139)</f>
        <v>M45</v>
      </c>
      <c r="D144" s="192" t="str">
        <f>IF(csv!F139="","",csv!AP139&amp;"–"&amp;csv!AQ139&amp;"–"&amp;csv!AR139)</f>
        <v>4.77–240–8</v>
      </c>
      <c r="E144" s="193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>58–44–71–47–45–43–54–100–––––––––––––––––––––</v>
      </c>
      <c r="F144" s="169" t="s">
        <v>0</v>
      </c>
      <c r="T144" s="169" t="s">
        <v>0</v>
      </c>
    </row>
    <row r="145" spans="1:20" x14ac:dyDescent="0.25">
      <c r="A145" s="169" t="s">
        <v>0</v>
      </c>
      <c r="B145" s="191" t="str">
        <f>IF(csv!F140="","",csv!T140)</f>
        <v>M45</v>
      </c>
      <c r="C145" s="192" t="str">
        <f>IF(csv!F140="","",csv!AO140)</f>
        <v>M45</v>
      </c>
      <c r="D145" s="192" t="str">
        <f>IF(csv!F140="","",csv!AP140&amp;"–"&amp;csv!AQ140&amp;"–"&amp;csv!AR140)</f>
        <v>4.77–240–8</v>
      </c>
      <c r="E145" s="193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>58–44–71–47–45–43–54–100–––––––––––––––––––––</v>
      </c>
      <c r="F145" s="169" t="s">
        <v>0</v>
      </c>
      <c r="T145" s="169" t="s">
        <v>0</v>
      </c>
    </row>
    <row r="146" spans="1:20" x14ac:dyDescent="0.25">
      <c r="A146" s="169" t="s">
        <v>0</v>
      </c>
      <c r="B146" s="191" t="str">
        <f>IF(csv!F141="","",csv!T141)</f>
        <v>M45</v>
      </c>
      <c r="C146" s="192" t="str">
        <f>IF(csv!F141="","",csv!AO141)</f>
        <v>M45</v>
      </c>
      <c r="D146" s="192" t="str">
        <f>IF(csv!F141="","",csv!AP141&amp;"–"&amp;csv!AQ141&amp;"–"&amp;csv!AR141)</f>
        <v>4.77–240–8</v>
      </c>
      <c r="E146" s="193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s="169" t="s">
        <v>0</v>
      </c>
      <c r="T146" s="169" t="s">
        <v>0</v>
      </c>
    </row>
    <row r="147" spans="1:20" x14ac:dyDescent="0.25">
      <c r="A147" s="169" t="s">
        <v>0</v>
      </c>
      <c r="B147" s="191" t="str">
        <f>IF(csv!F142="","",csv!T142)</f>
        <v>M45</v>
      </c>
      <c r="C147" s="192" t="str">
        <f>IF(csv!F142="","",csv!AO142)</f>
        <v>M45</v>
      </c>
      <c r="D147" s="192" t="str">
        <f>IF(csv!F142="","",csv!AP142&amp;"–"&amp;csv!AQ142&amp;"–"&amp;csv!AR142)</f>
        <v>4.77–240–8</v>
      </c>
      <c r="E147" s="193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s="169" t="s">
        <v>0</v>
      </c>
      <c r="T147" s="169" t="s">
        <v>0</v>
      </c>
    </row>
    <row r="148" spans="1:20" x14ac:dyDescent="0.25">
      <c r="A148" s="169" t="s">
        <v>0</v>
      </c>
      <c r="B148" s="191" t="str">
        <f>IF(csv!F143="","",csv!T143)</f>
        <v>M45</v>
      </c>
      <c r="C148" s="192" t="str">
        <f>IF(csv!F143="","",csv!AO143)</f>
        <v>M45</v>
      </c>
      <c r="D148" s="192" t="str">
        <f>IF(csv!F143="","",csv!AP143&amp;"–"&amp;csv!AQ143&amp;"–"&amp;csv!AR143)</f>
        <v>4.77–240–8</v>
      </c>
      <c r="E148" s="193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s="169" t="s">
        <v>0</v>
      </c>
      <c r="T148" s="169" t="s">
        <v>0</v>
      </c>
    </row>
    <row r="149" spans="1:20" x14ac:dyDescent="0.25">
      <c r="A149" s="169" t="s">
        <v>0</v>
      </c>
      <c r="B149" s="191" t="str">
        <f>IF(csv!F144="","",csv!T144)</f>
        <v>M45</v>
      </c>
      <c r="C149" s="192" t="str">
        <f>IF(csv!F144="","",csv!AO144)</f>
        <v>M45</v>
      </c>
      <c r="D149" s="192" t="str">
        <f>IF(csv!F144="","",csv!AP144&amp;"–"&amp;csv!AQ144&amp;"–"&amp;csv!AR144)</f>
        <v>4.77–240–8</v>
      </c>
      <c r="E149" s="193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s="169" t="s">
        <v>0</v>
      </c>
      <c r="T149" s="169" t="s">
        <v>0</v>
      </c>
    </row>
    <row r="150" spans="1:20" x14ac:dyDescent="0.25">
      <c r="A150" s="169" t="s">
        <v>0</v>
      </c>
      <c r="B150" s="191" t="str">
        <f>IF(csv!F145="","",csv!T145)</f>
        <v>M45</v>
      </c>
      <c r="C150" s="192" t="str">
        <f>IF(csv!F145="","",csv!AO145)</f>
        <v>M45</v>
      </c>
      <c r="D150" s="192" t="str">
        <f>IF(csv!F145="","",csv!AP145&amp;"–"&amp;csv!AQ145&amp;"–"&amp;csv!AR145)</f>
        <v>4.77–240–8</v>
      </c>
      <c r="E150" s="193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>58–44–71–47–45–43–––––––––––––––––––––––</v>
      </c>
      <c r="F150" s="169" t="s">
        <v>0</v>
      </c>
      <c r="T150" s="169" t="s">
        <v>0</v>
      </c>
    </row>
    <row r="151" spans="1:20" x14ac:dyDescent="0.25">
      <c r="A151" s="169" t="s">
        <v>0</v>
      </c>
      <c r="B151" s="191" t="str">
        <f>IF(csv!F146="","",csv!T146)</f>
        <v>M45</v>
      </c>
      <c r="C151" s="192" t="str">
        <f>IF(csv!F146="","",csv!AO146)</f>
        <v>M45</v>
      </c>
      <c r="D151" s="192" t="str">
        <f>IF(csv!F146="","",csv!AP146&amp;"–"&amp;csv!AQ146&amp;"–"&amp;csv!AR146)</f>
        <v>4.77–240–8</v>
      </c>
      <c r="E151" s="193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s="169" t="s">
        <v>0</v>
      </c>
      <c r="T151" s="169" t="s">
        <v>0</v>
      </c>
    </row>
    <row r="152" spans="1:20" x14ac:dyDescent="0.25">
      <c r="A152" s="169" t="s">
        <v>0</v>
      </c>
      <c r="B152" s="191" t="str">
        <f>IF(csv!F147="","",csv!T147)</f>
        <v>M55</v>
      </c>
      <c r="C152" s="192" t="str">
        <f>IF(csv!F147="","",csv!AO147)</f>
        <v>M55</v>
      </c>
      <c r="D152" s="192" t="str">
        <f>IF(csv!F147="","",csv!AP147&amp;"–"&amp;csv!AQ147&amp;"–"&amp;csv!AR147)</f>
        <v>3.63–150–7</v>
      </c>
      <c r="E152" s="193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>33–61–64–39–31–38–100––––––––––––––––––––––</v>
      </c>
      <c r="F152" s="169" t="s">
        <v>0</v>
      </c>
      <c r="T152" s="169" t="s">
        <v>0</v>
      </c>
    </row>
    <row r="153" spans="1:20" x14ac:dyDescent="0.25">
      <c r="A153" s="169" t="s">
        <v>0</v>
      </c>
      <c r="B153" s="191" t="str">
        <f>IF(csv!F148="","",csv!T148)</f>
        <v>M55</v>
      </c>
      <c r="C153" s="192" t="str">
        <f>IF(csv!F148="","",csv!AO148)</f>
        <v>M55</v>
      </c>
      <c r="D153" s="192" t="str">
        <f>IF(csv!F148="","",csv!AP148&amp;"–"&amp;csv!AQ148&amp;"–"&amp;csv!AR148)</f>
        <v>3.63–150–7</v>
      </c>
      <c r="E153" s="193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>33–61–64–39–31–38–100––––––––––––––––––––––</v>
      </c>
      <c r="F153" s="169" t="s">
        <v>0</v>
      </c>
      <c r="T153" s="169" t="s">
        <v>0</v>
      </c>
    </row>
    <row r="154" spans="1:20" x14ac:dyDescent="0.25">
      <c r="A154" s="169" t="s">
        <v>0</v>
      </c>
      <c r="B154" s="191" t="str">
        <f>IF(csv!F149="","",csv!T149)</f>
        <v>M55</v>
      </c>
      <c r="C154" s="192" t="str">
        <f>IF(csv!F149="","",csv!AO149)</f>
        <v>M55</v>
      </c>
      <c r="D154" s="192" t="str">
        <f>IF(csv!F149="","",csv!AP149&amp;"–"&amp;csv!AQ149&amp;"–"&amp;csv!AR149)</f>
        <v>3.63–150–7</v>
      </c>
      <c r="E154" s="193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>33–61–64–39–31–38–100––––––––––––––––––––––</v>
      </c>
      <c r="F154" s="169" t="s">
        <v>0</v>
      </c>
      <c r="T154" s="169" t="s">
        <v>0</v>
      </c>
    </row>
    <row r="155" spans="1:20" x14ac:dyDescent="0.25">
      <c r="A155" s="169" t="s">
        <v>0</v>
      </c>
      <c r="B155" s="191" t="str">
        <f>IF(csv!F150="","",csv!T150)</f>
        <v>M55</v>
      </c>
      <c r="C155" s="192" t="str">
        <f>IF(csv!F150="","",csv!AO150)</f>
        <v>M55</v>
      </c>
      <c r="D155" s="192" t="str">
        <f>IF(csv!F150="","",csv!AP150&amp;"–"&amp;csv!AQ150&amp;"–"&amp;csv!AR150)</f>
        <v>3.63–150–7</v>
      </c>
      <c r="E155" s="193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>33–61–64–39–31–38–100––––––––––––––––––––––</v>
      </c>
      <c r="F155" s="169" t="s">
        <v>0</v>
      </c>
      <c r="T155" s="169" t="s">
        <v>0</v>
      </c>
    </row>
    <row r="156" spans="1:20" x14ac:dyDescent="0.25">
      <c r="A156" s="169" t="s">
        <v>0</v>
      </c>
      <c r="B156" s="191" t="str">
        <f>IF(csv!F151="","",csv!T151)</f>
        <v>M55</v>
      </c>
      <c r="C156" s="192" t="str">
        <f>IF(csv!F151="","",csv!AO151)</f>
        <v>M55</v>
      </c>
      <c r="D156" s="192" t="str">
        <f>IF(csv!F151="","",csv!AP151&amp;"–"&amp;csv!AQ151&amp;"–"&amp;csv!AR151)</f>
        <v>3.63–150–7</v>
      </c>
      <c r="E156" s="193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>33–61–64–39–31–38–100––––––––––––––––––––––</v>
      </c>
      <c r="F156" s="169" t="s">
        <v>0</v>
      </c>
      <c r="T156" s="169" t="s">
        <v>0</v>
      </c>
    </row>
    <row r="157" spans="1:20" x14ac:dyDescent="0.25">
      <c r="A157" s="169" t="s">
        <v>0</v>
      </c>
      <c r="B157" s="191" t="str">
        <f>IF(csv!F152="","",csv!T152)</f>
        <v>M55</v>
      </c>
      <c r="C157" s="192" t="str">
        <f>IF(csv!F152="","",csv!AO152)</f>
        <v>M55</v>
      </c>
      <c r="D157" s="192" t="str">
        <f>IF(csv!F152="","",csv!AP152&amp;"–"&amp;csv!AQ152&amp;"–"&amp;csv!AR152)</f>
        <v>3.63–150–7</v>
      </c>
      <c r="E157" s="193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>33–61–64–39–31–38–100––––––––––––––––––––––</v>
      </c>
      <c r="F157" s="169" t="s">
        <v>0</v>
      </c>
      <c r="T157" s="169" t="s">
        <v>0</v>
      </c>
    </row>
    <row r="158" spans="1:20" x14ac:dyDescent="0.25">
      <c r="A158" s="169" t="s">
        <v>0</v>
      </c>
      <c r="B158" s="191" t="str">
        <f>IF(csv!F153="","",csv!T153)</f>
        <v>M55</v>
      </c>
      <c r="C158" s="192" t="str">
        <f>IF(csv!F153="","",csv!AO153)</f>
        <v>M55</v>
      </c>
      <c r="D158" s="192" t="str">
        <f>IF(csv!F153="","",csv!AP153&amp;"–"&amp;csv!AQ153&amp;"–"&amp;csv!AR153)</f>
        <v>3.63–150–7</v>
      </c>
      <c r="E158" s="193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>33–61–64–39–31–38–100––––––––––––––––––––––</v>
      </c>
      <c r="F158" s="169" t="s">
        <v>0</v>
      </c>
      <c r="T158" s="169" t="s">
        <v>0</v>
      </c>
    </row>
    <row r="159" spans="1:20" x14ac:dyDescent="0.25">
      <c r="A159" s="169" t="s">
        <v>0</v>
      </c>
      <c r="B159" s="191" t="str">
        <f>IF(csv!F154="","",csv!T154)</f>
        <v>M55</v>
      </c>
      <c r="C159" s="192" t="str">
        <f>IF(csv!F154="","",csv!AO154)</f>
        <v>M55</v>
      </c>
      <c r="D159" s="192" t="str">
        <f>IF(csv!F154="","",csv!AP154&amp;"–"&amp;csv!AQ154&amp;"–"&amp;csv!AR154)</f>
        <v>3.63–150–7</v>
      </c>
      <c r="E159" s="193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>33–61–64–39–31–38–100––––––––––––––––––––––</v>
      </c>
      <c r="F159" s="169" t="s">
        <v>0</v>
      </c>
      <c r="T159" s="169" t="s">
        <v>0</v>
      </c>
    </row>
    <row r="160" spans="1:20" x14ac:dyDescent="0.25">
      <c r="A160" s="169" t="s">
        <v>0</v>
      </c>
      <c r="B160" s="191" t="str">
        <f>IF(csv!F155="","",csv!T155)</f>
        <v>M55</v>
      </c>
      <c r="C160" s="192" t="str">
        <f>IF(csv!F155="","",csv!AO155)</f>
        <v>M55</v>
      </c>
      <c r="D160" s="192" t="str">
        <f>IF(csv!F155="","",csv!AP155&amp;"–"&amp;csv!AQ155&amp;"–"&amp;csv!AR155)</f>
        <v>3.63–150–7</v>
      </c>
      <c r="E160" s="193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>33–61–64–39–31–38–100––––––––––––––––––––––</v>
      </c>
      <c r="F160" s="169" t="s">
        <v>0</v>
      </c>
      <c r="T160" s="169" t="s">
        <v>0</v>
      </c>
    </row>
    <row r="161" spans="1:20" x14ac:dyDescent="0.25">
      <c r="A161" s="169" t="s">
        <v>0</v>
      </c>
      <c r="B161" s="191" t="str">
        <f>IF(csv!F156="","",csv!T156)</f>
        <v>M55</v>
      </c>
      <c r="C161" s="192" t="str">
        <f>IF(csv!F156="","",csv!AO156)</f>
        <v>M55</v>
      </c>
      <c r="D161" s="192" t="str">
        <f>IF(csv!F156="","",csv!AP156&amp;"–"&amp;csv!AQ156&amp;"–"&amp;csv!AR156)</f>
        <v>3.63–150–7</v>
      </c>
      <c r="E161" s="193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>33–61–64–39–31–38–100––––––––––––––––––––––</v>
      </c>
      <c r="F161" s="169" t="s">
        <v>0</v>
      </c>
      <c r="T161" s="169" t="s">
        <v>0</v>
      </c>
    </row>
    <row r="162" spans="1:20" x14ac:dyDescent="0.25">
      <c r="A162" s="169" t="s">
        <v>0</v>
      </c>
      <c r="B162" s="191" t="str">
        <f>IF(csv!F157="","",csv!T157)</f>
        <v>M55</v>
      </c>
      <c r="C162" s="192" t="str">
        <f>IF(csv!F157="","",csv!AO157)</f>
        <v>M55</v>
      </c>
      <c r="D162" s="192" t="str">
        <f>IF(csv!F157="","",csv!AP157&amp;"–"&amp;csv!AQ157&amp;"–"&amp;csv!AR157)</f>
        <v>3.63–150–7</v>
      </c>
      <c r="E162" s="193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>33–61–64–39–31–38–100––––––––––––––––––––––</v>
      </c>
      <c r="F162" s="169" t="s">
        <v>0</v>
      </c>
      <c r="T162" s="169" t="s">
        <v>0</v>
      </c>
    </row>
    <row r="163" spans="1:20" x14ac:dyDescent="0.25">
      <c r="A163" s="169" t="s">
        <v>0</v>
      </c>
      <c r="B163" s="191" t="str">
        <f>IF(csv!F158="","",csv!T158)</f>
        <v>M55</v>
      </c>
      <c r="C163" s="192" t="str">
        <f>IF(csv!F158="","",csv!AO158)</f>
        <v>M55</v>
      </c>
      <c r="D163" s="192" t="str">
        <f>IF(csv!F158="","",csv!AP158&amp;"–"&amp;csv!AQ158&amp;"–"&amp;csv!AR158)</f>
        <v>3.63–150–7</v>
      </c>
      <c r="E163" s="193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>33–61–64–39–31–38–100––––––––––––––––––––––</v>
      </c>
      <c r="F163" s="169" t="s">
        <v>0</v>
      </c>
      <c r="T163" s="169" t="s">
        <v>0</v>
      </c>
    </row>
    <row r="164" spans="1:20" x14ac:dyDescent="0.25">
      <c r="A164" s="169" t="s">
        <v>0</v>
      </c>
      <c r="B164" s="191" t="str">
        <f>IF(csv!F159="","",csv!T159)</f>
        <v>M55</v>
      </c>
      <c r="C164" s="192" t="str">
        <f>IF(csv!F159="","",csv!AO159)</f>
        <v>M55</v>
      </c>
      <c r="D164" s="192" t="str">
        <f>IF(csv!F159="","",csv!AP159&amp;"–"&amp;csv!AQ159&amp;"–"&amp;csv!AR159)</f>
        <v>3.63–150–7</v>
      </c>
      <c r="E164" s="193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>33–61–64–39–31–38–100––––––––––––––––––––––</v>
      </c>
      <c r="F164" s="169" t="s">
        <v>0</v>
      </c>
      <c r="T164" s="169" t="s">
        <v>0</v>
      </c>
    </row>
    <row r="165" spans="1:20" x14ac:dyDescent="0.25">
      <c r="A165" s="169" t="s">
        <v>0</v>
      </c>
      <c r="B165" s="191" t="str">
        <f>IF(csv!F160="","",csv!T160)</f>
        <v>M55</v>
      </c>
      <c r="C165" s="192" t="str">
        <f>IF(csv!F160="","",csv!AO160)</f>
        <v>M55</v>
      </c>
      <c r="D165" s="192" t="str">
        <f>IF(csv!F160="","",csv!AP160&amp;"–"&amp;csv!AQ160&amp;"–"&amp;csv!AR160)</f>
        <v>3.63–150–7</v>
      </c>
      <c r="E165" s="193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>33–61–64–39–31–38–100––––––––––––––––––––––</v>
      </c>
      <c r="F165" s="169" t="s">
        <v>0</v>
      </c>
      <c r="T165" s="169" t="s">
        <v>0</v>
      </c>
    </row>
    <row r="166" spans="1:20" x14ac:dyDescent="0.25">
      <c r="A166" s="169" t="s">
        <v>0</v>
      </c>
      <c r="B166" s="191" t="str">
        <f>IF(csv!F161="","",csv!T161)</f>
        <v>M55</v>
      </c>
      <c r="C166" s="192" t="str">
        <f>IF(csv!F161="","",csv!AO161)</f>
        <v>M55</v>
      </c>
      <c r="D166" s="192" t="str">
        <f>IF(csv!F161="","",csv!AP161&amp;"–"&amp;csv!AQ161&amp;"–"&amp;csv!AR161)</f>
        <v>3.63–150–7</v>
      </c>
      <c r="E166" s="193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>33–61–64–39–31–38–100––––––––––––––––––––––</v>
      </c>
      <c r="F166" s="169" t="s">
        <v>0</v>
      </c>
      <c r="T166" s="169" t="s">
        <v>0</v>
      </c>
    </row>
    <row r="167" spans="1:20" x14ac:dyDescent="0.25">
      <c r="A167" s="169" t="s">
        <v>0</v>
      </c>
      <c r="B167" s="191" t="str">
        <f>IF(csv!F162="","",csv!T162)</f>
        <v>M55</v>
      </c>
      <c r="C167" s="192" t="str">
        <f>IF(csv!F162="","",csv!AO162)</f>
        <v>M55</v>
      </c>
      <c r="D167" s="192" t="str">
        <f>IF(csv!F162="","",csv!AP162&amp;"–"&amp;csv!AQ162&amp;"–"&amp;csv!AR162)</f>
        <v>3.63–150–7</v>
      </c>
      <c r="E167" s="193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>33–61–64–39–31–38–100––––––––––––––––––––––</v>
      </c>
      <c r="F167" s="169" t="s">
        <v>0</v>
      </c>
      <c r="T167" s="169" t="s">
        <v>0</v>
      </c>
    </row>
    <row r="168" spans="1:20" x14ac:dyDescent="0.25">
      <c r="A168" s="169" t="s">
        <v>0</v>
      </c>
      <c r="B168" s="191" t="str">
        <f>IF(csv!F163="","",csv!T163)</f>
        <v>M55</v>
      </c>
      <c r="C168" s="192" t="str">
        <f>IF(csv!F163="","",csv!AO163)</f>
        <v>M55</v>
      </c>
      <c r="D168" s="192" t="str">
        <f>IF(csv!F163="","",csv!AP163&amp;"–"&amp;csv!AQ163&amp;"–"&amp;csv!AR163)</f>
        <v>3.63–150–7</v>
      </c>
      <c r="E168" s="193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s="169" t="s">
        <v>0</v>
      </c>
      <c r="T168" s="169" t="s">
        <v>0</v>
      </c>
    </row>
    <row r="169" spans="1:20" x14ac:dyDescent="0.25">
      <c r="A169" s="169" t="s">
        <v>0</v>
      </c>
      <c r="B169" s="191" t="str">
        <f>IF(csv!F164="","",csv!T164)</f>
        <v>M55</v>
      </c>
      <c r="C169" s="192" t="str">
        <f>IF(csv!F164="","",csv!AO164)</f>
        <v>M55</v>
      </c>
      <c r="D169" s="192" t="str">
        <f>IF(csv!F164="","",csv!AP164&amp;"–"&amp;csv!AQ164&amp;"–"&amp;csv!AR164)</f>
        <v>3.63–150–7</v>
      </c>
      <c r="E169" s="193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s="169" t="s">
        <v>0</v>
      </c>
      <c r="T169" s="169" t="s">
        <v>0</v>
      </c>
    </row>
    <row r="170" spans="1:20" x14ac:dyDescent="0.25">
      <c r="A170" s="169" t="s">
        <v>0</v>
      </c>
      <c r="B170" s="191" t="str">
        <f>IF(csv!F165="","",csv!T165)</f>
        <v>M65</v>
      </c>
      <c r="C170" s="192" t="str">
        <f>IF(csv!F165="","",csv!AO165)</f>
        <v>M65</v>
      </c>
      <c r="D170" s="192" t="str">
        <f>IF(csv!F165="","",csv!AP165&amp;"–"&amp;csv!AQ165&amp;"–"&amp;csv!AR165)</f>
        <v>3.17–95–6</v>
      </c>
      <c r="E170" s="193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>63–61–64–39–54–100–––––––––––––––––––––––</v>
      </c>
      <c r="F170" s="169" t="s">
        <v>0</v>
      </c>
      <c r="T170" s="169" t="s">
        <v>0</v>
      </c>
    </row>
    <row r="171" spans="1:20" x14ac:dyDescent="0.25">
      <c r="A171" s="169" t="s">
        <v>0</v>
      </c>
      <c r="B171" s="191" t="str">
        <f>IF(csv!F166="","",csv!T166)</f>
        <v>M65</v>
      </c>
      <c r="C171" s="192" t="str">
        <f>IF(csv!F166="","",csv!AO166)</f>
        <v>M65</v>
      </c>
      <c r="D171" s="192" t="str">
        <f>IF(csv!F166="","",csv!AP166&amp;"–"&amp;csv!AQ166&amp;"–"&amp;csv!AR166)</f>
        <v>3.17–95–6</v>
      </c>
      <c r="E171" s="193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>63–61–64–39–54–100–––––––––––––––––––––––</v>
      </c>
      <c r="F171" s="169" t="s">
        <v>0</v>
      </c>
      <c r="T171" s="169" t="s">
        <v>0</v>
      </c>
    </row>
    <row r="172" spans="1:20" x14ac:dyDescent="0.25">
      <c r="A172" s="169" t="s">
        <v>0</v>
      </c>
      <c r="B172" s="191" t="str">
        <f>IF(csv!F167="","",csv!T167)</f>
        <v>M65</v>
      </c>
      <c r="C172" s="192" t="str">
        <f>IF(csv!F167="","",csv!AO167)</f>
        <v>M65</v>
      </c>
      <c r="D172" s="192" t="str">
        <f>IF(csv!F167="","",csv!AP167&amp;"–"&amp;csv!AQ167&amp;"–"&amp;csv!AR167)</f>
        <v>3.17–95–6</v>
      </c>
      <c r="E172" s="193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>63–61–64–39–54–100–––––––––––––––––––––––</v>
      </c>
      <c r="F172" s="169" t="s">
        <v>0</v>
      </c>
      <c r="T172" s="169" t="s">
        <v>0</v>
      </c>
    </row>
    <row r="173" spans="1:20" x14ac:dyDescent="0.25">
      <c r="A173" s="169" t="s">
        <v>0</v>
      </c>
      <c r="B173" s="191" t="str">
        <f>IF(csv!F168="","",csv!T168)</f>
        <v>M65</v>
      </c>
      <c r="C173" s="192" t="str">
        <f>IF(csv!F168="","",csv!AO168)</f>
        <v>M65</v>
      </c>
      <c r="D173" s="192" t="str">
        <f>IF(csv!F168="","",csv!AP168&amp;"–"&amp;csv!AQ168&amp;"–"&amp;csv!AR168)</f>
        <v>3.17–95–6</v>
      </c>
      <c r="E173" s="193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s="169" t="s">
        <v>0</v>
      </c>
      <c r="T173" s="169" t="s">
        <v>0</v>
      </c>
    </row>
    <row r="174" spans="1:20" x14ac:dyDescent="0.25">
      <c r="A174" s="169" t="s">
        <v>0</v>
      </c>
      <c r="B174" s="191" t="str">
        <f>IF(csv!F169="","",csv!T169)</f>
        <v>M65</v>
      </c>
      <c r="C174" s="192" t="str">
        <f>IF(csv!F169="","",csv!AO169)</f>
        <v>M65</v>
      </c>
      <c r="D174" s="192" t="str">
        <f>IF(csv!F169="","",csv!AP169&amp;"–"&amp;csv!AQ169&amp;"–"&amp;csv!AR169)</f>
        <v>3.17–95–6</v>
      </c>
      <c r="E174" s="193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s="169" t="s">
        <v>0</v>
      </c>
      <c r="T174" s="169" t="s">
        <v>0</v>
      </c>
    </row>
    <row r="175" spans="1:20" x14ac:dyDescent="0.25">
      <c r="A175" s="169" t="s">
        <v>0</v>
      </c>
      <c r="B175" s="191" t="str">
        <f>IF(csv!F170="","",csv!T170)</f>
        <v>M70</v>
      </c>
      <c r="C175" s="192" t="str">
        <f>IF(csv!F170="","",csv!AO170)</f>
        <v>M70</v>
      </c>
      <c r="D175" s="192" t="str">
        <f>IF(csv!F170="","",csv!AP170&amp;"–"&amp;csv!AQ170&amp;"–"&amp;csv!AR170)</f>
        <v>3.17–95–6</v>
      </c>
      <c r="E175" s="193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>63–61–64–39–54–100–––––––––––––––––––––––</v>
      </c>
      <c r="F175" s="169" t="s">
        <v>0</v>
      </c>
      <c r="T175" s="169" t="s">
        <v>0</v>
      </c>
    </row>
    <row r="176" spans="1:20" x14ac:dyDescent="0.25">
      <c r="A176" s="169" t="s">
        <v>0</v>
      </c>
      <c r="B176" s="191" t="str">
        <f>IF(csv!F171="","",csv!T171)</f>
        <v>M70</v>
      </c>
      <c r="C176" s="192" t="str">
        <f>IF(csv!F171="","",csv!AO171)</f>
        <v>M70</v>
      </c>
      <c r="D176" s="192" t="str">
        <f>IF(csv!F171="","",csv!AP171&amp;"–"&amp;csv!AQ171&amp;"–"&amp;csv!AR171)</f>
        <v>3.17–95–6</v>
      </c>
      <c r="E176" s="193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>63–61–64–39–54–100–––––––––––––––––––––––</v>
      </c>
      <c r="F176" s="169" t="s">
        <v>0</v>
      </c>
      <c r="T176" s="169" t="s">
        <v>0</v>
      </c>
    </row>
    <row r="177" spans="1:20" x14ac:dyDescent="0.25">
      <c r="A177" s="169" t="s">
        <v>0</v>
      </c>
      <c r="B177" s="191" t="str">
        <f>IF(csv!F172="","",csv!T172)</f>
        <v>M70</v>
      </c>
      <c r="C177" s="192" t="str">
        <f>IF(csv!F172="","",csv!AO172)</f>
        <v>M70</v>
      </c>
      <c r="D177" s="192" t="str">
        <f>IF(csv!F172="","",csv!AP172&amp;"–"&amp;csv!AQ172&amp;"–"&amp;csv!AR172)</f>
        <v>3.17–95–6</v>
      </c>
      <c r="E177" s="193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s="169" t="s">
        <v>0</v>
      </c>
      <c r="T177" s="169" t="s">
        <v>0</v>
      </c>
    </row>
    <row r="178" spans="1:20" x14ac:dyDescent="0.25">
      <c r="A178" s="169" t="s">
        <v>0</v>
      </c>
      <c r="B178" s="191" t="str">
        <f>IF(csv!F173="","",csv!T173)</f>
        <v>M70</v>
      </c>
      <c r="C178" s="192" t="str">
        <f>IF(csv!F173="","",csv!AO173)</f>
        <v>M70</v>
      </c>
      <c r="D178" s="192" t="str">
        <f>IF(csv!F173="","",csv!AP173&amp;"–"&amp;csv!AQ173&amp;"–"&amp;csv!AR173)</f>
        <v>3.17–95–6</v>
      </c>
      <c r="E178" s="193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s="169" t="s">
        <v>0</v>
      </c>
      <c r="T178" s="169" t="s">
        <v>0</v>
      </c>
    </row>
    <row r="179" spans="1:20" x14ac:dyDescent="0.25">
      <c r="A179" s="169" t="s">
        <v>0</v>
      </c>
      <c r="B179" s="191" t="str">
        <f>IF(csv!F174="","",csv!T174)</f>
        <v>OPEN</v>
      </c>
      <c r="C179" s="192" t="str">
        <f>IF(csv!F174="","",csv!AO174)</f>
        <v>OPEN</v>
      </c>
      <c r="D179" s="192" t="str">
        <f>IF(csv!F174="","",csv!AP174&amp;"–"&amp;csv!AQ174&amp;"–"&amp;csv!AR174)</f>
        <v>3.31–125–9</v>
      </c>
      <c r="E179" s="193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>65–63–64–53–67–68–31–55–100––––––––––––––––––––</v>
      </c>
      <c r="F179" s="169" t="s">
        <v>0</v>
      </c>
      <c r="T179" s="169" t="s">
        <v>0</v>
      </c>
    </row>
    <row r="180" spans="1:20" x14ac:dyDescent="0.25">
      <c r="A180" s="169" t="s">
        <v>0</v>
      </c>
      <c r="B180" s="191" t="str">
        <f>IF(csv!F175="","",csv!T175)</f>
        <v>OPEN</v>
      </c>
      <c r="C180" s="192" t="str">
        <f>IF(csv!F175="","",csv!AO175)</f>
        <v>OPEN</v>
      </c>
      <c r="D180" s="192" t="str">
        <f>IF(csv!F175="","",csv!AP175&amp;"–"&amp;csv!AQ175&amp;"–"&amp;csv!AR175)</f>
        <v>3.31–125–9</v>
      </c>
      <c r="E180" s="193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>65–63–64–53–67–68–31–55–100––––––––––––––––––––</v>
      </c>
      <c r="F180" s="169" t="s">
        <v>0</v>
      </c>
      <c r="T180" s="169" t="s">
        <v>0</v>
      </c>
    </row>
    <row r="181" spans="1:20" x14ac:dyDescent="0.25">
      <c r="A181" s="169" t="s">
        <v>0</v>
      </c>
      <c r="B181" s="191" t="str">
        <f>IF(csv!F176="","",csv!T176)</f>
        <v>OPEN</v>
      </c>
      <c r="C181" s="192" t="str">
        <f>IF(csv!F176="","",csv!AO176)</f>
        <v>OPEN</v>
      </c>
      <c r="D181" s="192" t="str">
        <f>IF(csv!F176="","",csv!AP176&amp;"–"&amp;csv!AQ176&amp;"–"&amp;csv!AR176)</f>
        <v>3.31–125–9</v>
      </c>
      <c r="E181" s="193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>65–63–64–53–67–68–31–55–100––––––––––––––––––––</v>
      </c>
      <c r="F181" s="169" t="s">
        <v>0</v>
      </c>
      <c r="T181" s="169" t="s">
        <v>0</v>
      </c>
    </row>
    <row r="182" spans="1:20" x14ac:dyDescent="0.25">
      <c r="A182" s="169" t="s">
        <v>0</v>
      </c>
      <c r="B182" s="191" t="str">
        <f>IF(csv!F177="","",csv!T177)</f>
        <v>OPEN</v>
      </c>
      <c r="C182" s="192" t="str">
        <f>IF(csv!F177="","",csv!AO177)</f>
        <v>OPEN</v>
      </c>
      <c r="D182" s="192" t="str">
        <f>IF(csv!F177="","",csv!AP177&amp;"–"&amp;csv!AQ177&amp;"–"&amp;csv!AR177)</f>
        <v>3.31–125–9</v>
      </c>
      <c r="E182" s="193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>65–63–64–53–67–68–31–55–100––––––––––––––––––––</v>
      </c>
      <c r="F182" s="169" t="s">
        <v>0</v>
      </c>
      <c r="T182" s="169" t="s">
        <v>0</v>
      </c>
    </row>
    <row r="183" spans="1:20" x14ac:dyDescent="0.25">
      <c r="A183" s="169" t="s">
        <v>0</v>
      </c>
      <c r="B183" s="191" t="str">
        <f>IF(csv!F178="","",csv!T178)</f>
        <v>OPEN</v>
      </c>
      <c r="C183" s="192" t="str">
        <f>IF(csv!F178="","",csv!AO178)</f>
        <v>OPEN</v>
      </c>
      <c r="D183" s="192" t="str">
        <f>IF(csv!F178="","",csv!AP178&amp;"–"&amp;csv!AQ178&amp;"–"&amp;csv!AR178)</f>
        <v>3.31–125–9</v>
      </c>
      <c r="E183" s="193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>65–63–64–53–67–68–31–55–100––––––––––––––––––––</v>
      </c>
      <c r="F183" s="169" t="s">
        <v>0</v>
      </c>
      <c r="T183" s="169" t="s">
        <v>0</v>
      </c>
    </row>
    <row r="184" spans="1:20" x14ac:dyDescent="0.25">
      <c r="A184" s="169" t="s">
        <v>0</v>
      </c>
      <c r="B184" s="191" t="str">
        <f>IF(csv!F179="","",csv!T179)</f>
        <v>OPEN</v>
      </c>
      <c r="C184" s="192" t="str">
        <f>IF(csv!F179="","",csv!AO179)</f>
        <v>OPEN</v>
      </c>
      <c r="D184" s="192" t="str">
        <f>IF(csv!F179="","",csv!AP179&amp;"–"&amp;csv!AQ179&amp;"–"&amp;csv!AR179)</f>
        <v>3.31–125–9</v>
      </c>
      <c r="E184" s="193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>65–63–64–53–67–68–31–55–100––––––––––––––––––––</v>
      </c>
      <c r="F184" s="169" t="s">
        <v>0</v>
      </c>
      <c r="T184" s="169" t="s">
        <v>0</v>
      </c>
    </row>
    <row r="185" spans="1:20" x14ac:dyDescent="0.25">
      <c r="A185" s="169" t="s">
        <v>0</v>
      </c>
      <c r="B185" s="191" t="str">
        <f>IF(csv!F180="","",csv!T180)</f>
        <v>OPEN</v>
      </c>
      <c r="C185" s="192" t="str">
        <f>IF(csv!F180="","",csv!AO180)</f>
        <v>OPEN</v>
      </c>
      <c r="D185" s="192" t="str">
        <f>IF(csv!F180="","",csv!AP180&amp;"–"&amp;csv!AQ180&amp;"–"&amp;csv!AR180)</f>
        <v>3.31–125–9</v>
      </c>
      <c r="E185" s="193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>65–63–64–53–67–68–31–55–100––––––––––––––––––––</v>
      </c>
      <c r="F185" s="169" t="s">
        <v>0</v>
      </c>
      <c r="T185" s="169" t="s">
        <v>0</v>
      </c>
    </row>
    <row r="186" spans="1:20" x14ac:dyDescent="0.25">
      <c r="A186" s="169" t="s">
        <v>0</v>
      </c>
      <c r="B186" s="191" t="str">
        <f>IF(csv!F181="","",csv!T181)</f>
        <v>OPEN</v>
      </c>
      <c r="C186" s="192" t="str">
        <f>IF(csv!F181="","",csv!AO181)</f>
        <v>OPEN</v>
      </c>
      <c r="D186" s="192" t="str">
        <f>IF(csv!F181="","",csv!AP181&amp;"–"&amp;csv!AQ181&amp;"–"&amp;csv!AR181)</f>
        <v>3.31–125–9</v>
      </c>
      <c r="E186" s="193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>65–63–64–53–67–68–31–55–100––––––––––––––––––––</v>
      </c>
      <c r="F186" s="169" t="s">
        <v>0</v>
      </c>
      <c r="T186" s="169" t="s">
        <v>0</v>
      </c>
    </row>
    <row r="187" spans="1:20" x14ac:dyDescent="0.25">
      <c r="A187" s="169" t="s">
        <v>0</v>
      </c>
      <c r="B187" s="191" t="str">
        <f>IF(csv!F182="","",csv!T182)</f>
        <v>OPEN</v>
      </c>
      <c r="C187" s="192" t="str">
        <f>IF(csv!F182="","",csv!AO182)</f>
        <v>OPEN</v>
      </c>
      <c r="D187" s="192" t="str">
        <f>IF(csv!F182="","",csv!AP182&amp;"–"&amp;csv!AQ182&amp;"–"&amp;csv!AR182)</f>
        <v>3.31–125–9</v>
      </c>
      <c r="E187" s="193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>65–63–64–53–67–68–31–55–100––––––––––––––––––––</v>
      </c>
      <c r="F187" s="169" t="s">
        <v>0</v>
      </c>
      <c r="T187" s="169" t="s">
        <v>0</v>
      </c>
    </row>
    <row r="188" spans="1:20" x14ac:dyDescent="0.25">
      <c r="A188" s="169" t="s">
        <v>0</v>
      </c>
      <c r="B188" s="191" t="str">
        <f>IF(csv!F183="","",csv!T183)</f>
        <v>OPEN</v>
      </c>
      <c r="C188" s="192" t="str">
        <f>IF(csv!F183="","",csv!AO183)</f>
        <v>OPEN</v>
      </c>
      <c r="D188" s="192" t="str">
        <f>IF(csv!F183="","",csv!AP183&amp;"–"&amp;csv!AQ183&amp;"–"&amp;csv!AR183)</f>
        <v>3.31–125–9</v>
      </c>
      <c r="E188" s="193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>65–63–64–53–67–68–31–55–100––––––––––––––––––––</v>
      </c>
      <c r="F188" s="169" t="s">
        <v>0</v>
      </c>
      <c r="T188" s="169" t="s">
        <v>0</v>
      </c>
    </row>
    <row r="189" spans="1:20" x14ac:dyDescent="0.25">
      <c r="A189" s="169" t="s">
        <v>0</v>
      </c>
      <c r="B189" s="191" t="str">
        <f>IF(csv!F184="","",csv!T184)</f>
        <v>OPEN</v>
      </c>
      <c r="C189" s="192" t="str">
        <f>IF(csv!F184="","",csv!AO184)</f>
        <v>OPEN</v>
      </c>
      <c r="D189" s="192" t="str">
        <f>IF(csv!F184="","",csv!AP184&amp;"–"&amp;csv!AQ184&amp;"–"&amp;csv!AR184)</f>
        <v>3.31–125–9</v>
      </c>
      <c r="E189" s="193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>65–63–64–53–67–68–31–55–100––––––––––––––––––––</v>
      </c>
      <c r="F189" s="169" t="s">
        <v>0</v>
      </c>
      <c r="T189" s="169" t="s">
        <v>0</v>
      </c>
    </row>
    <row r="190" spans="1:20" x14ac:dyDescent="0.25">
      <c r="A190" s="169" t="s">
        <v>0</v>
      </c>
      <c r="B190" s="191" t="str">
        <f>IF(csv!F185="","",csv!T185)</f>
        <v>OPEN</v>
      </c>
      <c r="C190" s="192" t="str">
        <f>IF(csv!F185="","",csv!AO185)</f>
        <v>OPEN</v>
      </c>
      <c r="D190" s="192" t="str">
        <f>IF(csv!F185="","",csv!AP185&amp;"–"&amp;csv!AQ185&amp;"–"&amp;csv!AR185)</f>
        <v>3.31–125–9</v>
      </c>
      <c r="E190" s="193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>65–63–64–53–67–68–31–55–100––––––––––––––––––––</v>
      </c>
      <c r="F190" s="169" t="s">
        <v>0</v>
      </c>
      <c r="T190" s="169" t="s">
        <v>0</v>
      </c>
    </row>
    <row r="191" spans="1:20" x14ac:dyDescent="0.25">
      <c r="A191" s="169" t="s">
        <v>0</v>
      </c>
      <c r="B191" s="191" t="str">
        <f>IF(csv!F186="","",csv!T186)</f>
        <v>OPEN</v>
      </c>
      <c r="C191" s="192" t="str">
        <f>IF(csv!F186="","",csv!AO186)</f>
        <v>OPEN</v>
      </c>
      <c r="D191" s="192" t="str">
        <f>IF(csv!F186="","",csv!AP186&amp;"–"&amp;csv!AQ186&amp;"–"&amp;csv!AR186)</f>
        <v>3.31–125–9</v>
      </c>
      <c r="E191" s="193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s="169" t="s">
        <v>0</v>
      </c>
      <c r="T191" s="169" t="s">
        <v>0</v>
      </c>
    </row>
    <row r="192" spans="1:20" x14ac:dyDescent="0.25">
      <c r="A192" s="169" t="s">
        <v>0</v>
      </c>
      <c r="B192" s="191" t="str">
        <f>IF(csv!F187="","",csv!T187)</f>
        <v>OPEN</v>
      </c>
      <c r="C192" s="192" t="str">
        <f>IF(csv!F187="","",csv!AO187)</f>
        <v>OPEN</v>
      </c>
      <c r="D192" s="192" t="str">
        <f>IF(csv!F187="","",csv!AP187&amp;"–"&amp;csv!AQ187&amp;"–"&amp;csv!AR187)</f>
        <v>3.31–125–9</v>
      </c>
      <c r="E192" s="193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>65––64–53–67–68–31–55–100––––––––––––––––––––</v>
      </c>
      <c r="F192" s="169" t="s">
        <v>0</v>
      </c>
      <c r="T192" s="169" t="s">
        <v>0</v>
      </c>
    </row>
    <row r="193" spans="1:20" x14ac:dyDescent="0.25">
      <c r="A193" s="169" t="s">
        <v>0</v>
      </c>
      <c r="B193" s="191" t="str">
        <f>IF(csv!F188="","",csv!T188)</f>
        <v>OPEN</v>
      </c>
      <c r="C193" s="192" t="str">
        <f>IF(csv!F188="","",csv!AO188)</f>
        <v>OPEN</v>
      </c>
      <c r="D193" s="192" t="str">
        <f>IF(csv!F188="","",csv!AP188&amp;"–"&amp;csv!AQ188&amp;"–"&amp;csv!AR188)</f>
        <v>3.31–125–9</v>
      </c>
      <c r="E193" s="193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s="169" t="s">
        <v>0</v>
      </c>
      <c r="T193" s="169" t="s">
        <v>0</v>
      </c>
    </row>
    <row r="194" spans="1:20" x14ac:dyDescent="0.25">
      <c r="A194" s="169" t="s">
        <v>0</v>
      </c>
      <c r="B194" s="191" t="str">
        <f>IF(csv!F189="","",csv!T189)</f>
        <v>OPEN</v>
      </c>
      <c r="C194" s="192" t="str">
        <f>IF(csv!F189="","",csv!AO189)</f>
        <v>OPEN</v>
      </c>
      <c r="D194" s="192" t="str">
        <f>IF(csv!F189="","",csv!AP189&amp;"–"&amp;csv!AQ189&amp;"–"&amp;csv!AR189)</f>
        <v>3.31–125–9</v>
      </c>
      <c r="E194" s="193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>65––––––––100––––––––––––––––––––</v>
      </c>
      <c r="F194" s="169" t="s">
        <v>0</v>
      </c>
      <c r="T194" s="169" t="s">
        <v>0</v>
      </c>
    </row>
    <row r="195" spans="1:20" x14ac:dyDescent="0.25">
      <c r="A195" s="169" t="s">
        <v>0</v>
      </c>
      <c r="B195" s="191" t="str">
        <f>IF(csv!F190="","",csv!T190)</f>
        <v>OPEN</v>
      </c>
      <c r="C195" s="192" t="str">
        <f>IF(csv!F190="","",csv!AO190)</f>
        <v>OPEN</v>
      </c>
      <c r="D195" s="192" t="str">
        <f>IF(csv!F190="","",csv!AP190&amp;"–"&amp;csv!AQ190&amp;"–"&amp;csv!AR190)</f>
        <v>3.31–125–9</v>
      </c>
      <c r="E195" s="193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>65–63–64–53–67––31–55–100––––––––––––––––––––</v>
      </c>
      <c r="F195" s="169" t="s">
        <v>0</v>
      </c>
      <c r="T195" s="169" t="s">
        <v>0</v>
      </c>
    </row>
    <row r="196" spans="1:20" x14ac:dyDescent="0.25">
      <c r="A196" s="169" t="s">
        <v>0</v>
      </c>
      <c r="B196" s="191" t="str">
        <f>IF(csv!F191="","",csv!T191)</f>
        <v>OPEN</v>
      </c>
      <c r="C196" s="192" t="str">
        <f>IF(csv!F191="","",csv!AO191)</f>
        <v>OPEN</v>
      </c>
      <c r="D196" s="192" t="str">
        <f>IF(csv!F191="","",csv!AP191&amp;"–"&amp;csv!AQ191&amp;"–"&amp;csv!AR191)</f>
        <v>3.31–125–9</v>
      </c>
      <c r="E196" s="193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s="169" t="s">
        <v>0</v>
      </c>
      <c r="T196" s="169" t="s">
        <v>0</v>
      </c>
    </row>
    <row r="197" spans="1:20" x14ac:dyDescent="0.25">
      <c r="A197" s="169" t="s">
        <v>0</v>
      </c>
      <c r="B197" s="191" t="str">
        <f>IF(csv!F192="","",csv!T192)</f>
        <v>OPEN</v>
      </c>
      <c r="C197" s="192" t="str">
        <f>IF(csv!F192="","",csv!AO192)</f>
        <v>OPEN</v>
      </c>
      <c r="D197" s="192" t="str">
        <f>IF(csv!F192="","",csv!AP192&amp;"–"&amp;csv!AQ192&amp;"–"&amp;csv!AR192)</f>
        <v>3.31–125–9</v>
      </c>
      <c r="E197" s="193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>65––––––––––––––––––––––––––––</v>
      </c>
      <c r="F197" s="169" t="s">
        <v>0</v>
      </c>
      <c r="T197" s="169" t="s">
        <v>0</v>
      </c>
    </row>
    <row r="198" spans="1:20" x14ac:dyDescent="0.25">
      <c r="A198" s="169" t="s">
        <v>0</v>
      </c>
      <c r="B198" s="191" t="str">
        <f>IF(csv!F193="","",csv!T193)</f>
        <v>OPEN</v>
      </c>
      <c r="C198" s="192" t="str">
        <f>IF(csv!F193="","",csv!AO193)</f>
        <v>OPEN</v>
      </c>
      <c r="D198" s="192" t="str">
        <f>IF(csv!F193="","",csv!AP193&amp;"–"&amp;csv!AQ193&amp;"–"&amp;csv!AR193)</f>
        <v>3.31–125–9</v>
      </c>
      <c r="E198" s="193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s="169" t="s">
        <v>0</v>
      </c>
      <c r="T198" s="169" t="s">
        <v>0</v>
      </c>
    </row>
    <row r="199" spans="1:20" x14ac:dyDescent="0.25">
      <c r="A199" s="169" t="s">
        <v>0</v>
      </c>
      <c r="B199" s="191" t="str">
        <f>IF(csv!F194="","",csv!T194)</f>
        <v>OPEN</v>
      </c>
      <c r="C199" s="192" t="str">
        <f>IF(csv!F194="","",csv!AO194)</f>
        <v>OPEN</v>
      </c>
      <c r="D199" s="192" t="str">
        <f>IF(csv!F194="","",csv!AP194&amp;"–"&amp;csv!AQ194&amp;"–"&amp;csv!AR194)</f>
        <v>3.31–125–9</v>
      </c>
      <c r="E199" s="193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s="169" t="s">
        <v>0</v>
      </c>
      <c r="T199" s="169" t="s">
        <v>0</v>
      </c>
    </row>
    <row r="200" spans="1:20" x14ac:dyDescent="0.25">
      <c r="A200" s="169" t="s">
        <v>0</v>
      </c>
      <c r="B200" s="191" t="str">
        <f>IF(csv!F195="","",csv!T195)</f>
        <v>OPEN</v>
      </c>
      <c r="C200" s="192" t="str">
        <f>IF(csv!F195="","",csv!AO195)</f>
        <v>OPEN</v>
      </c>
      <c r="D200" s="192" t="str">
        <f>IF(csv!F195="","",csv!AP195&amp;"–"&amp;csv!AQ195&amp;"–"&amp;csv!AR195)</f>
        <v>3.31–125–9</v>
      </c>
      <c r="E200" s="193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s="169" t="s">
        <v>0</v>
      </c>
      <c r="T200" s="169" t="s">
        <v>0</v>
      </c>
    </row>
    <row r="201" spans="1:20" x14ac:dyDescent="0.25">
      <c r="A201" s="169" t="s">
        <v>0</v>
      </c>
      <c r="B201" s="191" t="str">
        <f>IF(csv!F196="","",csv!T196)</f>
        <v>OPEN</v>
      </c>
      <c r="C201" s="192" t="str">
        <f>IF(csv!F196="","",csv!AO196)</f>
        <v>OPEN</v>
      </c>
      <c r="D201" s="192" t="str">
        <f>IF(csv!F196="","",csv!AP196&amp;"–"&amp;csv!AQ196&amp;"–"&amp;csv!AR196)</f>
        <v>3.31–125–9</v>
      </c>
      <c r="E201" s="193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>65––––––––––––––––––––––––––––</v>
      </c>
      <c r="F201" s="169" t="s">
        <v>0</v>
      </c>
      <c r="T201" s="169" t="s">
        <v>0</v>
      </c>
    </row>
    <row r="202" spans="1:20" x14ac:dyDescent="0.25">
      <c r="A202" s="169" t="s">
        <v>0</v>
      </c>
      <c r="B202" s="191" t="str">
        <f>IF(csv!F197="","",csv!T197)</f>
        <v>OPEN</v>
      </c>
      <c r="C202" s="192" t="str">
        <f>IF(csv!F197="","",csv!AO197)</f>
        <v>OPEN</v>
      </c>
      <c r="D202" s="192" t="str">
        <f>IF(csv!F197="","",csv!AP197&amp;"–"&amp;csv!AQ197&amp;"–"&amp;csv!AR197)</f>
        <v>3.31–125–9</v>
      </c>
      <c r="E202" s="193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s="169" t="s">
        <v>0</v>
      </c>
      <c r="T202" s="169" t="s">
        <v>0</v>
      </c>
    </row>
    <row r="203" spans="1:20" x14ac:dyDescent="0.25">
      <c r="A203" s="169" t="s">
        <v>0</v>
      </c>
      <c r="B203" s="191" t="str">
        <f>IF(csv!F198="","",csv!T198)</f>
        <v>OPEN</v>
      </c>
      <c r="C203" s="192" t="str">
        <f>IF(csv!F198="","",csv!AO198)</f>
        <v>OPEN</v>
      </c>
      <c r="D203" s="192" t="str">
        <f>IF(csv!F198="","",csv!AP198&amp;"–"&amp;csv!AQ198&amp;"–"&amp;csv!AR198)</f>
        <v>3.31–125–9</v>
      </c>
      <c r="E203" s="193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s="169" t="s">
        <v>0</v>
      </c>
      <c r="T203" s="169" t="s">
        <v>0</v>
      </c>
    </row>
    <row r="204" spans="1:20" x14ac:dyDescent="0.25">
      <c r="A204" s="169" t="s">
        <v>0</v>
      </c>
      <c r="B204" s="191" t="str">
        <f>IF(csv!F199="","",csv!T199)</f>
        <v>Ž12</v>
      </c>
      <c r="C204" s="192" t="str">
        <f>IF(csv!F199="","",csv!AO199)</f>
        <v>Ž12</v>
      </c>
      <c r="D204" s="192" t="str">
        <f>IF(csv!F199="","",csv!AP199&amp;"–"&amp;csv!AQ199&amp;"–"&amp;csv!AR199)</f>
        <v>1.93–30–7</v>
      </c>
      <c r="E204" s="193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>35–59–60–66–34–38–100––––––––––––––––––––––</v>
      </c>
      <c r="F204" s="169" t="s">
        <v>0</v>
      </c>
      <c r="T204" s="169" t="s">
        <v>0</v>
      </c>
    </row>
    <row r="205" spans="1:20" x14ac:dyDescent="0.25">
      <c r="A205" s="169" t="s">
        <v>0</v>
      </c>
      <c r="B205" s="191" t="str">
        <f>IF(csv!F200="","",csv!T200)</f>
        <v>Ž12</v>
      </c>
      <c r="C205" s="192" t="str">
        <f>IF(csv!F200="","",csv!AO200)</f>
        <v>Ž12</v>
      </c>
      <c r="D205" s="192" t="str">
        <f>IF(csv!F200="","",csv!AP200&amp;"–"&amp;csv!AQ200&amp;"–"&amp;csv!AR200)</f>
        <v>1.93–30–7</v>
      </c>
      <c r="E205" s="193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>35–59–60–66–34–38–100––––––––––––––––––––––</v>
      </c>
      <c r="F205" s="169" t="s">
        <v>0</v>
      </c>
      <c r="T205" s="169" t="s">
        <v>0</v>
      </c>
    </row>
    <row r="206" spans="1:20" x14ac:dyDescent="0.25">
      <c r="A206" s="169" t="s">
        <v>0</v>
      </c>
      <c r="B206" s="191" t="str">
        <f>IF(csv!F201="","",csv!T201)</f>
        <v>Ž12</v>
      </c>
      <c r="C206" s="192" t="str">
        <f>IF(csv!F201="","",csv!AO201)</f>
        <v>Ž12</v>
      </c>
      <c r="D206" s="192" t="str">
        <f>IF(csv!F201="","",csv!AP201&amp;"–"&amp;csv!AQ201&amp;"–"&amp;csv!AR201)</f>
        <v>1.93–30–7</v>
      </c>
      <c r="E206" s="193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>35–59–60–66–34–38–100––––––––––––––––––––––</v>
      </c>
      <c r="F206" s="169" t="s">
        <v>0</v>
      </c>
      <c r="T206" s="169" t="s">
        <v>0</v>
      </c>
    </row>
    <row r="207" spans="1:20" x14ac:dyDescent="0.25">
      <c r="A207" s="169" t="s">
        <v>0</v>
      </c>
      <c r="B207" s="191" t="str">
        <f>IF(csv!F202="","",csv!T202)</f>
        <v>Ž12</v>
      </c>
      <c r="C207" s="192" t="str">
        <f>IF(csv!F202="","",csv!AO202)</f>
        <v>Ž12</v>
      </c>
      <c r="D207" s="192" t="str">
        <f>IF(csv!F202="","",csv!AP202&amp;"–"&amp;csv!AQ202&amp;"–"&amp;csv!AR202)</f>
        <v>1.93–30–7</v>
      </c>
      <c r="E207" s="193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>35–59–60–66–34–38–100––––––––––––––––––––––</v>
      </c>
      <c r="F207" s="169" t="s">
        <v>0</v>
      </c>
      <c r="T207" s="169" t="s">
        <v>0</v>
      </c>
    </row>
    <row r="208" spans="1:20" x14ac:dyDescent="0.25">
      <c r="A208" s="169" t="s">
        <v>0</v>
      </c>
      <c r="B208" s="191" t="str">
        <f>IF(csv!F203="","",csv!T203)</f>
        <v>Ž12</v>
      </c>
      <c r="C208" s="192" t="str">
        <f>IF(csv!F203="","",csv!AO203)</f>
        <v>Ž12</v>
      </c>
      <c r="D208" s="192" t="str">
        <f>IF(csv!F203="","",csv!AP203&amp;"–"&amp;csv!AQ203&amp;"–"&amp;csv!AR203)</f>
        <v>1.93–30–7</v>
      </c>
      <c r="E208" s="193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>35–59–60–66–34–38–100––––––––––––––––––––––</v>
      </c>
      <c r="F208" s="169" t="s">
        <v>0</v>
      </c>
      <c r="T208" s="169" t="s">
        <v>0</v>
      </c>
    </row>
    <row r="209" spans="1:20" x14ac:dyDescent="0.25">
      <c r="A209" s="169" t="s">
        <v>0</v>
      </c>
      <c r="B209" s="191" t="str">
        <f>IF(csv!F204="","",csv!T204)</f>
        <v>Ž12</v>
      </c>
      <c r="C209" s="192" t="str">
        <f>IF(csv!F204="","",csv!AO204)</f>
        <v>Ž12</v>
      </c>
      <c r="D209" s="192" t="str">
        <f>IF(csv!F204="","",csv!AP204&amp;"–"&amp;csv!AQ204&amp;"–"&amp;csv!AR204)</f>
        <v>1.93–30–7</v>
      </c>
      <c r="E209" s="193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>35–59–60–66–34–38–100––––––––––––––––––––––</v>
      </c>
      <c r="F209" s="169" t="s">
        <v>0</v>
      </c>
      <c r="T209" s="169" t="s">
        <v>0</v>
      </c>
    </row>
    <row r="210" spans="1:20" x14ac:dyDescent="0.25">
      <c r="A210" s="169" t="s">
        <v>0</v>
      </c>
      <c r="B210" s="191" t="str">
        <f>IF(csv!F205="","",csv!T205)</f>
        <v>Ž12</v>
      </c>
      <c r="C210" s="192" t="str">
        <f>IF(csv!F205="","",csv!AO205)</f>
        <v>Ž12</v>
      </c>
      <c r="D210" s="192" t="str">
        <f>IF(csv!F205="","",csv!AP205&amp;"–"&amp;csv!AQ205&amp;"–"&amp;csv!AR205)</f>
        <v>1.93–30–7</v>
      </c>
      <c r="E210" s="193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>35–59–60–66–34–38–100––––––––––––––––––––––</v>
      </c>
      <c r="F210" s="169" t="s">
        <v>0</v>
      </c>
      <c r="T210" s="169" t="s">
        <v>0</v>
      </c>
    </row>
    <row r="211" spans="1:20" x14ac:dyDescent="0.25">
      <c r="A211" s="169" t="s">
        <v>0</v>
      </c>
      <c r="B211" s="191" t="str">
        <f>IF(csv!F206="","",csv!T206)</f>
        <v>Ž12</v>
      </c>
      <c r="C211" s="192" t="str">
        <f>IF(csv!F206="","",csv!AO206)</f>
        <v>Ž12</v>
      </c>
      <c r="D211" s="192" t="str">
        <f>IF(csv!F206="","",csv!AP206&amp;"–"&amp;csv!AQ206&amp;"–"&amp;csv!AR206)</f>
        <v>1.93–30–7</v>
      </c>
      <c r="E211" s="193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>35–59–60–66–34–38–100––––––––––––––––––––––</v>
      </c>
      <c r="F211" s="169" t="s">
        <v>0</v>
      </c>
      <c r="T211" s="169" t="s">
        <v>0</v>
      </c>
    </row>
    <row r="212" spans="1:20" x14ac:dyDescent="0.25">
      <c r="A212" s="169" t="s">
        <v>0</v>
      </c>
      <c r="B212" s="191" t="str">
        <f>IF(csv!F207="","",csv!T207)</f>
        <v>Ž12</v>
      </c>
      <c r="C212" s="192" t="str">
        <f>IF(csv!F207="","",csv!AO207)</f>
        <v>Ž12</v>
      </c>
      <c r="D212" s="192" t="str">
        <f>IF(csv!F207="","",csv!AP207&amp;"–"&amp;csv!AQ207&amp;"–"&amp;csv!AR207)</f>
        <v>1.93–30–7</v>
      </c>
      <c r="E212" s="193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>35–59–60–66–34–38–100––––––––––––––––––––––</v>
      </c>
      <c r="F212" s="169" t="s">
        <v>0</v>
      </c>
      <c r="T212" s="169" t="s">
        <v>0</v>
      </c>
    </row>
    <row r="213" spans="1:20" x14ac:dyDescent="0.25">
      <c r="A213" s="169" t="s">
        <v>0</v>
      </c>
      <c r="B213" s="191" t="str">
        <f>IF(csv!F208="","",csv!T208)</f>
        <v>Ž12</v>
      </c>
      <c r="C213" s="192" t="str">
        <f>IF(csv!F208="","",csv!AO208)</f>
        <v>Ž12</v>
      </c>
      <c r="D213" s="192" t="str">
        <f>IF(csv!F208="","",csv!AP208&amp;"–"&amp;csv!AQ208&amp;"–"&amp;csv!AR208)</f>
        <v>1.93–30–7</v>
      </c>
      <c r="E213" s="193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s="169" t="s">
        <v>0</v>
      </c>
      <c r="T213" s="169" t="s">
        <v>0</v>
      </c>
    </row>
    <row r="214" spans="1:20" x14ac:dyDescent="0.25">
      <c r="A214" s="169" t="s">
        <v>0</v>
      </c>
      <c r="B214" s="191" t="str">
        <f>IF(csv!F209="","",csv!T209)</f>
        <v>Ž12</v>
      </c>
      <c r="C214" s="192" t="str">
        <f>IF(csv!F209="","",csv!AO209)</f>
        <v>Ž12</v>
      </c>
      <c r="D214" s="192" t="str">
        <f>IF(csv!F209="","",csv!AP209&amp;"–"&amp;csv!AQ209&amp;"–"&amp;csv!AR209)</f>
        <v>1.93–30–7</v>
      </c>
      <c r="E214" s="193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s="169" t="s">
        <v>0</v>
      </c>
      <c r="T214" s="169" t="s">
        <v>0</v>
      </c>
    </row>
    <row r="215" spans="1:20" x14ac:dyDescent="0.25">
      <c r="A215" s="169" t="s">
        <v>0</v>
      </c>
      <c r="B215" s="191" t="str">
        <f>IF(csv!F210="","",csv!T210)</f>
        <v>Ž12</v>
      </c>
      <c r="C215" s="192" t="str">
        <f>IF(csv!F210="","",csv!AO210)</f>
        <v>Ž12</v>
      </c>
      <c r="D215" s="192" t="str">
        <f>IF(csv!F210="","",csv!AP210&amp;"–"&amp;csv!AQ210&amp;"–"&amp;csv!AR210)</f>
        <v>1.93–30–7</v>
      </c>
      <c r="E215" s="193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s="169" t="s">
        <v>0</v>
      </c>
      <c r="T215" s="169" t="s">
        <v>0</v>
      </c>
    </row>
    <row r="216" spans="1:20" x14ac:dyDescent="0.25">
      <c r="A216" s="169" t="s">
        <v>0</v>
      </c>
      <c r="B216" s="191" t="str">
        <f>IF(csv!F211="","",csv!T211)</f>
        <v>Ž14</v>
      </c>
      <c r="C216" s="192" t="str">
        <f>IF(csv!F211="","",csv!AO211)</f>
        <v>Ž14</v>
      </c>
      <c r="D216" s="192" t="str">
        <f>IF(csv!F211="","",csv!AP211&amp;"–"&amp;csv!AQ211&amp;"–"&amp;csv!AR211)</f>
        <v>2.77–65–9</v>
      </c>
      <c r="E216" s="193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>65–59–72–69–67–68–70–38–100––––––––––––––––––––</v>
      </c>
      <c r="F216" s="169" t="s">
        <v>0</v>
      </c>
      <c r="T216" s="169" t="s">
        <v>0</v>
      </c>
    </row>
    <row r="217" spans="1:20" x14ac:dyDescent="0.25">
      <c r="A217" s="169" t="s">
        <v>0</v>
      </c>
      <c r="B217" s="191" t="str">
        <f>IF(csv!F212="","",csv!T212)</f>
        <v>Ž14</v>
      </c>
      <c r="C217" s="192" t="str">
        <f>IF(csv!F212="","",csv!AO212)</f>
        <v>Ž14</v>
      </c>
      <c r="D217" s="192" t="str">
        <f>IF(csv!F212="","",csv!AP212&amp;"–"&amp;csv!AQ212&amp;"–"&amp;csv!AR212)</f>
        <v>2.77–65–9</v>
      </c>
      <c r="E217" s="193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>65–59–72–69–67–68–70–38–100––––––––––––––––––––</v>
      </c>
      <c r="F217" s="169" t="s">
        <v>0</v>
      </c>
      <c r="T217" s="169" t="s">
        <v>0</v>
      </c>
    </row>
    <row r="218" spans="1:20" x14ac:dyDescent="0.25">
      <c r="A218" s="169" t="s">
        <v>0</v>
      </c>
      <c r="B218" s="191" t="str">
        <f>IF(csv!F213="","",csv!T213)</f>
        <v>Ž14</v>
      </c>
      <c r="C218" s="192" t="str">
        <f>IF(csv!F213="","",csv!AO213)</f>
        <v>Ž14</v>
      </c>
      <c r="D218" s="192" t="str">
        <f>IF(csv!F213="","",csv!AP213&amp;"–"&amp;csv!AQ213&amp;"–"&amp;csv!AR213)</f>
        <v>2.77–65–9</v>
      </c>
      <c r="E218" s="193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>65–59–72–69–67–68–70–38–100––––––––––––––––––––</v>
      </c>
      <c r="F218" s="169" t="s">
        <v>0</v>
      </c>
      <c r="T218" s="169" t="s">
        <v>0</v>
      </c>
    </row>
    <row r="219" spans="1:20" x14ac:dyDescent="0.25">
      <c r="A219" s="169" t="s">
        <v>0</v>
      </c>
      <c r="B219" s="191" t="str">
        <f>IF(csv!F214="","",csv!T214)</f>
        <v>Ž14</v>
      </c>
      <c r="C219" s="192" t="str">
        <f>IF(csv!F214="","",csv!AO214)</f>
        <v>Ž14</v>
      </c>
      <c r="D219" s="192" t="str">
        <f>IF(csv!F214="","",csv!AP214&amp;"–"&amp;csv!AQ214&amp;"–"&amp;csv!AR214)</f>
        <v>2.77–65–9</v>
      </c>
      <c r="E219" s="193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s="169" t="s">
        <v>0</v>
      </c>
      <c r="T219" s="169" t="s">
        <v>0</v>
      </c>
    </row>
    <row r="220" spans="1:20" x14ac:dyDescent="0.25">
      <c r="A220" s="169" t="s">
        <v>0</v>
      </c>
      <c r="B220" s="191" t="str">
        <f>IF(csv!F215="","",csv!T215)</f>
        <v>Ž14</v>
      </c>
      <c r="C220" s="192" t="str">
        <f>IF(csv!F215="","",csv!AO215)</f>
        <v>Ž14</v>
      </c>
      <c r="D220" s="192" t="str">
        <f>IF(csv!F215="","",csv!AP215&amp;"–"&amp;csv!AQ215&amp;"–"&amp;csv!AR215)</f>
        <v>2.77–65–9</v>
      </c>
      <c r="E220" s="193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s="169" t="s">
        <v>0</v>
      </c>
      <c r="T220" s="169" t="s">
        <v>0</v>
      </c>
    </row>
    <row r="221" spans="1:20" x14ac:dyDescent="0.25">
      <c r="A221" s="169" t="s">
        <v>0</v>
      </c>
      <c r="B221" s="191" t="str">
        <f>IF(csv!F216="","",csv!T216)</f>
        <v>Ž16</v>
      </c>
      <c r="C221" s="192" t="str">
        <f>IF(csv!F216="","",csv!AO216)</f>
        <v>Ž16</v>
      </c>
      <c r="D221" s="192" t="str">
        <f>IF(csv!F216="","",csv!AP216&amp;"–"&amp;csv!AQ216&amp;"–"&amp;csv!AR216)</f>
        <v>3.31–115–8</v>
      </c>
      <c r="E221" s="193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>68–64–53–67–70–31–55–100–––––––––––––––––––––</v>
      </c>
      <c r="F221" s="169" t="s">
        <v>0</v>
      </c>
      <c r="T221" s="169" t="s">
        <v>0</v>
      </c>
    </row>
    <row r="222" spans="1:20" x14ac:dyDescent="0.25">
      <c r="A222" s="169" t="s">
        <v>0</v>
      </c>
      <c r="B222" s="191" t="str">
        <f>IF(csv!F217="","",csv!T217)</f>
        <v>Ž16</v>
      </c>
      <c r="C222" s="192" t="str">
        <f>IF(csv!F217="","",csv!AO217)</f>
        <v>Ž16</v>
      </c>
      <c r="D222" s="192" t="str">
        <f>IF(csv!F217="","",csv!AP217&amp;"–"&amp;csv!AQ217&amp;"–"&amp;csv!AR217)</f>
        <v>3.31–115–8</v>
      </c>
      <c r="E222" s="193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>68–64–53–67–70–31–55–100–––––––––––––––––––––</v>
      </c>
      <c r="F222" s="169" t="s">
        <v>0</v>
      </c>
      <c r="T222" s="169" t="s">
        <v>0</v>
      </c>
    </row>
    <row r="223" spans="1:20" x14ac:dyDescent="0.25">
      <c r="A223" s="169" t="s">
        <v>0</v>
      </c>
      <c r="B223" s="191" t="str">
        <f>IF(csv!F218="","",csv!T218)</f>
        <v>Ž16</v>
      </c>
      <c r="C223" s="192" t="str">
        <f>IF(csv!F218="","",csv!AO218)</f>
        <v>Ž16</v>
      </c>
      <c r="D223" s="192" t="str">
        <f>IF(csv!F218="","",csv!AP218&amp;"–"&amp;csv!AQ218&amp;"–"&amp;csv!AR218)</f>
        <v>3.31–115–8</v>
      </c>
      <c r="E223" s="193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>68–64–53–67–70–31–55–100–––––––––––––––––––––</v>
      </c>
      <c r="F223" s="169" t="s">
        <v>0</v>
      </c>
      <c r="T223" s="169" t="s">
        <v>0</v>
      </c>
    </row>
    <row r="224" spans="1:20" x14ac:dyDescent="0.25">
      <c r="A224" s="169" t="s">
        <v>0</v>
      </c>
      <c r="B224" s="191" t="str">
        <f>IF(csv!F219="","",csv!T219)</f>
        <v>Ž16</v>
      </c>
      <c r="C224" s="192" t="str">
        <f>IF(csv!F219="","",csv!AO219)</f>
        <v>Ž16</v>
      </c>
      <c r="D224" s="192" t="str">
        <f>IF(csv!F219="","",csv!AP219&amp;"–"&amp;csv!AQ219&amp;"–"&amp;csv!AR219)</f>
        <v>3.31–115–8</v>
      </c>
      <c r="E224" s="193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>68–64–53–67–70–31–55–100–––––––––––––––––––––</v>
      </c>
      <c r="F224" s="169" t="s">
        <v>0</v>
      </c>
      <c r="T224" s="169" t="s">
        <v>0</v>
      </c>
    </row>
    <row r="225" spans="1:20" x14ac:dyDescent="0.25">
      <c r="A225" s="169" t="s">
        <v>0</v>
      </c>
      <c r="B225" s="191" t="str">
        <f>IF(csv!F220="","",csv!T220)</f>
        <v>Ž16</v>
      </c>
      <c r="C225" s="192" t="str">
        <f>IF(csv!F220="","",csv!AO220)</f>
        <v>Ž16</v>
      </c>
      <c r="D225" s="192" t="str">
        <f>IF(csv!F220="","",csv!AP220&amp;"–"&amp;csv!AQ220&amp;"–"&amp;csv!AR220)</f>
        <v>3.31–115–8</v>
      </c>
      <c r="E225" s="193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>68–64–53–67–70–31–55–100–––––––––––––––––––––</v>
      </c>
      <c r="F225" s="169" t="s">
        <v>0</v>
      </c>
      <c r="T225" s="169" t="s">
        <v>0</v>
      </c>
    </row>
    <row r="226" spans="1:20" x14ac:dyDescent="0.25">
      <c r="A226" s="169" t="s">
        <v>0</v>
      </c>
      <c r="B226" s="191" t="str">
        <f>IF(csv!F221="","",csv!T221)</f>
        <v>Ž16</v>
      </c>
      <c r="C226" s="192" t="str">
        <f>IF(csv!F221="","",csv!AO221)</f>
        <v>Ž16</v>
      </c>
      <c r="D226" s="192" t="str">
        <f>IF(csv!F221="","",csv!AP221&amp;"–"&amp;csv!AQ221&amp;"–"&amp;csv!AR221)</f>
        <v>3.31–115–8</v>
      </c>
      <c r="E226" s="193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>68–64–53–67–70–31–55–100–––––––––––––––––––––</v>
      </c>
      <c r="F226" s="169" t="s">
        <v>0</v>
      </c>
      <c r="T226" s="169" t="s">
        <v>0</v>
      </c>
    </row>
    <row r="227" spans="1:20" x14ac:dyDescent="0.25">
      <c r="A227" s="169" t="s">
        <v>0</v>
      </c>
      <c r="B227" s="191" t="str">
        <f>IF(csv!F222="","",csv!T222)</f>
        <v>Ž16</v>
      </c>
      <c r="C227" s="192" t="str">
        <f>IF(csv!F222="","",csv!AO222)</f>
        <v>Ž16</v>
      </c>
      <c r="D227" s="192" t="str">
        <f>IF(csv!F222="","",csv!AP222&amp;"–"&amp;csv!AQ222&amp;"–"&amp;csv!AR222)</f>
        <v>3.31–115–8</v>
      </c>
      <c r="E227" s="193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>68–64–53–67–70–31–55–100–––––––––––––––––––––</v>
      </c>
      <c r="F227" s="169" t="s">
        <v>0</v>
      </c>
      <c r="T227" s="169" t="s">
        <v>0</v>
      </c>
    </row>
    <row r="228" spans="1:20" x14ac:dyDescent="0.25">
      <c r="A228" s="169" t="s">
        <v>0</v>
      </c>
      <c r="B228" s="191" t="str">
        <f>IF(csv!F223="","",csv!T223)</f>
        <v>Ž16</v>
      </c>
      <c r="C228" s="192" t="str">
        <f>IF(csv!F223="","",csv!AO223)</f>
        <v>Ž16</v>
      </c>
      <c r="D228" s="192" t="str">
        <f>IF(csv!F223="","",csv!AP223&amp;"–"&amp;csv!AQ223&amp;"–"&amp;csv!AR223)</f>
        <v>3.31–115–8</v>
      </c>
      <c r="E228" s="193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>68–64–53–67–70–31–55–100–––––––––––––––––––––</v>
      </c>
      <c r="F228" s="169" t="s">
        <v>0</v>
      </c>
      <c r="T228" s="169" t="s">
        <v>0</v>
      </c>
    </row>
    <row r="229" spans="1:20" x14ac:dyDescent="0.25">
      <c r="A229" s="169" t="s">
        <v>0</v>
      </c>
      <c r="B229" s="191" t="str">
        <f>IF(csv!F224="","",csv!T224)</f>
        <v>Ž16</v>
      </c>
      <c r="C229" s="192" t="str">
        <f>IF(csv!F224="","",csv!AO224)</f>
        <v>Ž16</v>
      </c>
      <c r="D229" s="192" t="str">
        <f>IF(csv!F224="","",csv!AP224&amp;"–"&amp;csv!AQ224&amp;"–"&amp;csv!AR224)</f>
        <v>3.31–115–8</v>
      </c>
      <c r="E229" s="193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>68–64–53–67–70–31–55–100–––––––––––––––––––––</v>
      </c>
      <c r="F229" s="169" t="s">
        <v>0</v>
      </c>
      <c r="T229" s="169" t="s">
        <v>0</v>
      </c>
    </row>
    <row r="230" spans="1:20" x14ac:dyDescent="0.25">
      <c r="A230" s="169" t="s">
        <v>0</v>
      </c>
      <c r="B230" s="191" t="str">
        <f>IF(csv!F225="","",csv!T225)</f>
        <v>Ž16</v>
      </c>
      <c r="C230" s="192" t="str">
        <f>IF(csv!F225="","",csv!AO225)</f>
        <v>Ž16</v>
      </c>
      <c r="D230" s="192" t="str">
        <f>IF(csv!F225="","",csv!AP225&amp;"–"&amp;csv!AQ225&amp;"–"&amp;csv!AR225)</f>
        <v>3.31–115–8</v>
      </c>
      <c r="E230" s="193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>68–64–53–67–70–31–55–100–––––––––––––––––––––</v>
      </c>
      <c r="F230" s="169" t="s">
        <v>0</v>
      </c>
      <c r="T230" s="169" t="s">
        <v>0</v>
      </c>
    </row>
    <row r="231" spans="1:20" x14ac:dyDescent="0.25">
      <c r="A231" s="169" t="s">
        <v>0</v>
      </c>
      <c r="B231" s="191" t="str">
        <f>IF(csv!F226="","",csv!T226)</f>
        <v>Ž16</v>
      </c>
      <c r="C231" s="192" t="str">
        <f>IF(csv!F226="","",csv!AO226)</f>
        <v>Ž16</v>
      </c>
      <c r="D231" s="192" t="str">
        <f>IF(csv!F226="","",csv!AP226&amp;"–"&amp;csv!AQ226&amp;"–"&amp;csv!AR226)</f>
        <v>3.31–115–8</v>
      </c>
      <c r="E231" s="193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>68–64–53–67–70–31–55–100–––––––––––––––––––––</v>
      </c>
      <c r="F231" s="169" t="s">
        <v>0</v>
      </c>
      <c r="T231" s="169" t="s">
        <v>0</v>
      </c>
    </row>
    <row r="232" spans="1:20" x14ac:dyDescent="0.25">
      <c r="A232" s="169" t="s">
        <v>0</v>
      </c>
      <c r="B232" s="191" t="str">
        <f>IF(csv!F227="","",csv!T227)</f>
        <v>Ž16</v>
      </c>
      <c r="C232" s="192" t="str">
        <f>IF(csv!F227="","",csv!AO227)</f>
        <v>Ž16</v>
      </c>
      <c r="D232" s="192" t="str">
        <f>IF(csv!F227="","",csv!AP227&amp;"–"&amp;csv!AQ227&amp;"–"&amp;csv!AR227)</f>
        <v>3.31–115–8</v>
      </c>
      <c r="E232" s="193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>68–64–53–67–70–31–55–100–––––––––––––––––––––</v>
      </c>
      <c r="F232" s="169" t="s">
        <v>0</v>
      </c>
      <c r="T232" s="169" t="s">
        <v>0</v>
      </c>
    </row>
    <row r="233" spans="1:20" x14ac:dyDescent="0.25">
      <c r="A233" s="169" t="s">
        <v>0</v>
      </c>
      <c r="B233" s="191" t="str">
        <f>IF(csv!F228="","",csv!T228)</f>
        <v>Ž16</v>
      </c>
      <c r="C233" s="192" t="str">
        <f>IF(csv!F228="","",csv!AO228)</f>
        <v>Ž16</v>
      </c>
      <c r="D233" s="192" t="str">
        <f>IF(csv!F228="","",csv!AP228&amp;"–"&amp;csv!AQ228&amp;"–"&amp;csv!AR228)</f>
        <v>3.31–115–8</v>
      </c>
      <c r="E233" s="193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>68–64–53–67–70–31–55–100–––––––––––––––––––––</v>
      </c>
      <c r="F233" s="169" t="s">
        <v>0</v>
      </c>
      <c r="T233" s="169" t="s">
        <v>0</v>
      </c>
    </row>
    <row r="234" spans="1:20" x14ac:dyDescent="0.25">
      <c r="A234" s="169" t="s">
        <v>0</v>
      </c>
      <c r="B234" s="191" t="str">
        <f>IF(csv!F229="","",csv!T229)</f>
        <v>Ž16</v>
      </c>
      <c r="C234" s="192" t="str">
        <f>IF(csv!F229="","",csv!AO229)</f>
        <v>Ž16</v>
      </c>
      <c r="D234" s="192" t="str">
        <f>IF(csv!F229="","",csv!AP229&amp;"–"&amp;csv!AQ229&amp;"–"&amp;csv!AR229)</f>
        <v>3.31–115–8</v>
      </c>
      <c r="E234" s="193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>68–64–53–67–70–31–55–100–––––––––––––––––––––</v>
      </c>
      <c r="F234" s="169" t="s">
        <v>0</v>
      </c>
      <c r="T234" s="169" t="s">
        <v>0</v>
      </c>
    </row>
    <row r="235" spans="1:20" x14ac:dyDescent="0.25">
      <c r="A235" s="169" t="s">
        <v>0</v>
      </c>
      <c r="B235" s="191" t="str">
        <f>IF(csv!F230="","",csv!T230)</f>
        <v>Ž16</v>
      </c>
      <c r="C235" s="192" t="str">
        <f>IF(csv!F230="","",csv!AO230)</f>
        <v>Ž16</v>
      </c>
      <c r="D235" s="192" t="str">
        <f>IF(csv!F230="","",csv!AP230&amp;"–"&amp;csv!AQ230&amp;"–"&amp;csv!AR230)</f>
        <v>3.31–115–8</v>
      </c>
      <c r="E235" s="193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>68–––67–70–31––100–––––––––––––––––––––</v>
      </c>
      <c r="F235" s="169" t="s">
        <v>0</v>
      </c>
      <c r="T235" s="169" t="s">
        <v>0</v>
      </c>
    </row>
    <row r="236" spans="1:20" x14ac:dyDescent="0.25">
      <c r="A236" s="169" t="s">
        <v>0</v>
      </c>
      <c r="B236" s="191" t="str">
        <f>IF(csv!F231="","",csv!T231)</f>
        <v>Ž16</v>
      </c>
      <c r="C236" s="192" t="str">
        <f>IF(csv!F231="","",csv!AO231)</f>
        <v>Ž16</v>
      </c>
      <c r="D236" s="192" t="str">
        <f>IF(csv!F231="","",csv!AP231&amp;"–"&amp;csv!AQ231&amp;"–"&amp;csv!AR231)</f>
        <v>3.31–115–8</v>
      </c>
      <c r="E236" s="193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s="169" t="s">
        <v>0</v>
      </c>
      <c r="T236" s="169" t="s">
        <v>0</v>
      </c>
    </row>
    <row r="237" spans="1:20" x14ac:dyDescent="0.25">
      <c r="A237" s="169" t="s">
        <v>0</v>
      </c>
      <c r="B237" s="191" t="str">
        <f>IF(csv!F232="","",csv!T232)</f>
        <v>Ž16</v>
      </c>
      <c r="C237" s="192" t="str">
        <f>IF(csv!F232="","",csv!AO232)</f>
        <v>Ž16</v>
      </c>
      <c r="D237" s="192" t="str">
        <f>IF(csv!F232="","",csv!AP232&amp;"–"&amp;csv!AQ232&amp;"–"&amp;csv!AR232)</f>
        <v>3.31–115–8</v>
      </c>
      <c r="E237" s="193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s="169" t="s">
        <v>0</v>
      </c>
      <c r="T237" s="169" t="s">
        <v>0</v>
      </c>
    </row>
    <row r="238" spans="1:20" x14ac:dyDescent="0.25">
      <c r="A238" s="169" t="s">
        <v>0</v>
      </c>
      <c r="B238" s="191" t="str">
        <f>IF(csv!F233="","",csv!T233)</f>
        <v>Ž16</v>
      </c>
      <c r="C238" s="192" t="str">
        <f>IF(csv!F233="","",csv!AO233)</f>
        <v>Ž16</v>
      </c>
      <c r="D238" s="192" t="str">
        <f>IF(csv!F233="","",csv!AP233&amp;"–"&amp;csv!AQ233&amp;"–"&amp;csv!AR233)</f>
        <v>3.31–115–8</v>
      </c>
      <c r="E238" s="193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s="169" t="s">
        <v>0</v>
      </c>
      <c r="T238" s="169" t="s">
        <v>0</v>
      </c>
    </row>
    <row r="239" spans="1:20" x14ac:dyDescent="0.25">
      <c r="A239" s="169" t="s">
        <v>0</v>
      </c>
      <c r="B239" s="191" t="str">
        <f>IF(csv!F234="","",csv!T234)</f>
        <v>Ž20</v>
      </c>
      <c r="C239" s="192" t="str">
        <f>IF(csv!F234="","",csv!AO234)</f>
        <v>Ž20</v>
      </c>
      <c r="D239" s="192" t="str">
        <f>IF(csv!F234="","",csv!AP234&amp;"–"&amp;csv!AQ234&amp;"–"&amp;csv!AR234)</f>
        <v>4.33–155–9</v>
      </c>
      <c r="E239" s="193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>36–58–52–53–51–32–33–54–100––––––––––––––––––––</v>
      </c>
      <c r="F239" s="169" t="s">
        <v>0</v>
      </c>
      <c r="T239" s="169" t="s">
        <v>0</v>
      </c>
    </row>
    <row r="240" spans="1:20" x14ac:dyDescent="0.25">
      <c r="A240" s="169" t="s">
        <v>0</v>
      </c>
      <c r="B240" s="191" t="str">
        <f>IF(csv!F235="","",csv!T235)</f>
        <v>Ž20</v>
      </c>
      <c r="C240" s="192" t="str">
        <f>IF(csv!F235="","",csv!AO235)</f>
        <v>Ž20</v>
      </c>
      <c r="D240" s="192" t="str">
        <f>IF(csv!F235="","",csv!AP235&amp;"–"&amp;csv!AQ235&amp;"–"&amp;csv!AR235)</f>
        <v>4.33–155–9</v>
      </c>
      <c r="E240" s="193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>36–58–52–53–51–32–33–54–100––––––––––––––––––––</v>
      </c>
      <c r="F240" s="169" t="s">
        <v>0</v>
      </c>
      <c r="T240" s="169" t="s">
        <v>0</v>
      </c>
    </row>
    <row r="241" spans="1:20" x14ac:dyDescent="0.25">
      <c r="A241" s="169" t="s">
        <v>0</v>
      </c>
      <c r="B241" s="191" t="str">
        <f>IF(csv!F236="","",csv!T236)</f>
        <v>Ž20</v>
      </c>
      <c r="C241" s="192" t="str">
        <f>IF(csv!F236="","",csv!AO236)</f>
        <v>Ž20</v>
      </c>
      <c r="D241" s="192" t="str">
        <f>IF(csv!F236="","",csv!AP236&amp;"–"&amp;csv!AQ236&amp;"–"&amp;csv!AR236)</f>
        <v>4.33–155–9</v>
      </c>
      <c r="E241" s="193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>36–58–52–53–51–32–33–54–100––––––––––––––––––––</v>
      </c>
      <c r="F241" s="169" t="s">
        <v>0</v>
      </c>
      <c r="T241" s="169" t="s">
        <v>0</v>
      </c>
    </row>
    <row r="242" spans="1:20" x14ac:dyDescent="0.25">
      <c r="A242" s="169" t="s">
        <v>0</v>
      </c>
      <c r="B242" s="191" t="str">
        <f>IF(csv!F237="","",csv!T237)</f>
        <v>Ž20</v>
      </c>
      <c r="C242" s="192" t="str">
        <f>IF(csv!F237="","",csv!AO237)</f>
        <v>Ž20</v>
      </c>
      <c r="D242" s="192" t="str">
        <f>IF(csv!F237="","",csv!AP237&amp;"–"&amp;csv!AQ237&amp;"–"&amp;csv!AR237)</f>
        <v>4.33–155–9</v>
      </c>
      <c r="E242" s="193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>36–58–52–53–51–32–33–54–100––––––––––––––––––––</v>
      </c>
      <c r="F242" s="169" t="s">
        <v>0</v>
      </c>
      <c r="T242" s="169" t="s">
        <v>0</v>
      </c>
    </row>
    <row r="243" spans="1:20" x14ac:dyDescent="0.25">
      <c r="A243" s="169" t="s">
        <v>0</v>
      </c>
      <c r="B243" s="191" t="str">
        <f>IF(csv!F238="","",csv!T238)</f>
        <v>Ž20</v>
      </c>
      <c r="C243" s="192" t="str">
        <f>IF(csv!F238="","",csv!AO238)</f>
        <v>Ž20</v>
      </c>
      <c r="D243" s="192" t="str">
        <f>IF(csv!F238="","",csv!AP238&amp;"–"&amp;csv!AQ238&amp;"–"&amp;csv!AR238)</f>
        <v>4.33–155–9</v>
      </c>
      <c r="E243" s="193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>36–58–52–53–51–32–33–54–100––––––––––––––––––––</v>
      </c>
      <c r="F243" s="169" t="s">
        <v>0</v>
      </c>
      <c r="T243" s="169" t="s">
        <v>0</v>
      </c>
    </row>
    <row r="244" spans="1:20" x14ac:dyDescent="0.25">
      <c r="A244" s="169" t="s">
        <v>0</v>
      </c>
      <c r="B244" s="191" t="str">
        <f>IF(csv!F239="","",csv!T239)</f>
        <v>Ž20</v>
      </c>
      <c r="C244" s="192" t="str">
        <f>IF(csv!F239="","",csv!AO239)</f>
        <v>Ž20</v>
      </c>
      <c r="D244" s="192" t="str">
        <f>IF(csv!F239="","",csv!AP239&amp;"–"&amp;csv!AQ239&amp;"–"&amp;csv!AR239)</f>
        <v>4.33–155–9</v>
      </c>
      <c r="E244" s="193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>36–58–52–53–51–32–33–54–100––––––––––––––––––––</v>
      </c>
      <c r="F244" s="169" t="s">
        <v>0</v>
      </c>
      <c r="T244" s="169" t="s">
        <v>0</v>
      </c>
    </row>
    <row r="245" spans="1:20" x14ac:dyDescent="0.25">
      <c r="A245" s="169" t="s">
        <v>0</v>
      </c>
      <c r="B245" s="191" t="str">
        <f>IF(csv!F240="","",csv!T240)</f>
        <v>Ž20</v>
      </c>
      <c r="C245" s="192" t="str">
        <f>IF(csv!F240="","",csv!AO240)</f>
        <v>Ž20</v>
      </c>
      <c r="D245" s="192" t="str">
        <f>IF(csv!F240="","",csv!AP240&amp;"–"&amp;csv!AQ240&amp;"–"&amp;csv!AR240)</f>
        <v>4.33–155–9</v>
      </c>
      <c r="E245" s="193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s="169" t="s">
        <v>0</v>
      </c>
      <c r="T245" s="169" t="s">
        <v>0</v>
      </c>
    </row>
    <row r="246" spans="1:20" x14ac:dyDescent="0.25">
      <c r="A246" s="169" t="s">
        <v>0</v>
      </c>
      <c r="B246" s="191" t="str">
        <f>IF(csv!F241="","",csv!T241)</f>
        <v>Ž20</v>
      </c>
      <c r="C246" s="192" t="str">
        <f>IF(csv!F241="","",csv!AO241)</f>
        <v>Ž20</v>
      </c>
      <c r="D246" s="192" t="str">
        <f>IF(csv!F241="","",csv!AP241&amp;"–"&amp;csv!AQ241&amp;"–"&amp;csv!AR241)</f>
        <v>4.33–155–9</v>
      </c>
      <c r="E246" s="193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s="169" t="s">
        <v>0</v>
      </c>
      <c r="T246" s="169" t="s">
        <v>0</v>
      </c>
    </row>
    <row r="247" spans="1:20" x14ac:dyDescent="0.25">
      <c r="A247" s="169" t="s">
        <v>0</v>
      </c>
      <c r="B247" s="191" t="str">
        <f>IF(csv!F242="","",csv!T242)</f>
        <v>Ž20</v>
      </c>
      <c r="C247" s="192" t="str">
        <f>IF(csv!F242="","",csv!AO242)</f>
        <v>Ž20</v>
      </c>
      <c r="D247" s="192" t="str">
        <f>IF(csv!F242="","",csv!AP242&amp;"–"&amp;csv!AQ242&amp;"–"&amp;csv!AR242)</f>
        <v>4.33–155–9</v>
      </c>
      <c r="E247" s="193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s="169" t="s">
        <v>0</v>
      </c>
      <c r="T247" s="169" t="s">
        <v>0</v>
      </c>
    </row>
    <row r="248" spans="1:20" x14ac:dyDescent="0.25">
      <c r="A248" s="169" t="s">
        <v>0</v>
      </c>
      <c r="B248" s="191" t="str">
        <f>IF(csv!F243="","",csv!T243)</f>
        <v>Ž21A</v>
      </c>
      <c r="C248" s="192" t="str">
        <f>IF(csv!F243="","",csv!AO243)</f>
        <v>Ž21A</v>
      </c>
      <c r="D248" s="192" t="str">
        <f>IF(csv!F243="","",csv!AP243&amp;"–"&amp;csv!AQ243&amp;"–"&amp;csv!AR243)</f>
        <v>5.91–270–12</v>
      </c>
      <c r="E248" s="193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>40–36–43–44–45–50–46–49–57–62–54–100–––––––––––––––––</v>
      </c>
      <c r="F248" s="169" t="s">
        <v>0</v>
      </c>
      <c r="T248" s="169" t="s">
        <v>0</v>
      </c>
    </row>
    <row r="249" spans="1:20" x14ac:dyDescent="0.25">
      <c r="A249" s="169" t="s">
        <v>0</v>
      </c>
      <c r="B249" s="191" t="str">
        <f>IF(csv!F244="","",csv!T244)</f>
        <v>Ž21A</v>
      </c>
      <c r="C249" s="192" t="str">
        <f>IF(csv!F244="","",csv!AO244)</f>
        <v>Ž21A</v>
      </c>
      <c r="D249" s="192" t="str">
        <f>IF(csv!F244="","",csv!AP244&amp;"–"&amp;csv!AQ244&amp;"–"&amp;csv!AR244)</f>
        <v>5.91–270–12</v>
      </c>
      <c r="E249" s="193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>40–36–43–44–45–50–46–49–57–62–54–100–––––––––––––––––</v>
      </c>
      <c r="F249" s="169" t="s">
        <v>0</v>
      </c>
      <c r="T249" s="169" t="s">
        <v>0</v>
      </c>
    </row>
    <row r="250" spans="1:20" x14ac:dyDescent="0.25">
      <c r="A250" s="169" t="s">
        <v>0</v>
      </c>
      <c r="B250" s="191" t="str">
        <f>IF(csv!F245="","",csv!T245)</f>
        <v>Ž21A</v>
      </c>
      <c r="C250" s="192" t="str">
        <f>IF(csv!F245="","",csv!AO245)</f>
        <v>Ž21A</v>
      </c>
      <c r="D250" s="192" t="str">
        <f>IF(csv!F245="","",csv!AP245&amp;"–"&amp;csv!AQ245&amp;"–"&amp;csv!AR245)</f>
        <v>5.91–270–12</v>
      </c>
      <c r="E250" s="193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>40–36–43–44–45–50–46–49–57–62–54–100–––––––––––––––––</v>
      </c>
      <c r="F250" s="169" t="s">
        <v>0</v>
      </c>
      <c r="T250" s="169" t="s">
        <v>0</v>
      </c>
    </row>
    <row r="251" spans="1:20" x14ac:dyDescent="0.25">
      <c r="A251" s="169" t="s">
        <v>0</v>
      </c>
      <c r="B251" s="191" t="str">
        <f>IF(csv!F246="","",csv!T246)</f>
        <v>Ž21A</v>
      </c>
      <c r="C251" s="192" t="str">
        <f>IF(csv!F246="","",csv!AO246)</f>
        <v>Ž21A</v>
      </c>
      <c r="D251" s="192" t="str">
        <f>IF(csv!F246="","",csv!AP246&amp;"–"&amp;csv!AQ246&amp;"–"&amp;csv!AR246)</f>
        <v>5.91–270–12</v>
      </c>
      <c r="E251" s="193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>40–36–43–44–45–50–46–49–57–62–54–100–––––––––––––––––</v>
      </c>
      <c r="F251" s="169" t="s">
        <v>0</v>
      </c>
      <c r="T251" s="169" t="s">
        <v>0</v>
      </c>
    </row>
    <row r="252" spans="1:20" x14ac:dyDescent="0.25">
      <c r="A252" s="169" t="s">
        <v>0</v>
      </c>
      <c r="B252" s="191" t="str">
        <f>IF(csv!F247="","",csv!T247)</f>
        <v>Ž21A</v>
      </c>
      <c r="C252" s="192" t="str">
        <f>IF(csv!F247="","",csv!AO247)</f>
        <v>Ž21A</v>
      </c>
      <c r="D252" s="192" t="str">
        <f>IF(csv!F247="","",csv!AP247&amp;"–"&amp;csv!AQ247&amp;"–"&amp;csv!AR247)</f>
        <v>5.91–270–12</v>
      </c>
      <c r="E252" s="193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>40–36–43–44–45–50–46–49–57–62–54–100–––––––––––––––––</v>
      </c>
      <c r="F252" s="169" t="s">
        <v>0</v>
      </c>
      <c r="T252" s="169" t="s">
        <v>0</v>
      </c>
    </row>
    <row r="253" spans="1:20" x14ac:dyDescent="0.25">
      <c r="A253" s="169" t="s">
        <v>0</v>
      </c>
      <c r="B253" s="191" t="str">
        <f>IF(csv!F248="","",csv!T248)</f>
        <v>Ž21A</v>
      </c>
      <c r="C253" s="192" t="str">
        <f>IF(csv!F248="","",csv!AO248)</f>
        <v>Ž21A</v>
      </c>
      <c r="D253" s="192" t="str">
        <f>IF(csv!F248="","",csv!AP248&amp;"–"&amp;csv!AQ248&amp;"–"&amp;csv!AR248)</f>
        <v>5.91–270–12</v>
      </c>
      <c r="E253" s="193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>40–36–43–44–45–50–46–49–57–62–54–100–––––––––––––––––</v>
      </c>
      <c r="F253" s="169" t="s">
        <v>0</v>
      </c>
      <c r="T253" s="169" t="s">
        <v>0</v>
      </c>
    </row>
    <row r="254" spans="1:20" x14ac:dyDescent="0.25">
      <c r="A254" s="169" t="s">
        <v>0</v>
      </c>
      <c r="B254" s="191" t="str">
        <f>IF(csv!F249="","",csv!T249)</f>
        <v>Ž21A</v>
      </c>
      <c r="C254" s="192" t="str">
        <f>IF(csv!F249="","",csv!AO249)</f>
        <v>Ž21A</v>
      </c>
      <c r="D254" s="192" t="str">
        <f>IF(csv!F249="","",csv!AP249&amp;"–"&amp;csv!AQ249&amp;"–"&amp;csv!AR249)</f>
        <v>5.91–270–12</v>
      </c>
      <c r="E254" s="193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>40–36–43–44–45–50–46–49–57–62–54–100–––––––––––––––––</v>
      </c>
      <c r="F254" s="169" t="s">
        <v>0</v>
      </c>
      <c r="T254" s="169" t="s">
        <v>0</v>
      </c>
    </row>
    <row r="255" spans="1:20" x14ac:dyDescent="0.25">
      <c r="A255" s="169" t="s">
        <v>0</v>
      </c>
      <c r="B255" s="191" t="str">
        <f>IF(csv!F250="","",csv!T250)</f>
        <v>Ž21A</v>
      </c>
      <c r="C255" s="192" t="str">
        <f>IF(csv!F250="","",csv!AO250)</f>
        <v>Ž21A</v>
      </c>
      <c r="D255" s="192" t="str">
        <f>IF(csv!F250="","",csv!AP250&amp;"–"&amp;csv!AQ250&amp;"–"&amp;csv!AR250)</f>
        <v>5.91–270–12</v>
      </c>
      <c r="E255" s="193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s="169" t="s">
        <v>0</v>
      </c>
      <c r="T255" s="169" t="s">
        <v>0</v>
      </c>
    </row>
    <row r="256" spans="1:20" x14ac:dyDescent="0.25">
      <c r="A256" s="169" t="s">
        <v>0</v>
      </c>
      <c r="B256" s="191" t="str">
        <f>IF(csv!F251="","",csv!T251)</f>
        <v>Ž21A</v>
      </c>
      <c r="C256" s="192" t="str">
        <f>IF(csv!F251="","",csv!AO251)</f>
        <v>Ž21A</v>
      </c>
      <c r="D256" s="192" t="str">
        <f>IF(csv!F251="","",csv!AP251&amp;"–"&amp;csv!AQ251&amp;"–"&amp;csv!AR251)</f>
        <v>5.91–270–12</v>
      </c>
      <c r="E256" s="193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s="169" t="s">
        <v>0</v>
      </c>
      <c r="T256" s="169" t="s">
        <v>0</v>
      </c>
    </row>
    <row r="257" spans="1:20" x14ac:dyDescent="0.25">
      <c r="A257" s="169" t="s">
        <v>0</v>
      </c>
      <c r="B257" s="191" t="str">
        <f>IF(csv!F252="","",csv!T252)</f>
        <v>Ž21A</v>
      </c>
      <c r="C257" s="192" t="str">
        <f>IF(csv!F252="","",csv!AO252)</f>
        <v>Ž21A</v>
      </c>
      <c r="D257" s="192" t="str">
        <f>IF(csv!F252="","",csv!AP252&amp;"–"&amp;csv!AQ252&amp;"–"&amp;csv!AR252)</f>
        <v>5.91–270–12</v>
      </c>
      <c r="E257" s="193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s="169" t="s">
        <v>0</v>
      </c>
      <c r="T257" s="169" t="s">
        <v>0</v>
      </c>
    </row>
    <row r="258" spans="1:20" x14ac:dyDescent="0.25">
      <c r="A258" s="169" t="s">
        <v>0</v>
      </c>
      <c r="B258" s="191" t="str">
        <f>IF(csv!F253="","",csv!T253)</f>
        <v>Ž21A</v>
      </c>
      <c r="C258" s="192" t="str">
        <f>IF(csv!F253="","",csv!AO253)</f>
        <v>Ž21A</v>
      </c>
      <c r="D258" s="192" t="str">
        <f>IF(csv!F253="","",csv!AP253&amp;"–"&amp;csv!AQ253&amp;"–"&amp;csv!AR253)</f>
        <v>5.91–270–12</v>
      </c>
      <c r="E258" s="193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s="169" t="s">
        <v>0</v>
      </c>
      <c r="T258" s="169" t="s">
        <v>0</v>
      </c>
    </row>
    <row r="259" spans="1:20" x14ac:dyDescent="0.25">
      <c r="A259" s="169" t="s">
        <v>0</v>
      </c>
      <c r="B259" s="191" t="str">
        <f>IF(csv!F254="","",csv!T254)</f>
        <v>Ž21B</v>
      </c>
      <c r="C259" s="192" t="str">
        <f>IF(csv!F254="","",csv!AO254)</f>
        <v>Ž21B</v>
      </c>
      <c r="D259" s="192" t="str">
        <f>IF(csv!F254="","",csv!AP254&amp;"–"&amp;csv!AQ254&amp;"–"&amp;csv!AR254)</f>
        <v>3.31–115–8</v>
      </c>
      <c r="E259" s="193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>68–64–53–67–70–31–55–100–––––––––––––––––––––</v>
      </c>
      <c r="F259" s="169" t="s">
        <v>0</v>
      </c>
      <c r="T259" s="169" t="s">
        <v>0</v>
      </c>
    </row>
    <row r="260" spans="1:20" x14ac:dyDescent="0.25">
      <c r="A260" s="169" t="s">
        <v>0</v>
      </c>
      <c r="B260" s="191" t="str">
        <f>IF(csv!F255="","",csv!T255)</f>
        <v>Ž21B</v>
      </c>
      <c r="C260" s="192" t="str">
        <f>IF(csv!F255="","",csv!AO255)</f>
        <v>Ž21B</v>
      </c>
      <c r="D260" s="192" t="str">
        <f>IF(csv!F255="","",csv!AP255&amp;"–"&amp;csv!AQ255&amp;"–"&amp;csv!AR255)</f>
        <v>3.31–115–8</v>
      </c>
      <c r="E260" s="193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>68–64–53–67–70–31–55–100–––––––––––––––––––––</v>
      </c>
      <c r="F260" s="169" t="s">
        <v>0</v>
      </c>
      <c r="T260" s="169" t="s">
        <v>0</v>
      </c>
    </row>
    <row r="261" spans="1:20" x14ac:dyDescent="0.25">
      <c r="A261" s="169" t="s">
        <v>0</v>
      </c>
      <c r="B261" s="191" t="str">
        <f>IF(csv!F256="","",csv!T256)</f>
        <v>Ž21B</v>
      </c>
      <c r="C261" s="192" t="str">
        <f>IF(csv!F256="","",csv!AO256)</f>
        <v>Ž21B</v>
      </c>
      <c r="D261" s="192" t="str">
        <f>IF(csv!F256="","",csv!AP256&amp;"–"&amp;csv!AQ256&amp;"–"&amp;csv!AR256)</f>
        <v>3.31–115–8</v>
      </c>
      <c r="E261" s="193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>68–64–53–67–70–31–55–100–––––––––––––––––––––</v>
      </c>
      <c r="F261" s="169" t="s">
        <v>0</v>
      </c>
      <c r="T261" s="169" t="s">
        <v>0</v>
      </c>
    </row>
    <row r="262" spans="1:20" x14ac:dyDescent="0.25">
      <c r="A262" s="169" t="s">
        <v>0</v>
      </c>
      <c r="B262" s="191" t="str">
        <f>IF(csv!F257="","",csv!T257)</f>
        <v>Ž21B</v>
      </c>
      <c r="C262" s="192" t="str">
        <f>IF(csv!F257="","",csv!AO257)</f>
        <v>Ž21B</v>
      </c>
      <c r="D262" s="192" t="str">
        <f>IF(csv!F257="","",csv!AP257&amp;"–"&amp;csv!AQ257&amp;"–"&amp;csv!AR257)</f>
        <v>3.31–115–8</v>
      </c>
      <c r="E262" s="193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>68–64–53–67–70–31–55–100–––––––––––––––––––––</v>
      </c>
      <c r="F262" s="169" t="s">
        <v>0</v>
      </c>
      <c r="T262" s="169" t="s">
        <v>0</v>
      </c>
    </row>
    <row r="263" spans="1:20" x14ac:dyDescent="0.25">
      <c r="A263" s="169" t="s">
        <v>0</v>
      </c>
      <c r="B263" s="191" t="str">
        <f>IF(csv!F258="","",csv!T258)</f>
        <v>Ž21B</v>
      </c>
      <c r="C263" s="192" t="str">
        <f>IF(csv!F258="","",csv!AO258)</f>
        <v>Ž21B</v>
      </c>
      <c r="D263" s="192" t="str">
        <f>IF(csv!F258="","",csv!AP258&amp;"–"&amp;csv!AQ258&amp;"–"&amp;csv!AR258)</f>
        <v>3.31–115–8</v>
      </c>
      <c r="E263" s="193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>68–64–53–67–70–31–55–100–––––––––––––––––––––</v>
      </c>
      <c r="F263" s="169" t="s">
        <v>0</v>
      </c>
      <c r="T263" s="169" t="s">
        <v>0</v>
      </c>
    </row>
    <row r="264" spans="1:20" x14ac:dyDescent="0.25">
      <c r="A264" s="169" t="s">
        <v>0</v>
      </c>
      <c r="B264" s="191" t="str">
        <f>IF(csv!F259="","",csv!T259)</f>
        <v>Ž21B</v>
      </c>
      <c r="C264" s="192" t="str">
        <f>IF(csv!F259="","",csv!AO259)</f>
        <v>Ž21B</v>
      </c>
      <c r="D264" s="192" t="str">
        <f>IF(csv!F259="","",csv!AP259&amp;"–"&amp;csv!AQ259&amp;"–"&amp;csv!AR259)</f>
        <v>3.31–115–8</v>
      </c>
      <c r="E264" s="193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>68–64–53–67–70–31–55–100–––––––––––––––––––––</v>
      </c>
      <c r="F264" s="169" t="s">
        <v>0</v>
      </c>
      <c r="T264" s="169" t="s">
        <v>0</v>
      </c>
    </row>
    <row r="265" spans="1:20" x14ac:dyDescent="0.25">
      <c r="A265" s="169" t="s">
        <v>0</v>
      </c>
      <c r="B265" s="191" t="str">
        <f>IF(csv!F260="","",csv!T260)</f>
        <v>Ž21B</v>
      </c>
      <c r="C265" s="192" t="str">
        <f>IF(csv!F260="","",csv!AO260)</f>
        <v>Ž21B</v>
      </c>
      <c r="D265" s="192" t="str">
        <f>IF(csv!F260="","",csv!AP260&amp;"–"&amp;csv!AQ260&amp;"–"&amp;csv!AR260)</f>
        <v>3.31–115–8</v>
      </c>
      <c r="E265" s="193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>68–64–53–67–70–31–55–100–––––––––––––––––––––</v>
      </c>
      <c r="F265" s="169" t="s">
        <v>0</v>
      </c>
      <c r="T265" s="169" t="s">
        <v>0</v>
      </c>
    </row>
    <row r="266" spans="1:20" x14ac:dyDescent="0.25">
      <c r="A266" s="169" t="s">
        <v>0</v>
      </c>
      <c r="B266" s="191" t="str">
        <f>IF(csv!F261="","",csv!T261)</f>
        <v>Ž21B</v>
      </c>
      <c r="C266" s="192" t="str">
        <f>IF(csv!F261="","",csv!AO261)</f>
        <v>Ž21B</v>
      </c>
      <c r="D266" s="192" t="str">
        <f>IF(csv!F261="","",csv!AP261&amp;"–"&amp;csv!AQ261&amp;"–"&amp;csv!AR261)</f>
        <v>3.31–115–8</v>
      </c>
      <c r="E266" s="193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>68–64–53–67–70–31–55–100–––––––––––––––––––––</v>
      </c>
      <c r="F266" s="169" t="s">
        <v>0</v>
      </c>
      <c r="T266" s="169" t="s">
        <v>0</v>
      </c>
    </row>
    <row r="267" spans="1:20" x14ac:dyDescent="0.25">
      <c r="A267" s="169" t="s">
        <v>0</v>
      </c>
      <c r="B267" s="191" t="str">
        <f>IF(csv!F262="","",csv!T262)</f>
        <v>Ž21B</v>
      </c>
      <c r="C267" s="192" t="str">
        <f>IF(csv!F262="","",csv!AO262)</f>
        <v>Ž21B</v>
      </c>
      <c r="D267" s="192" t="str">
        <f>IF(csv!F262="","",csv!AP262&amp;"–"&amp;csv!AQ262&amp;"–"&amp;csv!AR262)</f>
        <v>3.31–115–8</v>
      </c>
      <c r="E267" s="193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>68–64–53–67–70–31–55–100–––––––––––––––––––––</v>
      </c>
      <c r="F267" s="169" t="s">
        <v>0</v>
      </c>
      <c r="T267" s="169" t="s">
        <v>0</v>
      </c>
    </row>
    <row r="268" spans="1:20" x14ac:dyDescent="0.25">
      <c r="A268" s="169" t="s">
        <v>0</v>
      </c>
      <c r="B268" s="191" t="str">
        <f>IF(csv!F263="","",csv!T263)</f>
        <v>Ž21B</v>
      </c>
      <c r="C268" s="192" t="str">
        <f>IF(csv!F263="","",csv!AO263)</f>
        <v>Ž21B</v>
      </c>
      <c r="D268" s="192" t="str">
        <f>IF(csv!F263="","",csv!AP263&amp;"–"&amp;csv!AQ263&amp;"–"&amp;csv!AR263)</f>
        <v>3.31–115–8</v>
      </c>
      <c r="E268" s="193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>68–64–53–67–70–31–55–100–––––––––––––––––––––</v>
      </c>
      <c r="F268" s="169" t="s">
        <v>0</v>
      </c>
      <c r="T268" s="169" t="s">
        <v>0</v>
      </c>
    </row>
    <row r="269" spans="1:20" x14ac:dyDescent="0.25">
      <c r="A269" s="169" t="s">
        <v>0</v>
      </c>
      <c r="B269" s="191" t="str">
        <f>IF(csv!F264="","",csv!T264)</f>
        <v>Ž21B</v>
      </c>
      <c r="C269" s="192" t="str">
        <f>IF(csv!F264="","",csv!AO264)</f>
        <v>Ž21B</v>
      </c>
      <c r="D269" s="192" t="str">
        <f>IF(csv!F264="","",csv!AP264&amp;"–"&amp;csv!AQ264&amp;"–"&amp;csv!AR264)</f>
        <v>3.31–115–8</v>
      </c>
      <c r="E269" s="193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>68–64–53–67–70–31–55–100–––––––––––––––––––––</v>
      </c>
      <c r="F269" s="169" t="s">
        <v>0</v>
      </c>
      <c r="T269" s="169" t="s">
        <v>0</v>
      </c>
    </row>
    <row r="270" spans="1:20" x14ac:dyDescent="0.25">
      <c r="A270" s="169" t="s">
        <v>0</v>
      </c>
      <c r="B270" s="191" t="str">
        <f>IF(csv!F265="","",csv!T265)</f>
        <v>Ž21B</v>
      </c>
      <c r="C270" s="192" t="str">
        <f>IF(csv!F265="","",csv!AO265)</f>
        <v>Ž21B</v>
      </c>
      <c r="D270" s="192" t="str">
        <f>IF(csv!F265="","",csv!AP265&amp;"–"&amp;csv!AQ265&amp;"–"&amp;csv!AR265)</f>
        <v>3.31–115–8</v>
      </c>
      <c r="E270" s="193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>68–64–53–67–70–31–55–100–––––––––––––––––––––</v>
      </c>
      <c r="F270" s="169" t="s">
        <v>0</v>
      </c>
      <c r="T270" s="169" t="s">
        <v>0</v>
      </c>
    </row>
    <row r="271" spans="1:20" x14ac:dyDescent="0.25">
      <c r="A271" s="169" t="s">
        <v>0</v>
      </c>
      <c r="B271" s="191" t="str">
        <f>IF(csv!F266="","",csv!T266)</f>
        <v>Ž21B</v>
      </c>
      <c r="C271" s="192" t="str">
        <f>IF(csv!F266="","",csv!AO266)</f>
        <v>Ž21B</v>
      </c>
      <c r="D271" s="192" t="str">
        <f>IF(csv!F266="","",csv!AP266&amp;"–"&amp;csv!AQ266&amp;"–"&amp;csv!AR266)</f>
        <v>3.31–115–8</v>
      </c>
      <c r="E271" s="193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>68–64–53–67–70–31–55–100–––––––––––––––––––––</v>
      </c>
      <c r="F271" s="169" t="s">
        <v>0</v>
      </c>
      <c r="T271" s="169" t="s">
        <v>0</v>
      </c>
    </row>
    <row r="272" spans="1:20" x14ac:dyDescent="0.25">
      <c r="A272" s="169" t="s">
        <v>0</v>
      </c>
      <c r="B272" s="191" t="str">
        <f>IF(csv!F267="","",csv!T267)</f>
        <v>Ž21B</v>
      </c>
      <c r="C272" s="192" t="str">
        <f>IF(csv!F267="","",csv!AO267)</f>
        <v>Ž21B</v>
      </c>
      <c r="D272" s="192" t="str">
        <f>IF(csv!F267="","",csv!AP267&amp;"–"&amp;csv!AQ267&amp;"–"&amp;csv!AR267)</f>
        <v>3.31–115–8</v>
      </c>
      <c r="E272" s="193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s="169" t="s">
        <v>0</v>
      </c>
      <c r="T272" s="169" t="s">
        <v>0</v>
      </c>
    </row>
    <row r="273" spans="1:20" x14ac:dyDescent="0.25">
      <c r="A273" s="169" t="s">
        <v>0</v>
      </c>
      <c r="B273" s="191" t="str">
        <f>IF(csv!F268="","",csv!T268)</f>
        <v>Ž21B</v>
      </c>
      <c r="C273" s="192" t="str">
        <f>IF(csv!F268="","",csv!AO268)</f>
        <v>Ž21B</v>
      </c>
      <c r="D273" s="192" t="str">
        <f>IF(csv!F268="","",csv!AP268&amp;"–"&amp;csv!AQ268&amp;"–"&amp;csv!AR268)</f>
        <v>3.31–115–8</v>
      </c>
      <c r="E273" s="193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s="169" t="s">
        <v>0</v>
      </c>
      <c r="T273" s="169" t="s">
        <v>0</v>
      </c>
    </row>
    <row r="274" spans="1:20" x14ac:dyDescent="0.25">
      <c r="A274" s="169" t="s">
        <v>0</v>
      </c>
      <c r="B274" s="191" t="str">
        <f>IF(csv!F269="","",csv!T269)</f>
        <v>Ž21B</v>
      </c>
      <c r="C274" s="192" t="str">
        <f>IF(csv!F269="","",csv!AO269)</f>
        <v>Ž21B</v>
      </c>
      <c r="D274" s="192" t="str">
        <f>IF(csv!F269="","",csv!AP269&amp;"–"&amp;csv!AQ269&amp;"–"&amp;csv!AR269)</f>
        <v>3.31–115–8</v>
      </c>
      <c r="E274" s="193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s="169" t="s">
        <v>0</v>
      </c>
      <c r="T274" s="169" t="s">
        <v>0</v>
      </c>
    </row>
    <row r="275" spans="1:20" x14ac:dyDescent="0.25">
      <c r="A275" s="169" t="s">
        <v>0</v>
      </c>
      <c r="B275" s="191" t="str">
        <f>IF(csv!F270="","",csv!T270)</f>
        <v>Ž21B</v>
      </c>
      <c r="C275" s="192" t="str">
        <f>IF(csv!F270="","",csv!AO270)</f>
        <v>Ž21B</v>
      </c>
      <c r="D275" s="192" t="str">
        <f>IF(csv!F270="","",csv!AP270&amp;"–"&amp;csv!AQ270&amp;"–"&amp;csv!AR270)</f>
        <v>3.31–115–8</v>
      </c>
      <c r="E275" s="193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s="169" t="s">
        <v>0</v>
      </c>
      <c r="T275" s="169" t="s">
        <v>0</v>
      </c>
    </row>
    <row r="276" spans="1:20" x14ac:dyDescent="0.25">
      <c r="A276" s="169" t="s">
        <v>0</v>
      </c>
      <c r="B276" s="191" t="str">
        <f>IF(csv!F271="","",csv!T271)</f>
        <v>Ž21B</v>
      </c>
      <c r="C276" s="192" t="str">
        <f>IF(csv!F271="","",csv!AO271)</f>
        <v>Ž21B</v>
      </c>
      <c r="D276" s="192" t="str">
        <f>IF(csv!F271="","",csv!AP271&amp;"–"&amp;csv!AQ271&amp;"–"&amp;csv!AR271)</f>
        <v>3.31–115–8</v>
      </c>
      <c r="E276" s="193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s="169" t="s">
        <v>0</v>
      </c>
      <c r="T276" s="169" t="s">
        <v>0</v>
      </c>
    </row>
    <row r="277" spans="1:20" x14ac:dyDescent="0.25">
      <c r="A277" s="169" t="s">
        <v>0</v>
      </c>
      <c r="B277" s="191" t="str">
        <f>IF(csv!F272="","",csv!T272)</f>
        <v>Ž21B</v>
      </c>
      <c r="C277" s="192" t="str">
        <f>IF(csv!F272="","",csv!AO272)</f>
        <v>Ž21B</v>
      </c>
      <c r="D277" s="192" t="str">
        <f>IF(csv!F272="","",csv!AP272&amp;"–"&amp;csv!AQ272&amp;"–"&amp;csv!AR272)</f>
        <v>3.31–115–8</v>
      </c>
      <c r="E277" s="193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s="169" t="s">
        <v>0</v>
      </c>
      <c r="T277" s="169" t="s">
        <v>0</v>
      </c>
    </row>
    <row r="278" spans="1:20" x14ac:dyDescent="0.25">
      <c r="A278" s="169" t="s">
        <v>0</v>
      </c>
      <c r="B278" s="191" t="str">
        <f>IF(csv!F273="","",csv!T273)</f>
        <v>Ž21B</v>
      </c>
      <c r="C278" s="192" t="str">
        <f>IF(csv!F273="","",csv!AO273)</f>
        <v>Ž21B</v>
      </c>
      <c r="D278" s="192" t="str">
        <f>IF(csv!F273="","",csv!AP273&amp;"–"&amp;csv!AQ273&amp;"–"&amp;csv!AR273)</f>
        <v>3.31–115–8</v>
      </c>
      <c r="E278" s="193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s="169" t="s">
        <v>0</v>
      </c>
      <c r="T278" s="169" t="s">
        <v>0</v>
      </c>
    </row>
    <row r="279" spans="1:20" x14ac:dyDescent="0.25">
      <c r="A279" s="169" t="s">
        <v>0</v>
      </c>
      <c r="B279" s="191" t="str">
        <f>IF(csv!F274="","",csv!T274)</f>
        <v>Ž21B</v>
      </c>
      <c r="C279" s="192" t="str">
        <f>IF(csv!F274="","",csv!AO274)</f>
        <v>Ž21B</v>
      </c>
      <c r="D279" s="192" t="str">
        <f>IF(csv!F274="","",csv!AP274&amp;"–"&amp;csv!AQ274&amp;"–"&amp;csv!AR274)</f>
        <v>3.31–115–8</v>
      </c>
      <c r="E279" s="193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s="169" t="s">
        <v>0</v>
      </c>
      <c r="T279" s="169" t="s">
        <v>0</v>
      </c>
    </row>
    <row r="280" spans="1:20" x14ac:dyDescent="0.25">
      <c r="A280" s="169" t="s">
        <v>0</v>
      </c>
      <c r="B280" s="191" t="str">
        <f>IF(csv!F275="","",csv!T275)</f>
        <v>Ž21B</v>
      </c>
      <c r="C280" s="192" t="str">
        <f>IF(csv!F275="","",csv!AO275)</f>
        <v>Ž21B</v>
      </c>
      <c r="D280" s="192" t="str">
        <f>IF(csv!F275="","",csv!AP275&amp;"–"&amp;csv!AQ275&amp;"–"&amp;csv!AR275)</f>
        <v>3.31–115–8</v>
      </c>
      <c r="E280" s="193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s="169" t="s">
        <v>0</v>
      </c>
      <c r="T280" s="169" t="s">
        <v>0</v>
      </c>
    </row>
    <row r="281" spans="1:20" x14ac:dyDescent="0.25">
      <c r="A281" s="169" t="s">
        <v>0</v>
      </c>
      <c r="B281" s="191" t="str">
        <f>IF(csv!F276="","",csv!T276)</f>
        <v>Ž21B</v>
      </c>
      <c r="C281" s="192" t="str">
        <f>IF(csv!F276="","",csv!AO276)</f>
        <v>Ž21B</v>
      </c>
      <c r="D281" s="192" t="str">
        <f>IF(csv!F276="","",csv!AP276&amp;"–"&amp;csv!AQ276&amp;"–"&amp;csv!AR276)</f>
        <v>3.31–115–8</v>
      </c>
      <c r="E281" s="193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s="169" t="s">
        <v>0</v>
      </c>
      <c r="T281" s="169" t="s">
        <v>0</v>
      </c>
    </row>
    <row r="282" spans="1:20" x14ac:dyDescent="0.25">
      <c r="A282" s="169" t="s">
        <v>0</v>
      </c>
      <c r="B282" s="191" t="str">
        <f>IF(csv!F277="","",csv!T277)</f>
        <v>Ž21B</v>
      </c>
      <c r="C282" s="192" t="str">
        <f>IF(csv!F277="","",csv!AO277)</f>
        <v>Ž21B</v>
      </c>
      <c r="D282" s="192" t="str">
        <f>IF(csv!F277="","",csv!AP277&amp;"–"&amp;csv!AQ277&amp;"–"&amp;csv!AR277)</f>
        <v>3.31–115–8</v>
      </c>
      <c r="E282" s="193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s="169" t="s">
        <v>0</v>
      </c>
      <c r="T282" s="169" t="s">
        <v>0</v>
      </c>
    </row>
    <row r="283" spans="1:20" x14ac:dyDescent="0.25">
      <c r="A283" s="169" t="s">
        <v>0</v>
      </c>
      <c r="B283" s="191" t="str">
        <f>IF(csv!F278="","",csv!T278)</f>
        <v>Ž21B</v>
      </c>
      <c r="C283" s="192" t="str">
        <f>IF(csv!F278="","",csv!AO278)</f>
        <v>Ž21B</v>
      </c>
      <c r="D283" s="192" t="str">
        <f>IF(csv!F278="","",csv!AP278&amp;"–"&amp;csv!AQ278&amp;"–"&amp;csv!AR278)</f>
        <v>3.31–115–8</v>
      </c>
      <c r="E283" s="193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>68–64–––––––––––––––––––––––––––</v>
      </c>
      <c r="F283" s="169" t="s">
        <v>0</v>
      </c>
      <c r="T283" s="169" t="s">
        <v>0</v>
      </c>
    </row>
    <row r="284" spans="1:20" x14ac:dyDescent="0.25">
      <c r="A284" s="169" t="s">
        <v>0</v>
      </c>
      <c r="B284" s="191" t="str">
        <f>IF(csv!F279="","",csv!T279)</f>
        <v>Ž21B</v>
      </c>
      <c r="C284" s="192" t="str">
        <f>IF(csv!F279="","",csv!AO279)</f>
        <v>Ž21B</v>
      </c>
      <c r="D284" s="192" t="str">
        <f>IF(csv!F279="","",csv!AP279&amp;"–"&amp;csv!AQ279&amp;"–"&amp;csv!AR279)</f>
        <v>3.31–115–8</v>
      </c>
      <c r="E284" s="193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s="169" t="s">
        <v>0</v>
      </c>
      <c r="T284" s="169" t="s">
        <v>0</v>
      </c>
    </row>
    <row r="285" spans="1:20" x14ac:dyDescent="0.25">
      <c r="A285" s="169" t="s">
        <v>0</v>
      </c>
      <c r="B285" s="191" t="str">
        <f>IF(csv!F280="","",csv!T280)</f>
        <v>Ž35</v>
      </c>
      <c r="C285" s="192" t="str">
        <f>IF(csv!F280="","",csv!AO280)</f>
        <v>Ž35</v>
      </c>
      <c r="D285" s="192" t="str">
        <f>IF(csv!F280="","",csv!AP280&amp;"–"&amp;csv!AQ280&amp;"–"&amp;csv!AR280)</f>
        <v>3.82–155–8</v>
      </c>
      <c r="E285" s="193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>36–58–52–51–32–37–54–100–––––––––––––––––––––</v>
      </c>
      <c r="F285" s="169" t="s">
        <v>0</v>
      </c>
      <c r="T285" s="169" t="s">
        <v>0</v>
      </c>
    </row>
    <row r="286" spans="1:20" x14ac:dyDescent="0.25">
      <c r="A286" s="169" t="s">
        <v>0</v>
      </c>
      <c r="B286" s="191" t="str">
        <f>IF(csv!F281="","",csv!T281)</f>
        <v>Ž35</v>
      </c>
      <c r="C286" s="192" t="str">
        <f>IF(csv!F281="","",csv!AO281)</f>
        <v>Ž35</v>
      </c>
      <c r="D286" s="192" t="str">
        <f>IF(csv!F281="","",csv!AP281&amp;"–"&amp;csv!AQ281&amp;"–"&amp;csv!AR281)</f>
        <v>3.82–155–8</v>
      </c>
      <c r="E286" s="193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>36–58–52–51–32–37–54–100–––––––––––––––––––––</v>
      </c>
      <c r="F286" s="169" t="s">
        <v>0</v>
      </c>
      <c r="T286" s="169" t="s">
        <v>0</v>
      </c>
    </row>
    <row r="287" spans="1:20" x14ac:dyDescent="0.25">
      <c r="A287" s="169" t="s">
        <v>0</v>
      </c>
      <c r="B287" s="191" t="str">
        <f>IF(csv!F282="","",csv!T282)</f>
        <v>Ž35</v>
      </c>
      <c r="C287" s="192" t="str">
        <f>IF(csv!F282="","",csv!AO282)</f>
        <v>Ž35</v>
      </c>
      <c r="D287" s="192" t="str">
        <f>IF(csv!F282="","",csv!AP282&amp;"–"&amp;csv!AQ282&amp;"–"&amp;csv!AR282)</f>
        <v>3.82–155–8</v>
      </c>
      <c r="E287" s="193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>36–58–52–51–32–37–54–100–––––––––––––––––––––</v>
      </c>
      <c r="F287" s="169" t="s">
        <v>0</v>
      </c>
      <c r="T287" s="169" t="s">
        <v>0</v>
      </c>
    </row>
    <row r="288" spans="1:20" x14ac:dyDescent="0.25">
      <c r="A288" s="169" t="s">
        <v>0</v>
      </c>
      <c r="B288" s="191" t="str">
        <f>IF(csv!F283="","",csv!T283)</f>
        <v>Ž35</v>
      </c>
      <c r="C288" s="192" t="str">
        <f>IF(csv!F283="","",csv!AO283)</f>
        <v>Ž35</v>
      </c>
      <c r="D288" s="192" t="str">
        <f>IF(csv!F283="","",csv!AP283&amp;"–"&amp;csv!AQ283&amp;"–"&amp;csv!AR283)</f>
        <v>3.82–155–8</v>
      </c>
      <c r="E288" s="193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>36–58–52–51–32–37–54–100–––––––––––––––––––––</v>
      </c>
      <c r="F288" s="169" t="s">
        <v>0</v>
      </c>
      <c r="T288" s="169" t="s">
        <v>0</v>
      </c>
    </row>
    <row r="289" spans="1:20" x14ac:dyDescent="0.25">
      <c r="A289" s="169" t="s">
        <v>0</v>
      </c>
      <c r="B289" s="191" t="str">
        <f>IF(csv!F284="","",csv!T284)</f>
        <v>Ž35</v>
      </c>
      <c r="C289" s="192" t="str">
        <f>IF(csv!F284="","",csv!AO284)</f>
        <v>Ž35</v>
      </c>
      <c r="D289" s="192" t="str">
        <f>IF(csv!F284="","",csv!AP284&amp;"–"&amp;csv!AQ284&amp;"–"&amp;csv!AR284)</f>
        <v>3.82–155–8</v>
      </c>
      <c r="E289" s="193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>36–58–52–51–32–37–54–100–––––––––––––––––––––</v>
      </c>
      <c r="F289" s="169" t="s">
        <v>0</v>
      </c>
      <c r="T289" s="169" t="s">
        <v>0</v>
      </c>
    </row>
    <row r="290" spans="1:20" x14ac:dyDescent="0.25">
      <c r="A290" s="169" t="s">
        <v>0</v>
      </c>
      <c r="B290" s="191" t="str">
        <f>IF(csv!F285="","",csv!T285)</f>
        <v>Ž35</v>
      </c>
      <c r="C290" s="192" t="str">
        <f>IF(csv!F285="","",csv!AO285)</f>
        <v>Ž35</v>
      </c>
      <c r="D290" s="192" t="str">
        <f>IF(csv!F285="","",csv!AP285&amp;"–"&amp;csv!AQ285&amp;"–"&amp;csv!AR285)</f>
        <v>3.82–155–8</v>
      </c>
      <c r="E290" s="193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>36–58–52–51–32–37–54–100–––––––––––––––––––––</v>
      </c>
      <c r="F290" s="169" t="s">
        <v>0</v>
      </c>
      <c r="T290" s="169" t="s">
        <v>0</v>
      </c>
    </row>
    <row r="291" spans="1:20" x14ac:dyDescent="0.25">
      <c r="A291" s="169" t="s">
        <v>0</v>
      </c>
      <c r="B291" s="191" t="str">
        <f>IF(csv!F286="","",csv!T286)</f>
        <v>Ž35</v>
      </c>
      <c r="C291" s="192" t="str">
        <f>IF(csv!F286="","",csv!AO286)</f>
        <v>Ž35</v>
      </c>
      <c r="D291" s="192" t="str">
        <f>IF(csv!F286="","",csv!AP286&amp;"–"&amp;csv!AQ286&amp;"–"&amp;csv!AR286)</f>
        <v>3.82–155–8</v>
      </c>
      <c r="E291" s="193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>36–58–52–51–32–37–54–100–––––––––––––––––––––</v>
      </c>
      <c r="F291" s="169" t="s">
        <v>0</v>
      </c>
      <c r="T291" s="169" t="s">
        <v>0</v>
      </c>
    </row>
    <row r="292" spans="1:20" x14ac:dyDescent="0.25">
      <c r="A292" s="169" t="s">
        <v>0</v>
      </c>
      <c r="B292" s="191" t="str">
        <f>IF(csv!F287="","",csv!T287)</f>
        <v>Ž35</v>
      </c>
      <c r="C292" s="192" t="str">
        <f>IF(csv!F287="","",csv!AO287)</f>
        <v>Ž35</v>
      </c>
      <c r="D292" s="192" t="str">
        <f>IF(csv!F287="","",csv!AP287&amp;"–"&amp;csv!AQ287&amp;"–"&amp;csv!AR287)</f>
        <v>3.82–155–8</v>
      </c>
      <c r="E292" s="193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>36–58–52–51–32–37–54–100–––––––––––––––––––––</v>
      </c>
      <c r="F292" s="169" t="s">
        <v>0</v>
      </c>
      <c r="T292" s="169" t="s">
        <v>0</v>
      </c>
    </row>
    <row r="293" spans="1:20" x14ac:dyDescent="0.25">
      <c r="A293" s="169" t="s">
        <v>0</v>
      </c>
      <c r="B293" s="191" t="str">
        <f>IF(csv!F288="","",csv!T288)</f>
        <v>Ž35</v>
      </c>
      <c r="C293" s="192" t="str">
        <f>IF(csv!F288="","",csv!AO288)</f>
        <v>Ž35</v>
      </c>
      <c r="D293" s="192" t="str">
        <f>IF(csv!F288="","",csv!AP288&amp;"–"&amp;csv!AQ288&amp;"–"&amp;csv!AR288)</f>
        <v>3.82–155–8</v>
      </c>
      <c r="E293" s="193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>36–58–52–51–32–37–54–100–––––––––––––––––––––</v>
      </c>
      <c r="F293" s="169" t="s">
        <v>0</v>
      </c>
      <c r="T293" s="169" t="s">
        <v>0</v>
      </c>
    </row>
    <row r="294" spans="1:20" x14ac:dyDescent="0.25">
      <c r="A294" s="169" t="s">
        <v>0</v>
      </c>
      <c r="B294" s="191" t="str">
        <f>IF(csv!F289="","",csv!T289)</f>
        <v>Ž35</v>
      </c>
      <c r="C294" s="192" t="str">
        <f>IF(csv!F289="","",csv!AO289)</f>
        <v>Ž35</v>
      </c>
      <c r="D294" s="192" t="str">
        <f>IF(csv!F289="","",csv!AP289&amp;"–"&amp;csv!AQ289&amp;"–"&amp;csv!AR289)</f>
        <v>3.82–155–8</v>
      </c>
      <c r="E294" s="193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>36–58–52–51–32–37–54–100–––––––––––––––––––––</v>
      </c>
      <c r="F294" s="169" t="s">
        <v>0</v>
      </c>
      <c r="T294" s="169" t="s">
        <v>0</v>
      </c>
    </row>
    <row r="295" spans="1:20" x14ac:dyDescent="0.25">
      <c r="A295" s="169" t="s">
        <v>0</v>
      </c>
      <c r="B295" s="191" t="str">
        <f>IF(csv!F290="","",csv!T290)</f>
        <v>Ž35</v>
      </c>
      <c r="C295" s="192" t="str">
        <f>IF(csv!F290="","",csv!AO290)</f>
        <v>Ž35</v>
      </c>
      <c r="D295" s="192" t="str">
        <f>IF(csv!F290="","",csv!AP290&amp;"–"&amp;csv!AQ290&amp;"–"&amp;csv!AR290)</f>
        <v>3.82–155–8</v>
      </c>
      <c r="E295" s="193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>36–58–52–51–32–37–54–100–––––––––––––––––––––</v>
      </c>
      <c r="F295" s="169" t="s">
        <v>0</v>
      </c>
      <c r="T295" s="169" t="s">
        <v>0</v>
      </c>
    </row>
    <row r="296" spans="1:20" x14ac:dyDescent="0.25">
      <c r="A296" s="169" t="s">
        <v>0</v>
      </c>
      <c r="B296" s="191" t="str">
        <f>IF(csv!F291="","",csv!T291)</f>
        <v>Ž35</v>
      </c>
      <c r="C296" s="192" t="str">
        <f>IF(csv!F291="","",csv!AO291)</f>
        <v>Ž35</v>
      </c>
      <c r="D296" s="192" t="str">
        <f>IF(csv!F291="","",csv!AP291&amp;"–"&amp;csv!AQ291&amp;"–"&amp;csv!AR291)</f>
        <v>3.82–155–8</v>
      </c>
      <c r="E296" s="193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>36–58–52–51–32–37–54–100–––––––––––––––––––––</v>
      </c>
      <c r="F296" s="169" t="s">
        <v>0</v>
      </c>
      <c r="T296" s="169" t="s">
        <v>0</v>
      </c>
    </row>
    <row r="297" spans="1:20" x14ac:dyDescent="0.25">
      <c r="A297" s="169" t="s">
        <v>0</v>
      </c>
      <c r="B297" s="191" t="str">
        <f>IF(csv!F292="","",csv!T292)</f>
        <v>Ž35</v>
      </c>
      <c r="C297" s="192" t="str">
        <f>IF(csv!F292="","",csv!AO292)</f>
        <v>Ž35</v>
      </c>
      <c r="D297" s="192" t="str">
        <f>IF(csv!F292="","",csv!AP292&amp;"–"&amp;csv!AQ292&amp;"–"&amp;csv!AR292)</f>
        <v>3.82–155–8</v>
      </c>
      <c r="E297" s="193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>36–58–52–51–32–37–54–100–––––––––––––––––––––</v>
      </c>
      <c r="F297" s="169" t="s">
        <v>0</v>
      </c>
      <c r="T297" s="169" t="s">
        <v>0</v>
      </c>
    </row>
    <row r="298" spans="1:20" x14ac:dyDescent="0.25">
      <c r="A298" s="169" t="s">
        <v>0</v>
      </c>
      <c r="B298" s="191" t="str">
        <f>IF(csv!F293="","",csv!T293)</f>
        <v>Ž35</v>
      </c>
      <c r="C298" s="192" t="str">
        <f>IF(csv!F293="","",csv!AO293)</f>
        <v>Ž35</v>
      </c>
      <c r="D298" s="192" t="str">
        <f>IF(csv!F293="","",csv!AP293&amp;"–"&amp;csv!AQ293&amp;"–"&amp;csv!AR293)</f>
        <v>3.82–155–8</v>
      </c>
      <c r="E298" s="193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>36–58–52–51–32–37–54–100–––––––––––––––––––––</v>
      </c>
      <c r="F298" s="169" t="s">
        <v>0</v>
      </c>
      <c r="T298" s="169" t="s">
        <v>0</v>
      </c>
    </row>
    <row r="299" spans="1:20" x14ac:dyDescent="0.25">
      <c r="A299" s="169" t="s">
        <v>0</v>
      </c>
      <c r="B299" s="191" t="str">
        <f>IF(csv!F294="","",csv!T294)</f>
        <v>Ž35</v>
      </c>
      <c r="C299" s="192" t="str">
        <f>IF(csv!F294="","",csv!AO294)</f>
        <v>Ž35</v>
      </c>
      <c r="D299" s="192" t="str">
        <f>IF(csv!F294="","",csv!AP294&amp;"–"&amp;csv!AQ294&amp;"–"&amp;csv!AR294)</f>
        <v>3.82–155–8</v>
      </c>
      <c r="E299" s="193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>36–58–52–51–32–37–54–100–––––––––––––––––––––</v>
      </c>
      <c r="F299" s="169" t="s">
        <v>0</v>
      </c>
      <c r="T299" s="169" t="s">
        <v>0</v>
      </c>
    </row>
    <row r="300" spans="1:20" x14ac:dyDescent="0.25">
      <c r="A300" s="169" t="s">
        <v>0</v>
      </c>
      <c r="B300" s="191" t="str">
        <f>IF(csv!F295="","",csv!T295)</f>
        <v>Ž35</v>
      </c>
      <c r="C300" s="192" t="str">
        <f>IF(csv!F295="","",csv!AO295)</f>
        <v>Ž35</v>
      </c>
      <c r="D300" s="192" t="str">
        <f>IF(csv!F295="","",csv!AP295&amp;"–"&amp;csv!AQ295&amp;"–"&amp;csv!AR295)</f>
        <v>3.82–155–8</v>
      </c>
      <c r="E300" s="193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>36–58–52–51–32–37–54–100–––––––––––––––––––––</v>
      </c>
      <c r="F300" s="169" t="s">
        <v>0</v>
      </c>
      <c r="T300" s="169" t="s">
        <v>0</v>
      </c>
    </row>
    <row r="301" spans="1:20" x14ac:dyDescent="0.25">
      <c r="A301" s="169" t="s">
        <v>0</v>
      </c>
      <c r="B301" s="191" t="str">
        <f>IF(csv!F296="","",csv!T296)</f>
        <v>Ž35</v>
      </c>
      <c r="C301" s="192" t="str">
        <f>IF(csv!F296="","",csv!AO296)</f>
        <v>Ž35</v>
      </c>
      <c r="D301" s="192" t="str">
        <f>IF(csv!F296="","",csv!AP296&amp;"–"&amp;csv!AQ296&amp;"–"&amp;csv!AR296)</f>
        <v>3.82–155–8</v>
      </c>
      <c r="E301" s="193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>36–58–52–51–32–37–54–100–––––––––––––––––––––</v>
      </c>
      <c r="F301" s="169" t="s">
        <v>0</v>
      </c>
      <c r="T301" s="169" t="s">
        <v>0</v>
      </c>
    </row>
    <row r="302" spans="1:20" x14ac:dyDescent="0.25">
      <c r="A302" s="169" t="s">
        <v>0</v>
      </c>
      <c r="B302" s="191" t="str">
        <f>IF(csv!F297="","",csv!T297)</f>
        <v>Ž35</v>
      </c>
      <c r="C302" s="192" t="str">
        <f>IF(csv!F297="","",csv!AO297)</f>
        <v>Ž35</v>
      </c>
      <c r="D302" s="192" t="str">
        <f>IF(csv!F297="","",csv!AP297&amp;"–"&amp;csv!AQ297&amp;"–"&amp;csv!AR297)</f>
        <v>3.82–155–8</v>
      </c>
      <c r="E302" s="193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s="169" t="s">
        <v>0</v>
      </c>
      <c r="T302" s="169" t="s">
        <v>0</v>
      </c>
    </row>
    <row r="303" spans="1:20" x14ac:dyDescent="0.25">
      <c r="A303" s="169" t="s">
        <v>0</v>
      </c>
      <c r="B303" s="191" t="str">
        <f>IF(csv!F298="","",csv!T298)</f>
        <v>Ž35</v>
      </c>
      <c r="C303" s="192" t="str">
        <f>IF(csv!F298="","",csv!AO298)</f>
        <v>Ž35</v>
      </c>
      <c r="D303" s="192" t="str">
        <f>IF(csv!F298="","",csv!AP298&amp;"–"&amp;csv!AQ298&amp;"–"&amp;csv!AR298)</f>
        <v>3.82–155–8</v>
      </c>
      <c r="E303" s="193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s="169" t="s">
        <v>0</v>
      </c>
      <c r="T303" s="169" t="s">
        <v>0</v>
      </c>
    </row>
    <row r="304" spans="1:20" x14ac:dyDescent="0.25">
      <c r="A304" s="169" t="s">
        <v>0</v>
      </c>
      <c r="B304" s="191" t="str">
        <f>IF(csv!F299="","",csv!T299)</f>
        <v>Ž35</v>
      </c>
      <c r="C304" s="192" t="str">
        <f>IF(csv!F299="","",csv!AO299)</f>
        <v>Ž35</v>
      </c>
      <c r="D304" s="192" t="str">
        <f>IF(csv!F299="","",csv!AP299&amp;"–"&amp;csv!AQ299&amp;"–"&amp;csv!AR299)</f>
        <v>3.82–155–8</v>
      </c>
      <c r="E304" s="193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s="169" t="s">
        <v>0</v>
      </c>
      <c r="T304" s="169" t="s">
        <v>0</v>
      </c>
    </row>
    <row r="305" spans="1:20" x14ac:dyDescent="0.25">
      <c r="A305" s="169" t="s">
        <v>0</v>
      </c>
      <c r="B305" s="191" t="str">
        <f>IF(csv!F300="","",csv!T300)</f>
        <v>Ž35</v>
      </c>
      <c r="C305" s="192" t="str">
        <f>IF(csv!F300="","",csv!AO300)</f>
        <v>Ž35</v>
      </c>
      <c r="D305" s="192" t="str">
        <f>IF(csv!F300="","",csv!AP300&amp;"–"&amp;csv!AQ300&amp;"–"&amp;csv!AR300)</f>
        <v>3.82–155–8</v>
      </c>
      <c r="E305" s="193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s="169" t="s">
        <v>0</v>
      </c>
      <c r="T305" s="169" t="s">
        <v>0</v>
      </c>
    </row>
    <row r="306" spans="1:20" x14ac:dyDescent="0.25">
      <c r="A306" s="169" t="s">
        <v>0</v>
      </c>
      <c r="B306" s="191" t="str">
        <f>IF(csv!F301="","",csv!T301)</f>
        <v>Ž35</v>
      </c>
      <c r="C306" s="192" t="str">
        <f>IF(csv!F301="","",csv!AO301)</f>
        <v>Ž35</v>
      </c>
      <c r="D306" s="192" t="str">
        <f>IF(csv!F301="","",csv!AP301&amp;"–"&amp;csv!AQ301&amp;"–"&amp;csv!AR301)</f>
        <v>3.82–155–8</v>
      </c>
      <c r="E306" s="193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s="169" t="s">
        <v>0</v>
      </c>
      <c r="T306" s="169" t="s">
        <v>0</v>
      </c>
    </row>
    <row r="307" spans="1:20" x14ac:dyDescent="0.25">
      <c r="A307" s="169" t="s">
        <v>0</v>
      </c>
      <c r="B307" s="191" t="str">
        <f>IF(csv!F302="","",csv!T302)</f>
        <v>Ž45</v>
      </c>
      <c r="C307" s="192" t="str">
        <f>IF(csv!F302="","",csv!AO302)</f>
        <v>Ž45</v>
      </c>
      <c r="D307" s="192" t="str">
        <f>IF(csv!F302="","",csv!AP302&amp;"–"&amp;csv!AQ302&amp;"–"&amp;csv!AR302)</f>
        <v>3.39–110–8</v>
      </c>
      <c r="E307" s="193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>40–36–57–51–32–37–62–100–––––––––––––––––––––</v>
      </c>
      <c r="F307" s="169" t="s">
        <v>0</v>
      </c>
      <c r="T307" s="169" t="s">
        <v>0</v>
      </c>
    </row>
    <row r="308" spans="1:20" x14ac:dyDescent="0.25">
      <c r="A308" s="169" t="s">
        <v>0</v>
      </c>
      <c r="B308" s="191" t="str">
        <f>IF(csv!F303="","",csv!T303)</f>
        <v>Ž45</v>
      </c>
      <c r="C308" s="192" t="str">
        <f>IF(csv!F303="","",csv!AO303)</f>
        <v>Ž45</v>
      </c>
      <c r="D308" s="192" t="str">
        <f>IF(csv!F303="","",csv!AP303&amp;"–"&amp;csv!AQ303&amp;"–"&amp;csv!AR303)</f>
        <v>3.39–110–8</v>
      </c>
      <c r="E308" s="193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>40–36–57–51–32–37–62–100–––––––––––––––––––––</v>
      </c>
      <c r="F308" s="169" t="s">
        <v>0</v>
      </c>
      <c r="T308" s="169" t="s">
        <v>0</v>
      </c>
    </row>
    <row r="309" spans="1:20" x14ac:dyDescent="0.25">
      <c r="A309" s="169" t="s">
        <v>0</v>
      </c>
      <c r="B309" s="191" t="str">
        <f>IF(csv!F304="","",csv!T304)</f>
        <v>Ž45</v>
      </c>
      <c r="C309" s="192" t="str">
        <f>IF(csv!F304="","",csv!AO304)</f>
        <v>Ž45</v>
      </c>
      <c r="D309" s="192" t="str">
        <f>IF(csv!F304="","",csv!AP304&amp;"–"&amp;csv!AQ304&amp;"–"&amp;csv!AR304)</f>
        <v>3.39–110–8</v>
      </c>
      <c r="E309" s="193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>40–36–57–51–32–37–62–100–––––––––––––––––––––</v>
      </c>
      <c r="F309" s="169" t="s">
        <v>0</v>
      </c>
      <c r="T309" s="169" t="s">
        <v>0</v>
      </c>
    </row>
    <row r="310" spans="1:20" x14ac:dyDescent="0.25">
      <c r="A310" s="169" t="s">
        <v>0</v>
      </c>
      <c r="B310" s="191" t="str">
        <f>IF(csv!F305="","",csv!T305)</f>
        <v>Ž45</v>
      </c>
      <c r="C310" s="192" t="str">
        <f>IF(csv!F305="","",csv!AO305)</f>
        <v>Ž45</v>
      </c>
      <c r="D310" s="192" t="str">
        <f>IF(csv!F305="","",csv!AP305&amp;"–"&amp;csv!AQ305&amp;"–"&amp;csv!AR305)</f>
        <v>3.39–110–8</v>
      </c>
      <c r="E310" s="193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>40–36–57–51–32–37–62–100–––––––––––––––––––––</v>
      </c>
      <c r="F310" s="169" t="s">
        <v>0</v>
      </c>
      <c r="T310" s="169" t="s">
        <v>0</v>
      </c>
    </row>
    <row r="311" spans="1:20" x14ac:dyDescent="0.25">
      <c r="A311" s="169" t="s">
        <v>0</v>
      </c>
      <c r="B311" s="191" t="str">
        <f>IF(csv!F306="","",csv!T306)</f>
        <v>Ž45</v>
      </c>
      <c r="C311" s="192" t="str">
        <f>IF(csv!F306="","",csv!AO306)</f>
        <v>Ž45</v>
      </c>
      <c r="D311" s="192" t="str">
        <f>IF(csv!F306="","",csv!AP306&amp;"–"&amp;csv!AQ306&amp;"–"&amp;csv!AR306)</f>
        <v>3.39–110–8</v>
      </c>
      <c r="E311" s="193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>40–36–57–51–32–37–62–100–––––––––––––––––––––</v>
      </c>
      <c r="F311" s="169" t="s">
        <v>0</v>
      </c>
      <c r="T311" s="169" t="s">
        <v>0</v>
      </c>
    </row>
    <row r="312" spans="1:20" x14ac:dyDescent="0.25">
      <c r="A312" s="169" t="s">
        <v>0</v>
      </c>
      <c r="B312" s="191" t="str">
        <f>IF(csv!F307="","",csv!T307)</f>
        <v>Ž45</v>
      </c>
      <c r="C312" s="192" t="str">
        <f>IF(csv!F307="","",csv!AO307)</f>
        <v>Ž45</v>
      </c>
      <c r="D312" s="192" t="str">
        <f>IF(csv!F307="","",csv!AP307&amp;"–"&amp;csv!AQ307&amp;"–"&amp;csv!AR307)</f>
        <v>3.39–110–8</v>
      </c>
      <c r="E312" s="193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>40–36–57–51–32–37–62–100–––––––––––––––––––––</v>
      </c>
      <c r="F312" s="169" t="s">
        <v>0</v>
      </c>
      <c r="T312" s="169" t="s">
        <v>0</v>
      </c>
    </row>
    <row r="313" spans="1:20" x14ac:dyDescent="0.25">
      <c r="A313" s="169" t="s">
        <v>0</v>
      </c>
      <c r="B313" s="191" t="str">
        <f>IF(csv!F308="","",csv!T308)</f>
        <v>Ž45</v>
      </c>
      <c r="C313" s="192" t="str">
        <f>IF(csv!F308="","",csv!AO308)</f>
        <v>Ž45</v>
      </c>
      <c r="D313" s="192" t="str">
        <f>IF(csv!F308="","",csv!AP308&amp;"–"&amp;csv!AQ308&amp;"–"&amp;csv!AR308)</f>
        <v>3.39–110–8</v>
      </c>
      <c r="E313" s="193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>40–36–57–51–32–37–62–100–––––––––––––––––––––</v>
      </c>
      <c r="F313" s="169" t="s">
        <v>0</v>
      </c>
      <c r="T313" s="169" t="s">
        <v>0</v>
      </c>
    </row>
    <row r="314" spans="1:20" x14ac:dyDescent="0.25">
      <c r="A314" s="169" t="s">
        <v>0</v>
      </c>
      <c r="B314" s="191" t="str">
        <f>IF(csv!F309="","",csv!T309)</f>
        <v>Ž45</v>
      </c>
      <c r="C314" s="192" t="str">
        <f>IF(csv!F309="","",csv!AO309)</f>
        <v>Ž45</v>
      </c>
      <c r="D314" s="192" t="str">
        <f>IF(csv!F309="","",csv!AP309&amp;"–"&amp;csv!AQ309&amp;"–"&amp;csv!AR309)</f>
        <v>3.39–110–8</v>
      </c>
      <c r="E314" s="193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>40–36–57–51–32–37–62–100–––––––––––––––––––––</v>
      </c>
      <c r="F314" s="169" t="s">
        <v>0</v>
      </c>
      <c r="T314" s="169" t="s">
        <v>0</v>
      </c>
    </row>
    <row r="315" spans="1:20" x14ac:dyDescent="0.25">
      <c r="A315" s="169" t="s">
        <v>0</v>
      </c>
      <c r="B315" s="191" t="str">
        <f>IF(csv!F310="","",csv!T310)</f>
        <v>Ž45</v>
      </c>
      <c r="C315" s="192" t="str">
        <f>IF(csv!F310="","",csv!AO310)</f>
        <v>Ž45</v>
      </c>
      <c r="D315" s="192" t="str">
        <f>IF(csv!F310="","",csv!AP310&amp;"–"&amp;csv!AQ310&amp;"–"&amp;csv!AR310)</f>
        <v>3.39–110–8</v>
      </c>
      <c r="E315" s="193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>40–36–57–51–32–37–62–100–––––––––––––––––––––</v>
      </c>
      <c r="F315" s="169" t="s">
        <v>0</v>
      </c>
      <c r="T315" s="169" t="s">
        <v>0</v>
      </c>
    </row>
    <row r="316" spans="1:20" x14ac:dyDescent="0.25">
      <c r="A316" s="169" t="s">
        <v>0</v>
      </c>
      <c r="B316" s="191" t="str">
        <f>IF(csv!F311="","",csv!T311)</f>
        <v>Ž45</v>
      </c>
      <c r="C316" s="192" t="str">
        <f>IF(csv!F311="","",csv!AO311)</f>
        <v>Ž45</v>
      </c>
      <c r="D316" s="192" t="str">
        <f>IF(csv!F311="","",csv!AP311&amp;"–"&amp;csv!AQ311&amp;"–"&amp;csv!AR311)</f>
        <v>3.39–110–8</v>
      </c>
      <c r="E316" s="193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>40–36–57–51–32–37–62–100–––––––––––––––––––––</v>
      </c>
      <c r="F316" s="169" t="s">
        <v>0</v>
      </c>
      <c r="T316" s="169" t="s">
        <v>0</v>
      </c>
    </row>
    <row r="317" spans="1:20" x14ac:dyDescent="0.25">
      <c r="A317" s="169" t="s">
        <v>0</v>
      </c>
      <c r="B317" s="191" t="str">
        <f>IF(csv!F312="","",csv!T312)</f>
        <v>Ž45</v>
      </c>
      <c r="C317" s="192" t="str">
        <f>IF(csv!F312="","",csv!AO312)</f>
        <v>Ž45</v>
      </c>
      <c r="D317" s="192" t="str">
        <f>IF(csv!F312="","",csv!AP312&amp;"–"&amp;csv!AQ312&amp;"–"&amp;csv!AR312)</f>
        <v>3.39–110–8</v>
      </c>
      <c r="E317" s="193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>40–36–57–51–32–37–62–100–––––––––––––––––––––</v>
      </c>
      <c r="F317" s="169" t="s">
        <v>0</v>
      </c>
      <c r="T317" s="169" t="s">
        <v>0</v>
      </c>
    </row>
    <row r="318" spans="1:20" x14ac:dyDescent="0.25">
      <c r="A318" s="169" t="s">
        <v>0</v>
      </c>
      <c r="B318" s="191" t="str">
        <f>IF(csv!F313="","",csv!T313)</f>
        <v>Ž45</v>
      </c>
      <c r="C318" s="192" t="str">
        <f>IF(csv!F313="","",csv!AO313)</f>
        <v>Ž45</v>
      </c>
      <c r="D318" s="192" t="str">
        <f>IF(csv!F313="","",csv!AP313&amp;"–"&amp;csv!AQ313&amp;"–"&amp;csv!AR313)</f>
        <v>3.39–110–8</v>
      </c>
      <c r="E318" s="193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>40–36–57–51–32–37–62–100–––––––––––––––––––––</v>
      </c>
      <c r="F318" s="169" t="s">
        <v>0</v>
      </c>
      <c r="T318" s="169" t="s">
        <v>0</v>
      </c>
    </row>
    <row r="319" spans="1:20" x14ac:dyDescent="0.25">
      <c r="A319" s="169" t="s">
        <v>0</v>
      </c>
      <c r="B319" s="191" t="str">
        <f>IF(csv!F314="","",csv!T314)</f>
        <v>Ž45</v>
      </c>
      <c r="C319" s="192" t="str">
        <f>IF(csv!F314="","",csv!AO314)</f>
        <v>Ž45</v>
      </c>
      <c r="D319" s="192" t="str">
        <f>IF(csv!F314="","",csv!AP314&amp;"–"&amp;csv!AQ314&amp;"–"&amp;csv!AR314)</f>
        <v>3.39–110–8</v>
      </c>
      <c r="E319" s="193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>40–36–57–51–32–37–62–100–––––––––––––––––––––</v>
      </c>
      <c r="F319" s="169" t="s">
        <v>0</v>
      </c>
      <c r="T319" s="169" t="s">
        <v>0</v>
      </c>
    </row>
    <row r="320" spans="1:20" x14ac:dyDescent="0.25">
      <c r="A320" s="169" t="s">
        <v>0</v>
      </c>
      <c r="B320" s="191" t="str">
        <f>IF(csv!F315="","",csv!T315)</f>
        <v>Ž45</v>
      </c>
      <c r="C320" s="192" t="str">
        <f>IF(csv!F315="","",csv!AO315)</f>
        <v>Ž45</v>
      </c>
      <c r="D320" s="192" t="str">
        <f>IF(csv!F315="","",csv!AP315&amp;"–"&amp;csv!AQ315&amp;"–"&amp;csv!AR315)</f>
        <v>3.39–110–8</v>
      </c>
      <c r="E320" s="193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>40–36–57–51–32–37–62–100–––––––––––––––––––––</v>
      </c>
      <c r="F320" s="169" t="s">
        <v>0</v>
      </c>
      <c r="T320" s="169" t="s">
        <v>0</v>
      </c>
    </row>
    <row r="321" spans="1:20" x14ac:dyDescent="0.25">
      <c r="A321" s="169" t="s">
        <v>0</v>
      </c>
      <c r="B321" s="191" t="str">
        <f>IF(csv!F316="","",csv!T316)</f>
        <v>Ž45</v>
      </c>
      <c r="C321" s="192" t="str">
        <f>IF(csv!F316="","",csv!AO316)</f>
        <v>Ž45</v>
      </c>
      <c r="D321" s="192" t="str">
        <f>IF(csv!F316="","",csv!AP316&amp;"–"&amp;csv!AQ316&amp;"–"&amp;csv!AR316)</f>
        <v>3.39–110–8</v>
      </c>
      <c r="E321" s="193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>40–36–57–51–32–37–62–100–––––––––––––––––––––</v>
      </c>
      <c r="F321" s="169" t="s">
        <v>0</v>
      </c>
      <c r="T321" s="169" t="s">
        <v>0</v>
      </c>
    </row>
    <row r="322" spans="1:20" x14ac:dyDescent="0.25">
      <c r="A322" s="169" t="s">
        <v>0</v>
      </c>
      <c r="B322" s="191" t="str">
        <f>IF(csv!F317="","",csv!T317)</f>
        <v>Ž45</v>
      </c>
      <c r="C322" s="192" t="str">
        <f>IF(csv!F317="","",csv!AO317)</f>
        <v>Ž45</v>
      </c>
      <c r="D322" s="192" t="str">
        <f>IF(csv!F317="","",csv!AP317&amp;"–"&amp;csv!AQ317&amp;"–"&amp;csv!AR317)</f>
        <v>3.39–110–8</v>
      </c>
      <c r="E322" s="193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>40–36–57–51–32–37–62–100–––––––––––––––––––––</v>
      </c>
      <c r="F322" s="169" t="s">
        <v>0</v>
      </c>
      <c r="T322" s="169" t="s">
        <v>0</v>
      </c>
    </row>
    <row r="323" spans="1:20" x14ac:dyDescent="0.25">
      <c r="A323" s="169" t="s">
        <v>0</v>
      </c>
      <c r="B323" s="191" t="str">
        <f>IF(csv!F318="","",csv!T318)</f>
        <v>Ž45</v>
      </c>
      <c r="C323" s="192" t="str">
        <f>IF(csv!F318="","",csv!AO318)</f>
        <v>Ž45</v>
      </c>
      <c r="D323" s="192" t="str">
        <f>IF(csv!F318="","",csv!AP318&amp;"–"&amp;csv!AQ318&amp;"–"&amp;csv!AR318)</f>
        <v>3.39–110–8</v>
      </c>
      <c r="E323" s="193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>40–36–57–51–32–37–62–100–––––––––––––––––––––</v>
      </c>
      <c r="F323" s="169" t="s">
        <v>0</v>
      </c>
      <c r="T323" s="169" t="s">
        <v>0</v>
      </c>
    </row>
    <row r="324" spans="1:20" x14ac:dyDescent="0.25">
      <c r="A324" s="169" t="s">
        <v>0</v>
      </c>
      <c r="B324" s="191" t="str">
        <f>IF(csv!F319="","",csv!T319)</f>
        <v>Ž45</v>
      </c>
      <c r="C324" s="192" t="str">
        <f>IF(csv!F319="","",csv!AO319)</f>
        <v>Ž45</v>
      </c>
      <c r="D324" s="192" t="str">
        <f>IF(csv!F319="","",csv!AP319&amp;"–"&amp;csv!AQ319&amp;"–"&amp;csv!AR319)</f>
        <v>3.39–110–8</v>
      </c>
      <c r="E324" s="193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s="169" t="s">
        <v>0</v>
      </c>
      <c r="T324" s="169" t="s">
        <v>0</v>
      </c>
    </row>
    <row r="325" spans="1:20" x14ac:dyDescent="0.25">
      <c r="A325" s="169" t="s">
        <v>0</v>
      </c>
      <c r="B325" s="191" t="str">
        <f>IF(csv!F320="","",csv!T320)</f>
        <v>Ž45</v>
      </c>
      <c r="C325" s="192" t="str">
        <f>IF(csv!F320="","",csv!AO320)</f>
        <v>Ž45</v>
      </c>
      <c r="D325" s="192" t="str">
        <f>IF(csv!F320="","",csv!AP320&amp;"–"&amp;csv!AQ320&amp;"–"&amp;csv!AR320)</f>
        <v>3.39–110–8</v>
      </c>
      <c r="E325" s="193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s="169" t="s">
        <v>0</v>
      </c>
      <c r="T325" s="169" t="s">
        <v>0</v>
      </c>
    </row>
    <row r="326" spans="1:20" x14ac:dyDescent="0.25">
      <c r="A326" s="169" t="s">
        <v>0</v>
      </c>
      <c r="B326" s="191" t="str">
        <f>IF(csv!F321="","",csv!T321)</f>
        <v>Ž45</v>
      </c>
      <c r="C326" s="192" t="str">
        <f>IF(csv!F321="","",csv!AO321)</f>
        <v>Ž45</v>
      </c>
      <c r="D326" s="192" t="str">
        <f>IF(csv!F321="","",csv!AP321&amp;"–"&amp;csv!AQ321&amp;"–"&amp;csv!AR321)</f>
        <v>3.39–110–8</v>
      </c>
      <c r="E326" s="193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s="169" t="s">
        <v>0</v>
      </c>
      <c r="T326" s="169" t="s">
        <v>0</v>
      </c>
    </row>
    <row r="327" spans="1:20" x14ac:dyDescent="0.25">
      <c r="A327" s="169" t="s">
        <v>0</v>
      </c>
      <c r="B327" s="191" t="str">
        <f>IF(csv!F322="","",csv!T322)</f>
        <v>Ž55</v>
      </c>
      <c r="C327" s="192" t="str">
        <f>IF(csv!F322="","",csv!AO322)</f>
        <v>Ž55</v>
      </c>
      <c r="D327" s="192" t="str">
        <f>IF(csv!F322="","",csv!AP322&amp;"–"&amp;csv!AQ322&amp;"–"&amp;csv!AR322)</f>
        <v>2.81–90–7</v>
      </c>
      <c r="E327" s="193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>33–68–42–72–57–54–100––––––––––––––––––––––</v>
      </c>
      <c r="F327" s="169" t="s">
        <v>0</v>
      </c>
      <c r="T327" s="169" t="s">
        <v>0</v>
      </c>
    </row>
    <row r="328" spans="1:20" x14ac:dyDescent="0.25">
      <c r="A328" s="169" t="s">
        <v>0</v>
      </c>
      <c r="B328" s="191" t="str">
        <f>IF(csv!F323="","",csv!T323)</f>
        <v>Ž55</v>
      </c>
      <c r="C328" s="192" t="str">
        <f>IF(csv!F323="","",csv!AO323)</f>
        <v>Ž55</v>
      </c>
      <c r="D328" s="192" t="str">
        <f>IF(csv!F323="","",csv!AP323&amp;"–"&amp;csv!AQ323&amp;"–"&amp;csv!AR323)</f>
        <v>2.81–90–7</v>
      </c>
      <c r="E328" s="193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>33–68–42–72–57–54–100––––––––––––––––––––––</v>
      </c>
      <c r="F328" s="169" t="s">
        <v>0</v>
      </c>
      <c r="T328" s="169" t="s">
        <v>0</v>
      </c>
    </row>
    <row r="329" spans="1:20" x14ac:dyDescent="0.25">
      <c r="A329" s="169" t="s">
        <v>0</v>
      </c>
      <c r="B329" s="191" t="str">
        <f>IF(csv!F324="","",csv!T324)</f>
        <v>Ž55</v>
      </c>
      <c r="C329" s="192" t="str">
        <f>IF(csv!F324="","",csv!AO324)</f>
        <v>Ž55</v>
      </c>
      <c r="D329" s="192" t="str">
        <f>IF(csv!F324="","",csv!AP324&amp;"–"&amp;csv!AQ324&amp;"–"&amp;csv!AR324)</f>
        <v>2.81–90–7</v>
      </c>
      <c r="E329" s="193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>33–68–42–72–57–54–100––––––––––––––––––––––</v>
      </c>
      <c r="F329" s="169" t="s">
        <v>0</v>
      </c>
      <c r="T329" s="169" t="s">
        <v>0</v>
      </c>
    </row>
    <row r="330" spans="1:20" x14ac:dyDescent="0.25">
      <c r="A330" s="169" t="s">
        <v>0</v>
      </c>
      <c r="B330" s="191" t="str">
        <f>IF(csv!F325="","",csv!T325)</f>
        <v>Ž55</v>
      </c>
      <c r="C330" s="192" t="str">
        <f>IF(csv!F325="","",csv!AO325)</f>
        <v>Ž55</v>
      </c>
      <c r="D330" s="192" t="str">
        <f>IF(csv!F325="","",csv!AP325&amp;"–"&amp;csv!AQ325&amp;"–"&amp;csv!AR325)</f>
        <v>2.81–90–7</v>
      </c>
      <c r="E330" s="193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>33–68–42–72–57–54–100––––––––––––––––––––––</v>
      </c>
      <c r="F330" s="169" t="s">
        <v>0</v>
      </c>
      <c r="T330" s="169" t="s">
        <v>0</v>
      </c>
    </row>
    <row r="331" spans="1:20" x14ac:dyDescent="0.25">
      <c r="A331" s="169" t="s">
        <v>0</v>
      </c>
      <c r="B331" s="191" t="str">
        <f>IF(csv!F326="","",csv!T326)</f>
        <v>Ž55</v>
      </c>
      <c r="C331" s="192" t="str">
        <f>IF(csv!F326="","",csv!AO326)</f>
        <v>Ž55</v>
      </c>
      <c r="D331" s="192" t="str">
        <f>IF(csv!F326="","",csv!AP326&amp;"–"&amp;csv!AQ326&amp;"–"&amp;csv!AR326)</f>
        <v>2.81–90–7</v>
      </c>
      <c r="E331" s="193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>33–68–42–72–57–54–100––––––––––––––––––––––</v>
      </c>
      <c r="F331" s="169" t="s">
        <v>0</v>
      </c>
      <c r="T331" s="169" t="s">
        <v>0</v>
      </c>
    </row>
    <row r="332" spans="1:20" x14ac:dyDescent="0.25">
      <c r="A332" s="169" t="s">
        <v>0</v>
      </c>
      <c r="B332" s="191" t="str">
        <f>IF(csv!F327="","",csv!T327)</f>
        <v>Ž55</v>
      </c>
      <c r="C332" s="192" t="str">
        <f>IF(csv!F327="","",csv!AO327)</f>
        <v>Ž55</v>
      </c>
      <c r="D332" s="192" t="str">
        <f>IF(csv!F327="","",csv!AP327&amp;"–"&amp;csv!AQ327&amp;"–"&amp;csv!AR327)</f>
        <v>2.81–90–7</v>
      </c>
      <c r="E332" s="193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>33–68–42–72–57–54–100––––––––––––––––––––––</v>
      </c>
      <c r="F332" s="169" t="s">
        <v>0</v>
      </c>
      <c r="T332" s="169" t="s">
        <v>0</v>
      </c>
    </row>
    <row r="333" spans="1:20" x14ac:dyDescent="0.25">
      <c r="A333" s="169" t="s">
        <v>0</v>
      </c>
      <c r="B333" s="191" t="str">
        <f>IF(csv!F328="","",csv!T328)</f>
        <v>Ž55</v>
      </c>
      <c r="C333" s="192" t="str">
        <f>IF(csv!F328="","",csv!AO328)</f>
        <v>Ž55</v>
      </c>
      <c r="D333" s="192" t="str">
        <f>IF(csv!F328="","",csv!AP328&amp;"–"&amp;csv!AQ328&amp;"–"&amp;csv!AR328)</f>
        <v>2.81–90–7</v>
      </c>
      <c r="E333" s="193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s="169" t="s">
        <v>0</v>
      </c>
      <c r="T333" s="169" t="s">
        <v>0</v>
      </c>
    </row>
    <row r="334" spans="1:20" x14ac:dyDescent="0.25">
      <c r="A334" s="169" t="s">
        <v>0</v>
      </c>
      <c r="B334" s="191" t="str">
        <f>IF(csv!F329="","",csv!T329)</f>
        <v>Ž55</v>
      </c>
      <c r="C334" s="192" t="str">
        <f>IF(csv!F329="","",csv!AO329)</f>
        <v>Ž55</v>
      </c>
      <c r="D334" s="192" t="str">
        <f>IF(csv!F329="","",csv!AP329&amp;"–"&amp;csv!AQ329&amp;"–"&amp;csv!AR329)</f>
        <v>2.81–90–7</v>
      </c>
      <c r="E334" s="193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s="169" t="s">
        <v>0</v>
      </c>
      <c r="T334" s="169" t="s">
        <v>0</v>
      </c>
    </row>
    <row r="335" spans="1:20" x14ac:dyDescent="0.25">
      <c r="A335" s="169" t="s">
        <v>0</v>
      </c>
      <c r="B335" s="191" t="str">
        <f>IF(csv!F330="","",csv!T330)</f>
        <v>Ž65</v>
      </c>
      <c r="C335" s="192" t="str">
        <f>IF(csv!F330="","",csv!AO330)</f>
        <v>Ž65</v>
      </c>
      <c r="D335" s="192" t="str">
        <f>IF(csv!F330="","",csv!AP330&amp;"–"&amp;csv!AQ330&amp;"–"&amp;csv!AR330)</f>
        <v>2.33–50–6</v>
      </c>
      <c r="E335" s="193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>42–61–57–62–54–100–––––––––––––––––––––––</v>
      </c>
      <c r="F335" s="169" t="s">
        <v>0</v>
      </c>
      <c r="T335" s="169" t="s">
        <v>0</v>
      </c>
    </row>
    <row r="336" spans="1:20" x14ac:dyDescent="0.25">
      <c r="A336" s="169" t="s">
        <v>0</v>
      </c>
      <c r="B336" s="191" t="str">
        <f>IF(csv!F331="","",csv!T331)</f>
        <v>Ž65</v>
      </c>
      <c r="C336" s="192" t="str">
        <f>IF(csv!F331="","",csv!AO331)</f>
        <v>Ž65</v>
      </c>
      <c r="D336" s="192" t="str">
        <f>IF(csv!F331="","",csv!AP331&amp;"–"&amp;csv!AQ331&amp;"–"&amp;csv!AR331)</f>
        <v>2.33–50–6</v>
      </c>
      <c r="E336" s="193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>42–61–57–62–54–100–––––––––––––––––––––––</v>
      </c>
      <c r="F336" s="169" t="s">
        <v>0</v>
      </c>
      <c r="T336" s="169" t="s">
        <v>0</v>
      </c>
    </row>
    <row r="337" spans="1:20" x14ac:dyDescent="0.25">
      <c r="A337" s="169" t="s">
        <v>0</v>
      </c>
      <c r="B337" s="191" t="str">
        <f>IF(csv!F332="","",csv!T332)</f>
        <v>Ž65</v>
      </c>
      <c r="C337" s="192" t="str">
        <f>IF(csv!F332="","",csv!AO332)</f>
        <v>Ž65</v>
      </c>
      <c r="D337" s="192" t="str">
        <f>IF(csv!F332="","",csv!AP332&amp;"–"&amp;csv!AQ332&amp;"–"&amp;csv!AR332)</f>
        <v>2.33–50–6</v>
      </c>
      <c r="E337" s="193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>42–61–57–62–54–100–––––––––––––––––––––––</v>
      </c>
      <c r="F337" s="169" t="s">
        <v>0</v>
      </c>
      <c r="T337" s="169" t="s">
        <v>0</v>
      </c>
    </row>
    <row r="338" spans="1:20" x14ac:dyDescent="0.25">
      <c r="A338" s="169" t="s">
        <v>0</v>
      </c>
      <c r="B338" s="191" t="str">
        <f>IF(csv!F333="","",csv!T333)</f>
        <v>Ž65</v>
      </c>
      <c r="C338" s="192" t="str">
        <f>IF(csv!F333="","",csv!AO333)</f>
        <v>Ž65</v>
      </c>
      <c r="D338" s="192" t="str">
        <f>IF(csv!F333="","",csv!AP333&amp;"–"&amp;csv!AQ333&amp;"–"&amp;csv!AR333)</f>
        <v>2.33–50–6</v>
      </c>
      <c r="E338" s="193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s="169" t="s">
        <v>0</v>
      </c>
      <c r="T338" s="169" t="s">
        <v>0</v>
      </c>
    </row>
    <row r="339" spans="1:20" x14ac:dyDescent="0.25">
      <c r="A339" s="169" t="s">
        <v>0</v>
      </c>
      <c r="B339" s="191" t="str">
        <f>IF(csv!F334="","",csv!T334)</f>
        <v>Ž65</v>
      </c>
      <c r="C339" s="192" t="str">
        <f>IF(csv!F334="","",csv!AO334)</f>
        <v>Ž65</v>
      </c>
      <c r="D339" s="192" t="str">
        <f>IF(csv!F334="","",csv!AP334&amp;"–"&amp;csv!AQ334&amp;"–"&amp;csv!AR334)</f>
        <v>2.33–50–6</v>
      </c>
      <c r="E339" s="193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s="169" t="s">
        <v>0</v>
      </c>
      <c r="T339" s="169" t="s">
        <v>0</v>
      </c>
    </row>
    <row r="340" spans="1:20" x14ac:dyDescent="0.25">
      <c r="A340" s="169" t="s">
        <v>0</v>
      </c>
      <c r="B340" s="191" t="str">
        <f>IF(csv!F335="","",csv!T335)</f>
        <v>Ž70</v>
      </c>
      <c r="C340" s="192" t="str">
        <f>IF(csv!F335="","",csv!AO335)</f>
        <v>Ž70</v>
      </c>
      <c r="D340" s="192" t="str">
        <f>IF(csv!F335="","",csv!AP335&amp;"–"&amp;csv!AQ335&amp;"–"&amp;csv!AR335)</f>
        <v>2.33–50–6</v>
      </c>
      <c r="E340" s="193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s="169" t="s">
        <v>0</v>
      </c>
      <c r="T340" s="169" t="s">
        <v>0</v>
      </c>
    </row>
    <row r="341" spans="1:20" x14ac:dyDescent="0.25">
      <c r="A341" s="169" t="s">
        <v>0</v>
      </c>
      <c r="B341" s="191" t="str">
        <f>IF(csv!F336="","",csv!T336)</f>
        <v>Ž70</v>
      </c>
      <c r="C341" s="192" t="str">
        <f>IF(csv!F336="","",csv!AO336)</f>
        <v>Ž70</v>
      </c>
      <c r="D341" s="192" t="str">
        <f>IF(csv!F336="","",csv!AP336&amp;"–"&amp;csv!AQ336&amp;"–"&amp;csv!AR336)</f>
        <v>2.33–50–6</v>
      </c>
      <c r="E341" s="193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s="169" t="s">
        <v>0</v>
      </c>
      <c r="T341" s="169" t="s">
        <v>0</v>
      </c>
    </row>
    <row r="342" spans="1:20" x14ac:dyDescent="0.25">
      <c r="A342" s="169" t="s">
        <v>0</v>
      </c>
      <c r="B342" s="191" t="str">
        <f>IF(csv!F337="","",csv!T337)</f>
        <v/>
      </c>
      <c r="C342" s="192" t="str">
        <f>IF(csv!F337="","",csv!AO337)</f>
        <v/>
      </c>
      <c r="D342" s="192" t="str">
        <f>IF(csv!F337="","",csv!AP337&amp;"–"&amp;csv!AQ337&amp;"–"&amp;csv!AR337)</f>
        <v/>
      </c>
      <c r="E342" s="193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s="169" t="s">
        <v>0</v>
      </c>
      <c r="T342" s="169" t="s">
        <v>0</v>
      </c>
    </row>
    <row r="343" spans="1:20" x14ac:dyDescent="0.25">
      <c r="A343" s="169" t="s">
        <v>0</v>
      </c>
      <c r="B343" s="191" t="str">
        <f>IF(csv!F338="","",csv!T338)</f>
        <v/>
      </c>
      <c r="C343" s="192" t="str">
        <f>IF(csv!F338="","",csv!AO338)</f>
        <v/>
      </c>
      <c r="D343" s="192" t="str">
        <f>IF(csv!F338="","",csv!AP338&amp;"–"&amp;csv!AQ338&amp;"–"&amp;csv!AR338)</f>
        <v/>
      </c>
      <c r="E343" s="193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s="169" t="s">
        <v>0</v>
      </c>
      <c r="T343" s="169" t="s">
        <v>0</v>
      </c>
    </row>
    <row r="344" spans="1:20" x14ac:dyDescent="0.25">
      <c r="A344" s="169" t="s">
        <v>0</v>
      </c>
      <c r="B344" s="191" t="str">
        <f>IF(csv!F339="","",csv!T339)</f>
        <v/>
      </c>
      <c r="C344" s="192" t="str">
        <f>IF(csv!F339="","",csv!AO339)</f>
        <v/>
      </c>
      <c r="D344" s="192" t="str">
        <f>IF(csv!F339="","",csv!AP339&amp;"–"&amp;csv!AQ339&amp;"–"&amp;csv!AR339)</f>
        <v/>
      </c>
      <c r="E344" s="193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s="169" t="s">
        <v>0</v>
      </c>
      <c r="T344" s="169" t="s">
        <v>0</v>
      </c>
    </row>
    <row r="345" spans="1:20" x14ac:dyDescent="0.25">
      <c r="A345" s="169" t="s">
        <v>0</v>
      </c>
      <c r="B345" s="191" t="str">
        <f>IF(csv!F340="","",csv!T340)</f>
        <v/>
      </c>
      <c r="C345" s="192" t="str">
        <f>IF(csv!F340="","",csv!AO340)</f>
        <v/>
      </c>
      <c r="D345" s="192" t="str">
        <f>IF(csv!F340="","",csv!AP340&amp;"–"&amp;csv!AQ340&amp;"–"&amp;csv!AR340)</f>
        <v/>
      </c>
      <c r="E345" s="193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s="169" t="s">
        <v>0</v>
      </c>
      <c r="T345" s="169" t="s">
        <v>0</v>
      </c>
    </row>
    <row r="346" spans="1:20" x14ac:dyDescent="0.25">
      <c r="A346" s="169" t="s">
        <v>0</v>
      </c>
      <c r="B346" s="191" t="str">
        <f>IF(csv!F341="","",csv!T341)</f>
        <v/>
      </c>
      <c r="C346" s="192" t="str">
        <f>IF(csv!F341="","",csv!AO341)</f>
        <v/>
      </c>
      <c r="D346" s="192" t="str">
        <f>IF(csv!F341="","",csv!AP341&amp;"–"&amp;csv!AQ341&amp;"–"&amp;csv!AR341)</f>
        <v/>
      </c>
      <c r="E346" s="193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s="169" t="s">
        <v>0</v>
      </c>
      <c r="T346" s="169" t="s">
        <v>0</v>
      </c>
    </row>
    <row r="347" spans="1:20" x14ac:dyDescent="0.25">
      <c r="A347" s="169" t="s">
        <v>0</v>
      </c>
      <c r="B347" s="191" t="str">
        <f>IF(csv!F342="","",csv!T342)</f>
        <v/>
      </c>
      <c r="C347" s="192" t="str">
        <f>IF(csv!F342="","",csv!AO342)</f>
        <v/>
      </c>
      <c r="D347" s="192" t="str">
        <f>IF(csv!F342="","",csv!AP342&amp;"–"&amp;csv!AQ342&amp;"–"&amp;csv!AR342)</f>
        <v/>
      </c>
      <c r="E347" s="193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s="169" t="s">
        <v>0</v>
      </c>
      <c r="T347" s="169" t="s">
        <v>0</v>
      </c>
    </row>
    <row r="348" spans="1:20" x14ac:dyDescent="0.25">
      <c r="A348" s="169" t="s">
        <v>0</v>
      </c>
      <c r="B348" s="191" t="str">
        <f>IF(csv!F343="","",csv!T343)</f>
        <v/>
      </c>
      <c r="C348" s="192" t="str">
        <f>IF(csv!F343="","",csv!AO343)</f>
        <v/>
      </c>
      <c r="D348" s="192" t="str">
        <f>IF(csv!F343="","",csv!AP343&amp;"–"&amp;csv!AQ343&amp;"–"&amp;csv!AR343)</f>
        <v/>
      </c>
      <c r="E348" s="193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s="169" t="s">
        <v>0</v>
      </c>
      <c r="T348" s="169" t="s">
        <v>0</v>
      </c>
    </row>
    <row r="349" spans="1:20" x14ac:dyDescent="0.25">
      <c r="A349" s="169" t="s">
        <v>0</v>
      </c>
      <c r="B349" s="191" t="str">
        <f>IF(csv!F344="","",csv!T344)</f>
        <v/>
      </c>
      <c r="C349" s="192" t="str">
        <f>IF(csv!F344="","",csv!AO344)</f>
        <v/>
      </c>
      <c r="D349" s="192" t="str">
        <f>IF(csv!F344="","",csv!AP344&amp;"–"&amp;csv!AQ344&amp;"–"&amp;csv!AR344)</f>
        <v/>
      </c>
      <c r="E349" s="193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s="169" t="s">
        <v>0</v>
      </c>
      <c r="T349" s="169" t="s">
        <v>0</v>
      </c>
    </row>
    <row r="350" spans="1:20" x14ac:dyDescent="0.25">
      <c r="A350" s="169" t="s">
        <v>0</v>
      </c>
      <c r="B350" s="191" t="str">
        <f>IF(csv!F345="","",csv!T345)</f>
        <v/>
      </c>
      <c r="C350" s="192" t="str">
        <f>IF(csv!F345="","",csv!AO345)</f>
        <v/>
      </c>
      <c r="D350" s="192" t="str">
        <f>IF(csv!F345="","",csv!AP345&amp;"–"&amp;csv!AQ345&amp;"–"&amp;csv!AR345)</f>
        <v/>
      </c>
      <c r="E350" s="193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s="169" t="s">
        <v>0</v>
      </c>
      <c r="T350" s="169" t="s">
        <v>0</v>
      </c>
    </row>
    <row r="351" spans="1:20" x14ac:dyDescent="0.25">
      <c r="A351" s="169" t="s">
        <v>0</v>
      </c>
      <c r="B351" s="191" t="str">
        <f>IF(csv!F346="","",csv!T346)</f>
        <v/>
      </c>
      <c r="C351" s="192" t="str">
        <f>IF(csv!F346="","",csv!AO346)</f>
        <v/>
      </c>
      <c r="D351" s="192" t="str">
        <f>IF(csv!F346="","",csv!AP346&amp;"–"&amp;csv!AQ346&amp;"–"&amp;csv!AR346)</f>
        <v/>
      </c>
      <c r="E351" s="193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s="169" t="s">
        <v>0</v>
      </c>
      <c r="T351" s="169" t="s">
        <v>0</v>
      </c>
    </row>
    <row r="352" spans="1:20" x14ac:dyDescent="0.25">
      <c r="A352" s="169" t="s">
        <v>0</v>
      </c>
      <c r="B352" s="191" t="str">
        <f>IF(csv!F347="","",csv!T347)</f>
        <v/>
      </c>
      <c r="C352" s="192" t="str">
        <f>IF(csv!F347="","",csv!AO347)</f>
        <v/>
      </c>
      <c r="D352" s="192" t="str">
        <f>IF(csv!F347="","",csv!AP347&amp;"–"&amp;csv!AQ347&amp;"–"&amp;csv!AR347)</f>
        <v/>
      </c>
      <c r="E352" s="193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s="169" t="s">
        <v>0</v>
      </c>
      <c r="T352" s="169" t="s">
        <v>0</v>
      </c>
    </row>
    <row r="353" spans="1:20" x14ac:dyDescent="0.25">
      <c r="A353" s="169" t="s">
        <v>0</v>
      </c>
      <c r="B353" s="191" t="str">
        <f>IF(csv!F348="","",csv!T348)</f>
        <v/>
      </c>
      <c r="C353" s="192" t="str">
        <f>IF(csv!F348="","",csv!AO348)</f>
        <v/>
      </c>
      <c r="D353" s="192" t="str">
        <f>IF(csv!F348="","",csv!AP348&amp;"–"&amp;csv!AQ348&amp;"–"&amp;csv!AR348)</f>
        <v/>
      </c>
      <c r="E353" s="193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s="169" t="s">
        <v>0</v>
      </c>
      <c r="T353" s="169" t="s">
        <v>0</v>
      </c>
    </row>
    <row r="354" spans="1:20" x14ac:dyDescent="0.25">
      <c r="A354" s="169" t="s">
        <v>0</v>
      </c>
      <c r="B354" s="191" t="str">
        <f>IF(csv!F349="","",csv!T349)</f>
        <v/>
      </c>
      <c r="C354" s="192" t="str">
        <f>IF(csv!F349="","",csv!AO349)</f>
        <v/>
      </c>
      <c r="D354" s="192" t="str">
        <f>IF(csv!F349="","",csv!AP349&amp;"–"&amp;csv!AQ349&amp;"–"&amp;csv!AR349)</f>
        <v/>
      </c>
      <c r="E354" s="193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s="169" t="s">
        <v>0</v>
      </c>
      <c r="T354" s="169" t="s">
        <v>0</v>
      </c>
    </row>
    <row r="355" spans="1:20" x14ac:dyDescent="0.25">
      <c r="A355" s="169" t="s">
        <v>0</v>
      </c>
      <c r="B355" s="191" t="str">
        <f>IF(csv!F350="","",csv!T350)</f>
        <v/>
      </c>
      <c r="C355" s="192" t="str">
        <f>IF(csv!F350="","",csv!AO350)</f>
        <v/>
      </c>
      <c r="D355" s="192" t="str">
        <f>IF(csv!F350="","",csv!AP350&amp;"–"&amp;csv!AQ350&amp;"–"&amp;csv!AR350)</f>
        <v/>
      </c>
      <c r="E355" s="193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s="169" t="s">
        <v>0</v>
      </c>
      <c r="T355" s="169" t="s">
        <v>0</v>
      </c>
    </row>
    <row r="356" spans="1:20" x14ac:dyDescent="0.25">
      <c r="A356" s="169" t="s">
        <v>0</v>
      </c>
      <c r="B356" s="191" t="str">
        <f>IF(csv!F351="","",csv!T351)</f>
        <v/>
      </c>
      <c r="C356" s="192" t="str">
        <f>IF(csv!F351="","",csv!AO351)</f>
        <v/>
      </c>
      <c r="D356" s="192" t="str">
        <f>IF(csv!F351="","",csv!AP351&amp;"–"&amp;csv!AQ351&amp;"–"&amp;csv!AR351)</f>
        <v/>
      </c>
      <c r="E356" s="193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s="169" t="s">
        <v>0</v>
      </c>
      <c r="T356" s="169" t="s">
        <v>0</v>
      </c>
    </row>
    <row r="357" spans="1:20" x14ac:dyDescent="0.25">
      <c r="A357" s="169" t="s">
        <v>0</v>
      </c>
      <c r="B357" s="191" t="str">
        <f>IF(csv!F352="","",csv!T352)</f>
        <v/>
      </c>
      <c r="C357" s="192" t="str">
        <f>IF(csv!F352="","",csv!AO352)</f>
        <v/>
      </c>
      <c r="D357" s="192" t="str">
        <f>IF(csv!F352="","",csv!AP352&amp;"–"&amp;csv!AQ352&amp;"–"&amp;csv!AR352)</f>
        <v/>
      </c>
      <c r="E357" s="193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s="169" t="s">
        <v>0</v>
      </c>
      <c r="T357" s="169" t="s">
        <v>0</v>
      </c>
    </row>
    <row r="358" spans="1:20" x14ac:dyDescent="0.25">
      <c r="A358" s="169" t="s">
        <v>0</v>
      </c>
      <c r="B358" s="191" t="str">
        <f>IF(csv!F353="","",csv!T353)</f>
        <v/>
      </c>
      <c r="C358" s="192" t="str">
        <f>IF(csv!F353="","",csv!AO353)</f>
        <v/>
      </c>
      <c r="D358" s="192" t="str">
        <f>IF(csv!F353="","",csv!AP353&amp;"–"&amp;csv!AQ353&amp;"–"&amp;csv!AR353)</f>
        <v/>
      </c>
      <c r="E358" s="193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s="169" t="s">
        <v>0</v>
      </c>
      <c r="T358" s="169" t="s">
        <v>0</v>
      </c>
    </row>
    <row r="359" spans="1:20" x14ac:dyDescent="0.25">
      <c r="A359" s="169" t="s">
        <v>0</v>
      </c>
      <c r="B359" s="191" t="str">
        <f>IF(csv!F354="","",csv!T354)</f>
        <v/>
      </c>
      <c r="C359" s="192" t="str">
        <f>IF(csv!F354="","",csv!AO354)</f>
        <v/>
      </c>
      <c r="D359" s="192" t="str">
        <f>IF(csv!F354="","",csv!AP354&amp;"–"&amp;csv!AQ354&amp;"–"&amp;csv!AR354)</f>
        <v/>
      </c>
      <c r="E359" s="193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s="169" t="s">
        <v>0</v>
      </c>
      <c r="T359" s="169" t="s">
        <v>0</v>
      </c>
    </row>
    <row r="360" spans="1:20" x14ac:dyDescent="0.25">
      <c r="A360" s="169" t="s">
        <v>0</v>
      </c>
      <c r="B360" s="191" t="str">
        <f>IF(csv!F355="","",csv!T355)</f>
        <v/>
      </c>
      <c r="C360" s="192" t="str">
        <f>IF(csv!F355="","",csv!AO355)</f>
        <v/>
      </c>
      <c r="D360" s="192" t="str">
        <f>IF(csv!F355="","",csv!AP355&amp;"–"&amp;csv!AQ355&amp;"–"&amp;csv!AR355)</f>
        <v/>
      </c>
      <c r="E360" s="193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s="169" t="s">
        <v>0</v>
      </c>
      <c r="T360" s="169" t="s">
        <v>0</v>
      </c>
    </row>
    <row r="361" spans="1:20" x14ac:dyDescent="0.25">
      <c r="A361" s="169" t="s">
        <v>0</v>
      </c>
      <c r="B361" s="191" t="str">
        <f>IF(csv!F356="","",csv!T356)</f>
        <v/>
      </c>
      <c r="C361" s="192" t="str">
        <f>IF(csv!F356="","",csv!AO356)</f>
        <v/>
      </c>
      <c r="D361" s="192" t="str">
        <f>IF(csv!F356="","",csv!AP356&amp;"–"&amp;csv!AQ356&amp;"–"&amp;csv!AR356)</f>
        <v/>
      </c>
      <c r="E361" s="193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s="169" t="s">
        <v>0</v>
      </c>
      <c r="T361" s="169" t="s">
        <v>0</v>
      </c>
    </row>
    <row r="362" spans="1:20" x14ac:dyDescent="0.25">
      <c r="A362" s="169" t="s">
        <v>0</v>
      </c>
      <c r="B362" s="191" t="str">
        <f>IF(csv!F357="","",csv!T357)</f>
        <v/>
      </c>
      <c r="C362" s="192" t="str">
        <f>IF(csv!F357="","",csv!AO357)</f>
        <v/>
      </c>
      <c r="D362" s="192" t="str">
        <f>IF(csv!F357="","",csv!AP357&amp;"–"&amp;csv!AQ357&amp;"–"&amp;csv!AR357)</f>
        <v/>
      </c>
      <c r="E362" s="193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s="169" t="s">
        <v>0</v>
      </c>
      <c r="T362" s="169" t="s">
        <v>0</v>
      </c>
    </row>
    <row r="363" spans="1:20" x14ac:dyDescent="0.25">
      <c r="A363" s="169" t="s">
        <v>0</v>
      </c>
      <c r="B363" s="191" t="str">
        <f>IF(csv!F358="","",csv!T358)</f>
        <v/>
      </c>
      <c r="C363" s="192" t="str">
        <f>IF(csv!F358="","",csv!AO358)</f>
        <v/>
      </c>
      <c r="D363" s="192" t="str">
        <f>IF(csv!F358="","",csv!AP358&amp;"–"&amp;csv!AQ358&amp;"–"&amp;csv!AR358)</f>
        <v/>
      </c>
      <c r="E363" s="193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s="169" t="s">
        <v>0</v>
      </c>
      <c r="T363" s="169" t="s">
        <v>0</v>
      </c>
    </row>
    <row r="364" spans="1:20" x14ac:dyDescent="0.25">
      <c r="A364" s="169" t="s">
        <v>0</v>
      </c>
      <c r="B364" s="191" t="str">
        <f>IF(csv!F359="","",csv!T359)</f>
        <v/>
      </c>
      <c r="C364" s="192" t="str">
        <f>IF(csv!F359="","",csv!AO359)</f>
        <v/>
      </c>
      <c r="D364" s="192" t="str">
        <f>IF(csv!F359="","",csv!AP359&amp;"–"&amp;csv!AQ359&amp;"–"&amp;csv!AR359)</f>
        <v/>
      </c>
      <c r="E364" s="193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s="169" t="s">
        <v>0</v>
      </c>
      <c r="T364" s="169" t="s">
        <v>0</v>
      </c>
    </row>
    <row r="365" spans="1:20" x14ac:dyDescent="0.25">
      <c r="A365" s="169" t="s">
        <v>0</v>
      </c>
      <c r="B365" s="191" t="str">
        <f>IF(csv!F360="","",csv!T360)</f>
        <v/>
      </c>
      <c r="C365" s="192" t="str">
        <f>IF(csv!F360="","",csv!AO360)</f>
        <v/>
      </c>
      <c r="D365" s="192" t="str">
        <f>IF(csv!F360="","",csv!AP360&amp;"–"&amp;csv!AQ360&amp;"–"&amp;csv!AR360)</f>
        <v/>
      </c>
      <c r="E365" s="193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s="169" t="s">
        <v>0</v>
      </c>
      <c r="T365" s="169" t="s">
        <v>0</v>
      </c>
    </row>
    <row r="366" spans="1:20" x14ac:dyDescent="0.25">
      <c r="A366" s="169" t="s">
        <v>0</v>
      </c>
      <c r="B366" s="191" t="str">
        <f>IF(csv!F361="","",csv!T361)</f>
        <v/>
      </c>
      <c r="C366" s="192" t="str">
        <f>IF(csv!F361="","",csv!AO361)</f>
        <v/>
      </c>
      <c r="D366" s="192" t="str">
        <f>IF(csv!F361="","",csv!AP361&amp;"–"&amp;csv!AQ361&amp;"–"&amp;csv!AR361)</f>
        <v/>
      </c>
      <c r="E366" s="193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s="169" t="s">
        <v>0</v>
      </c>
      <c r="T366" s="169" t="s">
        <v>0</v>
      </c>
    </row>
    <row r="367" spans="1:20" x14ac:dyDescent="0.25">
      <c r="A367" s="169" t="s">
        <v>0</v>
      </c>
      <c r="B367" s="191" t="str">
        <f>IF(csv!F362="","",csv!T362)</f>
        <v/>
      </c>
      <c r="C367" s="192" t="str">
        <f>IF(csv!F362="","",csv!AO362)</f>
        <v/>
      </c>
      <c r="D367" s="192" t="str">
        <f>IF(csv!F362="","",csv!AP362&amp;"–"&amp;csv!AQ362&amp;"–"&amp;csv!AR362)</f>
        <v/>
      </c>
      <c r="E367" s="193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s="169" t="s">
        <v>0</v>
      </c>
      <c r="T367" s="169" t="s">
        <v>0</v>
      </c>
    </row>
    <row r="368" spans="1:20" x14ac:dyDescent="0.25">
      <c r="A368" s="169" t="s">
        <v>0</v>
      </c>
      <c r="B368" s="191" t="str">
        <f>IF(csv!F363="","",csv!T363)</f>
        <v/>
      </c>
      <c r="C368" s="192" t="str">
        <f>IF(csv!F363="","",csv!AO363)</f>
        <v/>
      </c>
      <c r="D368" s="192" t="str">
        <f>IF(csv!F363="","",csv!AP363&amp;"–"&amp;csv!AQ363&amp;"–"&amp;csv!AR363)</f>
        <v/>
      </c>
      <c r="E368" s="193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s="169" t="s">
        <v>0</v>
      </c>
      <c r="T368" s="169" t="s">
        <v>0</v>
      </c>
    </row>
    <row r="369" spans="1:20" x14ac:dyDescent="0.25">
      <c r="A369" s="169" t="s">
        <v>0</v>
      </c>
      <c r="B369" s="191" t="str">
        <f>IF(csv!F364="","",csv!T364)</f>
        <v/>
      </c>
      <c r="C369" s="192" t="str">
        <f>IF(csv!F364="","",csv!AO364)</f>
        <v/>
      </c>
      <c r="D369" s="192" t="str">
        <f>IF(csv!F364="","",csv!AP364&amp;"–"&amp;csv!AQ364&amp;"–"&amp;csv!AR364)</f>
        <v/>
      </c>
      <c r="E369" s="193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s="169" t="s">
        <v>0</v>
      </c>
      <c r="T369" s="169" t="s">
        <v>0</v>
      </c>
    </row>
    <row r="370" spans="1:20" x14ac:dyDescent="0.25">
      <c r="A370" s="169" t="s">
        <v>0</v>
      </c>
      <c r="B370" s="191" t="str">
        <f>IF(csv!F365="","",csv!T365)</f>
        <v/>
      </c>
      <c r="C370" s="192" t="str">
        <f>IF(csv!F365="","",csv!AO365)</f>
        <v/>
      </c>
      <c r="D370" s="192" t="str">
        <f>IF(csv!F365="","",csv!AP365&amp;"–"&amp;csv!AQ365&amp;"–"&amp;csv!AR365)</f>
        <v/>
      </c>
      <c r="E370" s="193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s="169" t="s">
        <v>0</v>
      </c>
      <c r="T370" s="169" t="s">
        <v>0</v>
      </c>
    </row>
    <row r="371" spans="1:20" x14ac:dyDescent="0.25">
      <c r="A371" s="169" t="s">
        <v>0</v>
      </c>
      <c r="B371" s="191" t="str">
        <f>IF(csv!F366="","",csv!T366)</f>
        <v/>
      </c>
      <c r="C371" s="192" t="str">
        <f>IF(csv!F366="","",csv!AO366)</f>
        <v/>
      </c>
      <c r="D371" s="192" t="str">
        <f>IF(csv!F366="","",csv!AP366&amp;"–"&amp;csv!AQ366&amp;"–"&amp;csv!AR366)</f>
        <v/>
      </c>
      <c r="E371" s="193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s="169" t="s">
        <v>0</v>
      </c>
      <c r="T371" s="169" t="s">
        <v>0</v>
      </c>
    </row>
    <row r="372" spans="1:20" x14ac:dyDescent="0.25">
      <c r="A372" s="169" t="s">
        <v>0</v>
      </c>
      <c r="B372" s="191" t="str">
        <f>IF(csv!F367="","",csv!T367)</f>
        <v/>
      </c>
      <c r="C372" s="192" t="str">
        <f>IF(csv!F367="","",csv!AO367)</f>
        <v/>
      </c>
      <c r="D372" s="192" t="str">
        <f>IF(csv!F367="","",csv!AP367&amp;"–"&amp;csv!AQ367&amp;"–"&amp;csv!AR367)</f>
        <v/>
      </c>
      <c r="E372" s="193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s="169" t="s">
        <v>0</v>
      </c>
      <c r="T372" s="169" t="s">
        <v>0</v>
      </c>
    </row>
    <row r="373" spans="1:20" x14ac:dyDescent="0.25">
      <c r="A373" s="169" t="s">
        <v>0</v>
      </c>
      <c r="B373" s="191" t="str">
        <f>IF(csv!F368="","",csv!T368)</f>
        <v/>
      </c>
      <c r="C373" s="192" t="str">
        <f>IF(csv!F368="","",csv!AO368)</f>
        <v/>
      </c>
      <c r="D373" s="192" t="str">
        <f>IF(csv!F368="","",csv!AP368&amp;"–"&amp;csv!AQ368&amp;"–"&amp;csv!AR368)</f>
        <v/>
      </c>
      <c r="E373" s="193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s="169" t="s">
        <v>0</v>
      </c>
      <c r="T373" s="169" t="s">
        <v>0</v>
      </c>
    </row>
    <row r="374" spans="1:20" x14ac:dyDescent="0.25">
      <c r="A374" s="169" t="s">
        <v>0</v>
      </c>
      <c r="B374" s="191" t="str">
        <f>IF(csv!F369="","",csv!T369)</f>
        <v/>
      </c>
      <c r="C374" s="192" t="str">
        <f>IF(csv!F369="","",csv!AO369)</f>
        <v/>
      </c>
      <c r="D374" s="192" t="str">
        <f>IF(csv!F369="","",csv!AP369&amp;"–"&amp;csv!AQ369&amp;"–"&amp;csv!AR369)</f>
        <v/>
      </c>
      <c r="E374" s="193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s="169" t="s">
        <v>0</v>
      </c>
      <c r="T374" s="169" t="s">
        <v>0</v>
      </c>
    </row>
    <row r="375" spans="1:20" x14ac:dyDescent="0.25">
      <c r="A375" s="169" t="s">
        <v>0</v>
      </c>
      <c r="B375" s="191" t="str">
        <f>IF(csv!F370="","",csv!T370)</f>
        <v/>
      </c>
      <c r="C375" s="192" t="str">
        <f>IF(csv!F370="","",csv!AO370)</f>
        <v/>
      </c>
      <c r="D375" s="192" t="str">
        <f>IF(csv!F370="","",csv!AP370&amp;"–"&amp;csv!AQ370&amp;"–"&amp;csv!AR370)</f>
        <v/>
      </c>
      <c r="E375" s="193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s="169" t="s">
        <v>0</v>
      </c>
      <c r="T375" s="169" t="s">
        <v>0</v>
      </c>
    </row>
    <row r="376" spans="1:20" x14ac:dyDescent="0.25">
      <c r="A376" s="169" t="s">
        <v>0</v>
      </c>
      <c r="B376" s="191" t="str">
        <f>IF(csv!F371="","",csv!T371)</f>
        <v/>
      </c>
      <c r="C376" s="192" t="str">
        <f>IF(csv!F371="","",csv!AO371)</f>
        <v/>
      </c>
      <c r="D376" s="192" t="str">
        <f>IF(csv!F371="","",csv!AP371&amp;"–"&amp;csv!AQ371&amp;"–"&amp;csv!AR371)</f>
        <v/>
      </c>
      <c r="E376" s="193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s="169" t="s">
        <v>0</v>
      </c>
      <c r="T376" s="169" t="s">
        <v>0</v>
      </c>
    </row>
    <row r="377" spans="1:20" x14ac:dyDescent="0.25">
      <c r="A377" s="169" t="s">
        <v>0</v>
      </c>
      <c r="B377" s="191" t="str">
        <f>IF(csv!F372="","",csv!T372)</f>
        <v/>
      </c>
      <c r="C377" s="192" t="str">
        <f>IF(csv!F372="","",csv!AO372)</f>
        <v/>
      </c>
      <c r="D377" s="192" t="str">
        <f>IF(csv!F372="","",csv!AP372&amp;"–"&amp;csv!AQ372&amp;"–"&amp;csv!AR372)</f>
        <v/>
      </c>
      <c r="E377" s="193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s="169" t="s">
        <v>0</v>
      </c>
      <c r="T377" s="169" t="s">
        <v>0</v>
      </c>
    </row>
    <row r="378" spans="1:20" x14ac:dyDescent="0.25">
      <c r="A378" s="169" t="s">
        <v>0</v>
      </c>
      <c r="B378" s="191" t="str">
        <f>IF(csv!F373="","",csv!T373)</f>
        <v/>
      </c>
      <c r="C378" s="192" t="str">
        <f>IF(csv!F373="","",csv!AO373)</f>
        <v/>
      </c>
      <c r="D378" s="192" t="str">
        <f>IF(csv!F373="","",csv!AP373&amp;"–"&amp;csv!AQ373&amp;"–"&amp;csv!AR373)</f>
        <v/>
      </c>
      <c r="E378" s="193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s="169" t="s">
        <v>0</v>
      </c>
      <c r="T378" s="169" t="s">
        <v>0</v>
      </c>
    </row>
    <row r="379" spans="1:20" x14ac:dyDescent="0.25">
      <c r="A379" s="169" t="s">
        <v>0</v>
      </c>
      <c r="B379" s="191" t="str">
        <f>IF(csv!F374="","",csv!T374)</f>
        <v/>
      </c>
      <c r="C379" s="192" t="str">
        <f>IF(csv!F374="","",csv!AO374)</f>
        <v/>
      </c>
      <c r="D379" s="192" t="str">
        <f>IF(csv!F374="","",csv!AP374&amp;"–"&amp;csv!AQ374&amp;"–"&amp;csv!AR374)</f>
        <v/>
      </c>
      <c r="E379" s="193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s="169" t="s">
        <v>0</v>
      </c>
      <c r="T379" s="169" t="s">
        <v>0</v>
      </c>
    </row>
    <row r="380" spans="1:20" x14ac:dyDescent="0.25">
      <c r="A380" s="169" t="s">
        <v>0</v>
      </c>
      <c r="B380" s="191" t="str">
        <f>IF(csv!F375="","",csv!T375)</f>
        <v/>
      </c>
      <c r="C380" s="192" t="str">
        <f>IF(csv!F375="","",csv!AO375)</f>
        <v/>
      </c>
      <c r="D380" s="192" t="str">
        <f>IF(csv!F375="","",csv!AP375&amp;"–"&amp;csv!AQ375&amp;"–"&amp;csv!AR375)</f>
        <v/>
      </c>
      <c r="E380" s="193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s="169" t="s">
        <v>0</v>
      </c>
      <c r="T380" s="169" t="s">
        <v>0</v>
      </c>
    </row>
    <row r="381" spans="1:20" x14ac:dyDescent="0.25">
      <c r="A381" s="169" t="s">
        <v>0</v>
      </c>
      <c r="B381" s="191" t="str">
        <f>IF(csv!F376="","",csv!T376)</f>
        <v/>
      </c>
      <c r="C381" s="192" t="str">
        <f>IF(csv!F376="","",csv!AO376)</f>
        <v/>
      </c>
      <c r="D381" s="192" t="str">
        <f>IF(csv!F376="","",csv!AP376&amp;"–"&amp;csv!AQ376&amp;"–"&amp;csv!AR376)</f>
        <v/>
      </c>
      <c r="E381" s="193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s="169" t="s">
        <v>0</v>
      </c>
      <c r="T381" s="169" t="s">
        <v>0</v>
      </c>
    </row>
    <row r="382" spans="1:20" x14ac:dyDescent="0.25">
      <c r="A382" s="169" t="s">
        <v>0</v>
      </c>
      <c r="B382" s="191" t="str">
        <f>IF(csv!F377="","",csv!T377)</f>
        <v/>
      </c>
      <c r="C382" s="192" t="str">
        <f>IF(csv!F377="","",csv!AO377)</f>
        <v/>
      </c>
      <c r="D382" s="192" t="str">
        <f>IF(csv!F377="","",csv!AP377&amp;"–"&amp;csv!AQ377&amp;"–"&amp;csv!AR377)</f>
        <v/>
      </c>
      <c r="E382" s="193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s="169" t="s">
        <v>0</v>
      </c>
      <c r="T382" s="169" t="s">
        <v>0</v>
      </c>
    </row>
    <row r="383" spans="1:20" x14ac:dyDescent="0.25">
      <c r="A383" s="169" t="s">
        <v>0</v>
      </c>
      <c r="B383" s="191" t="str">
        <f>IF(csv!F378="","",csv!T378)</f>
        <v/>
      </c>
      <c r="C383" s="192" t="str">
        <f>IF(csv!F378="","",csv!AO378)</f>
        <v/>
      </c>
      <c r="D383" s="192" t="str">
        <f>IF(csv!F378="","",csv!AP378&amp;"–"&amp;csv!AQ378&amp;"–"&amp;csv!AR378)</f>
        <v/>
      </c>
      <c r="E383" s="193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s="169" t="s">
        <v>0</v>
      </c>
      <c r="T383" s="169" t="s">
        <v>0</v>
      </c>
    </row>
    <row r="384" spans="1:20" x14ac:dyDescent="0.25">
      <c r="A384" s="169" t="s">
        <v>0</v>
      </c>
      <c r="B384" s="191" t="str">
        <f>IF(csv!F379="","",csv!T379)</f>
        <v/>
      </c>
      <c r="C384" s="192" t="str">
        <f>IF(csv!F379="","",csv!AO379)</f>
        <v/>
      </c>
      <c r="D384" s="192" t="str">
        <f>IF(csv!F379="","",csv!AP379&amp;"–"&amp;csv!AQ379&amp;"–"&amp;csv!AR379)</f>
        <v/>
      </c>
      <c r="E384" s="193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s="169" t="s">
        <v>0</v>
      </c>
      <c r="T384" s="169" t="s">
        <v>0</v>
      </c>
    </row>
    <row r="385" spans="1:20" x14ac:dyDescent="0.25">
      <c r="A385" s="169" t="s">
        <v>0</v>
      </c>
      <c r="B385" s="191" t="str">
        <f>IF(csv!F380="","",csv!T380)</f>
        <v/>
      </c>
      <c r="C385" s="192" t="str">
        <f>IF(csv!F380="","",csv!AO380)</f>
        <v/>
      </c>
      <c r="D385" s="192" t="str">
        <f>IF(csv!F380="","",csv!AP380&amp;"–"&amp;csv!AQ380&amp;"–"&amp;csv!AR380)</f>
        <v/>
      </c>
      <c r="E385" s="193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s="169" t="s">
        <v>0</v>
      </c>
      <c r="T385" s="169" t="s">
        <v>0</v>
      </c>
    </row>
    <row r="386" spans="1:20" x14ac:dyDescent="0.25">
      <c r="A386" s="169" t="s">
        <v>0</v>
      </c>
      <c r="B386" s="191" t="str">
        <f>IF(csv!F381="","",csv!T381)</f>
        <v/>
      </c>
      <c r="C386" s="192" t="str">
        <f>IF(csv!F381="","",csv!AO381)</f>
        <v/>
      </c>
      <c r="D386" s="192" t="str">
        <f>IF(csv!F381="","",csv!AP381&amp;"–"&amp;csv!AQ381&amp;"–"&amp;csv!AR381)</f>
        <v/>
      </c>
      <c r="E386" s="193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s="169" t="s">
        <v>0</v>
      </c>
      <c r="T386" s="169" t="s">
        <v>0</v>
      </c>
    </row>
    <row r="387" spans="1:20" x14ac:dyDescent="0.25">
      <c r="A387" s="169" t="s">
        <v>0</v>
      </c>
      <c r="B387" s="191" t="str">
        <f>IF(csv!F382="","",csv!T382)</f>
        <v/>
      </c>
      <c r="C387" s="192" t="str">
        <f>IF(csv!F382="","",csv!AO382)</f>
        <v/>
      </c>
      <c r="D387" s="192" t="str">
        <f>IF(csv!F382="","",csv!AP382&amp;"–"&amp;csv!AQ382&amp;"–"&amp;csv!AR382)</f>
        <v/>
      </c>
      <c r="E387" s="193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s="169" t="s">
        <v>0</v>
      </c>
      <c r="T387" s="169" t="s">
        <v>0</v>
      </c>
    </row>
    <row r="388" spans="1:20" x14ac:dyDescent="0.25">
      <c r="A388" s="169" t="s">
        <v>0</v>
      </c>
      <c r="B388" s="191" t="str">
        <f>IF(csv!F383="","",csv!T383)</f>
        <v/>
      </c>
      <c r="C388" s="192" t="str">
        <f>IF(csv!F383="","",csv!AO383)</f>
        <v/>
      </c>
      <c r="D388" s="192" t="str">
        <f>IF(csv!F383="","",csv!AP383&amp;"–"&amp;csv!AQ383&amp;"–"&amp;csv!AR383)</f>
        <v/>
      </c>
      <c r="E388" s="193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s="169" t="s">
        <v>0</v>
      </c>
      <c r="T388" s="169" t="s">
        <v>0</v>
      </c>
    </row>
    <row r="389" spans="1:20" x14ac:dyDescent="0.25">
      <c r="A389" s="169" t="s">
        <v>0</v>
      </c>
      <c r="B389" s="191" t="str">
        <f>IF(csv!F384="","",csv!T384)</f>
        <v/>
      </c>
      <c r="C389" s="192" t="str">
        <f>IF(csv!F384="","",csv!AO384)</f>
        <v/>
      </c>
      <c r="D389" s="192" t="str">
        <f>IF(csv!F384="","",csv!AP384&amp;"–"&amp;csv!AQ384&amp;"–"&amp;csv!AR384)</f>
        <v/>
      </c>
      <c r="E389" s="193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s="169" t="s">
        <v>0</v>
      </c>
      <c r="T389" s="169" t="s">
        <v>0</v>
      </c>
    </row>
    <row r="390" spans="1:20" x14ac:dyDescent="0.25">
      <c r="A390" s="169" t="s">
        <v>0</v>
      </c>
      <c r="B390" s="191" t="str">
        <f>IF(csv!F385="","",csv!T385)</f>
        <v/>
      </c>
      <c r="C390" s="192" t="str">
        <f>IF(csv!F385="","",csv!AO385)</f>
        <v/>
      </c>
      <c r="D390" s="192" t="str">
        <f>IF(csv!F385="","",csv!AP385&amp;"–"&amp;csv!AQ385&amp;"–"&amp;csv!AR385)</f>
        <v/>
      </c>
      <c r="E390" s="193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s="169" t="s">
        <v>0</v>
      </c>
      <c r="T390" s="169" t="s">
        <v>0</v>
      </c>
    </row>
    <row r="391" spans="1:20" x14ac:dyDescent="0.25">
      <c r="A391" s="169" t="s">
        <v>0</v>
      </c>
      <c r="B391" s="191" t="str">
        <f>IF(csv!F386="","",csv!T386)</f>
        <v/>
      </c>
      <c r="C391" s="192" t="str">
        <f>IF(csv!F386="","",csv!AO386)</f>
        <v/>
      </c>
      <c r="D391" s="192" t="str">
        <f>IF(csv!F386="","",csv!AP386&amp;"–"&amp;csv!AQ386&amp;"–"&amp;csv!AR386)</f>
        <v/>
      </c>
      <c r="E391" s="193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s="169" t="s">
        <v>0</v>
      </c>
      <c r="T391" s="169" t="s">
        <v>0</v>
      </c>
    </row>
    <row r="392" spans="1:20" x14ac:dyDescent="0.25">
      <c r="A392" s="169" t="s">
        <v>0</v>
      </c>
      <c r="B392" s="191" t="str">
        <f>IF(csv!F387="","",csv!T387)</f>
        <v/>
      </c>
      <c r="C392" s="192" t="str">
        <f>IF(csv!F387="","",csv!AO387)</f>
        <v/>
      </c>
      <c r="D392" s="192" t="str">
        <f>IF(csv!F387="","",csv!AP387&amp;"–"&amp;csv!AQ387&amp;"–"&amp;csv!AR387)</f>
        <v/>
      </c>
      <c r="E392" s="193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s="169" t="s">
        <v>0</v>
      </c>
      <c r="T392" s="169" t="s">
        <v>0</v>
      </c>
    </row>
    <row r="393" spans="1:20" x14ac:dyDescent="0.25">
      <c r="A393" s="169" t="s">
        <v>0</v>
      </c>
      <c r="B393" s="191" t="str">
        <f>IF(csv!F388="","",csv!T388)</f>
        <v/>
      </c>
      <c r="C393" s="192" t="str">
        <f>IF(csv!F388="","",csv!AO388)</f>
        <v/>
      </c>
      <c r="D393" s="192" t="str">
        <f>IF(csv!F388="","",csv!AP388&amp;"–"&amp;csv!AQ388&amp;"–"&amp;csv!AR388)</f>
        <v/>
      </c>
      <c r="E393" s="193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s="169" t="s">
        <v>0</v>
      </c>
      <c r="T393" s="169" t="s">
        <v>0</v>
      </c>
    </row>
    <row r="394" spans="1:20" x14ac:dyDescent="0.25">
      <c r="A394" s="169" t="s">
        <v>0</v>
      </c>
      <c r="B394" s="191" t="str">
        <f>IF(csv!F389="","",csv!T389)</f>
        <v/>
      </c>
      <c r="C394" s="192" t="str">
        <f>IF(csv!F389="","",csv!AO389)</f>
        <v/>
      </c>
      <c r="D394" s="192" t="str">
        <f>IF(csv!F389="","",csv!AP389&amp;"–"&amp;csv!AQ389&amp;"–"&amp;csv!AR389)</f>
        <v/>
      </c>
      <c r="E394" s="193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s="169" t="s">
        <v>0</v>
      </c>
      <c r="T394" s="169" t="s">
        <v>0</v>
      </c>
    </row>
    <row r="395" spans="1:20" x14ac:dyDescent="0.25">
      <c r="A395" s="169" t="s">
        <v>0</v>
      </c>
      <c r="B395" s="191" t="str">
        <f>IF(csv!F390="","",csv!T390)</f>
        <v/>
      </c>
      <c r="C395" s="192" t="str">
        <f>IF(csv!F390="","",csv!AO390)</f>
        <v/>
      </c>
      <c r="D395" s="192" t="str">
        <f>IF(csv!F390="","",csv!AP390&amp;"–"&amp;csv!AQ390&amp;"–"&amp;csv!AR390)</f>
        <v/>
      </c>
      <c r="E395" s="193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s="169" t="s">
        <v>0</v>
      </c>
      <c r="T395" s="169" t="s">
        <v>0</v>
      </c>
    </row>
    <row r="396" spans="1:20" x14ac:dyDescent="0.25">
      <c r="A396" s="169" t="s">
        <v>0</v>
      </c>
      <c r="B396" s="191" t="str">
        <f>IF(csv!F391="","",csv!T391)</f>
        <v/>
      </c>
      <c r="C396" s="192" t="str">
        <f>IF(csv!F391="","",csv!AO391)</f>
        <v/>
      </c>
      <c r="D396" s="192" t="str">
        <f>IF(csv!F391="","",csv!AP391&amp;"–"&amp;csv!AQ391&amp;"–"&amp;csv!AR391)</f>
        <v/>
      </c>
      <c r="E396" s="193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s="169" t="s">
        <v>0</v>
      </c>
      <c r="T396" s="169" t="s">
        <v>0</v>
      </c>
    </row>
    <row r="397" spans="1:20" x14ac:dyDescent="0.25">
      <c r="A397" s="169" t="s">
        <v>0</v>
      </c>
      <c r="B397" s="191" t="str">
        <f>IF(csv!F392="","",csv!T392)</f>
        <v/>
      </c>
      <c r="C397" s="192" t="str">
        <f>IF(csv!F392="","",csv!AO392)</f>
        <v/>
      </c>
      <c r="D397" s="192" t="str">
        <f>IF(csv!F392="","",csv!AP392&amp;"–"&amp;csv!AQ392&amp;"–"&amp;csv!AR392)</f>
        <v/>
      </c>
      <c r="E397" s="193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s="169" t="s">
        <v>0</v>
      </c>
      <c r="T397" s="169" t="s">
        <v>0</v>
      </c>
    </row>
    <row r="398" spans="1:20" x14ac:dyDescent="0.25">
      <c r="A398" s="169" t="s">
        <v>0</v>
      </c>
      <c r="B398" s="191" t="str">
        <f>IF(csv!F393="","",csv!T393)</f>
        <v/>
      </c>
      <c r="C398" s="192" t="str">
        <f>IF(csv!F393="","",csv!AO393)</f>
        <v/>
      </c>
      <c r="D398" s="192" t="str">
        <f>IF(csv!F393="","",csv!AP393&amp;"–"&amp;csv!AQ393&amp;"–"&amp;csv!AR393)</f>
        <v/>
      </c>
      <c r="E398" s="193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s="169" t="s">
        <v>0</v>
      </c>
      <c r="T398" s="169" t="s">
        <v>0</v>
      </c>
    </row>
    <row r="399" spans="1:20" x14ac:dyDescent="0.25">
      <c r="A399" s="169" t="s">
        <v>0</v>
      </c>
      <c r="B399" s="191" t="str">
        <f>IF(csv!F394="","",csv!T394)</f>
        <v/>
      </c>
      <c r="C399" s="192" t="str">
        <f>IF(csv!F394="","",csv!AO394)</f>
        <v/>
      </c>
      <c r="D399" s="192" t="str">
        <f>IF(csv!F394="","",csv!AP394&amp;"–"&amp;csv!AQ394&amp;"–"&amp;csv!AR394)</f>
        <v/>
      </c>
      <c r="E399" s="193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s="169" t="s">
        <v>0</v>
      </c>
      <c r="T399" s="169" t="s">
        <v>0</v>
      </c>
    </row>
    <row r="400" spans="1:20" x14ac:dyDescent="0.25">
      <c r="A400" s="169" t="s">
        <v>0</v>
      </c>
      <c r="B400" s="191" t="str">
        <f>IF(csv!F395="","",csv!T395)</f>
        <v/>
      </c>
      <c r="C400" s="192" t="str">
        <f>IF(csv!F395="","",csv!AO395)</f>
        <v/>
      </c>
      <c r="D400" s="192" t="str">
        <f>IF(csv!F395="","",csv!AP395&amp;"–"&amp;csv!AQ395&amp;"–"&amp;csv!AR395)</f>
        <v/>
      </c>
      <c r="E400" s="193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s="169" t="s">
        <v>0</v>
      </c>
      <c r="T400" s="169" t="s">
        <v>0</v>
      </c>
    </row>
    <row r="401" spans="1:20" x14ac:dyDescent="0.25">
      <c r="A401" s="169" t="s">
        <v>0</v>
      </c>
      <c r="B401" s="191" t="str">
        <f>IF(csv!F396="","",csv!T396)</f>
        <v/>
      </c>
      <c r="C401" s="192" t="str">
        <f>IF(csv!F396="","",csv!AO396)</f>
        <v/>
      </c>
      <c r="D401" s="192" t="str">
        <f>IF(csv!F396="","",csv!AP396&amp;"–"&amp;csv!AQ396&amp;"–"&amp;csv!AR396)</f>
        <v/>
      </c>
      <c r="E401" s="193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s="169" t="s">
        <v>0</v>
      </c>
      <c r="T401" s="169" t="s">
        <v>0</v>
      </c>
    </row>
    <row r="402" spans="1:20" x14ac:dyDescent="0.25">
      <c r="A402" s="169" t="s">
        <v>0</v>
      </c>
      <c r="B402" s="191" t="str">
        <f>IF(csv!F397="","",csv!T397)</f>
        <v/>
      </c>
      <c r="C402" s="192" t="str">
        <f>IF(csv!F397="","",csv!AO397)</f>
        <v/>
      </c>
      <c r="D402" s="192" t="str">
        <f>IF(csv!F397="","",csv!AP397&amp;"–"&amp;csv!AQ397&amp;"–"&amp;csv!AR397)</f>
        <v/>
      </c>
      <c r="E402" s="193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s="169" t="s">
        <v>0</v>
      </c>
      <c r="T402" s="169" t="s">
        <v>0</v>
      </c>
    </row>
    <row r="403" spans="1:20" x14ac:dyDescent="0.25">
      <c r="A403" s="169" t="s">
        <v>0</v>
      </c>
      <c r="B403" s="191" t="str">
        <f>IF(csv!F398="","",csv!T398)</f>
        <v/>
      </c>
      <c r="C403" s="192" t="str">
        <f>IF(csv!F398="","",csv!AO398)</f>
        <v/>
      </c>
      <c r="D403" s="192" t="str">
        <f>IF(csv!F398="","",csv!AP398&amp;"–"&amp;csv!AQ398&amp;"–"&amp;csv!AR398)</f>
        <v/>
      </c>
      <c r="E403" s="193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s="169" t="s">
        <v>0</v>
      </c>
      <c r="T403" s="169" t="s">
        <v>0</v>
      </c>
    </row>
    <row r="404" spans="1:20" x14ac:dyDescent="0.25">
      <c r="A404" s="169" t="s">
        <v>0</v>
      </c>
      <c r="B404" s="191" t="str">
        <f>IF(csv!F399="","",csv!T399)</f>
        <v/>
      </c>
      <c r="C404" s="192" t="str">
        <f>IF(csv!F399="","",csv!AO399)</f>
        <v/>
      </c>
      <c r="D404" s="192" t="str">
        <f>IF(csv!F399="","",csv!AP399&amp;"–"&amp;csv!AQ399&amp;"–"&amp;csv!AR399)</f>
        <v/>
      </c>
      <c r="E404" s="193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s="169" t="s">
        <v>0</v>
      </c>
      <c r="T404" s="169" t="s">
        <v>0</v>
      </c>
    </row>
    <row r="405" spans="1:20" x14ac:dyDescent="0.25">
      <c r="A405" s="169" t="s">
        <v>0</v>
      </c>
      <c r="B405" s="191" t="str">
        <f>IF(csv!F400="","",csv!T400)</f>
        <v/>
      </c>
      <c r="C405" s="192" t="str">
        <f>IF(csv!F400="","",csv!AO400)</f>
        <v/>
      </c>
      <c r="D405" s="192" t="str">
        <f>IF(csv!F400="","",csv!AP400&amp;"–"&amp;csv!AQ400&amp;"–"&amp;csv!AR400)</f>
        <v/>
      </c>
      <c r="E405" s="193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s="169" t="s">
        <v>0</v>
      </c>
      <c r="T405" s="169" t="s">
        <v>0</v>
      </c>
    </row>
    <row r="406" spans="1:20" x14ac:dyDescent="0.25">
      <c r="A406" s="169" t="s">
        <v>0</v>
      </c>
      <c r="B406" s="191" t="str">
        <f>IF(csv!F401="","",csv!T401)</f>
        <v/>
      </c>
      <c r="C406" s="192" t="str">
        <f>IF(csv!F401="","",csv!AO401)</f>
        <v/>
      </c>
      <c r="D406" s="192" t="str">
        <f>IF(csv!F401="","",csv!AP401&amp;"–"&amp;csv!AQ401&amp;"–"&amp;csv!AR401)</f>
        <v/>
      </c>
      <c r="E406" s="193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s="169" t="s">
        <v>0</v>
      </c>
      <c r="T406" s="169" t="s">
        <v>0</v>
      </c>
    </row>
    <row r="407" spans="1:20" ht="15.75" thickBot="1" x14ac:dyDescent="0.3">
      <c r="A407" s="169" t="s">
        <v>0</v>
      </c>
      <c r="B407" s="199" t="str">
        <f>IF(csv!F402="","",csv!T402)</f>
        <v/>
      </c>
      <c r="C407" s="201" t="str">
        <f>IF(csv!F402="","",csv!AO402)</f>
        <v/>
      </c>
      <c r="D407" s="201" t="str">
        <f>IF(csv!F402="","",csv!AP402&amp;"–"&amp;csv!AQ402&amp;"–"&amp;csv!AR402)</f>
        <v/>
      </c>
      <c r="E407" s="204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s="169" t="s">
        <v>0</v>
      </c>
      <c r="T407" s="169" t="s">
        <v>0</v>
      </c>
    </row>
    <row r="408" spans="1:20" x14ac:dyDescent="0.25">
      <c r="A408" s="169" t="s">
        <v>0</v>
      </c>
      <c r="B408" s="181"/>
      <c r="C408" s="181"/>
      <c r="D408" s="181"/>
      <c r="E408" s="181"/>
    </row>
    <row r="409" spans="1:20" x14ac:dyDescent="0.25">
      <c r="A409" s="169" t="s">
        <v>0</v>
      </c>
    </row>
    <row r="410" spans="1:20" x14ac:dyDescent="0.25">
      <c r="A410" s="169" t="s">
        <v>0</v>
      </c>
    </row>
    <row r="411" spans="1:20" x14ac:dyDescent="0.25">
      <c r="A411" s="198" t="s">
        <v>0</v>
      </c>
    </row>
    <row r="412" spans="1:20" x14ac:dyDescent="0.25">
      <c r="A412" s="198"/>
    </row>
  </sheetData>
  <sheetProtection sheet="1" objects="1" scenarios="1"/>
  <mergeCells count="5">
    <mergeCell ref="G4:H4"/>
    <mergeCell ref="B4:E4"/>
    <mergeCell ref="J4:Q4"/>
    <mergeCell ref="S4:U4"/>
    <mergeCell ref="B2:U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X58"/>
  <sheetViews>
    <sheetView workbookViewId="0">
      <selection activeCell="W29" sqref="W29"/>
    </sheetView>
  </sheetViews>
  <sheetFormatPr defaultRowHeight="15" x14ac:dyDescent="0.25"/>
  <cols>
    <col min="1" max="1" width="2.85546875" customWidth="1"/>
    <col min="2" max="2" width="11.42578125" hidden="1" customWidth="1"/>
    <col min="3" max="3" width="11.42578125" customWidth="1"/>
    <col min="4" max="4" width="17.140625" customWidth="1"/>
    <col min="5" max="5" width="11.42578125" style="1" customWidth="1"/>
    <col min="6" max="6" width="19.42578125" style="1" customWidth="1"/>
    <col min="7" max="7" width="11.42578125" style="1" customWidth="1"/>
    <col min="8" max="8" width="2.85546875" customWidth="1"/>
    <col min="9" max="9" width="28.42578125" bestFit="1" customWidth="1"/>
    <col min="10" max="10" width="2.85546875" customWidth="1"/>
    <col min="11" max="11" width="13.7109375" style="1" customWidth="1"/>
    <col min="12" max="12" width="17.140625" style="1" customWidth="1"/>
    <col min="13" max="13" width="2.85546875" customWidth="1"/>
    <col min="14" max="14" width="6.5703125" style="3" customWidth="1"/>
    <col min="15" max="15" width="2.85546875" customWidth="1"/>
    <col min="16" max="16" width="13.7109375" style="1" customWidth="1"/>
    <col min="17" max="17" width="11.42578125" style="1" customWidth="1"/>
    <col min="18" max="18" width="13.7109375" style="1" customWidth="1"/>
    <col min="19" max="19" width="9.140625" style="1" customWidth="1"/>
    <col min="20" max="20" width="2.85546875" customWidth="1"/>
    <col min="21" max="21" width="28.5703125" customWidth="1"/>
    <col min="22" max="22" width="2.85546875" customWidth="1"/>
    <col min="23" max="23" width="28.5703125" customWidth="1"/>
    <col min="24" max="24" width="2.85546875" customWidth="1"/>
  </cols>
  <sheetData>
    <row r="1" spans="1:24" ht="15.75" thickBot="1" x14ac:dyDescent="0.3"/>
    <row r="2" spans="1:24" ht="32.25" thickBot="1" x14ac:dyDescent="0.55000000000000004">
      <c r="C2" s="276" t="s">
        <v>1255</v>
      </c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8"/>
    </row>
    <row r="3" spans="1:24" ht="15.75" thickBot="1" x14ac:dyDescent="0.3"/>
    <row r="4" spans="1:24" ht="21.75" thickBot="1" x14ac:dyDescent="0.4">
      <c r="C4" s="267"/>
      <c r="D4" s="268"/>
      <c r="E4" s="268"/>
      <c r="F4" s="268"/>
      <c r="G4" s="269"/>
      <c r="I4" s="235"/>
      <c r="K4" s="267"/>
      <c r="L4" s="268"/>
      <c r="M4" s="268"/>
      <c r="N4" s="269"/>
      <c r="P4" s="267"/>
      <c r="Q4" s="268"/>
      <c r="R4" s="268"/>
      <c r="S4" s="269"/>
      <c r="U4" s="267"/>
      <c r="V4" s="268"/>
      <c r="W4" s="269"/>
    </row>
    <row r="6" spans="1:24" x14ac:dyDescent="0.25">
      <c r="A6" s="155" t="s">
        <v>0</v>
      </c>
      <c r="B6" s="148" t="s">
        <v>1248</v>
      </c>
      <c r="C6" s="152" t="s">
        <v>1248</v>
      </c>
      <c r="D6" s="69" t="s">
        <v>338</v>
      </c>
      <c r="E6" s="81" t="s">
        <v>1249</v>
      </c>
      <c r="F6" s="81" t="s">
        <v>1250</v>
      </c>
      <c r="G6" s="81" t="s">
        <v>1249</v>
      </c>
      <c r="H6" s="155" t="s">
        <v>0</v>
      </c>
      <c r="I6" s="42" t="s">
        <v>2455</v>
      </c>
      <c r="J6" s="155" t="s">
        <v>0</v>
      </c>
      <c r="K6" s="82" t="s">
        <v>1251</v>
      </c>
      <c r="L6" s="82" t="s">
        <v>1252</v>
      </c>
      <c r="M6" s="155" t="s">
        <v>0</v>
      </c>
      <c r="N6" s="26" t="s">
        <v>1253</v>
      </c>
      <c r="O6" s="155" t="s">
        <v>0</v>
      </c>
      <c r="P6" s="82" t="s">
        <v>1254</v>
      </c>
      <c r="Q6" s="82" t="s">
        <v>1119</v>
      </c>
      <c r="R6" s="82" t="s">
        <v>1249</v>
      </c>
      <c r="S6" s="82" t="s">
        <v>1090</v>
      </c>
      <c r="T6" s="155" t="s">
        <v>0</v>
      </c>
      <c r="U6" s="26" t="s">
        <v>1135</v>
      </c>
      <c r="V6" s="155" t="s">
        <v>0</v>
      </c>
      <c r="W6" s="180" t="s">
        <v>4350</v>
      </c>
      <c r="X6" s="155" t="s">
        <v>0</v>
      </c>
    </row>
    <row r="7" spans="1:24" ht="7.5" customHeight="1" thickBot="1" x14ac:dyDescent="0.3">
      <c r="A7" s="155" t="s">
        <v>0</v>
      </c>
      <c r="D7" s="3"/>
      <c r="H7" s="155" t="s">
        <v>0</v>
      </c>
      <c r="I7" s="3"/>
      <c r="J7" s="155" t="s">
        <v>0</v>
      </c>
      <c r="K7" s="160">
        <f>max_kategorijaAlias_id</f>
        <v>10</v>
      </c>
      <c r="M7" s="155" t="s">
        <v>0</v>
      </c>
      <c r="O7" s="155" t="s">
        <v>0</v>
      </c>
      <c r="P7" s="160">
        <f>max_stazaKategorija_id</f>
        <v>1000</v>
      </c>
      <c r="T7" s="155" t="s">
        <v>0</v>
      </c>
      <c r="U7" s="3"/>
      <c r="V7" s="155" t="s">
        <v>0</v>
      </c>
      <c r="W7" s="3"/>
      <c r="X7" s="155" t="s">
        <v>0</v>
      </c>
    </row>
    <row r="8" spans="1:24" ht="16.5" thickTop="1" thickBot="1" x14ac:dyDescent="0.3">
      <c r="A8" s="155" t="s">
        <v>0</v>
      </c>
      <c r="B8" s="149">
        <v>1</v>
      </c>
      <c r="C8" s="29">
        <f>IF(D8="","",B8)</f>
        <v>1</v>
      </c>
      <c r="D8" s="30" t="str">
        <f t="shared" ref="D8:D39" si="0">IFERROR(INDEX(natjecanje_kategorija,MATCH(B8,natjecanje_katnatid,0)),"")</f>
        <v>M12</v>
      </c>
      <c r="E8" s="77">
        <f t="shared" ref="E8:E39" si="1">IF(D8="","",IFERROR(INDEX(kategorija_id,MATCH(D8,kategorija_oznaka,0)),"NEMA"))</f>
        <v>112</v>
      </c>
      <c r="F8" s="77" t="str">
        <f t="shared" ref="F8:F39" si="2">IF(E8&lt;&gt;"NEMA","",IFERROR(INDEX(kategorijaAlias_id,MATCH(D8,kategorijaAlias_oznaka,0)),"NEMA"))</f>
        <v/>
      </c>
      <c r="G8" s="56">
        <f>IF(E8="NEMA",F8,E8)</f>
        <v>112</v>
      </c>
      <c r="H8" s="155" t="s">
        <v>0</v>
      </c>
      <c r="I8" s="44"/>
      <c r="J8" s="155" t="s">
        <v>0</v>
      </c>
      <c r="K8" s="62" t="str">
        <f>IF(I8="","",MAX(K$7:K7)+1)</f>
        <v/>
      </c>
      <c r="L8" s="56" t="str">
        <f t="shared" ref="L8:L39" si="3">IF(I8="","",IFERROR(INDEX(kategorija_id,MATCH(I8,kategorija_oznaka,0)),"NEMA"))</f>
        <v/>
      </c>
      <c r="M8" s="155" t="s">
        <v>0</v>
      </c>
      <c r="N8" s="65" t="str">
        <f>IF(K8="","","INSERT INTO kategorija_alias(id,alias,kategorija_id) VALUES ("&amp;K8&amp;",'"&amp;D8&amp;"',"&amp;L8&amp;");")</f>
        <v/>
      </c>
      <c r="O8" s="155" t="s">
        <v>0</v>
      </c>
      <c r="P8" s="62">
        <f>IF(G8="","",MAX(P$7:P7)+1)</f>
        <v>1001</v>
      </c>
      <c r="Q8" s="77">
        <f t="shared" ref="Q8:Q39" si="4">IF(G8="","",IFERROR(INDEX(natjecanjeStaze_stazaId,MATCH(D8,natjecanjeStaze_kategorija,0)),"NEMA"))</f>
        <v>1001</v>
      </c>
      <c r="R8" s="77">
        <f>G8</f>
        <v>112</v>
      </c>
      <c r="S8" s="56">
        <f t="shared" ref="S8:S39" si="5">IF(G8="","",INDEX(kategorija_rbr,MATCH(G8,kategorija_id,0)))</f>
        <v>12</v>
      </c>
      <c r="T8" s="155" t="s">
        <v>0</v>
      </c>
      <c r="U8" s="19" t="str">
        <f>IF(D8="","",IF(Q8="NEMA","","INSERT INTO staza_kategorija(id, staza_id,kategorija_id,rbr) VALUES ("&amp;P8&amp;","&amp;Q8&amp;","&amp;R8&amp;","&amp;S8&amp;");"))</f>
        <v>INSERT INTO staza_kategorija(id, staza_id,kategorija_id,rbr) VALUES (1001,1001,112,12);</v>
      </c>
      <c r="V8" s="155" t="s">
        <v>0</v>
      </c>
      <c r="W8" s="234" t="str">
        <f t="shared" ref="W8:W56" si="6">N8&amp;IF(OR(N8="",U8=""),"","
")&amp;U8&amp;IF(W9="","","
"&amp;W9)</f>
        <v>INSERT INTO staza_kategorija(id, staza_id,kategorija_id,rbr) VALUES (1001,1001,112,12);
INSERT INTO staza_kategorija(id, staza_id,kategorija_id,rbr) VALUES (1002,1006,111,11);
INSERT INTO staza_kategorija(id, staza_id,kategorija_id,rbr) VALUES (1003,1009,110,10);
INSERT INTO staza_kategorija(id, staza_id,kategorija_id,rbr) VALUES (1004,1010,109,9);
INSERT INTO staza_kategorija(id, staza_id,kategorija_id,rbr) VALUES (1005,1003,101,1);
INSERT INTO staza_kategorija(id, staza_id,kategorija_id,rbr) VALUES (1006,1009,108,8);
INSERT INTO staza_kategorija(id, staza_id,kategorija_id,rbr) VALUES (1007,1002,107,7);
INSERT INTO staza_kategorija(id, staza_id,kategorija_id,rbr) VALUES (1008,1011,106,6);
INSERT INTO staza_kategorija(id, staza_id,kategorija_id,rbr) VALUES (1009,1012,105,5);
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8" s="155" t="s">
        <v>0</v>
      </c>
    </row>
    <row r="9" spans="1:24" ht="15.75" thickTop="1" x14ac:dyDescent="0.25">
      <c r="A9" s="155" t="s">
        <v>0</v>
      </c>
      <c r="B9" s="150">
        <f>B8+1</f>
        <v>2</v>
      </c>
      <c r="C9" s="32">
        <f t="shared" ref="C9:C57" si="7">IF(D9="","",B9)</f>
        <v>2</v>
      </c>
      <c r="D9" s="33" t="str">
        <f t="shared" si="0"/>
        <v>M14</v>
      </c>
      <c r="E9" s="78">
        <f t="shared" si="1"/>
        <v>111</v>
      </c>
      <c r="F9" s="78" t="str">
        <f t="shared" si="2"/>
        <v/>
      </c>
      <c r="G9" s="58">
        <f t="shared" ref="G9:G57" si="8">IF(E9="NEMA",F9,E9)</f>
        <v>111</v>
      </c>
      <c r="H9" s="155" t="s">
        <v>0</v>
      </c>
      <c r="I9" s="45"/>
      <c r="J9" s="155" t="s">
        <v>0</v>
      </c>
      <c r="K9" s="63" t="str">
        <f>IF(I9="","",MAX(K$7:K8)+1)</f>
        <v/>
      </c>
      <c r="L9" s="58" t="str">
        <f t="shared" si="3"/>
        <v/>
      </c>
      <c r="M9" s="155" t="s">
        <v>0</v>
      </c>
      <c r="N9" s="153" t="str">
        <f t="shared" ref="N9:N57" si="9">IF(K9="","","INSERT INTO kategorija_alias(id,alias,kategorija_id) VALUES ("&amp;K9&amp;",'"&amp;D9&amp;"',"&amp;L9&amp;");")</f>
        <v/>
      </c>
      <c r="O9" s="155" t="s">
        <v>0</v>
      </c>
      <c r="P9" s="63">
        <f>IF(G9="","",MAX(P$7:P8)+1)</f>
        <v>1002</v>
      </c>
      <c r="Q9" s="78">
        <f t="shared" si="4"/>
        <v>1006</v>
      </c>
      <c r="R9" s="78">
        <f t="shared" ref="R9:R57" si="10">G9</f>
        <v>111</v>
      </c>
      <c r="S9" s="58">
        <f t="shared" si="5"/>
        <v>11</v>
      </c>
      <c r="T9" s="155" t="s">
        <v>0</v>
      </c>
      <c r="U9" s="20" t="str">
        <f t="shared" ref="U9:U57" si="11">IF(D9="","",IF(Q9="NEMA","","INSERT INTO staza_kategorija(id, staza_id,kategorija_id,rbr) VALUES ("&amp;P9&amp;","&amp;Q9&amp;","&amp;R9&amp;","&amp;S9&amp;");"))</f>
        <v>INSERT INTO staza_kategorija(id, staza_id,kategorija_id,rbr) VALUES (1002,1006,111,11);</v>
      </c>
      <c r="V9" s="155" t="s">
        <v>0</v>
      </c>
      <c r="W9" s="20" t="str">
        <f t="shared" si="6"/>
        <v>INSERT INTO staza_kategorija(id, staza_id,kategorija_id,rbr) VALUES (1002,1006,111,11);
INSERT INTO staza_kategorija(id, staza_id,kategorija_id,rbr) VALUES (1003,1009,110,10);
INSERT INTO staza_kategorija(id, staza_id,kategorija_id,rbr) VALUES (1004,1010,109,9);
INSERT INTO staza_kategorija(id, staza_id,kategorija_id,rbr) VALUES (1005,1003,101,1);
INSERT INTO staza_kategorija(id, staza_id,kategorija_id,rbr) VALUES (1006,1009,108,8);
INSERT INTO staza_kategorija(id, staza_id,kategorija_id,rbr) VALUES (1007,1002,107,7);
INSERT INTO staza_kategorija(id, staza_id,kategorija_id,rbr) VALUES (1008,1011,106,6);
INSERT INTO staza_kategorija(id, staza_id,kategorija_id,rbr) VALUES (1009,1012,105,5);
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9" s="155" t="s">
        <v>0</v>
      </c>
    </row>
    <row r="10" spans="1:24" x14ac:dyDescent="0.25">
      <c r="A10" s="155" t="s">
        <v>0</v>
      </c>
      <c r="B10" s="150">
        <f t="shared" ref="B10:B57" si="12">B9+1</f>
        <v>3</v>
      </c>
      <c r="C10" s="32">
        <f t="shared" si="7"/>
        <v>3</v>
      </c>
      <c r="D10" s="33" t="str">
        <f t="shared" si="0"/>
        <v>M16</v>
      </c>
      <c r="E10" s="78">
        <f t="shared" si="1"/>
        <v>110</v>
      </c>
      <c r="F10" s="78" t="str">
        <f t="shared" si="2"/>
        <v/>
      </c>
      <c r="G10" s="58">
        <f t="shared" si="8"/>
        <v>110</v>
      </c>
      <c r="H10" s="155" t="s">
        <v>0</v>
      </c>
      <c r="I10" s="45"/>
      <c r="J10" s="155" t="s">
        <v>0</v>
      </c>
      <c r="K10" s="63" t="str">
        <f>IF(I10="","",MAX(K$7:K9)+1)</f>
        <v/>
      </c>
      <c r="L10" s="58" t="str">
        <f t="shared" si="3"/>
        <v/>
      </c>
      <c r="M10" s="155" t="s">
        <v>0</v>
      </c>
      <c r="N10" s="153" t="str">
        <f t="shared" si="9"/>
        <v/>
      </c>
      <c r="O10" s="155" t="s">
        <v>0</v>
      </c>
      <c r="P10" s="63">
        <f>IF(G10="","",MAX(P$7:P9)+1)</f>
        <v>1003</v>
      </c>
      <c r="Q10" s="78">
        <f t="shared" si="4"/>
        <v>1009</v>
      </c>
      <c r="R10" s="78">
        <f t="shared" si="10"/>
        <v>110</v>
      </c>
      <c r="S10" s="58">
        <f t="shared" si="5"/>
        <v>10</v>
      </c>
      <c r="T10" s="155" t="s">
        <v>0</v>
      </c>
      <c r="U10" s="20" t="str">
        <f t="shared" si="11"/>
        <v>INSERT INTO staza_kategorija(id, staza_id,kategorija_id,rbr) VALUES (1003,1009,110,10);</v>
      </c>
      <c r="V10" s="155" t="s">
        <v>0</v>
      </c>
      <c r="W10" s="20" t="str">
        <f t="shared" si="6"/>
        <v>INSERT INTO staza_kategorija(id, staza_id,kategorija_id,rbr) VALUES (1003,1009,110,10);
INSERT INTO staza_kategorija(id, staza_id,kategorija_id,rbr) VALUES (1004,1010,109,9);
INSERT INTO staza_kategorija(id, staza_id,kategorija_id,rbr) VALUES (1005,1003,101,1);
INSERT INTO staza_kategorija(id, staza_id,kategorija_id,rbr) VALUES (1006,1009,108,8);
INSERT INTO staza_kategorija(id, staza_id,kategorija_id,rbr) VALUES (1007,1002,107,7);
INSERT INTO staza_kategorija(id, staza_id,kategorija_id,rbr) VALUES (1008,1011,106,6);
INSERT INTO staza_kategorija(id, staza_id,kategorija_id,rbr) VALUES (1009,1012,105,5);
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10" s="155" t="s">
        <v>0</v>
      </c>
    </row>
    <row r="11" spans="1:24" x14ac:dyDescent="0.25">
      <c r="A11" s="155" t="s">
        <v>0</v>
      </c>
      <c r="B11" s="150">
        <f t="shared" si="12"/>
        <v>4</v>
      </c>
      <c r="C11" s="32">
        <f t="shared" si="7"/>
        <v>4</v>
      </c>
      <c r="D11" s="33" t="str">
        <f t="shared" si="0"/>
        <v>M20</v>
      </c>
      <c r="E11" s="78">
        <f t="shared" si="1"/>
        <v>109</v>
      </c>
      <c r="F11" s="78" t="str">
        <f t="shared" si="2"/>
        <v/>
      </c>
      <c r="G11" s="58">
        <f t="shared" si="8"/>
        <v>109</v>
      </c>
      <c r="H11" s="155" t="s">
        <v>0</v>
      </c>
      <c r="I11" s="45"/>
      <c r="J11" s="155" t="s">
        <v>0</v>
      </c>
      <c r="K11" s="63" t="str">
        <f>IF(I11="","",MAX(K$7:K10)+1)</f>
        <v/>
      </c>
      <c r="L11" s="58" t="str">
        <f t="shared" si="3"/>
        <v/>
      </c>
      <c r="M11" s="155" t="s">
        <v>0</v>
      </c>
      <c r="N11" s="153" t="str">
        <f t="shared" si="9"/>
        <v/>
      </c>
      <c r="O11" s="155" t="s">
        <v>0</v>
      </c>
      <c r="P11" s="63">
        <f>IF(G11="","",MAX(P$7:P10)+1)</f>
        <v>1004</v>
      </c>
      <c r="Q11" s="78">
        <f t="shared" si="4"/>
        <v>1010</v>
      </c>
      <c r="R11" s="78">
        <f t="shared" si="10"/>
        <v>109</v>
      </c>
      <c r="S11" s="58">
        <f t="shared" si="5"/>
        <v>9</v>
      </c>
      <c r="T11" s="155" t="s">
        <v>0</v>
      </c>
      <c r="U11" s="20" t="str">
        <f t="shared" si="11"/>
        <v>INSERT INTO staza_kategorija(id, staza_id,kategorija_id,rbr) VALUES (1004,1010,109,9);</v>
      </c>
      <c r="V11" s="155" t="s">
        <v>0</v>
      </c>
      <c r="W11" s="20" t="str">
        <f t="shared" si="6"/>
        <v>INSERT INTO staza_kategorija(id, staza_id,kategorija_id,rbr) VALUES (1004,1010,109,9);
INSERT INTO staza_kategorija(id, staza_id,kategorija_id,rbr) VALUES (1005,1003,101,1);
INSERT INTO staza_kategorija(id, staza_id,kategorija_id,rbr) VALUES (1006,1009,108,8);
INSERT INTO staza_kategorija(id, staza_id,kategorija_id,rbr) VALUES (1007,1002,107,7);
INSERT INTO staza_kategorija(id, staza_id,kategorija_id,rbr) VALUES (1008,1011,106,6);
INSERT INTO staza_kategorija(id, staza_id,kategorija_id,rbr) VALUES (1009,1012,105,5);
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11" s="155" t="s">
        <v>0</v>
      </c>
    </row>
    <row r="12" spans="1:24" x14ac:dyDescent="0.25">
      <c r="A12" s="155" t="s">
        <v>0</v>
      </c>
      <c r="B12" s="150">
        <f t="shared" si="12"/>
        <v>5</v>
      </c>
      <c r="C12" s="32">
        <f t="shared" si="7"/>
        <v>5</v>
      </c>
      <c r="D12" s="33" t="str">
        <f t="shared" si="0"/>
        <v>M21A</v>
      </c>
      <c r="E12" s="78">
        <f t="shared" si="1"/>
        <v>101</v>
      </c>
      <c r="F12" s="78" t="str">
        <f t="shared" si="2"/>
        <v/>
      </c>
      <c r="G12" s="58">
        <f t="shared" si="8"/>
        <v>101</v>
      </c>
      <c r="H12" s="155" t="s">
        <v>0</v>
      </c>
      <c r="I12" s="45"/>
      <c r="J12" s="155" t="s">
        <v>0</v>
      </c>
      <c r="K12" s="63" t="str">
        <f>IF(I12="","",MAX(K$7:K11)+1)</f>
        <v/>
      </c>
      <c r="L12" s="58" t="str">
        <f t="shared" si="3"/>
        <v/>
      </c>
      <c r="M12" s="155" t="s">
        <v>0</v>
      </c>
      <c r="N12" s="153" t="str">
        <f t="shared" si="9"/>
        <v/>
      </c>
      <c r="O12" s="155" t="s">
        <v>0</v>
      </c>
      <c r="P12" s="63">
        <f>IF(G12="","",MAX(P$7:P11)+1)</f>
        <v>1005</v>
      </c>
      <c r="Q12" s="78">
        <f t="shared" si="4"/>
        <v>1003</v>
      </c>
      <c r="R12" s="78">
        <f t="shared" si="10"/>
        <v>101</v>
      </c>
      <c r="S12" s="58">
        <f t="shared" si="5"/>
        <v>1</v>
      </c>
      <c r="T12" s="155" t="s">
        <v>0</v>
      </c>
      <c r="U12" s="20" t="str">
        <f t="shared" si="11"/>
        <v>INSERT INTO staza_kategorija(id, staza_id,kategorija_id,rbr) VALUES (1005,1003,101,1);</v>
      </c>
      <c r="V12" s="155" t="s">
        <v>0</v>
      </c>
      <c r="W12" s="20" t="str">
        <f t="shared" si="6"/>
        <v>INSERT INTO staza_kategorija(id, staza_id,kategorija_id,rbr) VALUES (1005,1003,101,1);
INSERT INTO staza_kategorija(id, staza_id,kategorija_id,rbr) VALUES (1006,1009,108,8);
INSERT INTO staza_kategorija(id, staza_id,kategorija_id,rbr) VALUES (1007,1002,107,7);
INSERT INTO staza_kategorija(id, staza_id,kategorija_id,rbr) VALUES (1008,1011,106,6);
INSERT INTO staza_kategorija(id, staza_id,kategorija_id,rbr) VALUES (1009,1012,105,5);
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12" s="155" t="s">
        <v>0</v>
      </c>
    </row>
    <row r="13" spans="1:24" x14ac:dyDescent="0.25">
      <c r="A13" s="155" t="s">
        <v>0</v>
      </c>
      <c r="B13" s="150">
        <f t="shared" si="12"/>
        <v>6</v>
      </c>
      <c r="C13" s="32">
        <f t="shared" si="7"/>
        <v>6</v>
      </c>
      <c r="D13" s="33" t="str">
        <f t="shared" si="0"/>
        <v>M21B</v>
      </c>
      <c r="E13" s="78">
        <f t="shared" si="1"/>
        <v>108</v>
      </c>
      <c r="F13" s="78" t="str">
        <f t="shared" si="2"/>
        <v/>
      </c>
      <c r="G13" s="58">
        <f t="shared" si="8"/>
        <v>108</v>
      </c>
      <c r="H13" s="155" t="s">
        <v>0</v>
      </c>
      <c r="I13" s="45"/>
      <c r="J13" s="155" t="s">
        <v>0</v>
      </c>
      <c r="K13" s="63" t="str">
        <f>IF(I13="","",MAX(K$7:K12)+1)</f>
        <v/>
      </c>
      <c r="L13" s="58" t="str">
        <f t="shared" si="3"/>
        <v/>
      </c>
      <c r="M13" s="155" t="s">
        <v>0</v>
      </c>
      <c r="N13" s="153" t="str">
        <f t="shared" si="9"/>
        <v/>
      </c>
      <c r="O13" s="155" t="s">
        <v>0</v>
      </c>
      <c r="P13" s="63">
        <f>IF(G13="","",MAX(P$7:P12)+1)</f>
        <v>1006</v>
      </c>
      <c r="Q13" s="78">
        <f t="shared" si="4"/>
        <v>1009</v>
      </c>
      <c r="R13" s="78">
        <f t="shared" si="10"/>
        <v>108</v>
      </c>
      <c r="S13" s="58">
        <f t="shared" si="5"/>
        <v>8</v>
      </c>
      <c r="T13" s="155" t="s">
        <v>0</v>
      </c>
      <c r="U13" s="20" t="str">
        <f t="shared" si="11"/>
        <v>INSERT INTO staza_kategorija(id, staza_id,kategorija_id,rbr) VALUES (1006,1009,108,8);</v>
      </c>
      <c r="V13" s="155" t="s">
        <v>0</v>
      </c>
      <c r="W13" s="20" t="str">
        <f t="shared" si="6"/>
        <v>INSERT INTO staza_kategorija(id, staza_id,kategorija_id,rbr) VALUES (1006,1009,108,8);
INSERT INTO staza_kategorija(id, staza_id,kategorija_id,rbr) VALUES (1007,1002,107,7);
INSERT INTO staza_kategorija(id, staza_id,kategorija_id,rbr) VALUES (1008,1011,106,6);
INSERT INTO staza_kategorija(id, staza_id,kategorija_id,rbr) VALUES (1009,1012,105,5);
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13" s="155" t="s">
        <v>0</v>
      </c>
    </row>
    <row r="14" spans="1:24" x14ac:dyDescent="0.25">
      <c r="A14" s="155" t="s">
        <v>0</v>
      </c>
      <c r="B14" s="150">
        <f t="shared" si="12"/>
        <v>7</v>
      </c>
      <c r="C14" s="32">
        <f t="shared" si="7"/>
        <v>7</v>
      </c>
      <c r="D14" s="33" t="str">
        <f t="shared" si="0"/>
        <v>M35</v>
      </c>
      <c r="E14" s="78">
        <f t="shared" si="1"/>
        <v>107</v>
      </c>
      <c r="F14" s="78" t="str">
        <f t="shared" si="2"/>
        <v/>
      </c>
      <c r="G14" s="58">
        <f t="shared" si="8"/>
        <v>107</v>
      </c>
      <c r="H14" s="155" t="s">
        <v>0</v>
      </c>
      <c r="I14" s="45"/>
      <c r="J14" s="155" t="s">
        <v>0</v>
      </c>
      <c r="K14" s="63" t="str">
        <f>IF(I14="","",MAX(K$7:K13)+1)</f>
        <v/>
      </c>
      <c r="L14" s="58" t="str">
        <f t="shared" si="3"/>
        <v/>
      </c>
      <c r="M14" s="155" t="s">
        <v>0</v>
      </c>
      <c r="N14" s="153" t="str">
        <f t="shared" si="9"/>
        <v/>
      </c>
      <c r="O14" s="155" t="s">
        <v>0</v>
      </c>
      <c r="P14" s="63">
        <f>IF(G14="","",MAX(P$7:P13)+1)</f>
        <v>1007</v>
      </c>
      <c r="Q14" s="78">
        <f t="shared" si="4"/>
        <v>1002</v>
      </c>
      <c r="R14" s="78">
        <f t="shared" si="10"/>
        <v>107</v>
      </c>
      <c r="S14" s="58">
        <f t="shared" si="5"/>
        <v>7</v>
      </c>
      <c r="T14" s="155" t="s">
        <v>0</v>
      </c>
      <c r="U14" s="20" t="str">
        <f t="shared" si="11"/>
        <v>INSERT INTO staza_kategorija(id, staza_id,kategorija_id,rbr) VALUES (1007,1002,107,7);</v>
      </c>
      <c r="V14" s="155" t="s">
        <v>0</v>
      </c>
      <c r="W14" s="20" t="str">
        <f t="shared" si="6"/>
        <v>INSERT INTO staza_kategorija(id, staza_id,kategorija_id,rbr) VALUES (1007,1002,107,7);
INSERT INTO staza_kategorija(id, staza_id,kategorija_id,rbr) VALUES (1008,1011,106,6);
INSERT INTO staza_kategorija(id, staza_id,kategorija_id,rbr) VALUES (1009,1012,105,5);
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14" s="155" t="s">
        <v>0</v>
      </c>
    </row>
    <row r="15" spans="1:24" x14ac:dyDescent="0.25">
      <c r="A15" s="155" t="s">
        <v>0</v>
      </c>
      <c r="B15" s="150">
        <f t="shared" si="12"/>
        <v>8</v>
      </c>
      <c r="C15" s="32">
        <f t="shared" si="7"/>
        <v>8</v>
      </c>
      <c r="D15" s="33" t="str">
        <f t="shared" si="0"/>
        <v>M45</v>
      </c>
      <c r="E15" s="78">
        <f t="shared" si="1"/>
        <v>106</v>
      </c>
      <c r="F15" s="78" t="str">
        <f t="shared" si="2"/>
        <v/>
      </c>
      <c r="G15" s="58">
        <f t="shared" si="8"/>
        <v>106</v>
      </c>
      <c r="H15" s="155" t="s">
        <v>0</v>
      </c>
      <c r="I15" s="45"/>
      <c r="J15" s="155" t="s">
        <v>0</v>
      </c>
      <c r="K15" s="63" t="str">
        <f>IF(I15="","",MAX(K$7:K14)+1)</f>
        <v/>
      </c>
      <c r="L15" s="58" t="str">
        <f t="shared" si="3"/>
        <v/>
      </c>
      <c r="M15" s="155" t="s">
        <v>0</v>
      </c>
      <c r="N15" s="153" t="str">
        <f t="shared" si="9"/>
        <v/>
      </c>
      <c r="O15" s="155" t="s">
        <v>0</v>
      </c>
      <c r="P15" s="63">
        <f>IF(G15="","",MAX(P$7:P14)+1)</f>
        <v>1008</v>
      </c>
      <c r="Q15" s="78">
        <f t="shared" si="4"/>
        <v>1011</v>
      </c>
      <c r="R15" s="78">
        <f t="shared" si="10"/>
        <v>106</v>
      </c>
      <c r="S15" s="58">
        <f t="shared" si="5"/>
        <v>6</v>
      </c>
      <c r="T15" s="155" t="s">
        <v>0</v>
      </c>
      <c r="U15" s="20" t="str">
        <f t="shared" si="11"/>
        <v>INSERT INTO staza_kategorija(id, staza_id,kategorija_id,rbr) VALUES (1008,1011,106,6);</v>
      </c>
      <c r="V15" s="155" t="s">
        <v>0</v>
      </c>
      <c r="W15" s="20" t="str">
        <f t="shared" si="6"/>
        <v>INSERT INTO staza_kategorija(id, staza_id,kategorija_id,rbr) VALUES (1008,1011,106,6);
INSERT INTO staza_kategorija(id, staza_id,kategorija_id,rbr) VALUES (1009,1012,105,5);
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15" s="155" t="s">
        <v>0</v>
      </c>
    </row>
    <row r="16" spans="1:24" x14ac:dyDescent="0.25">
      <c r="A16" s="155" t="s">
        <v>0</v>
      </c>
      <c r="B16" s="150">
        <f t="shared" si="12"/>
        <v>9</v>
      </c>
      <c r="C16" s="32">
        <f t="shared" si="7"/>
        <v>9</v>
      </c>
      <c r="D16" s="33" t="str">
        <f t="shared" si="0"/>
        <v>M55</v>
      </c>
      <c r="E16" s="78">
        <f t="shared" si="1"/>
        <v>105</v>
      </c>
      <c r="F16" s="78" t="str">
        <f t="shared" si="2"/>
        <v/>
      </c>
      <c r="G16" s="58">
        <f t="shared" si="8"/>
        <v>105</v>
      </c>
      <c r="H16" s="155" t="s">
        <v>0</v>
      </c>
      <c r="I16" s="45"/>
      <c r="J16" s="155" t="s">
        <v>0</v>
      </c>
      <c r="K16" s="63" t="str">
        <f>IF(I16="","",MAX(K$7:K15)+1)</f>
        <v/>
      </c>
      <c r="L16" s="58" t="str">
        <f t="shared" si="3"/>
        <v/>
      </c>
      <c r="M16" s="155" t="s">
        <v>0</v>
      </c>
      <c r="N16" s="153" t="str">
        <f t="shared" si="9"/>
        <v/>
      </c>
      <c r="O16" s="155" t="s">
        <v>0</v>
      </c>
      <c r="P16" s="63">
        <f>IF(G16="","",MAX(P$7:P15)+1)</f>
        <v>1009</v>
      </c>
      <c r="Q16" s="78">
        <f t="shared" si="4"/>
        <v>1012</v>
      </c>
      <c r="R16" s="78">
        <f t="shared" si="10"/>
        <v>105</v>
      </c>
      <c r="S16" s="58">
        <f t="shared" si="5"/>
        <v>5</v>
      </c>
      <c r="T16" s="155" t="s">
        <v>0</v>
      </c>
      <c r="U16" s="20" t="str">
        <f t="shared" si="11"/>
        <v>INSERT INTO staza_kategorija(id, staza_id,kategorija_id,rbr) VALUES (1009,1012,105,5);</v>
      </c>
      <c r="V16" s="155" t="s">
        <v>0</v>
      </c>
      <c r="W16" s="20" t="str">
        <f t="shared" si="6"/>
        <v>INSERT INTO staza_kategorija(id, staza_id,kategorija_id,rbr) VALUES (1009,1012,105,5);
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16" s="155" t="s">
        <v>0</v>
      </c>
    </row>
    <row r="17" spans="1:24" x14ac:dyDescent="0.25">
      <c r="A17" s="155" t="s">
        <v>0</v>
      </c>
      <c r="B17" s="150">
        <f t="shared" si="12"/>
        <v>10</v>
      </c>
      <c r="C17" s="32">
        <f t="shared" si="7"/>
        <v>10</v>
      </c>
      <c r="D17" s="33" t="str">
        <f t="shared" si="0"/>
        <v>M65</v>
      </c>
      <c r="E17" s="78">
        <f t="shared" si="1"/>
        <v>104</v>
      </c>
      <c r="F17" s="78" t="str">
        <f t="shared" si="2"/>
        <v/>
      </c>
      <c r="G17" s="58">
        <f t="shared" si="8"/>
        <v>104</v>
      </c>
      <c r="H17" s="155" t="s">
        <v>0</v>
      </c>
      <c r="I17" s="45"/>
      <c r="J17" s="155" t="s">
        <v>0</v>
      </c>
      <c r="K17" s="63" t="str">
        <f>IF(I17="","",MAX(K$7:K16)+1)</f>
        <v/>
      </c>
      <c r="L17" s="58" t="str">
        <f t="shared" si="3"/>
        <v/>
      </c>
      <c r="M17" s="155" t="s">
        <v>0</v>
      </c>
      <c r="N17" s="153" t="str">
        <f t="shared" si="9"/>
        <v/>
      </c>
      <c r="O17" s="155" t="s">
        <v>0</v>
      </c>
      <c r="P17" s="63">
        <f>IF(G17="","",MAX(P$7:P16)+1)</f>
        <v>1010</v>
      </c>
      <c r="Q17" s="78">
        <f t="shared" si="4"/>
        <v>1008</v>
      </c>
      <c r="R17" s="78">
        <f t="shared" si="10"/>
        <v>104</v>
      </c>
      <c r="S17" s="58">
        <f t="shared" si="5"/>
        <v>4</v>
      </c>
      <c r="T17" s="155" t="s">
        <v>0</v>
      </c>
      <c r="U17" s="20" t="str">
        <f t="shared" si="11"/>
        <v>INSERT INTO staza_kategorija(id, staza_id,kategorija_id,rbr) VALUES (1010,1008,104,4);</v>
      </c>
      <c r="V17" s="155" t="s">
        <v>0</v>
      </c>
      <c r="W17" s="20" t="str">
        <f t="shared" si="6"/>
        <v>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17" s="155" t="s">
        <v>0</v>
      </c>
    </row>
    <row r="18" spans="1:24" x14ac:dyDescent="0.25">
      <c r="A18" s="155" t="s">
        <v>0</v>
      </c>
      <c r="B18" s="150">
        <f t="shared" si="12"/>
        <v>11</v>
      </c>
      <c r="C18" s="32">
        <f t="shared" si="7"/>
        <v>11</v>
      </c>
      <c r="D18" s="33" t="str">
        <f t="shared" si="0"/>
        <v>M70</v>
      </c>
      <c r="E18" s="78">
        <f t="shared" si="1"/>
        <v>103</v>
      </c>
      <c r="F18" s="78" t="str">
        <f t="shared" si="2"/>
        <v/>
      </c>
      <c r="G18" s="58">
        <f t="shared" si="8"/>
        <v>103</v>
      </c>
      <c r="H18" s="155" t="s">
        <v>0</v>
      </c>
      <c r="I18" s="45"/>
      <c r="J18" s="155" t="s">
        <v>0</v>
      </c>
      <c r="K18" s="63" t="str">
        <f>IF(I18="","",MAX(K$7:K17)+1)</f>
        <v/>
      </c>
      <c r="L18" s="58" t="str">
        <f t="shared" si="3"/>
        <v/>
      </c>
      <c r="M18" s="155" t="s">
        <v>0</v>
      </c>
      <c r="N18" s="153" t="str">
        <f t="shared" si="9"/>
        <v/>
      </c>
      <c r="O18" s="155" t="s">
        <v>0</v>
      </c>
      <c r="P18" s="63">
        <f>IF(G18="","",MAX(P$7:P17)+1)</f>
        <v>1011</v>
      </c>
      <c r="Q18" s="78">
        <f t="shared" si="4"/>
        <v>1008</v>
      </c>
      <c r="R18" s="78">
        <f t="shared" si="10"/>
        <v>103</v>
      </c>
      <c r="S18" s="58">
        <f t="shared" si="5"/>
        <v>3</v>
      </c>
      <c r="T18" s="155" t="s">
        <v>0</v>
      </c>
      <c r="U18" s="20" t="str">
        <f t="shared" si="11"/>
        <v>INSERT INTO staza_kategorija(id, staza_id,kategorija_id,rbr) VALUES (1011,1008,103,3);</v>
      </c>
      <c r="V18" s="155" t="s">
        <v>0</v>
      </c>
      <c r="W18" s="20" t="str">
        <f t="shared" si="6"/>
        <v>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18" s="155" t="s">
        <v>0</v>
      </c>
    </row>
    <row r="19" spans="1:24" x14ac:dyDescent="0.25">
      <c r="A19" s="155" t="s">
        <v>0</v>
      </c>
      <c r="B19" s="150">
        <f t="shared" si="12"/>
        <v>12</v>
      </c>
      <c r="C19" s="32">
        <f t="shared" si="7"/>
        <v>12</v>
      </c>
      <c r="D19" s="33" t="str">
        <f t="shared" si="0"/>
        <v>OPEN</v>
      </c>
      <c r="E19" s="78" t="str">
        <f t="shared" si="1"/>
        <v>NEMA</v>
      </c>
      <c r="F19" s="78">
        <f t="shared" si="2"/>
        <v>291</v>
      </c>
      <c r="G19" s="58">
        <f t="shared" si="8"/>
        <v>291</v>
      </c>
      <c r="H19" s="155" t="s">
        <v>0</v>
      </c>
      <c r="I19" s="45"/>
      <c r="J19" s="155" t="s">
        <v>0</v>
      </c>
      <c r="K19" s="63" t="str">
        <f>IF(I19="","",MAX(K$7:K18)+1)</f>
        <v/>
      </c>
      <c r="L19" s="58" t="str">
        <f t="shared" si="3"/>
        <v/>
      </c>
      <c r="M19" s="155" t="s">
        <v>0</v>
      </c>
      <c r="N19" s="153" t="str">
        <f t="shared" si="9"/>
        <v/>
      </c>
      <c r="O19" s="155" t="s">
        <v>0</v>
      </c>
      <c r="P19" s="63">
        <f>IF(G19="","",MAX(P$7:P18)+1)</f>
        <v>1012</v>
      </c>
      <c r="Q19" s="78">
        <f t="shared" si="4"/>
        <v>1004</v>
      </c>
      <c r="R19" s="78">
        <f t="shared" si="10"/>
        <v>291</v>
      </c>
      <c r="S19" s="58">
        <f t="shared" si="5"/>
        <v>23</v>
      </c>
      <c r="T19" s="155" t="s">
        <v>0</v>
      </c>
      <c r="U19" s="20" t="str">
        <f t="shared" si="11"/>
        <v>INSERT INTO staza_kategorija(id, staza_id,kategorija_id,rbr) VALUES (1012,1004,291,23);</v>
      </c>
      <c r="V19" s="155" t="s">
        <v>0</v>
      </c>
      <c r="W19" s="20" t="str">
        <f t="shared" si="6"/>
        <v>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19" s="155" t="s">
        <v>0</v>
      </c>
    </row>
    <row r="20" spans="1:24" x14ac:dyDescent="0.25">
      <c r="A20" s="155" t="s">
        <v>0</v>
      </c>
      <c r="B20" s="150">
        <f t="shared" si="12"/>
        <v>13</v>
      </c>
      <c r="C20" s="32">
        <f t="shared" si="7"/>
        <v>13</v>
      </c>
      <c r="D20" s="33" t="str">
        <f t="shared" si="0"/>
        <v>Ž12</v>
      </c>
      <c r="E20" s="78">
        <f t="shared" si="1"/>
        <v>122</v>
      </c>
      <c r="F20" s="78" t="str">
        <f t="shared" si="2"/>
        <v/>
      </c>
      <c r="G20" s="58">
        <f t="shared" si="8"/>
        <v>122</v>
      </c>
      <c r="H20" s="155" t="s">
        <v>0</v>
      </c>
      <c r="I20" s="45"/>
      <c r="J20" s="155" t="s">
        <v>0</v>
      </c>
      <c r="K20" s="63" t="str">
        <f>IF(I20="","",MAX(K$7:K19)+1)</f>
        <v/>
      </c>
      <c r="L20" s="58" t="str">
        <f t="shared" si="3"/>
        <v/>
      </c>
      <c r="M20" s="155" t="s">
        <v>0</v>
      </c>
      <c r="N20" s="153" t="str">
        <f t="shared" si="9"/>
        <v/>
      </c>
      <c r="O20" s="155" t="s">
        <v>0</v>
      </c>
      <c r="P20" s="63">
        <f>IF(G20="","",MAX(P$7:P19)+1)</f>
        <v>1013</v>
      </c>
      <c r="Q20" s="78">
        <f t="shared" si="4"/>
        <v>1001</v>
      </c>
      <c r="R20" s="78">
        <f t="shared" si="10"/>
        <v>122</v>
      </c>
      <c r="S20" s="58">
        <f t="shared" si="5"/>
        <v>22</v>
      </c>
      <c r="T20" s="155" t="s">
        <v>0</v>
      </c>
      <c r="U20" s="20" t="str">
        <f t="shared" si="11"/>
        <v>INSERT INTO staza_kategorija(id, staza_id,kategorija_id,rbr) VALUES (1013,1001,122,22);</v>
      </c>
      <c r="V20" s="155" t="s">
        <v>0</v>
      </c>
      <c r="W20" s="20" t="str">
        <f t="shared" si="6"/>
        <v>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20" s="155" t="s">
        <v>0</v>
      </c>
    </row>
    <row r="21" spans="1:24" x14ac:dyDescent="0.25">
      <c r="A21" s="155" t="s">
        <v>0</v>
      </c>
      <c r="B21" s="150">
        <f t="shared" si="12"/>
        <v>14</v>
      </c>
      <c r="C21" s="32">
        <f t="shared" si="7"/>
        <v>14</v>
      </c>
      <c r="D21" s="33" t="str">
        <f t="shared" si="0"/>
        <v>Ž14</v>
      </c>
      <c r="E21" s="78">
        <f t="shared" si="1"/>
        <v>121</v>
      </c>
      <c r="F21" s="78" t="str">
        <f t="shared" si="2"/>
        <v/>
      </c>
      <c r="G21" s="58">
        <f t="shared" si="8"/>
        <v>121</v>
      </c>
      <c r="H21" s="155" t="s">
        <v>0</v>
      </c>
      <c r="I21" s="45"/>
      <c r="J21" s="155" t="s">
        <v>0</v>
      </c>
      <c r="K21" s="63" t="str">
        <f>IF(I21="","",MAX(K$7:K20)+1)</f>
        <v/>
      </c>
      <c r="L21" s="58" t="str">
        <f t="shared" si="3"/>
        <v/>
      </c>
      <c r="M21" s="155" t="s">
        <v>0</v>
      </c>
      <c r="N21" s="153" t="str">
        <f t="shared" si="9"/>
        <v/>
      </c>
      <c r="O21" s="155" t="s">
        <v>0</v>
      </c>
      <c r="P21" s="63">
        <f>IF(G21="","",MAX(P$7:P20)+1)</f>
        <v>1014</v>
      </c>
      <c r="Q21" s="78">
        <f t="shared" si="4"/>
        <v>1006</v>
      </c>
      <c r="R21" s="78">
        <f t="shared" si="10"/>
        <v>121</v>
      </c>
      <c r="S21" s="58">
        <f t="shared" si="5"/>
        <v>21</v>
      </c>
      <c r="T21" s="155" t="s">
        <v>0</v>
      </c>
      <c r="U21" s="20" t="str">
        <f t="shared" si="11"/>
        <v>INSERT INTO staza_kategorija(id, staza_id,kategorija_id,rbr) VALUES (1014,1006,121,21);</v>
      </c>
      <c r="V21" s="155" t="s">
        <v>0</v>
      </c>
      <c r="W21" s="20" t="str">
        <f t="shared" si="6"/>
        <v>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21" s="155" t="s">
        <v>0</v>
      </c>
    </row>
    <row r="22" spans="1:24" x14ac:dyDescent="0.25">
      <c r="A22" s="155" t="s">
        <v>0</v>
      </c>
      <c r="B22" s="150">
        <f t="shared" si="12"/>
        <v>15</v>
      </c>
      <c r="C22" s="32">
        <f t="shared" si="7"/>
        <v>15</v>
      </c>
      <c r="D22" s="33" t="str">
        <f t="shared" si="0"/>
        <v>Ž16</v>
      </c>
      <c r="E22" s="78">
        <f t="shared" si="1"/>
        <v>120</v>
      </c>
      <c r="F22" s="78" t="str">
        <f t="shared" si="2"/>
        <v/>
      </c>
      <c r="G22" s="58">
        <f t="shared" si="8"/>
        <v>120</v>
      </c>
      <c r="H22" s="155" t="s">
        <v>0</v>
      </c>
      <c r="I22" s="45"/>
      <c r="J22" s="155" t="s">
        <v>0</v>
      </c>
      <c r="K22" s="63" t="str">
        <f>IF(I22="","",MAX(K$7:K21)+1)</f>
        <v/>
      </c>
      <c r="L22" s="58" t="str">
        <f t="shared" si="3"/>
        <v/>
      </c>
      <c r="M22" s="155" t="s">
        <v>0</v>
      </c>
      <c r="N22" s="153" t="str">
        <f t="shared" si="9"/>
        <v/>
      </c>
      <c r="O22" s="155" t="s">
        <v>0</v>
      </c>
      <c r="P22" s="63">
        <f>IF(G22="","",MAX(P$7:P21)+1)</f>
        <v>1015</v>
      </c>
      <c r="Q22" s="78">
        <f t="shared" si="4"/>
        <v>1007</v>
      </c>
      <c r="R22" s="78">
        <f t="shared" si="10"/>
        <v>120</v>
      </c>
      <c r="S22" s="58">
        <f t="shared" si="5"/>
        <v>20</v>
      </c>
      <c r="T22" s="155" t="s">
        <v>0</v>
      </c>
      <c r="U22" s="20" t="str">
        <f t="shared" si="11"/>
        <v>INSERT INTO staza_kategorija(id, staza_id,kategorija_id,rbr) VALUES (1015,1007,120,20);</v>
      </c>
      <c r="V22" s="155" t="s">
        <v>0</v>
      </c>
      <c r="W22" s="20" t="str">
        <f t="shared" si="6"/>
        <v>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22" s="155" t="s">
        <v>0</v>
      </c>
    </row>
    <row r="23" spans="1:24" x14ac:dyDescent="0.25">
      <c r="A23" s="155" t="s">
        <v>0</v>
      </c>
      <c r="B23" s="150">
        <f t="shared" si="12"/>
        <v>16</v>
      </c>
      <c r="C23" s="32">
        <f t="shared" si="7"/>
        <v>16</v>
      </c>
      <c r="D23" s="33" t="str">
        <f t="shared" si="0"/>
        <v>Ž20</v>
      </c>
      <c r="E23" s="78">
        <f t="shared" si="1"/>
        <v>119</v>
      </c>
      <c r="F23" s="78" t="str">
        <f t="shared" si="2"/>
        <v/>
      </c>
      <c r="G23" s="58">
        <f t="shared" si="8"/>
        <v>119</v>
      </c>
      <c r="H23" s="155" t="s">
        <v>0</v>
      </c>
      <c r="I23" s="45"/>
      <c r="J23" s="155" t="s">
        <v>0</v>
      </c>
      <c r="K23" s="63" t="str">
        <f>IF(I23="","",MAX(K$7:K22)+1)</f>
        <v/>
      </c>
      <c r="L23" s="58" t="str">
        <f t="shared" si="3"/>
        <v/>
      </c>
      <c r="M23" s="155" t="s">
        <v>0</v>
      </c>
      <c r="N23" s="153" t="str">
        <f t="shared" si="9"/>
        <v/>
      </c>
      <c r="O23" s="155" t="s">
        <v>0</v>
      </c>
      <c r="P23" s="63">
        <f>IF(G23="","",MAX(P$7:P22)+1)</f>
        <v>1016</v>
      </c>
      <c r="Q23" s="78">
        <f t="shared" si="4"/>
        <v>1011</v>
      </c>
      <c r="R23" s="78">
        <f t="shared" si="10"/>
        <v>119</v>
      </c>
      <c r="S23" s="58">
        <f t="shared" si="5"/>
        <v>19</v>
      </c>
      <c r="T23" s="155" t="s">
        <v>0</v>
      </c>
      <c r="U23" s="20" t="str">
        <f t="shared" si="11"/>
        <v>INSERT INTO staza_kategorija(id, staza_id,kategorija_id,rbr) VALUES (1016,1011,119,19);</v>
      </c>
      <c r="V23" s="155" t="s">
        <v>0</v>
      </c>
      <c r="W23" s="20" t="str">
        <f t="shared" si="6"/>
        <v>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23" s="155" t="s">
        <v>0</v>
      </c>
    </row>
    <row r="24" spans="1:24" x14ac:dyDescent="0.25">
      <c r="A24" s="155" t="s">
        <v>0</v>
      </c>
      <c r="B24" s="150">
        <f t="shared" si="12"/>
        <v>17</v>
      </c>
      <c r="C24" s="32">
        <f t="shared" si="7"/>
        <v>17</v>
      </c>
      <c r="D24" s="33" t="str">
        <f t="shared" si="0"/>
        <v>Ž21A</v>
      </c>
      <c r="E24" s="78">
        <f t="shared" si="1"/>
        <v>102</v>
      </c>
      <c r="F24" s="78" t="str">
        <f t="shared" si="2"/>
        <v/>
      </c>
      <c r="G24" s="58">
        <f t="shared" si="8"/>
        <v>102</v>
      </c>
      <c r="H24" s="155" t="s">
        <v>0</v>
      </c>
      <c r="I24" s="45"/>
      <c r="J24" s="155" t="s">
        <v>0</v>
      </c>
      <c r="K24" s="63" t="str">
        <f>IF(I24="","",MAX(K$7:K23)+1)</f>
        <v/>
      </c>
      <c r="L24" s="58" t="str">
        <f t="shared" si="3"/>
        <v/>
      </c>
      <c r="M24" s="155" t="s">
        <v>0</v>
      </c>
      <c r="N24" s="153" t="str">
        <f t="shared" si="9"/>
        <v/>
      </c>
      <c r="O24" s="155" t="s">
        <v>0</v>
      </c>
      <c r="P24" s="63">
        <f>IF(G24="","",MAX(P$7:P23)+1)</f>
        <v>1017</v>
      </c>
      <c r="Q24" s="78">
        <f t="shared" si="4"/>
        <v>1010</v>
      </c>
      <c r="R24" s="78">
        <f t="shared" si="10"/>
        <v>102</v>
      </c>
      <c r="S24" s="58">
        <f t="shared" si="5"/>
        <v>2</v>
      </c>
      <c r="T24" s="155" t="s">
        <v>0</v>
      </c>
      <c r="U24" s="20" t="str">
        <f t="shared" si="11"/>
        <v>INSERT INTO staza_kategorija(id, staza_id,kategorija_id,rbr) VALUES (1017,1010,102,2);</v>
      </c>
      <c r="V24" s="155" t="s">
        <v>0</v>
      </c>
      <c r="W24" s="20" t="str">
        <f t="shared" si="6"/>
        <v>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24" s="155" t="s">
        <v>0</v>
      </c>
    </row>
    <row r="25" spans="1:24" x14ac:dyDescent="0.25">
      <c r="A25" s="155" t="s">
        <v>0</v>
      </c>
      <c r="B25" s="150">
        <f t="shared" si="12"/>
        <v>18</v>
      </c>
      <c r="C25" s="32">
        <f t="shared" si="7"/>
        <v>18</v>
      </c>
      <c r="D25" s="33" t="str">
        <f t="shared" si="0"/>
        <v>Ž21B</v>
      </c>
      <c r="E25" s="78">
        <f t="shared" si="1"/>
        <v>118</v>
      </c>
      <c r="F25" s="78" t="str">
        <f t="shared" si="2"/>
        <v/>
      </c>
      <c r="G25" s="58">
        <f t="shared" si="8"/>
        <v>118</v>
      </c>
      <c r="H25" s="155" t="s">
        <v>0</v>
      </c>
      <c r="I25" s="45"/>
      <c r="J25" s="155" t="s">
        <v>0</v>
      </c>
      <c r="K25" s="63" t="str">
        <f>IF(I25="","",MAX(K$7:K24)+1)</f>
        <v/>
      </c>
      <c r="L25" s="58" t="str">
        <f t="shared" si="3"/>
        <v/>
      </c>
      <c r="M25" s="155" t="s">
        <v>0</v>
      </c>
      <c r="N25" s="153" t="str">
        <f t="shared" si="9"/>
        <v/>
      </c>
      <c r="O25" s="155" t="s">
        <v>0</v>
      </c>
      <c r="P25" s="63">
        <f>IF(G25="","",MAX(P$7:P24)+1)</f>
        <v>1018</v>
      </c>
      <c r="Q25" s="78">
        <f t="shared" si="4"/>
        <v>1007</v>
      </c>
      <c r="R25" s="78">
        <f t="shared" si="10"/>
        <v>118</v>
      </c>
      <c r="S25" s="58">
        <f t="shared" si="5"/>
        <v>18</v>
      </c>
      <c r="T25" s="155" t="s">
        <v>0</v>
      </c>
      <c r="U25" s="20" t="str">
        <f t="shared" si="11"/>
        <v>INSERT INTO staza_kategorija(id, staza_id,kategorija_id,rbr) VALUES (1018,1007,118,18);</v>
      </c>
      <c r="V25" s="155" t="s">
        <v>0</v>
      </c>
      <c r="W25" s="20" t="str">
        <f t="shared" si="6"/>
        <v>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25" s="155" t="s">
        <v>0</v>
      </c>
    </row>
    <row r="26" spans="1:24" x14ac:dyDescent="0.25">
      <c r="A26" s="155" t="s">
        <v>0</v>
      </c>
      <c r="B26" s="150">
        <f t="shared" si="12"/>
        <v>19</v>
      </c>
      <c r="C26" s="32">
        <f t="shared" si="7"/>
        <v>19</v>
      </c>
      <c r="D26" s="33" t="str">
        <f t="shared" si="0"/>
        <v>Ž35</v>
      </c>
      <c r="E26" s="78">
        <f t="shared" si="1"/>
        <v>117</v>
      </c>
      <c r="F26" s="78" t="str">
        <f t="shared" si="2"/>
        <v/>
      </c>
      <c r="G26" s="58">
        <f t="shared" si="8"/>
        <v>117</v>
      </c>
      <c r="H26" s="155" t="s">
        <v>0</v>
      </c>
      <c r="I26" s="45"/>
      <c r="J26" s="155" t="s">
        <v>0</v>
      </c>
      <c r="K26" s="63" t="str">
        <f>IF(I26="","",MAX(K$7:K25)+1)</f>
        <v/>
      </c>
      <c r="L26" s="58" t="str">
        <f t="shared" si="3"/>
        <v/>
      </c>
      <c r="M26" s="155" t="s">
        <v>0</v>
      </c>
      <c r="N26" s="153" t="str">
        <f t="shared" si="9"/>
        <v/>
      </c>
      <c r="O26" s="155" t="s">
        <v>0</v>
      </c>
      <c r="P26" s="63">
        <f>IF(G26="","",MAX(P$7:P25)+1)</f>
        <v>1019</v>
      </c>
      <c r="Q26" s="78">
        <f t="shared" si="4"/>
        <v>1011</v>
      </c>
      <c r="R26" s="78">
        <f t="shared" si="10"/>
        <v>117</v>
      </c>
      <c r="S26" s="58">
        <f t="shared" si="5"/>
        <v>17</v>
      </c>
      <c r="T26" s="155" t="s">
        <v>0</v>
      </c>
      <c r="U26" s="20" t="str">
        <f t="shared" si="11"/>
        <v>INSERT INTO staza_kategorija(id, staza_id,kategorija_id,rbr) VALUES (1019,1011,117,17);</v>
      </c>
      <c r="V26" s="155" t="s">
        <v>0</v>
      </c>
      <c r="W26" s="20" t="str">
        <f t="shared" si="6"/>
        <v>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26" s="155" t="s">
        <v>0</v>
      </c>
    </row>
    <row r="27" spans="1:24" x14ac:dyDescent="0.25">
      <c r="A27" s="155" t="s">
        <v>0</v>
      </c>
      <c r="B27" s="150">
        <f t="shared" si="12"/>
        <v>20</v>
      </c>
      <c r="C27" s="32">
        <f t="shared" si="7"/>
        <v>20</v>
      </c>
      <c r="D27" s="33" t="str">
        <f t="shared" si="0"/>
        <v>Ž45</v>
      </c>
      <c r="E27" s="78">
        <f t="shared" si="1"/>
        <v>116</v>
      </c>
      <c r="F27" s="78" t="str">
        <f t="shared" si="2"/>
        <v/>
      </c>
      <c r="G27" s="58">
        <f t="shared" si="8"/>
        <v>116</v>
      </c>
      <c r="H27" s="155" t="s">
        <v>0</v>
      </c>
      <c r="I27" s="45"/>
      <c r="J27" s="155" t="s">
        <v>0</v>
      </c>
      <c r="K27" s="63" t="str">
        <f>IF(I27="","",MAX(K$7:K26)+1)</f>
        <v/>
      </c>
      <c r="L27" s="58" t="str">
        <f t="shared" si="3"/>
        <v/>
      </c>
      <c r="M27" s="155" t="s">
        <v>0</v>
      </c>
      <c r="N27" s="153" t="str">
        <f t="shared" si="9"/>
        <v/>
      </c>
      <c r="O27" s="155" t="s">
        <v>0</v>
      </c>
      <c r="P27" s="63">
        <f>IF(G27="","",MAX(P$7:P26)+1)</f>
        <v>1020</v>
      </c>
      <c r="Q27" s="78">
        <f t="shared" si="4"/>
        <v>1012</v>
      </c>
      <c r="R27" s="78">
        <f t="shared" si="10"/>
        <v>116</v>
      </c>
      <c r="S27" s="58">
        <f t="shared" si="5"/>
        <v>16</v>
      </c>
      <c r="T27" s="155" t="s">
        <v>0</v>
      </c>
      <c r="U27" s="20" t="str">
        <f t="shared" si="11"/>
        <v>INSERT INTO staza_kategorija(id, staza_id,kategorija_id,rbr) VALUES (1020,1012,116,16);</v>
      </c>
      <c r="V27" s="155" t="s">
        <v>0</v>
      </c>
      <c r="W27" s="20" t="str">
        <f t="shared" si="6"/>
        <v>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27" s="155" t="s">
        <v>0</v>
      </c>
    </row>
    <row r="28" spans="1:24" x14ac:dyDescent="0.25">
      <c r="A28" s="155" t="s">
        <v>0</v>
      </c>
      <c r="B28" s="150">
        <f t="shared" si="12"/>
        <v>21</v>
      </c>
      <c r="C28" s="32">
        <f t="shared" si="7"/>
        <v>21</v>
      </c>
      <c r="D28" s="33" t="str">
        <f t="shared" si="0"/>
        <v>Ž55</v>
      </c>
      <c r="E28" s="78">
        <f t="shared" si="1"/>
        <v>115</v>
      </c>
      <c r="F28" s="78" t="str">
        <f t="shared" si="2"/>
        <v/>
      </c>
      <c r="G28" s="58">
        <f t="shared" si="8"/>
        <v>115</v>
      </c>
      <c r="H28" s="155" t="s">
        <v>0</v>
      </c>
      <c r="I28" s="45"/>
      <c r="J28" s="155" t="s">
        <v>0</v>
      </c>
      <c r="K28" s="63" t="str">
        <f>IF(I28="","",MAX(K$7:K27)+1)</f>
        <v/>
      </c>
      <c r="L28" s="58" t="str">
        <f t="shared" si="3"/>
        <v/>
      </c>
      <c r="M28" s="155" t="s">
        <v>0</v>
      </c>
      <c r="N28" s="153" t="str">
        <f t="shared" si="9"/>
        <v/>
      </c>
      <c r="O28" s="155" t="s">
        <v>0</v>
      </c>
      <c r="P28" s="63">
        <f>IF(G28="","",MAX(P$7:P27)+1)</f>
        <v>1021</v>
      </c>
      <c r="Q28" s="78">
        <f t="shared" si="4"/>
        <v>1008</v>
      </c>
      <c r="R28" s="78">
        <f t="shared" si="10"/>
        <v>115</v>
      </c>
      <c r="S28" s="58">
        <f t="shared" si="5"/>
        <v>15</v>
      </c>
      <c r="T28" s="155" t="s">
        <v>0</v>
      </c>
      <c r="U28" s="20" t="str">
        <f t="shared" si="11"/>
        <v>INSERT INTO staza_kategorija(id, staza_id,kategorija_id,rbr) VALUES (1021,1008,115,15);</v>
      </c>
      <c r="V28" s="155" t="s">
        <v>0</v>
      </c>
      <c r="W28" s="20" t="str">
        <f t="shared" si="6"/>
        <v>INSERT INTO staza_kategorija(id, staza_id,kategorija_id,rbr) VALUES (1021,1008,115,15);
INSERT INTO staza_kategorija(id, staza_id,kategorija_id,rbr) VALUES (1022,1005,114,14);</v>
      </c>
      <c r="X28" s="155" t="s">
        <v>0</v>
      </c>
    </row>
    <row r="29" spans="1:24" x14ac:dyDescent="0.25">
      <c r="A29" s="155" t="s">
        <v>0</v>
      </c>
      <c r="B29" s="150">
        <f t="shared" si="12"/>
        <v>22</v>
      </c>
      <c r="C29" s="32">
        <f t="shared" si="7"/>
        <v>22</v>
      </c>
      <c r="D29" s="33" t="str">
        <f t="shared" si="0"/>
        <v>Ž65</v>
      </c>
      <c r="E29" s="78">
        <f t="shared" si="1"/>
        <v>114</v>
      </c>
      <c r="F29" s="78" t="str">
        <f t="shared" si="2"/>
        <v/>
      </c>
      <c r="G29" s="58">
        <f t="shared" si="8"/>
        <v>114</v>
      </c>
      <c r="H29" s="155" t="s">
        <v>0</v>
      </c>
      <c r="I29" s="45"/>
      <c r="J29" s="155" t="s">
        <v>0</v>
      </c>
      <c r="K29" s="63" t="str">
        <f>IF(I29="","",MAX(K$7:K28)+1)</f>
        <v/>
      </c>
      <c r="L29" s="58" t="str">
        <f t="shared" si="3"/>
        <v/>
      </c>
      <c r="M29" s="155" t="s">
        <v>0</v>
      </c>
      <c r="N29" s="153" t="str">
        <f t="shared" si="9"/>
        <v/>
      </c>
      <c r="O29" s="155" t="s">
        <v>0</v>
      </c>
      <c r="P29" s="63">
        <f>IF(G29="","",MAX(P$7:P28)+1)</f>
        <v>1022</v>
      </c>
      <c r="Q29" s="78">
        <f t="shared" si="4"/>
        <v>1005</v>
      </c>
      <c r="R29" s="78">
        <f t="shared" si="10"/>
        <v>114</v>
      </c>
      <c r="S29" s="58">
        <f t="shared" si="5"/>
        <v>14</v>
      </c>
      <c r="T29" s="155" t="s">
        <v>0</v>
      </c>
      <c r="U29" s="20" t="str">
        <f t="shared" si="11"/>
        <v>INSERT INTO staza_kategorija(id, staza_id,kategorija_id,rbr) VALUES (1022,1005,114,14);</v>
      </c>
      <c r="V29" s="155" t="s">
        <v>0</v>
      </c>
      <c r="W29" s="20" t="str">
        <f t="shared" si="6"/>
        <v>INSERT INTO staza_kategorija(id, staza_id,kategorija_id,rbr) VALUES (1022,1005,114,14);</v>
      </c>
      <c r="X29" s="155" t="s">
        <v>0</v>
      </c>
    </row>
    <row r="30" spans="1:24" x14ac:dyDescent="0.25">
      <c r="A30" s="155" t="s">
        <v>0</v>
      </c>
      <c r="B30" s="150">
        <f t="shared" si="12"/>
        <v>23</v>
      </c>
      <c r="C30" s="32">
        <f t="shared" si="7"/>
        <v>23</v>
      </c>
      <c r="D30" s="33" t="str">
        <f t="shared" si="0"/>
        <v>Ž70</v>
      </c>
      <c r="E30" s="78">
        <f t="shared" si="1"/>
        <v>113</v>
      </c>
      <c r="F30" s="78" t="str">
        <f t="shared" si="2"/>
        <v/>
      </c>
      <c r="G30" s="58">
        <f t="shared" si="8"/>
        <v>113</v>
      </c>
      <c r="H30" s="155" t="s">
        <v>0</v>
      </c>
      <c r="I30" s="45"/>
      <c r="J30" s="155" t="s">
        <v>0</v>
      </c>
      <c r="K30" s="63" t="str">
        <f>IF(I30="","",MAX(K$7:K29)+1)</f>
        <v/>
      </c>
      <c r="L30" s="58" t="str">
        <f t="shared" si="3"/>
        <v/>
      </c>
      <c r="M30" s="155" t="s">
        <v>0</v>
      </c>
      <c r="N30" s="153" t="str">
        <f t="shared" si="9"/>
        <v/>
      </c>
      <c r="O30" s="155" t="s">
        <v>0</v>
      </c>
      <c r="P30" s="63">
        <f>IF(G30="","",MAX(P$7:P29)+1)</f>
        <v>1023</v>
      </c>
      <c r="Q30" s="78" t="str">
        <f t="shared" si="4"/>
        <v>NEMA</v>
      </c>
      <c r="R30" s="78">
        <f t="shared" si="10"/>
        <v>113</v>
      </c>
      <c r="S30" s="58">
        <f t="shared" si="5"/>
        <v>13</v>
      </c>
      <c r="T30" s="155" t="s">
        <v>0</v>
      </c>
      <c r="U30" s="20" t="str">
        <f t="shared" si="11"/>
        <v/>
      </c>
      <c r="V30" s="155" t="s">
        <v>0</v>
      </c>
      <c r="W30" s="20" t="str">
        <f t="shared" si="6"/>
        <v/>
      </c>
      <c r="X30" s="155" t="s">
        <v>0</v>
      </c>
    </row>
    <row r="31" spans="1:24" x14ac:dyDescent="0.25">
      <c r="A31" s="155" t="s">
        <v>0</v>
      </c>
      <c r="B31" s="150">
        <f t="shared" si="12"/>
        <v>24</v>
      </c>
      <c r="C31" s="32" t="str">
        <f t="shared" si="7"/>
        <v/>
      </c>
      <c r="D31" s="33" t="str">
        <f t="shared" si="0"/>
        <v/>
      </c>
      <c r="E31" s="78" t="str">
        <f t="shared" si="1"/>
        <v/>
      </c>
      <c r="F31" s="78" t="str">
        <f t="shared" si="2"/>
        <v/>
      </c>
      <c r="G31" s="58" t="str">
        <f t="shared" si="8"/>
        <v/>
      </c>
      <c r="H31" s="155" t="s">
        <v>0</v>
      </c>
      <c r="I31" s="45"/>
      <c r="J31" s="155" t="s">
        <v>0</v>
      </c>
      <c r="K31" s="63" t="str">
        <f>IF(I31="","",MAX(K$7:K30)+1)</f>
        <v/>
      </c>
      <c r="L31" s="58" t="str">
        <f t="shared" si="3"/>
        <v/>
      </c>
      <c r="M31" s="155" t="s">
        <v>0</v>
      </c>
      <c r="N31" s="153" t="str">
        <f t="shared" si="9"/>
        <v/>
      </c>
      <c r="O31" s="155" t="s">
        <v>0</v>
      </c>
      <c r="P31" s="63" t="str">
        <f>IF(G31="","",MAX(P$7:P30)+1)</f>
        <v/>
      </c>
      <c r="Q31" s="78" t="str">
        <f t="shared" si="4"/>
        <v/>
      </c>
      <c r="R31" s="78" t="str">
        <f t="shared" si="10"/>
        <v/>
      </c>
      <c r="S31" s="58" t="str">
        <f t="shared" si="5"/>
        <v/>
      </c>
      <c r="T31" s="155" t="s">
        <v>0</v>
      </c>
      <c r="U31" s="20" t="str">
        <f t="shared" si="11"/>
        <v/>
      </c>
      <c r="V31" s="155" t="s">
        <v>0</v>
      </c>
      <c r="W31" s="20" t="str">
        <f t="shared" si="6"/>
        <v/>
      </c>
      <c r="X31" s="155" t="s">
        <v>0</v>
      </c>
    </row>
    <row r="32" spans="1:24" x14ac:dyDescent="0.25">
      <c r="A32" s="155" t="s">
        <v>0</v>
      </c>
      <c r="B32" s="150">
        <f t="shared" si="12"/>
        <v>25</v>
      </c>
      <c r="C32" s="32" t="str">
        <f t="shared" si="7"/>
        <v/>
      </c>
      <c r="D32" s="33" t="str">
        <f t="shared" si="0"/>
        <v/>
      </c>
      <c r="E32" s="78" t="str">
        <f t="shared" si="1"/>
        <v/>
      </c>
      <c r="F32" s="78" t="str">
        <f t="shared" si="2"/>
        <v/>
      </c>
      <c r="G32" s="58" t="str">
        <f t="shared" si="8"/>
        <v/>
      </c>
      <c r="H32" s="155" t="s">
        <v>0</v>
      </c>
      <c r="I32" s="45"/>
      <c r="J32" s="155" t="s">
        <v>0</v>
      </c>
      <c r="K32" s="63" t="str">
        <f>IF(I32="","",MAX(K$7:K31)+1)</f>
        <v/>
      </c>
      <c r="L32" s="58" t="str">
        <f t="shared" si="3"/>
        <v/>
      </c>
      <c r="M32" s="155" t="s">
        <v>0</v>
      </c>
      <c r="N32" s="153" t="str">
        <f t="shared" si="9"/>
        <v/>
      </c>
      <c r="O32" s="155" t="s">
        <v>0</v>
      </c>
      <c r="P32" s="63" t="str">
        <f>IF(G32="","",MAX(P$7:P31)+1)</f>
        <v/>
      </c>
      <c r="Q32" s="78" t="str">
        <f t="shared" si="4"/>
        <v/>
      </c>
      <c r="R32" s="78" t="str">
        <f t="shared" si="10"/>
        <v/>
      </c>
      <c r="S32" s="58" t="str">
        <f t="shared" si="5"/>
        <v/>
      </c>
      <c r="T32" s="155" t="s">
        <v>0</v>
      </c>
      <c r="U32" s="20" t="str">
        <f t="shared" si="11"/>
        <v/>
      </c>
      <c r="V32" s="155" t="s">
        <v>0</v>
      </c>
      <c r="W32" s="20" t="str">
        <f t="shared" si="6"/>
        <v/>
      </c>
      <c r="X32" s="155" t="s">
        <v>0</v>
      </c>
    </row>
    <row r="33" spans="1:24" x14ac:dyDescent="0.25">
      <c r="A33" s="155" t="s">
        <v>0</v>
      </c>
      <c r="B33" s="150">
        <f t="shared" si="12"/>
        <v>26</v>
      </c>
      <c r="C33" s="32" t="str">
        <f t="shared" si="7"/>
        <v/>
      </c>
      <c r="D33" s="33" t="str">
        <f t="shared" si="0"/>
        <v/>
      </c>
      <c r="E33" s="78" t="str">
        <f t="shared" si="1"/>
        <v/>
      </c>
      <c r="F33" s="78" t="str">
        <f t="shared" si="2"/>
        <v/>
      </c>
      <c r="G33" s="58" t="str">
        <f t="shared" si="8"/>
        <v/>
      </c>
      <c r="H33" s="155" t="s">
        <v>0</v>
      </c>
      <c r="I33" s="45"/>
      <c r="J33" s="155" t="s">
        <v>0</v>
      </c>
      <c r="K33" s="63" t="str">
        <f>IF(I33="","",MAX(K$7:K32)+1)</f>
        <v/>
      </c>
      <c r="L33" s="58" t="str">
        <f t="shared" si="3"/>
        <v/>
      </c>
      <c r="M33" s="155" t="s">
        <v>0</v>
      </c>
      <c r="N33" s="153" t="str">
        <f t="shared" si="9"/>
        <v/>
      </c>
      <c r="O33" s="155" t="s">
        <v>0</v>
      </c>
      <c r="P33" s="63" t="str">
        <f>IF(G33="","",MAX(P$7:P32)+1)</f>
        <v/>
      </c>
      <c r="Q33" s="78" t="str">
        <f t="shared" si="4"/>
        <v/>
      </c>
      <c r="R33" s="78" t="str">
        <f t="shared" si="10"/>
        <v/>
      </c>
      <c r="S33" s="58" t="str">
        <f t="shared" si="5"/>
        <v/>
      </c>
      <c r="T33" s="155" t="s">
        <v>0</v>
      </c>
      <c r="U33" s="20" t="str">
        <f t="shared" si="11"/>
        <v/>
      </c>
      <c r="V33" s="155" t="s">
        <v>0</v>
      </c>
      <c r="W33" s="20" t="str">
        <f t="shared" si="6"/>
        <v/>
      </c>
      <c r="X33" s="155" t="s">
        <v>0</v>
      </c>
    </row>
    <row r="34" spans="1:24" x14ac:dyDescent="0.25">
      <c r="A34" s="155" t="s">
        <v>0</v>
      </c>
      <c r="B34" s="150">
        <f t="shared" si="12"/>
        <v>27</v>
      </c>
      <c r="C34" s="32" t="str">
        <f t="shared" si="7"/>
        <v/>
      </c>
      <c r="D34" s="33" t="str">
        <f t="shared" si="0"/>
        <v/>
      </c>
      <c r="E34" s="78" t="str">
        <f t="shared" si="1"/>
        <v/>
      </c>
      <c r="F34" s="78" t="str">
        <f t="shared" si="2"/>
        <v/>
      </c>
      <c r="G34" s="58" t="str">
        <f t="shared" si="8"/>
        <v/>
      </c>
      <c r="H34" s="155" t="s">
        <v>0</v>
      </c>
      <c r="I34" s="45"/>
      <c r="J34" s="155" t="s">
        <v>0</v>
      </c>
      <c r="K34" s="63" t="str">
        <f>IF(I34="","",MAX(K$7:K33)+1)</f>
        <v/>
      </c>
      <c r="L34" s="58" t="str">
        <f t="shared" si="3"/>
        <v/>
      </c>
      <c r="M34" s="155" t="s">
        <v>0</v>
      </c>
      <c r="N34" s="153" t="str">
        <f t="shared" si="9"/>
        <v/>
      </c>
      <c r="O34" s="155" t="s">
        <v>0</v>
      </c>
      <c r="P34" s="63" t="str">
        <f>IF(G34="","",MAX(P$7:P33)+1)</f>
        <v/>
      </c>
      <c r="Q34" s="78" t="str">
        <f t="shared" si="4"/>
        <v/>
      </c>
      <c r="R34" s="78" t="str">
        <f t="shared" si="10"/>
        <v/>
      </c>
      <c r="S34" s="58" t="str">
        <f t="shared" si="5"/>
        <v/>
      </c>
      <c r="T34" s="155" t="s">
        <v>0</v>
      </c>
      <c r="U34" s="20" t="str">
        <f t="shared" si="11"/>
        <v/>
      </c>
      <c r="V34" s="155" t="s">
        <v>0</v>
      </c>
      <c r="W34" s="20" t="str">
        <f t="shared" si="6"/>
        <v/>
      </c>
      <c r="X34" s="155" t="s">
        <v>0</v>
      </c>
    </row>
    <row r="35" spans="1:24" x14ac:dyDescent="0.25">
      <c r="A35" s="155" t="s">
        <v>0</v>
      </c>
      <c r="B35" s="150">
        <f t="shared" si="12"/>
        <v>28</v>
      </c>
      <c r="C35" s="32" t="str">
        <f t="shared" si="7"/>
        <v/>
      </c>
      <c r="D35" s="33" t="str">
        <f t="shared" si="0"/>
        <v/>
      </c>
      <c r="E35" s="78" t="str">
        <f t="shared" si="1"/>
        <v/>
      </c>
      <c r="F35" s="78" t="str">
        <f t="shared" si="2"/>
        <v/>
      </c>
      <c r="G35" s="58" t="str">
        <f t="shared" si="8"/>
        <v/>
      </c>
      <c r="H35" s="155" t="s">
        <v>0</v>
      </c>
      <c r="I35" s="45"/>
      <c r="J35" s="155" t="s">
        <v>0</v>
      </c>
      <c r="K35" s="63" t="str">
        <f>IF(I35="","",MAX(K$7:K34)+1)</f>
        <v/>
      </c>
      <c r="L35" s="58" t="str">
        <f t="shared" si="3"/>
        <v/>
      </c>
      <c r="M35" s="155" t="s">
        <v>0</v>
      </c>
      <c r="N35" s="153" t="str">
        <f t="shared" si="9"/>
        <v/>
      </c>
      <c r="O35" s="155" t="s">
        <v>0</v>
      </c>
      <c r="P35" s="63" t="str">
        <f>IF(G35="","",MAX(P$7:P34)+1)</f>
        <v/>
      </c>
      <c r="Q35" s="78" t="str">
        <f t="shared" si="4"/>
        <v/>
      </c>
      <c r="R35" s="78" t="str">
        <f t="shared" si="10"/>
        <v/>
      </c>
      <c r="S35" s="58" t="str">
        <f t="shared" si="5"/>
        <v/>
      </c>
      <c r="T35" s="155" t="s">
        <v>0</v>
      </c>
      <c r="U35" s="20" t="str">
        <f t="shared" si="11"/>
        <v/>
      </c>
      <c r="V35" s="155" t="s">
        <v>0</v>
      </c>
      <c r="W35" s="20" t="str">
        <f t="shared" si="6"/>
        <v/>
      </c>
      <c r="X35" s="155" t="s">
        <v>0</v>
      </c>
    </row>
    <row r="36" spans="1:24" x14ac:dyDescent="0.25">
      <c r="A36" s="155" t="s">
        <v>0</v>
      </c>
      <c r="B36" s="150">
        <f t="shared" si="12"/>
        <v>29</v>
      </c>
      <c r="C36" s="32" t="str">
        <f t="shared" si="7"/>
        <v/>
      </c>
      <c r="D36" s="33" t="str">
        <f t="shared" si="0"/>
        <v/>
      </c>
      <c r="E36" s="78" t="str">
        <f t="shared" si="1"/>
        <v/>
      </c>
      <c r="F36" s="78" t="str">
        <f t="shared" si="2"/>
        <v/>
      </c>
      <c r="G36" s="58" t="str">
        <f t="shared" si="8"/>
        <v/>
      </c>
      <c r="H36" s="155" t="s">
        <v>0</v>
      </c>
      <c r="I36" s="45"/>
      <c r="J36" s="155" t="s">
        <v>0</v>
      </c>
      <c r="K36" s="63" t="str">
        <f>IF(I36="","",MAX(K$7:K35)+1)</f>
        <v/>
      </c>
      <c r="L36" s="58" t="str">
        <f t="shared" si="3"/>
        <v/>
      </c>
      <c r="M36" s="155" t="s">
        <v>0</v>
      </c>
      <c r="N36" s="153" t="str">
        <f t="shared" si="9"/>
        <v/>
      </c>
      <c r="O36" s="155" t="s">
        <v>0</v>
      </c>
      <c r="P36" s="63" t="str">
        <f>IF(G36="","",MAX(P$7:P35)+1)</f>
        <v/>
      </c>
      <c r="Q36" s="78" t="str">
        <f t="shared" si="4"/>
        <v/>
      </c>
      <c r="R36" s="78" t="str">
        <f t="shared" si="10"/>
        <v/>
      </c>
      <c r="S36" s="58" t="str">
        <f t="shared" si="5"/>
        <v/>
      </c>
      <c r="T36" s="155" t="s">
        <v>0</v>
      </c>
      <c r="U36" s="20" t="str">
        <f t="shared" si="11"/>
        <v/>
      </c>
      <c r="V36" s="155" t="s">
        <v>0</v>
      </c>
      <c r="W36" s="20" t="str">
        <f t="shared" si="6"/>
        <v/>
      </c>
      <c r="X36" s="155" t="s">
        <v>0</v>
      </c>
    </row>
    <row r="37" spans="1:24" x14ac:dyDescent="0.25">
      <c r="A37" s="155" t="s">
        <v>0</v>
      </c>
      <c r="B37" s="150">
        <f t="shared" si="12"/>
        <v>30</v>
      </c>
      <c r="C37" s="32" t="str">
        <f t="shared" si="7"/>
        <v/>
      </c>
      <c r="D37" s="33" t="str">
        <f t="shared" si="0"/>
        <v/>
      </c>
      <c r="E37" s="78" t="str">
        <f t="shared" si="1"/>
        <v/>
      </c>
      <c r="F37" s="78" t="str">
        <f t="shared" si="2"/>
        <v/>
      </c>
      <c r="G37" s="58" t="str">
        <f t="shared" si="8"/>
        <v/>
      </c>
      <c r="H37" s="155" t="s">
        <v>0</v>
      </c>
      <c r="I37" s="45"/>
      <c r="J37" s="155" t="s">
        <v>0</v>
      </c>
      <c r="K37" s="63" t="str">
        <f>IF(I37="","",MAX(K$7:K36)+1)</f>
        <v/>
      </c>
      <c r="L37" s="58" t="str">
        <f t="shared" si="3"/>
        <v/>
      </c>
      <c r="M37" s="155" t="s">
        <v>0</v>
      </c>
      <c r="N37" s="153" t="str">
        <f t="shared" si="9"/>
        <v/>
      </c>
      <c r="O37" s="155" t="s">
        <v>0</v>
      </c>
      <c r="P37" s="63" t="str">
        <f>IF(G37="","",MAX(P$7:P36)+1)</f>
        <v/>
      </c>
      <c r="Q37" s="78" t="str">
        <f t="shared" si="4"/>
        <v/>
      </c>
      <c r="R37" s="78" t="str">
        <f t="shared" si="10"/>
        <v/>
      </c>
      <c r="S37" s="58" t="str">
        <f t="shared" si="5"/>
        <v/>
      </c>
      <c r="T37" s="155" t="s">
        <v>0</v>
      </c>
      <c r="U37" s="20" t="str">
        <f t="shared" si="11"/>
        <v/>
      </c>
      <c r="V37" s="155" t="s">
        <v>0</v>
      </c>
      <c r="W37" s="20" t="str">
        <f t="shared" si="6"/>
        <v/>
      </c>
      <c r="X37" s="155" t="s">
        <v>0</v>
      </c>
    </row>
    <row r="38" spans="1:24" x14ac:dyDescent="0.25">
      <c r="A38" s="155" t="s">
        <v>0</v>
      </c>
      <c r="B38" s="150">
        <f t="shared" si="12"/>
        <v>31</v>
      </c>
      <c r="C38" s="32" t="str">
        <f t="shared" si="7"/>
        <v/>
      </c>
      <c r="D38" s="33" t="str">
        <f t="shared" si="0"/>
        <v/>
      </c>
      <c r="E38" s="78" t="str">
        <f t="shared" si="1"/>
        <v/>
      </c>
      <c r="F38" s="78" t="str">
        <f t="shared" si="2"/>
        <v/>
      </c>
      <c r="G38" s="58" t="str">
        <f t="shared" si="8"/>
        <v/>
      </c>
      <c r="H38" s="155" t="s">
        <v>0</v>
      </c>
      <c r="I38" s="45"/>
      <c r="J38" s="155" t="s">
        <v>0</v>
      </c>
      <c r="K38" s="63" t="str">
        <f>IF(I38="","",MAX(K$7:K37)+1)</f>
        <v/>
      </c>
      <c r="L38" s="58" t="str">
        <f t="shared" si="3"/>
        <v/>
      </c>
      <c r="M38" s="155" t="s">
        <v>0</v>
      </c>
      <c r="N38" s="153" t="str">
        <f t="shared" si="9"/>
        <v/>
      </c>
      <c r="O38" s="155" t="s">
        <v>0</v>
      </c>
      <c r="P38" s="63" t="str">
        <f>IF(G38="","",MAX(P$7:P37)+1)</f>
        <v/>
      </c>
      <c r="Q38" s="78" t="str">
        <f t="shared" si="4"/>
        <v/>
      </c>
      <c r="R38" s="78" t="str">
        <f t="shared" si="10"/>
        <v/>
      </c>
      <c r="S38" s="58" t="str">
        <f t="shared" si="5"/>
        <v/>
      </c>
      <c r="T38" s="155" t="s">
        <v>0</v>
      </c>
      <c r="U38" s="20" t="str">
        <f t="shared" si="11"/>
        <v/>
      </c>
      <c r="V38" s="155" t="s">
        <v>0</v>
      </c>
      <c r="W38" s="20" t="str">
        <f t="shared" si="6"/>
        <v/>
      </c>
      <c r="X38" s="155" t="s">
        <v>0</v>
      </c>
    </row>
    <row r="39" spans="1:24" x14ac:dyDescent="0.25">
      <c r="A39" s="155" t="s">
        <v>0</v>
      </c>
      <c r="B39" s="150">
        <f t="shared" si="12"/>
        <v>32</v>
      </c>
      <c r="C39" s="32" t="str">
        <f t="shared" si="7"/>
        <v/>
      </c>
      <c r="D39" s="33" t="str">
        <f t="shared" si="0"/>
        <v/>
      </c>
      <c r="E39" s="78" t="str">
        <f t="shared" si="1"/>
        <v/>
      </c>
      <c r="F39" s="78" t="str">
        <f t="shared" si="2"/>
        <v/>
      </c>
      <c r="G39" s="58" t="str">
        <f t="shared" si="8"/>
        <v/>
      </c>
      <c r="H39" s="155" t="s">
        <v>0</v>
      </c>
      <c r="I39" s="45"/>
      <c r="J39" s="155" t="s">
        <v>0</v>
      </c>
      <c r="K39" s="63" t="str">
        <f>IF(I39="","",MAX(K$7:K38)+1)</f>
        <v/>
      </c>
      <c r="L39" s="58" t="str">
        <f t="shared" si="3"/>
        <v/>
      </c>
      <c r="M39" s="155" t="s">
        <v>0</v>
      </c>
      <c r="N39" s="153" t="str">
        <f t="shared" si="9"/>
        <v/>
      </c>
      <c r="O39" s="155" t="s">
        <v>0</v>
      </c>
      <c r="P39" s="63" t="str">
        <f>IF(G39="","",MAX(P$7:P38)+1)</f>
        <v/>
      </c>
      <c r="Q39" s="78" t="str">
        <f t="shared" si="4"/>
        <v/>
      </c>
      <c r="R39" s="78" t="str">
        <f t="shared" si="10"/>
        <v/>
      </c>
      <c r="S39" s="58" t="str">
        <f t="shared" si="5"/>
        <v/>
      </c>
      <c r="T39" s="155" t="s">
        <v>0</v>
      </c>
      <c r="U39" s="20" t="str">
        <f t="shared" si="11"/>
        <v/>
      </c>
      <c r="V39" s="155" t="s">
        <v>0</v>
      </c>
      <c r="W39" s="20" t="str">
        <f t="shared" si="6"/>
        <v/>
      </c>
      <c r="X39" s="155" t="s">
        <v>0</v>
      </c>
    </row>
    <row r="40" spans="1:24" x14ac:dyDescent="0.25">
      <c r="A40" s="155" t="s">
        <v>0</v>
      </c>
      <c r="B40" s="150">
        <f t="shared" si="12"/>
        <v>33</v>
      </c>
      <c r="C40" s="32" t="str">
        <f t="shared" si="7"/>
        <v/>
      </c>
      <c r="D40" s="33" t="str">
        <f t="shared" ref="D40:D57" si="13">IFERROR(INDEX(natjecanje_kategorija,MATCH(B40,natjecanje_katnatid,0)),"")</f>
        <v/>
      </c>
      <c r="E40" s="78" t="str">
        <f t="shared" ref="E40:E57" si="14">IF(D40="","",IFERROR(INDEX(kategorija_id,MATCH(D40,kategorija_oznaka,0)),"NEMA"))</f>
        <v/>
      </c>
      <c r="F40" s="78" t="str">
        <f t="shared" ref="F40:F57" si="15">IF(E40&lt;&gt;"NEMA","",IFERROR(INDEX(kategorijaAlias_id,MATCH(D40,kategorijaAlias_oznaka,0)),"NEMA"))</f>
        <v/>
      </c>
      <c r="G40" s="58" t="str">
        <f t="shared" si="8"/>
        <v/>
      </c>
      <c r="H40" s="155" t="s">
        <v>0</v>
      </c>
      <c r="I40" s="45"/>
      <c r="J40" s="155" t="s">
        <v>0</v>
      </c>
      <c r="K40" s="63" t="str">
        <f>IF(I40="","",MAX(K$7:K39)+1)</f>
        <v/>
      </c>
      <c r="L40" s="58" t="str">
        <f t="shared" ref="L40:L57" si="16">IF(I40="","",IFERROR(INDEX(kategorija_id,MATCH(I40,kategorija_oznaka,0)),"NEMA"))</f>
        <v/>
      </c>
      <c r="M40" s="155" t="s">
        <v>0</v>
      </c>
      <c r="N40" s="153" t="str">
        <f t="shared" si="9"/>
        <v/>
      </c>
      <c r="O40" s="155" t="s">
        <v>0</v>
      </c>
      <c r="P40" s="63" t="str">
        <f>IF(G40="","",MAX(P$7:P39)+1)</f>
        <v/>
      </c>
      <c r="Q40" s="78" t="str">
        <f t="shared" ref="Q40:Q57" si="17">IF(G40="","",IFERROR(INDEX(natjecanjeStaze_stazaId,MATCH(D40,natjecanjeStaze_kategorija,0)),"NEMA"))</f>
        <v/>
      </c>
      <c r="R40" s="78" t="str">
        <f t="shared" si="10"/>
        <v/>
      </c>
      <c r="S40" s="58" t="str">
        <f t="shared" ref="S40:S57" si="18">IF(G40="","",INDEX(kategorija_rbr,MATCH(G40,kategorija_id,0)))</f>
        <v/>
      </c>
      <c r="T40" s="155" t="s">
        <v>0</v>
      </c>
      <c r="U40" s="20" t="str">
        <f t="shared" si="11"/>
        <v/>
      </c>
      <c r="V40" s="155" t="s">
        <v>0</v>
      </c>
      <c r="W40" s="20" t="str">
        <f t="shared" si="6"/>
        <v/>
      </c>
      <c r="X40" s="155" t="s">
        <v>0</v>
      </c>
    </row>
    <row r="41" spans="1:24" x14ac:dyDescent="0.25">
      <c r="A41" s="155" t="s">
        <v>0</v>
      </c>
      <c r="B41" s="150">
        <f t="shared" si="12"/>
        <v>34</v>
      </c>
      <c r="C41" s="32" t="str">
        <f t="shared" si="7"/>
        <v/>
      </c>
      <c r="D41" s="33" t="str">
        <f t="shared" si="13"/>
        <v/>
      </c>
      <c r="E41" s="78" t="str">
        <f t="shared" si="14"/>
        <v/>
      </c>
      <c r="F41" s="78" t="str">
        <f t="shared" si="15"/>
        <v/>
      </c>
      <c r="G41" s="58" t="str">
        <f t="shared" si="8"/>
        <v/>
      </c>
      <c r="H41" s="155" t="s">
        <v>0</v>
      </c>
      <c r="I41" s="45"/>
      <c r="J41" s="155" t="s">
        <v>0</v>
      </c>
      <c r="K41" s="63" t="str">
        <f>IF(I41="","",MAX(K$7:K40)+1)</f>
        <v/>
      </c>
      <c r="L41" s="58" t="str">
        <f t="shared" si="16"/>
        <v/>
      </c>
      <c r="M41" s="155" t="s">
        <v>0</v>
      </c>
      <c r="N41" s="153" t="str">
        <f t="shared" si="9"/>
        <v/>
      </c>
      <c r="O41" s="155" t="s">
        <v>0</v>
      </c>
      <c r="P41" s="63" t="str">
        <f>IF(G41="","",MAX(P$7:P40)+1)</f>
        <v/>
      </c>
      <c r="Q41" s="78" t="str">
        <f t="shared" si="17"/>
        <v/>
      </c>
      <c r="R41" s="78" t="str">
        <f t="shared" si="10"/>
        <v/>
      </c>
      <c r="S41" s="58" t="str">
        <f t="shared" si="18"/>
        <v/>
      </c>
      <c r="T41" s="155" t="s">
        <v>0</v>
      </c>
      <c r="U41" s="20" t="str">
        <f t="shared" si="11"/>
        <v/>
      </c>
      <c r="V41" s="155" t="s">
        <v>0</v>
      </c>
      <c r="W41" s="20" t="str">
        <f t="shared" si="6"/>
        <v/>
      </c>
      <c r="X41" s="155" t="s">
        <v>0</v>
      </c>
    </row>
    <row r="42" spans="1:24" x14ac:dyDescent="0.25">
      <c r="A42" s="155" t="s">
        <v>0</v>
      </c>
      <c r="B42" s="150">
        <f t="shared" si="12"/>
        <v>35</v>
      </c>
      <c r="C42" s="32" t="str">
        <f t="shared" si="7"/>
        <v/>
      </c>
      <c r="D42" s="33" t="str">
        <f t="shared" si="13"/>
        <v/>
      </c>
      <c r="E42" s="78" t="str">
        <f t="shared" si="14"/>
        <v/>
      </c>
      <c r="F42" s="78" t="str">
        <f t="shared" si="15"/>
        <v/>
      </c>
      <c r="G42" s="58" t="str">
        <f t="shared" si="8"/>
        <v/>
      </c>
      <c r="H42" s="155" t="s">
        <v>0</v>
      </c>
      <c r="I42" s="45"/>
      <c r="J42" s="155" t="s">
        <v>0</v>
      </c>
      <c r="K42" s="63" t="str">
        <f>IF(I42="","",MAX(K$7:K41)+1)</f>
        <v/>
      </c>
      <c r="L42" s="58" t="str">
        <f t="shared" si="16"/>
        <v/>
      </c>
      <c r="M42" s="155" t="s">
        <v>0</v>
      </c>
      <c r="N42" s="153" t="str">
        <f t="shared" si="9"/>
        <v/>
      </c>
      <c r="O42" s="155" t="s">
        <v>0</v>
      </c>
      <c r="P42" s="63" t="str">
        <f>IF(G42="","",MAX(P$7:P41)+1)</f>
        <v/>
      </c>
      <c r="Q42" s="78" t="str">
        <f t="shared" si="17"/>
        <v/>
      </c>
      <c r="R42" s="78" t="str">
        <f t="shared" si="10"/>
        <v/>
      </c>
      <c r="S42" s="58" t="str">
        <f t="shared" si="18"/>
        <v/>
      </c>
      <c r="T42" s="155" t="s">
        <v>0</v>
      </c>
      <c r="U42" s="20" t="str">
        <f t="shared" si="11"/>
        <v/>
      </c>
      <c r="V42" s="155" t="s">
        <v>0</v>
      </c>
      <c r="W42" s="20" t="str">
        <f t="shared" si="6"/>
        <v/>
      </c>
      <c r="X42" s="155" t="s">
        <v>0</v>
      </c>
    </row>
    <row r="43" spans="1:24" x14ac:dyDescent="0.25">
      <c r="A43" s="155" t="s">
        <v>0</v>
      </c>
      <c r="B43" s="150">
        <f t="shared" si="12"/>
        <v>36</v>
      </c>
      <c r="C43" s="32" t="str">
        <f t="shared" si="7"/>
        <v/>
      </c>
      <c r="D43" s="33" t="str">
        <f t="shared" si="13"/>
        <v/>
      </c>
      <c r="E43" s="78" t="str">
        <f t="shared" si="14"/>
        <v/>
      </c>
      <c r="F43" s="78" t="str">
        <f t="shared" si="15"/>
        <v/>
      </c>
      <c r="G43" s="58" t="str">
        <f t="shared" si="8"/>
        <v/>
      </c>
      <c r="H43" s="155" t="s">
        <v>0</v>
      </c>
      <c r="I43" s="45"/>
      <c r="J43" s="155" t="s">
        <v>0</v>
      </c>
      <c r="K43" s="63" t="str">
        <f>IF(I43="","",MAX(K$7:K42)+1)</f>
        <v/>
      </c>
      <c r="L43" s="58" t="str">
        <f t="shared" si="16"/>
        <v/>
      </c>
      <c r="M43" s="155" t="s">
        <v>0</v>
      </c>
      <c r="N43" s="153" t="str">
        <f t="shared" si="9"/>
        <v/>
      </c>
      <c r="O43" s="155" t="s">
        <v>0</v>
      </c>
      <c r="P43" s="63" t="str">
        <f>IF(G43="","",MAX(P$7:P42)+1)</f>
        <v/>
      </c>
      <c r="Q43" s="78" t="str">
        <f t="shared" si="17"/>
        <v/>
      </c>
      <c r="R43" s="78" t="str">
        <f t="shared" si="10"/>
        <v/>
      </c>
      <c r="S43" s="58" t="str">
        <f t="shared" si="18"/>
        <v/>
      </c>
      <c r="T43" s="155" t="s">
        <v>0</v>
      </c>
      <c r="U43" s="20" t="str">
        <f t="shared" si="11"/>
        <v/>
      </c>
      <c r="V43" s="155" t="s">
        <v>0</v>
      </c>
      <c r="W43" s="20" t="str">
        <f t="shared" si="6"/>
        <v/>
      </c>
      <c r="X43" s="155" t="s">
        <v>0</v>
      </c>
    </row>
    <row r="44" spans="1:24" x14ac:dyDescent="0.25">
      <c r="A44" s="155" t="s">
        <v>0</v>
      </c>
      <c r="B44" s="150">
        <f t="shared" si="12"/>
        <v>37</v>
      </c>
      <c r="C44" s="32" t="str">
        <f t="shared" si="7"/>
        <v/>
      </c>
      <c r="D44" s="33" t="str">
        <f t="shared" si="13"/>
        <v/>
      </c>
      <c r="E44" s="78" t="str">
        <f t="shared" si="14"/>
        <v/>
      </c>
      <c r="F44" s="78" t="str">
        <f t="shared" si="15"/>
        <v/>
      </c>
      <c r="G44" s="58" t="str">
        <f t="shared" si="8"/>
        <v/>
      </c>
      <c r="H44" s="155" t="s">
        <v>0</v>
      </c>
      <c r="I44" s="45"/>
      <c r="J44" s="155" t="s">
        <v>0</v>
      </c>
      <c r="K44" s="63" t="str">
        <f>IF(I44="","",MAX(K$7:K43)+1)</f>
        <v/>
      </c>
      <c r="L44" s="58" t="str">
        <f t="shared" si="16"/>
        <v/>
      </c>
      <c r="M44" s="155" t="s">
        <v>0</v>
      </c>
      <c r="N44" s="153" t="str">
        <f t="shared" si="9"/>
        <v/>
      </c>
      <c r="O44" s="155" t="s">
        <v>0</v>
      </c>
      <c r="P44" s="63" t="str">
        <f>IF(G44="","",MAX(P$7:P43)+1)</f>
        <v/>
      </c>
      <c r="Q44" s="78" t="str">
        <f t="shared" si="17"/>
        <v/>
      </c>
      <c r="R44" s="78" t="str">
        <f t="shared" si="10"/>
        <v/>
      </c>
      <c r="S44" s="58" t="str">
        <f t="shared" si="18"/>
        <v/>
      </c>
      <c r="T44" s="155" t="s">
        <v>0</v>
      </c>
      <c r="U44" s="20" t="str">
        <f t="shared" si="11"/>
        <v/>
      </c>
      <c r="V44" s="155" t="s">
        <v>0</v>
      </c>
      <c r="W44" s="20" t="str">
        <f t="shared" si="6"/>
        <v/>
      </c>
      <c r="X44" s="155" t="s">
        <v>0</v>
      </c>
    </row>
    <row r="45" spans="1:24" x14ac:dyDescent="0.25">
      <c r="A45" s="155" t="s">
        <v>0</v>
      </c>
      <c r="B45" s="150">
        <f t="shared" si="12"/>
        <v>38</v>
      </c>
      <c r="C45" s="32" t="str">
        <f t="shared" si="7"/>
        <v/>
      </c>
      <c r="D45" s="33" t="str">
        <f t="shared" si="13"/>
        <v/>
      </c>
      <c r="E45" s="78" t="str">
        <f t="shared" si="14"/>
        <v/>
      </c>
      <c r="F45" s="78" t="str">
        <f t="shared" si="15"/>
        <v/>
      </c>
      <c r="G45" s="58" t="str">
        <f t="shared" si="8"/>
        <v/>
      </c>
      <c r="H45" s="155" t="s">
        <v>0</v>
      </c>
      <c r="I45" s="45"/>
      <c r="J45" s="155" t="s">
        <v>0</v>
      </c>
      <c r="K45" s="63" t="str">
        <f>IF(I45="","",MAX(K$7:K44)+1)</f>
        <v/>
      </c>
      <c r="L45" s="58" t="str">
        <f t="shared" si="16"/>
        <v/>
      </c>
      <c r="M45" s="155" t="s">
        <v>0</v>
      </c>
      <c r="N45" s="153" t="str">
        <f t="shared" si="9"/>
        <v/>
      </c>
      <c r="O45" s="155" t="s">
        <v>0</v>
      </c>
      <c r="P45" s="63" t="str">
        <f>IF(G45="","",MAX(P$7:P44)+1)</f>
        <v/>
      </c>
      <c r="Q45" s="78" t="str">
        <f t="shared" si="17"/>
        <v/>
      </c>
      <c r="R45" s="78" t="str">
        <f t="shared" si="10"/>
        <v/>
      </c>
      <c r="S45" s="58" t="str">
        <f t="shared" si="18"/>
        <v/>
      </c>
      <c r="T45" s="155" t="s">
        <v>0</v>
      </c>
      <c r="U45" s="20" t="str">
        <f t="shared" si="11"/>
        <v/>
      </c>
      <c r="V45" s="155" t="s">
        <v>0</v>
      </c>
      <c r="W45" s="20" t="str">
        <f t="shared" si="6"/>
        <v/>
      </c>
      <c r="X45" s="155" t="s">
        <v>0</v>
      </c>
    </row>
    <row r="46" spans="1:24" x14ac:dyDescent="0.25">
      <c r="A46" s="155" t="s">
        <v>0</v>
      </c>
      <c r="B46" s="150">
        <f t="shared" si="12"/>
        <v>39</v>
      </c>
      <c r="C46" s="32" t="str">
        <f t="shared" si="7"/>
        <v/>
      </c>
      <c r="D46" s="33" t="str">
        <f t="shared" si="13"/>
        <v/>
      </c>
      <c r="E46" s="78" t="str">
        <f t="shared" si="14"/>
        <v/>
      </c>
      <c r="F46" s="78" t="str">
        <f t="shared" si="15"/>
        <v/>
      </c>
      <c r="G46" s="58" t="str">
        <f t="shared" si="8"/>
        <v/>
      </c>
      <c r="H46" s="155" t="s">
        <v>0</v>
      </c>
      <c r="I46" s="45"/>
      <c r="J46" s="155" t="s">
        <v>0</v>
      </c>
      <c r="K46" s="63" t="str">
        <f>IF(I46="","",MAX(K$7:K45)+1)</f>
        <v/>
      </c>
      <c r="L46" s="58" t="str">
        <f t="shared" si="16"/>
        <v/>
      </c>
      <c r="M46" s="155" t="s">
        <v>0</v>
      </c>
      <c r="N46" s="153" t="str">
        <f t="shared" si="9"/>
        <v/>
      </c>
      <c r="O46" s="155" t="s">
        <v>0</v>
      </c>
      <c r="P46" s="63" t="str">
        <f>IF(G46="","",MAX(P$7:P45)+1)</f>
        <v/>
      </c>
      <c r="Q46" s="78" t="str">
        <f t="shared" si="17"/>
        <v/>
      </c>
      <c r="R46" s="78" t="str">
        <f t="shared" si="10"/>
        <v/>
      </c>
      <c r="S46" s="58" t="str">
        <f t="shared" si="18"/>
        <v/>
      </c>
      <c r="T46" s="155" t="s">
        <v>0</v>
      </c>
      <c r="U46" s="20" t="str">
        <f t="shared" si="11"/>
        <v/>
      </c>
      <c r="V46" s="155" t="s">
        <v>0</v>
      </c>
      <c r="W46" s="20" t="str">
        <f t="shared" si="6"/>
        <v/>
      </c>
      <c r="X46" s="155" t="s">
        <v>0</v>
      </c>
    </row>
    <row r="47" spans="1:24" x14ac:dyDescent="0.25">
      <c r="A47" s="155" t="s">
        <v>0</v>
      </c>
      <c r="B47" s="150">
        <f t="shared" si="12"/>
        <v>40</v>
      </c>
      <c r="C47" s="32" t="str">
        <f t="shared" si="7"/>
        <v/>
      </c>
      <c r="D47" s="33" t="str">
        <f t="shared" si="13"/>
        <v/>
      </c>
      <c r="E47" s="78" t="str">
        <f t="shared" si="14"/>
        <v/>
      </c>
      <c r="F47" s="78" t="str">
        <f t="shared" si="15"/>
        <v/>
      </c>
      <c r="G47" s="58" t="str">
        <f t="shared" si="8"/>
        <v/>
      </c>
      <c r="H47" s="155" t="s">
        <v>0</v>
      </c>
      <c r="I47" s="45"/>
      <c r="J47" s="155" t="s">
        <v>0</v>
      </c>
      <c r="K47" s="63" t="str">
        <f>IF(I47="","",MAX(K$7:K46)+1)</f>
        <v/>
      </c>
      <c r="L47" s="58" t="str">
        <f t="shared" si="16"/>
        <v/>
      </c>
      <c r="M47" s="155" t="s">
        <v>0</v>
      </c>
      <c r="N47" s="153" t="str">
        <f t="shared" si="9"/>
        <v/>
      </c>
      <c r="O47" s="155" t="s">
        <v>0</v>
      </c>
      <c r="P47" s="63" t="str">
        <f>IF(G47="","",MAX(P$7:P46)+1)</f>
        <v/>
      </c>
      <c r="Q47" s="78" t="str">
        <f t="shared" si="17"/>
        <v/>
      </c>
      <c r="R47" s="78" t="str">
        <f t="shared" si="10"/>
        <v/>
      </c>
      <c r="S47" s="58" t="str">
        <f t="shared" si="18"/>
        <v/>
      </c>
      <c r="T47" s="155" t="s">
        <v>0</v>
      </c>
      <c r="U47" s="20" t="str">
        <f t="shared" si="11"/>
        <v/>
      </c>
      <c r="V47" s="155" t="s">
        <v>0</v>
      </c>
      <c r="W47" s="20" t="str">
        <f t="shared" si="6"/>
        <v/>
      </c>
      <c r="X47" s="155" t="s">
        <v>0</v>
      </c>
    </row>
    <row r="48" spans="1:24" x14ac:dyDescent="0.25">
      <c r="A48" s="155" t="s">
        <v>0</v>
      </c>
      <c r="B48" s="150">
        <f t="shared" si="12"/>
        <v>41</v>
      </c>
      <c r="C48" s="32" t="str">
        <f t="shared" si="7"/>
        <v/>
      </c>
      <c r="D48" s="33" t="str">
        <f t="shared" si="13"/>
        <v/>
      </c>
      <c r="E48" s="78" t="str">
        <f t="shared" si="14"/>
        <v/>
      </c>
      <c r="F48" s="78" t="str">
        <f t="shared" si="15"/>
        <v/>
      </c>
      <c r="G48" s="58" t="str">
        <f t="shared" si="8"/>
        <v/>
      </c>
      <c r="H48" s="155" t="s">
        <v>0</v>
      </c>
      <c r="I48" s="45"/>
      <c r="J48" s="155" t="s">
        <v>0</v>
      </c>
      <c r="K48" s="63" t="str">
        <f>IF(I48="","",MAX(K$7:K47)+1)</f>
        <v/>
      </c>
      <c r="L48" s="58" t="str">
        <f t="shared" si="16"/>
        <v/>
      </c>
      <c r="M48" s="155" t="s">
        <v>0</v>
      </c>
      <c r="N48" s="153" t="str">
        <f t="shared" si="9"/>
        <v/>
      </c>
      <c r="O48" s="155" t="s">
        <v>0</v>
      </c>
      <c r="P48" s="63" t="str">
        <f>IF(G48="","",MAX(P$7:P47)+1)</f>
        <v/>
      </c>
      <c r="Q48" s="78" t="str">
        <f t="shared" si="17"/>
        <v/>
      </c>
      <c r="R48" s="78" t="str">
        <f t="shared" si="10"/>
        <v/>
      </c>
      <c r="S48" s="58" t="str">
        <f t="shared" si="18"/>
        <v/>
      </c>
      <c r="T48" s="155" t="s">
        <v>0</v>
      </c>
      <c r="U48" s="20" t="str">
        <f t="shared" si="11"/>
        <v/>
      </c>
      <c r="V48" s="155" t="s">
        <v>0</v>
      </c>
      <c r="W48" s="20" t="str">
        <f t="shared" si="6"/>
        <v/>
      </c>
      <c r="X48" s="155" t="s">
        <v>0</v>
      </c>
    </row>
    <row r="49" spans="1:24" x14ac:dyDescent="0.25">
      <c r="A49" s="155" t="s">
        <v>0</v>
      </c>
      <c r="B49" s="150">
        <f t="shared" si="12"/>
        <v>42</v>
      </c>
      <c r="C49" s="32" t="str">
        <f t="shared" si="7"/>
        <v/>
      </c>
      <c r="D49" s="33" t="str">
        <f t="shared" si="13"/>
        <v/>
      </c>
      <c r="E49" s="78" t="str">
        <f t="shared" si="14"/>
        <v/>
      </c>
      <c r="F49" s="78" t="str">
        <f t="shared" si="15"/>
        <v/>
      </c>
      <c r="G49" s="58" t="str">
        <f t="shared" si="8"/>
        <v/>
      </c>
      <c r="H49" s="155" t="s">
        <v>0</v>
      </c>
      <c r="I49" s="45"/>
      <c r="J49" s="155" t="s">
        <v>0</v>
      </c>
      <c r="K49" s="63" t="str">
        <f>IF(I49="","",MAX(K$7:K48)+1)</f>
        <v/>
      </c>
      <c r="L49" s="58" t="str">
        <f t="shared" si="16"/>
        <v/>
      </c>
      <c r="M49" s="155" t="s">
        <v>0</v>
      </c>
      <c r="N49" s="153" t="str">
        <f t="shared" si="9"/>
        <v/>
      </c>
      <c r="O49" s="155" t="s">
        <v>0</v>
      </c>
      <c r="P49" s="63" t="str">
        <f>IF(G49="","",MAX(P$7:P48)+1)</f>
        <v/>
      </c>
      <c r="Q49" s="78" t="str">
        <f t="shared" si="17"/>
        <v/>
      </c>
      <c r="R49" s="78" t="str">
        <f t="shared" si="10"/>
        <v/>
      </c>
      <c r="S49" s="58" t="str">
        <f t="shared" si="18"/>
        <v/>
      </c>
      <c r="T49" s="155" t="s">
        <v>0</v>
      </c>
      <c r="U49" s="20" t="str">
        <f t="shared" si="11"/>
        <v/>
      </c>
      <c r="V49" s="155" t="s">
        <v>0</v>
      </c>
      <c r="W49" s="20" t="str">
        <f t="shared" si="6"/>
        <v/>
      </c>
      <c r="X49" s="155" t="s">
        <v>0</v>
      </c>
    </row>
    <row r="50" spans="1:24" x14ac:dyDescent="0.25">
      <c r="A50" s="155" t="s">
        <v>0</v>
      </c>
      <c r="B50" s="150">
        <f t="shared" si="12"/>
        <v>43</v>
      </c>
      <c r="C50" s="32" t="str">
        <f t="shared" si="7"/>
        <v/>
      </c>
      <c r="D50" s="33" t="str">
        <f t="shared" si="13"/>
        <v/>
      </c>
      <c r="E50" s="78" t="str">
        <f t="shared" si="14"/>
        <v/>
      </c>
      <c r="F50" s="78" t="str">
        <f t="shared" si="15"/>
        <v/>
      </c>
      <c r="G50" s="58" t="str">
        <f t="shared" si="8"/>
        <v/>
      </c>
      <c r="H50" s="155" t="s">
        <v>0</v>
      </c>
      <c r="I50" s="45"/>
      <c r="J50" s="155" t="s">
        <v>0</v>
      </c>
      <c r="K50" s="63" t="str">
        <f>IF(I50="","",MAX(K$7:K49)+1)</f>
        <v/>
      </c>
      <c r="L50" s="58" t="str">
        <f t="shared" si="16"/>
        <v/>
      </c>
      <c r="M50" s="155" t="s">
        <v>0</v>
      </c>
      <c r="N50" s="153" t="str">
        <f t="shared" si="9"/>
        <v/>
      </c>
      <c r="O50" s="155" t="s">
        <v>0</v>
      </c>
      <c r="P50" s="63" t="str">
        <f>IF(G50="","",MAX(P$7:P49)+1)</f>
        <v/>
      </c>
      <c r="Q50" s="78" t="str">
        <f t="shared" si="17"/>
        <v/>
      </c>
      <c r="R50" s="78" t="str">
        <f t="shared" si="10"/>
        <v/>
      </c>
      <c r="S50" s="58" t="str">
        <f t="shared" si="18"/>
        <v/>
      </c>
      <c r="T50" s="155" t="s">
        <v>0</v>
      </c>
      <c r="U50" s="20" t="str">
        <f t="shared" si="11"/>
        <v/>
      </c>
      <c r="V50" s="155" t="s">
        <v>0</v>
      </c>
      <c r="W50" s="20" t="str">
        <f t="shared" si="6"/>
        <v/>
      </c>
      <c r="X50" s="155" t="s">
        <v>0</v>
      </c>
    </row>
    <row r="51" spans="1:24" x14ac:dyDescent="0.25">
      <c r="A51" s="155" t="s">
        <v>0</v>
      </c>
      <c r="B51" s="150">
        <f t="shared" si="12"/>
        <v>44</v>
      </c>
      <c r="C51" s="32" t="str">
        <f t="shared" si="7"/>
        <v/>
      </c>
      <c r="D51" s="33" t="str">
        <f t="shared" si="13"/>
        <v/>
      </c>
      <c r="E51" s="78" t="str">
        <f t="shared" si="14"/>
        <v/>
      </c>
      <c r="F51" s="78" t="str">
        <f t="shared" si="15"/>
        <v/>
      </c>
      <c r="G51" s="58" t="str">
        <f t="shared" si="8"/>
        <v/>
      </c>
      <c r="H51" s="155" t="s">
        <v>0</v>
      </c>
      <c r="I51" s="45"/>
      <c r="J51" s="155" t="s">
        <v>0</v>
      </c>
      <c r="K51" s="63" t="str">
        <f>IF(I51="","",MAX(K$7:K50)+1)</f>
        <v/>
      </c>
      <c r="L51" s="58" t="str">
        <f t="shared" si="16"/>
        <v/>
      </c>
      <c r="M51" s="155" t="s">
        <v>0</v>
      </c>
      <c r="N51" s="153" t="str">
        <f t="shared" si="9"/>
        <v/>
      </c>
      <c r="O51" s="155" t="s">
        <v>0</v>
      </c>
      <c r="P51" s="63" t="str">
        <f>IF(G51="","",MAX(P$7:P50)+1)</f>
        <v/>
      </c>
      <c r="Q51" s="78" t="str">
        <f t="shared" si="17"/>
        <v/>
      </c>
      <c r="R51" s="78" t="str">
        <f t="shared" si="10"/>
        <v/>
      </c>
      <c r="S51" s="58" t="str">
        <f t="shared" si="18"/>
        <v/>
      </c>
      <c r="T51" s="155" t="s">
        <v>0</v>
      </c>
      <c r="U51" s="20" t="str">
        <f t="shared" si="11"/>
        <v/>
      </c>
      <c r="V51" s="155" t="s">
        <v>0</v>
      </c>
      <c r="W51" s="20" t="str">
        <f t="shared" si="6"/>
        <v/>
      </c>
      <c r="X51" s="155" t="s">
        <v>0</v>
      </c>
    </row>
    <row r="52" spans="1:24" x14ac:dyDescent="0.25">
      <c r="A52" s="155" t="s">
        <v>0</v>
      </c>
      <c r="B52" s="150">
        <f t="shared" si="12"/>
        <v>45</v>
      </c>
      <c r="C52" s="32" t="str">
        <f t="shared" si="7"/>
        <v/>
      </c>
      <c r="D52" s="33" t="str">
        <f t="shared" si="13"/>
        <v/>
      </c>
      <c r="E52" s="78" t="str">
        <f t="shared" si="14"/>
        <v/>
      </c>
      <c r="F52" s="78" t="str">
        <f t="shared" si="15"/>
        <v/>
      </c>
      <c r="G52" s="58" t="str">
        <f t="shared" si="8"/>
        <v/>
      </c>
      <c r="H52" s="155" t="s">
        <v>0</v>
      </c>
      <c r="I52" s="45"/>
      <c r="J52" s="155" t="s">
        <v>0</v>
      </c>
      <c r="K52" s="63" t="str">
        <f>IF(I52="","",MAX(K$7:K51)+1)</f>
        <v/>
      </c>
      <c r="L52" s="58" t="str">
        <f t="shared" si="16"/>
        <v/>
      </c>
      <c r="M52" s="155" t="s">
        <v>0</v>
      </c>
      <c r="N52" s="153" t="str">
        <f t="shared" si="9"/>
        <v/>
      </c>
      <c r="O52" s="155" t="s">
        <v>0</v>
      </c>
      <c r="P52" s="63" t="str">
        <f>IF(G52="","",MAX(P$7:P51)+1)</f>
        <v/>
      </c>
      <c r="Q52" s="78" t="str">
        <f t="shared" si="17"/>
        <v/>
      </c>
      <c r="R52" s="78" t="str">
        <f t="shared" si="10"/>
        <v/>
      </c>
      <c r="S52" s="58" t="str">
        <f t="shared" si="18"/>
        <v/>
      </c>
      <c r="T52" s="155" t="s">
        <v>0</v>
      </c>
      <c r="U52" s="20" t="str">
        <f t="shared" si="11"/>
        <v/>
      </c>
      <c r="V52" s="155" t="s">
        <v>0</v>
      </c>
      <c r="W52" s="20" t="str">
        <f t="shared" si="6"/>
        <v/>
      </c>
      <c r="X52" s="155" t="s">
        <v>0</v>
      </c>
    </row>
    <row r="53" spans="1:24" x14ac:dyDescent="0.25">
      <c r="A53" s="155" t="s">
        <v>0</v>
      </c>
      <c r="B53" s="150">
        <f t="shared" si="12"/>
        <v>46</v>
      </c>
      <c r="C53" s="32" t="str">
        <f t="shared" si="7"/>
        <v/>
      </c>
      <c r="D53" s="33" t="str">
        <f t="shared" si="13"/>
        <v/>
      </c>
      <c r="E53" s="78" t="str">
        <f t="shared" si="14"/>
        <v/>
      </c>
      <c r="F53" s="78" t="str">
        <f t="shared" si="15"/>
        <v/>
      </c>
      <c r="G53" s="58" t="str">
        <f t="shared" si="8"/>
        <v/>
      </c>
      <c r="H53" s="155" t="s">
        <v>0</v>
      </c>
      <c r="I53" s="45"/>
      <c r="J53" s="155" t="s">
        <v>0</v>
      </c>
      <c r="K53" s="63" t="str">
        <f>IF(I53="","",MAX(K$7:K52)+1)</f>
        <v/>
      </c>
      <c r="L53" s="58" t="str">
        <f t="shared" si="16"/>
        <v/>
      </c>
      <c r="M53" s="155" t="s">
        <v>0</v>
      </c>
      <c r="N53" s="153" t="str">
        <f t="shared" si="9"/>
        <v/>
      </c>
      <c r="O53" s="155" t="s">
        <v>0</v>
      </c>
      <c r="P53" s="63" t="str">
        <f>IF(G53="","",MAX(P$7:P52)+1)</f>
        <v/>
      </c>
      <c r="Q53" s="78" t="str">
        <f t="shared" si="17"/>
        <v/>
      </c>
      <c r="R53" s="78" t="str">
        <f t="shared" si="10"/>
        <v/>
      </c>
      <c r="S53" s="58" t="str">
        <f t="shared" si="18"/>
        <v/>
      </c>
      <c r="T53" s="155" t="s">
        <v>0</v>
      </c>
      <c r="U53" s="20" t="str">
        <f t="shared" si="11"/>
        <v/>
      </c>
      <c r="V53" s="155" t="s">
        <v>0</v>
      </c>
      <c r="W53" s="20" t="str">
        <f t="shared" si="6"/>
        <v/>
      </c>
      <c r="X53" s="155" t="s">
        <v>0</v>
      </c>
    </row>
    <row r="54" spans="1:24" x14ac:dyDescent="0.25">
      <c r="A54" s="155" t="s">
        <v>0</v>
      </c>
      <c r="B54" s="150">
        <f t="shared" si="12"/>
        <v>47</v>
      </c>
      <c r="C54" s="32" t="str">
        <f t="shared" si="7"/>
        <v/>
      </c>
      <c r="D54" s="33" t="str">
        <f t="shared" si="13"/>
        <v/>
      </c>
      <c r="E54" s="78" t="str">
        <f t="shared" si="14"/>
        <v/>
      </c>
      <c r="F54" s="78" t="str">
        <f t="shared" si="15"/>
        <v/>
      </c>
      <c r="G54" s="58" t="str">
        <f t="shared" si="8"/>
        <v/>
      </c>
      <c r="H54" s="155" t="s">
        <v>0</v>
      </c>
      <c r="I54" s="45"/>
      <c r="J54" s="155" t="s">
        <v>0</v>
      </c>
      <c r="K54" s="63" t="str">
        <f>IF(I54="","",MAX(K$7:K53)+1)</f>
        <v/>
      </c>
      <c r="L54" s="58" t="str">
        <f t="shared" si="16"/>
        <v/>
      </c>
      <c r="M54" s="155" t="s">
        <v>0</v>
      </c>
      <c r="N54" s="153" t="str">
        <f t="shared" si="9"/>
        <v/>
      </c>
      <c r="O54" s="155" t="s">
        <v>0</v>
      </c>
      <c r="P54" s="63" t="str">
        <f>IF(G54="","",MAX(P$7:P53)+1)</f>
        <v/>
      </c>
      <c r="Q54" s="78" t="str">
        <f t="shared" si="17"/>
        <v/>
      </c>
      <c r="R54" s="78" t="str">
        <f t="shared" si="10"/>
        <v/>
      </c>
      <c r="S54" s="58" t="str">
        <f t="shared" si="18"/>
        <v/>
      </c>
      <c r="T54" s="155" t="s">
        <v>0</v>
      </c>
      <c r="U54" s="20" t="str">
        <f t="shared" si="11"/>
        <v/>
      </c>
      <c r="V54" s="155" t="s">
        <v>0</v>
      </c>
      <c r="W54" s="20" t="str">
        <f t="shared" si="6"/>
        <v/>
      </c>
      <c r="X54" s="155" t="s">
        <v>0</v>
      </c>
    </row>
    <row r="55" spans="1:24" x14ac:dyDescent="0.25">
      <c r="A55" s="155" t="s">
        <v>0</v>
      </c>
      <c r="B55" s="150">
        <f t="shared" si="12"/>
        <v>48</v>
      </c>
      <c r="C55" s="32" t="str">
        <f t="shared" si="7"/>
        <v/>
      </c>
      <c r="D55" s="33" t="str">
        <f t="shared" si="13"/>
        <v/>
      </c>
      <c r="E55" s="78" t="str">
        <f t="shared" si="14"/>
        <v/>
      </c>
      <c r="F55" s="78" t="str">
        <f t="shared" si="15"/>
        <v/>
      </c>
      <c r="G55" s="58" t="str">
        <f t="shared" si="8"/>
        <v/>
      </c>
      <c r="H55" s="155" t="s">
        <v>0</v>
      </c>
      <c r="I55" s="45"/>
      <c r="J55" s="155" t="s">
        <v>0</v>
      </c>
      <c r="K55" s="63" t="str">
        <f>IF(I55="","",MAX(K$7:K54)+1)</f>
        <v/>
      </c>
      <c r="L55" s="58" t="str">
        <f t="shared" si="16"/>
        <v/>
      </c>
      <c r="M55" s="155" t="s">
        <v>0</v>
      </c>
      <c r="N55" s="153" t="str">
        <f t="shared" si="9"/>
        <v/>
      </c>
      <c r="O55" s="155" t="s">
        <v>0</v>
      </c>
      <c r="P55" s="63" t="str">
        <f>IF(G55="","",MAX(P$7:P54)+1)</f>
        <v/>
      </c>
      <c r="Q55" s="78" t="str">
        <f t="shared" si="17"/>
        <v/>
      </c>
      <c r="R55" s="78" t="str">
        <f t="shared" si="10"/>
        <v/>
      </c>
      <c r="S55" s="58" t="str">
        <f t="shared" si="18"/>
        <v/>
      </c>
      <c r="T55" s="155" t="s">
        <v>0</v>
      </c>
      <c r="U55" s="20" t="str">
        <f t="shared" si="11"/>
        <v/>
      </c>
      <c r="V55" s="155" t="s">
        <v>0</v>
      </c>
      <c r="W55" s="20" t="str">
        <f t="shared" si="6"/>
        <v/>
      </c>
      <c r="X55" s="155" t="s">
        <v>0</v>
      </c>
    </row>
    <row r="56" spans="1:24" x14ac:dyDescent="0.25">
      <c r="A56" s="155" t="s">
        <v>0</v>
      </c>
      <c r="B56" s="150">
        <f t="shared" si="12"/>
        <v>49</v>
      </c>
      <c r="C56" s="32" t="str">
        <f t="shared" si="7"/>
        <v/>
      </c>
      <c r="D56" s="33" t="str">
        <f t="shared" si="13"/>
        <v/>
      </c>
      <c r="E56" s="78" t="str">
        <f t="shared" si="14"/>
        <v/>
      </c>
      <c r="F56" s="78" t="str">
        <f t="shared" si="15"/>
        <v/>
      </c>
      <c r="G56" s="58" t="str">
        <f t="shared" si="8"/>
        <v/>
      </c>
      <c r="H56" s="155" t="s">
        <v>0</v>
      </c>
      <c r="I56" s="45"/>
      <c r="J56" s="155" t="s">
        <v>0</v>
      </c>
      <c r="K56" s="63" t="str">
        <f>IF(I56="","",MAX(K$7:K55)+1)</f>
        <v/>
      </c>
      <c r="L56" s="58" t="str">
        <f t="shared" si="16"/>
        <v/>
      </c>
      <c r="M56" s="155" t="s">
        <v>0</v>
      </c>
      <c r="N56" s="153" t="str">
        <f t="shared" si="9"/>
        <v/>
      </c>
      <c r="O56" s="155" t="s">
        <v>0</v>
      </c>
      <c r="P56" s="63" t="str">
        <f>IF(G56="","",MAX(P$7:P55)+1)</f>
        <v/>
      </c>
      <c r="Q56" s="78" t="str">
        <f t="shared" si="17"/>
        <v/>
      </c>
      <c r="R56" s="78" t="str">
        <f t="shared" si="10"/>
        <v/>
      </c>
      <c r="S56" s="58" t="str">
        <f t="shared" si="18"/>
        <v/>
      </c>
      <c r="T56" s="155" t="s">
        <v>0</v>
      </c>
      <c r="U56" s="20" t="str">
        <f t="shared" si="11"/>
        <v/>
      </c>
      <c r="V56" s="155" t="s">
        <v>0</v>
      </c>
      <c r="W56" s="20" t="str">
        <f t="shared" si="6"/>
        <v/>
      </c>
      <c r="X56" s="155" t="s">
        <v>0</v>
      </c>
    </row>
    <row r="57" spans="1:24" ht="15.75" thickBot="1" x14ac:dyDescent="0.3">
      <c r="A57" s="155" t="s">
        <v>0</v>
      </c>
      <c r="B57" s="151">
        <f t="shared" si="12"/>
        <v>50</v>
      </c>
      <c r="C57" s="35" t="str">
        <f t="shared" si="7"/>
        <v/>
      </c>
      <c r="D57" s="36" t="str">
        <f t="shared" si="13"/>
        <v/>
      </c>
      <c r="E57" s="79" t="str">
        <f t="shared" si="14"/>
        <v/>
      </c>
      <c r="F57" s="79" t="str">
        <f t="shared" si="15"/>
        <v/>
      </c>
      <c r="G57" s="60" t="str">
        <f t="shared" si="8"/>
        <v/>
      </c>
      <c r="H57" s="155" t="s">
        <v>0</v>
      </c>
      <c r="I57" s="46"/>
      <c r="J57" s="155" t="s">
        <v>0</v>
      </c>
      <c r="K57" s="64" t="str">
        <f>IF(I57="","",MAX(K$7:K56)+1)</f>
        <v/>
      </c>
      <c r="L57" s="60" t="str">
        <f t="shared" si="16"/>
        <v/>
      </c>
      <c r="M57" s="155" t="s">
        <v>0</v>
      </c>
      <c r="N57" s="154" t="str">
        <f t="shared" si="9"/>
        <v/>
      </c>
      <c r="O57" s="155" t="s">
        <v>0</v>
      </c>
      <c r="P57" s="64" t="str">
        <f>IF(G57="","",MAX(P$7:P56)+1)</f>
        <v/>
      </c>
      <c r="Q57" s="79" t="str">
        <f t="shared" si="17"/>
        <v/>
      </c>
      <c r="R57" s="79" t="str">
        <f t="shared" si="10"/>
        <v/>
      </c>
      <c r="S57" s="60" t="str">
        <f t="shared" si="18"/>
        <v/>
      </c>
      <c r="T57" s="155" t="s">
        <v>0</v>
      </c>
      <c r="U57" s="21" t="str">
        <f t="shared" si="11"/>
        <v/>
      </c>
      <c r="V57" s="155" t="s">
        <v>0</v>
      </c>
      <c r="W57" s="203" t="str">
        <f>N57&amp;IF(OR(N57="",U57=""),"","
")&amp;U57&amp;IF(W58="","","
"&amp;W58)</f>
        <v/>
      </c>
      <c r="X57" s="155" t="s">
        <v>0</v>
      </c>
    </row>
    <row r="58" spans="1:24" x14ac:dyDescent="0.25">
      <c r="B58" s="4"/>
      <c r="C58" s="4"/>
    </row>
  </sheetData>
  <sheetProtection sheet="1" objects="1" scenarios="1"/>
  <mergeCells count="5">
    <mergeCell ref="C2:W2"/>
    <mergeCell ref="C4:G4"/>
    <mergeCell ref="P4:S4"/>
    <mergeCell ref="U4:W4"/>
    <mergeCell ref="K4:N4"/>
  </mergeCells>
  <conditionalFormatting sqref="E8:E57">
    <cfRule type="cellIs" dxfId="8" priority="10" operator="equal">
      <formula>"NEMA"</formula>
    </cfRule>
  </conditionalFormatting>
  <conditionalFormatting sqref="L8:L57">
    <cfRule type="cellIs" dxfId="7" priority="6" operator="equal">
      <formula>"NEMA"</formula>
    </cfRule>
  </conditionalFormatting>
  <conditionalFormatting sqref="F8:F57">
    <cfRule type="cellIs" dxfId="6" priority="9" operator="equal">
      <formula>"NEMA"</formula>
    </cfRule>
  </conditionalFormatting>
  <conditionalFormatting sqref="G8:G57">
    <cfRule type="cellIs" dxfId="5" priority="8" operator="equal">
      <formula>"NEMA"</formula>
    </cfRule>
  </conditionalFormatting>
  <conditionalFormatting sqref="K8:K57">
    <cfRule type="cellIs" dxfId="4" priority="7" operator="equal">
      <formula>"NEMA"</formula>
    </cfRule>
  </conditionalFormatting>
  <conditionalFormatting sqref="R8:R57">
    <cfRule type="cellIs" dxfId="3" priority="4" operator="equal">
      <formula>"NEMA"</formula>
    </cfRule>
  </conditionalFormatting>
  <conditionalFormatting sqref="S8:S57">
    <cfRule type="cellIs" dxfId="2" priority="3" operator="equal">
      <formula>"NEMA"</formula>
    </cfRule>
  </conditionalFormatting>
  <conditionalFormatting sqref="Q8:Q57">
    <cfRule type="cellIs" dxfId="1" priority="2" operator="equal">
      <formula>"NEMA"</formula>
    </cfRule>
  </conditionalFormatting>
  <conditionalFormatting sqref="P8:P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topLeftCell="A4" workbookViewId="0">
      <selection activeCell="B10" sqref="B10:F951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1.5703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276" t="s">
        <v>1136</v>
      </c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8"/>
    </row>
    <row r="3" spans="2:16" ht="15.75" thickBot="1" x14ac:dyDescent="0.3"/>
    <row r="4" spans="2:16" ht="21.75" thickBot="1" x14ac:dyDescent="0.4">
      <c r="B4" s="282" t="s">
        <v>1132</v>
      </c>
      <c r="C4" s="283"/>
      <c r="D4" s="283"/>
      <c r="E4" s="283"/>
      <c r="F4" s="284"/>
      <c r="J4"/>
      <c r="L4"/>
      <c r="N4" s="282" t="s">
        <v>1133</v>
      </c>
      <c r="O4" s="283"/>
      <c r="P4" s="284"/>
    </row>
    <row r="5" spans="2:16" ht="15.75" thickBot="1" x14ac:dyDescent="0.3"/>
    <row r="6" spans="2:16" ht="123.75" customHeight="1" thickBot="1" x14ac:dyDescent="0.3">
      <c r="B6" s="279" t="str">
        <f>"SELECT
	imeprezime_id,
	ime,
    prezime,
    IfNull (klub,'') as klub,
    CASE
		WHEN IfNull (registar"&amp;IF(liga_id=101,"kup",IF(liga_id=102,"spr",IF(liga_id=103,"pre",IF(liga_id=104,"mtb","xyz"))))&amp;"_datumod,'2100-01-01') &gt; '"&amp;datum_natjecanja&amp;"' THEN ''
		ELSE IfNull (registar"&amp;IF(liga_id=101,"kup",IF(liga_id=102,"spr",IF(liga_id=103,"pre",IF(liga_id=104,"mtb","xyz"))))&amp;"_kategorija,'')
	END AS kategorija
FROM
	v_natjecatelj_export"</f>
        <v>SELECT
	imeprezime_id,
	ime,
    prezime,
    IfNull (klub,'') as klub,
    CASE
		WHEN IfNull (registarkup_datumod,'2100-01-01') &gt; '2021-04-24' THEN ''
		ELSE IfNull (registarkup_kategorija,'')
	END AS kategorija
FROM
	v_natjecatelj_export</v>
      </c>
      <c r="C6" s="280"/>
      <c r="D6" s="280"/>
      <c r="E6" s="280"/>
      <c r="F6" s="281"/>
      <c r="N6" s="279" t="s">
        <v>1239</v>
      </c>
      <c r="O6" s="280"/>
      <c r="P6" s="281"/>
    </row>
    <row r="7" spans="2:16" x14ac:dyDescent="0.25">
      <c r="H7" s="6"/>
    </row>
    <row r="8" spans="2:16" x14ac:dyDescent="0.25">
      <c r="B8" s="43" t="s">
        <v>1232</v>
      </c>
      <c r="C8" s="24" t="s">
        <v>335</v>
      </c>
      <c r="D8" s="24" t="s">
        <v>336</v>
      </c>
      <c r="E8" s="24" t="s">
        <v>337</v>
      </c>
      <c r="F8" s="25" t="s">
        <v>338</v>
      </c>
      <c r="H8" s="48" t="s">
        <v>1073</v>
      </c>
      <c r="J8" s="48" t="s">
        <v>1072</v>
      </c>
      <c r="L8" s="48" t="s">
        <v>1074</v>
      </c>
      <c r="N8" s="43" t="s">
        <v>1235</v>
      </c>
      <c r="O8" s="24" t="s">
        <v>1234</v>
      </c>
      <c r="P8" s="25" t="s">
        <v>1240</v>
      </c>
    </row>
    <row r="9" spans="2:16" ht="7.5" customHeight="1" thickBot="1" x14ac:dyDescent="0.3">
      <c r="N9" s="3"/>
      <c r="O9" s="3"/>
      <c r="P9" s="3"/>
    </row>
    <row r="10" spans="2:16" x14ac:dyDescent="0.25">
      <c r="B10" s="110">
        <v>1952</v>
      </c>
      <c r="C10" s="111" t="s">
        <v>593</v>
      </c>
      <c r="D10" s="111" t="s">
        <v>171</v>
      </c>
      <c r="E10" s="111"/>
      <c r="F10" s="112"/>
      <c r="H10" s="49" t="str">
        <f>IF(C10="","",C10) &amp; IF(D10="",""," – " &amp; D10) &amp; IF(E10="",""," – " &amp; E10) &amp; IF(F10="",""," – " &amp; F10)</f>
        <v>Ivo – Lukačić</v>
      </c>
      <c r="J10" s="49" t="str">
        <f>IF(C10="","",C10) &amp; IF(D10="",""," – " &amp; D10) &amp; IF(E10="",""," – " &amp; E10)</f>
        <v>Ivo – Lukačić</v>
      </c>
      <c r="L10" s="49" t="str">
        <f>IF(C10="","",C10) &amp; IF(D10="",""," – " &amp; D10)</f>
        <v>Ivo – Lukačić</v>
      </c>
      <c r="N10" s="110">
        <v>2</v>
      </c>
      <c r="O10" s="111" t="s">
        <v>2462</v>
      </c>
      <c r="P10" s="112">
        <v>1106</v>
      </c>
    </row>
    <row r="11" spans="2:16" x14ac:dyDescent="0.25">
      <c r="B11" s="113">
        <v>1208</v>
      </c>
      <c r="C11" s="114" t="s">
        <v>339</v>
      </c>
      <c r="D11" s="114" t="s">
        <v>340</v>
      </c>
      <c r="E11" s="114" t="s">
        <v>117</v>
      </c>
      <c r="F11" s="115"/>
      <c r="H11" s="50" t="str">
        <f t="shared" ref="H11:H74" si="0">IF(C11="","",C11) &amp; IF(D11="",""," – " &amp; D11) &amp; IF(E11="",""," – " &amp; E11) &amp; IF(F11="",""," – " &amp; F11)</f>
        <v>Željko – Belaj – OK Bjelovar</v>
      </c>
      <c r="J11" s="50" t="str">
        <f t="shared" ref="J11:J74" si="1">IF(C11="","",C11) &amp; IF(D11="",""," – " &amp; D11) &amp; IF(E11="",""," – " &amp; E11)</f>
        <v>Željko – Belaj – OK Bjelovar</v>
      </c>
      <c r="L11" s="50" t="str">
        <f t="shared" ref="L11:L74" si="2">IF(C11="","",C11) &amp; IF(D11="",""," – " &amp; D11)</f>
        <v>Željko – Belaj</v>
      </c>
      <c r="N11" s="113"/>
      <c r="O11" s="114"/>
      <c r="P11" s="115"/>
    </row>
    <row r="12" spans="2:16" x14ac:dyDescent="0.25">
      <c r="B12" s="113">
        <v>1537</v>
      </c>
      <c r="C12" s="114" t="s">
        <v>84</v>
      </c>
      <c r="D12" s="114" t="s">
        <v>116</v>
      </c>
      <c r="E12" s="114" t="s">
        <v>117</v>
      </c>
      <c r="F12" s="115" t="s">
        <v>115</v>
      </c>
      <c r="H12" s="50" t="str">
        <f t="shared" si="0"/>
        <v>Vedran – Bijelić – OK Bjelovar – M35</v>
      </c>
      <c r="J12" s="50" t="str">
        <f t="shared" si="1"/>
        <v>Vedran – Bijelić – OK Bjelovar</v>
      </c>
      <c r="L12" s="50" t="str">
        <f t="shared" si="2"/>
        <v>Vedran – Bijelić</v>
      </c>
      <c r="N12" s="113"/>
      <c r="O12" s="114"/>
      <c r="P12" s="115"/>
    </row>
    <row r="13" spans="2:16" x14ac:dyDescent="0.25">
      <c r="B13" s="113">
        <v>1793</v>
      </c>
      <c r="C13" s="114" t="s">
        <v>120</v>
      </c>
      <c r="D13" s="114" t="s">
        <v>341</v>
      </c>
      <c r="E13" s="114" t="s">
        <v>117</v>
      </c>
      <c r="F13" s="115"/>
      <c r="H13" s="50" t="str">
        <f t="shared" si="0"/>
        <v>Tihomir – Despetović – OK Bjelovar</v>
      </c>
      <c r="J13" s="50" t="str">
        <f t="shared" si="1"/>
        <v>Tihomir – Despetović – OK Bjelovar</v>
      </c>
      <c r="L13" s="50" t="str">
        <f t="shared" si="2"/>
        <v>Tihomir – Despetović</v>
      </c>
      <c r="N13" s="113"/>
      <c r="O13" s="114"/>
      <c r="P13" s="115"/>
    </row>
    <row r="14" spans="2:16" x14ac:dyDescent="0.25">
      <c r="B14" s="113">
        <v>1284</v>
      </c>
      <c r="C14" s="114" t="s">
        <v>342</v>
      </c>
      <c r="D14" s="114" t="s">
        <v>343</v>
      </c>
      <c r="E14" s="114" t="s">
        <v>117</v>
      </c>
      <c r="F14" s="115"/>
      <c r="H14" s="50" t="str">
        <f t="shared" si="0"/>
        <v>Bože – Đipalo – OK Bjelovar</v>
      </c>
      <c r="J14" s="50" t="str">
        <f t="shared" si="1"/>
        <v>Bože – Đipalo – OK Bjelovar</v>
      </c>
      <c r="L14" s="50" t="str">
        <f t="shared" si="2"/>
        <v>Bože – Đipalo</v>
      </c>
      <c r="N14" s="113"/>
      <c r="O14" s="114"/>
      <c r="P14" s="115"/>
    </row>
    <row r="15" spans="2:16" x14ac:dyDescent="0.25">
      <c r="B15" s="113">
        <v>1610</v>
      </c>
      <c r="C15" s="114" t="s">
        <v>57</v>
      </c>
      <c r="D15" s="114" t="s">
        <v>344</v>
      </c>
      <c r="E15" s="114" t="s">
        <v>117</v>
      </c>
      <c r="F15" s="115"/>
      <c r="H15" s="50" t="str">
        <f t="shared" si="0"/>
        <v>Ivan – Draušnik – OK Bjelovar</v>
      </c>
      <c r="J15" s="50" t="str">
        <f t="shared" si="1"/>
        <v>Ivan – Draušnik – OK Bjelovar</v>
      </c>
      <c r="L15" s="50" t="str">
        <f t="shared" si="2"/>
        <v>Ivan – Draušnik</v>
      </c>
      <c r="N15" s="113"/>
      <c r="O15" s="114"/>
      <c r="P15" s="115"/>
    </row>
    <row r="16" spans="2:16" x14ac:dyDescent="0.25">
      <c r="B16" s="113">
        <v>1824</v>
      </c>
      <c r="C16" s="114" t="s">
        <v>345</v>
      </c>
      <c r="D16" s="114" t="s">
        <v>346</v>
      </c>
      <c r="E16" s="114" t="s">
        <v>117</v>
      </c>
      <c r="F16" s="115"/>
      <c r="H16" s="50" t="str">
        <f t="shared" si="0"/>
        <v>Matej – Drmanović – OK Bjelovar</v>
      </c>
      <c r="J16" s="50" t="str">
        <f t="shared" si="1"/>
        <v>Matej – Drmanović – OK Bjelovar</v>
      </c>
      <c r="L16" s="50" t="str">
        <f t="shared" si="2"/>
        <v>Matej – Drmanović</v>
      </c>
      <c r="N16" s="113"/>
      <c r="O16" s="114"/>
      <c r="P16" s="115"/>
    </row>
    <row r="17" spans="2:16" x14ac:dyDescent="0.25">
      <c r="B17" s="113">
        <v>1825</v>
      </c>
      <c r="C17" s="114" t="s">
        <v>347</v>
      </c>
      <c r="D17" s="114" t="s">
        <v>348</v>
      </c>
      <c r="E17" s="114" t="s">
        <v>117</v>
      </c>
      <c r="F17" s="115"/>
      <c r="H17" s="50" t="str">
        <f t="shared" si="0"/>
        <v>Mihael – Grgić – OK Bjelovar</v>
      </c>
      <c r="J17" s="50" t="str">
        <f t="shared" si="1"/>
        <v>Mihael – Grgić – OK Bjelovar</v>
      </c>
      <c r="L17" s="50" t="str">
        <f t="shared" si="2"/>
        <v>Mihael – Grgić</v>
      </c>
      <c r="N17" s="113"/>
      <c r="O17" s="114"/>
      <c r="P17" s="115"/>
    </row>
    <row r="18" spans="2:16" x14ac:dyDescent="0.25">
      <c r="B18" s="113">
        <v>1826</v>
      </c>
      <c r="C18" s="114" t="s">
        <v>306</v>
      </c>
      <c r="D18" s="114" t="s">
        <v>349</v>
      </c>
      <c r="E18" s="114" t="s">
        <v>117</v>
      </c>
      <c r="F18" s="115"/>
      <c r="H18" s="50" t="str">
        <f t="shared" si="0"/>
        <v>Marija – Kaučić Perković – OK Bjelovar</v>
      </c>
      <c r="J18" s="50" t="str">
        <f t="shared" si="1"/>
        <v>Marija – Kaučić Perković – OK Bjelovar</v>
      </c>
      <c r="L18" s="50" t="str">
        <f t="shared" si="2"/>
        <v>Marija – Kaučić Perković</v>
      </c>
      <c r="N18" s="113"/>
      <c r="O18" s="119"/>
      <c r="P18" s="115"/>
    </row>
    <row r="19" spans="2:16" x14ac:dyDescent="0.25">
      <c r="B19" s="113">
        <v>1577</v>
      </c>
      <c r="C19" s="114" t="s">
        <v>69</v>
      </c>
      <c r="D19" s="114" t="s">
        <v>350</v>
      </c>
      <c r="E19" s="114" t="s">
        <v>117</v>
      </c>
      <c r="F19" s="115"/>
      <c r="H19" s="50" t="str">
        <f t="shared" si="0"/>
        <v>Damir – Klobučarić – OK Bjelovar</v>
      </c>
      <c r="J19" s="50" t="str">
        <f t="shared" si="1"/>
        <v>Damir – Klobučarić – OK Bjelovar</v>
      </c>
      <c r="L19" s="50" t="str">
        <f t="shared" si="2"/>
        <v>Damir – Klobučarić</v>
      </c>
      <c r="N19" s="113"/>
      <c r="O19" s="114"/>
      <c r="P19" s="115"/>
    </row>
    <row r="20" spans="2:16" x14ac:dyDescent="0.25">
      <c r="B20" s="113">
        <v>1794</v>
      </c>
      <c r="C20" s="114" t="s">
        <v>277</v>
      </c>
      <c r="D20" s="114" t="s">
        <v>351</v>
      </c>
      <c r="E20" s="114" t="s">
        <v>117</v>
      </c>
      <c r="F20" s="115"/>
      <c r="H20" s="50" t="str">
        <f t="shared" si="0"/>
        <v>Željka – Krupka – OK Bjelovar</v>
      </c>
      <c r="J20" s="50" t="str">
        <f t="shared" si="1"/>
        <v>Željka – Krupka – OK Bjelovar</v>
      </c>
      <c r="L20" s="50" t="str">
        <f t="shared" si="2"/>
        <v>Željka – Krupka</v>
      </c>
      <c r="N20" s="113"/>
      <c r="O20" s="114"/>
      <c r="P20" s="115"/>
    </row>
    <row r="21" spans="2:16" x14ac:dyDescent="0.25">
      <c r="B21" s="113">
        <v>1679</v>
      </c>
      <c r="C21" s="114" t="s">
        <v>352</v>
      </c>
      <c r="D21" s="114" t="s">
        <v>353</v>
      </c>
      <c r="E21" s="114" t="s">
        <v>117</v>
      </c>
      <c r="F21" s="115"/>
      <c r="H21" s="50" t="str">
        <f t="shared" si="0"/>
        <v>Siniša – Muhtić – OK Bjelovar</v>
      </c>
      <c r="J21" s="50" t="str">
        <f t="shared" si="1"/>
        <v>Siniša – Muhtić – OK Bjelovar</v>
      </c>
      <c r="L21" s="50" t="str">
        <f t="shared" si="2"/>
        <v>Siniša – Muhtić</v>
      </c>
      <c r="N21" s="113"/>
      <c r="O21" s="114"/>
      <c r="P21" s="115"/>
    </row>
    <row r="22" spans="2:16" x14ac:dyDescent="0.25">
      <c r="B22" s="113">
        <v>1453</v>
      </c>
      <c r="C22" s="114" t="s">
        <v>140</v>
      </c>
      <c r="D22" s="114" t="s">
        <v>139</v>
      </c>
      <c r="E22" s="114" t="s">
        <v>117</v>
      </c>
      <c r="F22" s="115" t="s">
        <v>141</v>
      </c>
      <c r="H22" s="50" t="str">
        <f t="shared" si="0"/>
        <v>Robert – Orehoci – OK Bjelovar – M45</v>
      </c>
      <c r="J22" s="50" t="str">
        <f t="shared" si="1"/>
        <v>Robert – Orehoci – OK Bjelovar</v>
      </c>
      <c r="L22" s="50" t="str">
        <f t="shared" si="2"/>
        <v>Robert – Orehoci</v>
      </c>
      <c r="N22" s="113"/>
      <c r="O22" s="114"/>
      <c r="P22" s="115"/>
    </row>
    <row r="23" spans="2:16" x14ac:dyDescent="0.25">
      <c r="B23" s="113">
        <v>1269</v>
      </c>
      <c r="C23" s="114" t="s">
        <v>354</v>
      </c>
      <c r="D23" s="114" t="s">
        <v>355</v>
      </c>
      <c r="E23" s="114" t="s">
        <v>117</v>
      </c>
      <c r="F23" s="115" t="s">
        <v>231</v>
      </c>
      <c r="H23" s="50" t="str">
        <f t="shared" si="0"/>
        <v>Antonija – Orlić – OK Bjelovar – Ž21A</v>
      </c>
      <c r="J23" s="50" t="str">
        <f t="shared" si="1"/>
        <v>Antonija – Orlić – OK Bjelovar</v>
      </c>
      <c r="L23" s="50" t="str">
        <f t="shared" si="2"/>
        <v>Antonija – Orlić</v>
      </c>
      <c r="N23" s="113"/>
      <c r="O23" s="114"/>
      <c r="P23" s="115"/>
    </row>
    <row r="24" spans="2:16" x14ac:dyDescent="0.25">
      <c r="B24" s="113">
        <v>1677</v>
      </c>
      <c r="C24" s="114" t="s">
        <v>153</v>
      </c>
      <c r="D24" s="114" t="s">
        <v>356</v>
      </c>
      <c r="E24" s="114" t="s">
        <v>117</v>
      </c>
      <c r="F24" s="115"/>
      <c r="H24" s="50" t="str">
        <f t="shared" si="0"/>
        <v>Mladen – Perica – OK Bjelovar</v>
      </c>
      <c r="J24" s="50" t="str">
        <f t="shared" si="1"/>
        <v>Mladen – Perica – OK Bjelovar</v>
      </c>
      <c r="L24" s="50" t="str">
        <f t="shared" si="2"/>
        <v>Mladen – Perica</v>
      </c>
      <c r="N24" s="113"/>
      <c r="O24" s="114"/>
      <c r="P24" s="115"/>
    </row>
    <row r="25" spans="2:16" x14ac:dyDescent="0.25">
      <c r="B25" s="113">
        <v>1678</v>
      </c>
      <c r="C25" s="114" t="s">
        <v>114</v>
      </c>
      <c r="D25" s="114" t="s">
        <v>356</v>
      </c>
      <c r="E25" s="114" t="s">
        <v>117</v>
      </c>
      <c r="F25" s="115"/>
      <c r="H25" s="50" t="str">
        <f t="shared" si="0"/>
        <v>Petar – Perica – OK Bjelovar</v>
      </c>
      <c r="J25" s="50" t="str">
        <f t="shared" si="1"/>
        <v>Petar – Perica – OK Bjelovar</v>
      </c>
      <c r="L25" s="50" t="str">
        <f t="shared" si="2"/>
        <v>Petar – Perica</v>
      </c>
      <c r="N25" s="113"/>
      <c r="O25" s="114"/>
      <c r="P25" s="115"/>
    </row>
    <row r="26" spans="2:16" x14ac:dyDescent="0.25">
      <c r="B26" s="113">
        <v>1627</v>
      </c>
      <c r="C26" s="114" t="s">
        <v>93</v>
      </c>
      <c r="D26" s="114" t="s">
        <v>262</v>
      </c>
      <c r="E26" s="114" t="s">
        <v>117</v>
      </c>
      <c r="F26" s="115"/>
      <c r="H26" s="50" t="str">
        <f t="shared" si="0"/>
        <v>Eduard – Perković – OK Bjelovar</v>
      </c>
      <c r="J26" s="50" t="str">
        <f t="shared" si="1"/>
        <v>Eduard – Perković – OK Bjelovar</v>
      </c>
      <c r="L26" s="50" t="str">
        <f t="shared" si="2"/>
        <v>Eduard – Perković</v>
      </c>
      <c r="N26" s="113"/>
      <c r="O26" s="114"/>
      <c r="P26" s="115"/>
    </row>
    <row r="27" spans="2:16" x14ac:dyDescent="0.25">
      <c r="B27" s="113">
        <v>1140</v>
      </c>
      <c r="C27" s="114" t="s">
        <v>218</v>
      </c>
      <c r="D27" s="114" t="s">
        <v>246</v>
      </c>
      <c r="E27" s="114" t="s">
        <v>117</v>
      </c>
      <c r="F27" s="115" t="s">
        <v>247</v>
      </c>
      <c r="H27" s="50" t="str">
        <f t="shared" si="0"/>
        <v>Petra – Plevnik – OK Bjelovar – Ž21B</v>
      </c>
      <c r="J27" s="50" t="str">
        <f t="shared" si="1"/>
        <v>Petra – Plevnik – OK Bjelovar</v>
      </c>
      <c r="L27" s="50" t="str">
        <f t="shared" si="2"/>
        <v>Petra – Plevnik</v>
      </c>
      <c r="N27" s="113"/>
      <c r="O27" s="114"/>
      <c r="P27" s="115"/>
    </row>
    <row r="28" spans="2:16" x14ac:dyDescent="0.25">
      <c r="B28" s="113">
        <v>1490</v>
      </c>
      <c r="C28" s="114" t="s">
        <v>184</v>
      </c>
      <c r="D28" s="114" t="s">
        <v>357</v>
      </c>
      <c r="E28" s="114" t="s">
        <v>117</v>
      </c>
      <c r="F28" s="115" t="s">
        <v>167</v>
      </c>
      <c r="H28" s="50" t="str">
        <f t="shared" si="0"/>
        <v>Milan – Radočaj – OK Bjelovar – M55</v>
      </c>
      <c r="J28" s="50" t="str">
        <f t="shared" si="1"/>
        <v>Milan – Radočaj – OK Bjelovar</v>
      </c>
      <c r="L28" s="50" t="str">
        <f t="shared" si="2"/>
        <v>Milan – Radočaj</v>
      </c>
      <c r="N28" s="113"/>
      <c r="O28" s="114"/>
      <c r="P28" s="115"/>
    </row>
    <row r="29" spans="2:16" x14ac:dyDescent="0.25">
      <c r="B29" s="113">
        <v>1939</v>
      </c>
      <c r="C29" s="114" t="s">
        <v>314</v>
      </c>
      <c r="D29" s="114" t="s">
        <v>357</v>
      </c>
      <c r="E29" s="114" t="s">
        <v>117</v>
      </c>
      <c r="F29" s="115" t="s">
        <v>321</v>
      </c>
      <c r="H29" s="50" t="str">
        <f t="shared" si="0"/>
        <v>Sanja – Radočaj – OK Bjelovar – Ž55</v>
      </c>
      <c r="J29" s="50" t="str">
        <f t="shared" si="1"/>
        <v>Sanja – Radočaj – OK Bjelovar</v>
      </c>
      <c r="L29" s="50" t="str">
        <f t="shared" si="2"/>
        <v>Sanja – Radočaj</v>
      </c>
      <c r="N29" s="113"/>
      <c r="O29" s="114"/>
      <c r="P29" s="115"/>
    </row>
    <row r="30" spans="2:16" x14ac:dyDescent="0.25">
      <c r="B30" s="113">
        <v>1266</v>
      </c>
      <c r="C30" s="114" t="s">
        <v>82</v>
      </c>
      <c r="D30" s="114" t="s">
        <v>154</v>
      </c>
      <c r="E30" s="114" t="s">
        <v>117</v>
      </c>
      <c r="F30" s="115" t="s">
        <v>141</v>
      </c>
      <c r="H30" s="50" t="str">
        <f t="shared" si="0"/>
        <v>Domagoj – Šantić – OK Bjelovar – M45</v>
      </c>
      <c r="J30" s="50" t="str">
        <f t="shared" si="1"/>
        <v>Domagoj – Šantić – OK Bjelovar</v>
      </c>
      <c r="L30" s="50" t="str">
        <f t="shared" si="2"/>
        <v>Domagoj – Šantić</v>
      </c>
      <c r="N30" s="113"/>
      <c r="O30" s="114"/>
      <c r="P30" s="115"/>
    </row>
    <row r="31" spans="2:16" x14ac:dyDescent="0.25">
      <c r="B31" s="113">
        <v>1542</v>
      </c>
      <c r="C31" s="114" t="s">
        <v>198</v>
      </c>
      <c r="D31" s="114" t="s">
        <v>154</v>
      </c>
      <c r="E31" s="114" t="s">
        <v>117</v>
      </c>
      <c r="F31" s="115" t="s">
        <v>196</v>
      </c>
      <c r="H31" s="50" t="str">
        <f t="shared" si="0"/>
        <v>Gloria – Šantić – OK Bjelovar – Ž12</v>
      </c>
      <c r="J31" s="50" t="str">
        <f t="shared" si="1"/>
        <v>Gloria – Šantić – OK Bjelovar</v>
      </c>
      <c r="L31" s="50" t="str">
        <f t="shared" si="2"/>
        <v>Gloria – Šantić</v>
      </c>
      <c r="N31" s="113"/>
      <c r="O31" s="114"/>
      <c r="P31" s="115"/>
    </row>
    <row r="32" spans="2:16" x14ac:dyDescent="0.25">
      <c r="B32" s="113">
        <v>1466</v>
      </c>
      <c r="C32" s="114" t="s">
        <v>272</v>
      </c>
      <c r="D32" s="114" t="s">
        <v>154</v>
      </c>
      <c r="E32" s="114" t="s">
        <v>117</v>
      </c>
      <c r="F32" s="115" t="s">
        <v>269</v>
      </c>
      <c r="H32" s="50" t="str">
        <f t="shared" si="0"/>
        <v>Nikolina – Šantić – OK Bjelovar – Ž35</v>
      </c>
      <c r="J32" s="50" t="str">
        <f t="shared" si="1"/>
        <v>Nikolina – Šantić – OK Bjelovar</v>
      </c>
      <c r="L32" s="50" t="str">
        <f t="shared" si="2"/>
        <v>Nikolina – Šantić</v>
      </c>
      <c r="N32" s="113"/>
      <c r="O32" s="114"/>
      <c r="P32" s="115"/>
    </row>
    <row r="33" spans="2:16" x14ac:dyDescent="0.25">
      <c r="B33" s="113">
        <v>1364</v>
      </c>
      <c r="C33" s="114" t="s">
        <v>200</v>
      </c>
      <c r="D33" s="114" t="s">
        <v>154</v>
      </c>
      <c r="E33" s="114" t="s">
        <v>117</v>
      </c>
      <c r="F33" s="115" t="s">
        <v>196</v>
      </c>
      <c r="H33" s="50" t="str">
        <f t="shared" si="0"/>
        <v>Veronika – Šantić – OK Bjelovar – Ž12</v>
      </c>
      <c r="J33" s="50" t="str">
        <f t="shared" si="1"/>
        <v>Veronika – Šantić – OK Bjelovar</v>
      </c>
      <c r="L33" s="50" t="str">
        <f t="shared" si="2"/>
        <v>Veronika – Šantić</v>
      </c>
      <c r="N33" s="113"/>
      <c r="O33" s="114"/>
      <c r="P33" s="115"/>
    </row>
    <row r="34" spans="2:16" x14ac:dyDescent="0.25">
      <c r="B34" s="113">
        <v>1244</v>
      </c>
      <c r="C34" s="114" t="s">
        <v>205</v>
      </c>
      <c r="D34" s="114" t="s">
        <v>154</v>
      </c>
      <c r="E34" s="114" t="s">
        <v>117</v>
      </c>
      <c r="F34" s="115" t="s">
        <v>196</v>
      </c>
      <c r="H34" s="50" t="str">
        <f t="shared" si="0"/>
        <v>Viktoria – Šantić – OK Bjelovar – Ž12</v>
      </c>
      <c r="J34" s="50" t="str">
        <f t="shared" si="1"/>
        <v>Viktoria – Šantić – OK Bjelovar</v>
      </c>
      <c r="L34" s="50" t="str">
        <f t="shared" si="2"/>
        <v>Viktoria – Šantić</v>
      </c>
      <c r="N34" s="113"/>
      <c r="O34" s="114"/>
      <c r="P34" s="115"/>
    </row>
    <row r="35" spans="2:16" x14ac:dyDescent="0.25">
      <c r="B35" s="113">
        <v>1429</v>
      </c>
      <c r="C35" s="114" t="s">
        <v>328</v>
      </c>
      <c r="D35" s="114" t="s">
        <v>173</v>
      </c>
      <c r="E35" s="114" t="s">
        <v>117</v>
      </c>
      <c r="F35" s="115" t="s">
        <v>321</v>
      </c>
      <c r="H35" s="50" t="str">
        <f t="shared" si="0"/>
        <v>Alida – Sokolović – OK Bjelovar – Ž55</v>
      </c>
      <c r="J35" s="50" t="str">
        <f t="shared" si="1"/>
        <v>Alida – Sokolović – OK Bjelovar</v>
      </c>
      <c r="L35" s="50" t="str">
        <f t="shared" si="2"/>
        <v>Alida – Sokolović</v>
      </c>
      <c r="N35" s="113"/>
      <c r="O35" s="114"/>
      <c r="P35" s="115"/>
    </row>
    <row r="36" spans="2:16" x14ac:dyDescent="0.25">
      <c r="B36" s="113">
        <v>1676</v>
      </c>
      <c r="C36" s="114" t="s">
        <v>358</v>
      </c>
      <c r="D36" s="114" t="s">
        <v>173</v>
      </c>
      <c r="E36" s="114" t="s">
        <v>117</v>
      </c>
      <c r="F36" s="115"/>
      <c r="H36" s="50" t="str">
        <f t="shared" si="0"/>
        <v>Hana – Sokolović – OK Bjelovar</v>
      </c>
      <c r="J36" s="50" t="str">
        <f t="shared" si="1"/>
        <v>Hana – Sokolović – OK Bjelovar</v>
      </c>
      <c r="L36" s="50" t="str">
        <f t="shared" si="2"/>
        <v>Hana – Sokolović</v>
      </c>
      <c r="N36" s="113"/>
      <c r="O36" s="114"/>
      <c r="P36" s="115"/>
    </row>
    <row r="37" spans="2:16" x14ac:dyDescent="0.25">
      <c r="B37" s="113">
        <v>1077</v>
      </c>
      <c r="C37" s="114" t="s">
        <v>174</v>
      </c>
      <c r="D37" s="114" t="s">
        <v>173</v>
      </c>
      <c r="E37" s="114" t="s">
        <v>117</v>
      </c>
      <c r="F37" s="115" t="s">
        <v>167</v>
      </c>
      <c r="H37" s="50" t="str">
        <f t="shared" si="0"/>
        <v>Slobodan – Sokolović – OK Bjelovar – M55</v>
      </c>
      <c r="J37" s="50" t="str">
        <f t="shared" si="1"/>
        <v>Slobodan – Sokolović – OK Bjelovar</v>
      </c>
      <c r="L37" s="50" t="str">
        <f t="shared" si="2"/>
        <v>Slobodan – Sokolović</v>
      </c>
      <c r="N37" s="113"/>
      <c r="O37" s="114"/>
      <c r="P37" s="115"/>
    </row>
    <row r="38" spans="2:16" x14ac:dyDescent="0.25">
      <c r="B38" s="113">
        <v>1545</v>
      </c>
      <c r="C38" s="114" t="s">
        <v>166</v>
      </c>
      <c r="D38" s="114" t="s">
        <v>165</v>
      </c>
      <c r="E38" s="114" t="s">
        <v>117</v>
      </c>
      <c r="F38" s="115"/>
      <c r="H38" s="50" t="str">
        <f t="shared" si="0"/>
        <v>Miodrag – Truhlaž – OK Bjelovar</v>
      </c>
      <c r="J38" s="50" t="str">
        <f t="shared" si="1"/>
        <v>Miodrag – Truhlaž – OK Bjelovar</v>
      </c>
      <c r="L38" s="50" t="str">
        <f t="shared" si="2"/>
        <v>Miodrag – Truhlaž</v>
      </c>
      <c r="N38" s="113"/>
      <c r="O38" s="114"/>
      <c r="P38" s="115"/>
    </row>
    <row r="39" spans="2:16" x14ac:dyDescent="0.25">
      <c r="B39" s="113">
        <v>1837</v>
      </c>
      <c r="C39" s="114" t="s">
        <v>126</v>
      </c>
      <c r="D39" s="114" t="s">
        <v>359</v>
      </c>
      <c r="E39" s="114" t="s">
        <v>29</v>
      </c>
      <c r="F39" s="115"/>
      <c r="H39" s="50" t="str">
        <f t="shared" si="0"/>
        <v>Franjo – Benjak – OK Ivan Merz</v>
      </c>
      <c r="J39" s="50" t="str">
        <f t="shared" si="1"/>
        <v>Franjo – Benjak – OK Ivan Merz</v>
      </c>
      <c r="L39" s="50" t="str">
        <f t="shared" si="2"/>
        <v>Franjo – Benjak</v>
      </c>
      <c r="N39" s="113"/>
      <c r="O39" s="114"/>
      <c r="P39" s="115"/>
    </row>
    <row r="40" spans="2:16" x14ac:dyDescent="0.25">
      <c r="B40" s="113">
        <v>1569</v>
      </c>
      <c r="C40" s="114" t="s">
        <v>360</v>
      </c>
      <c r="D40" s="114" t="s">
        <v>361</v>
      </c>
      <c r="E40" s="114" t="s">
        <v>29</v>
      </c>
      <c r="F40" s="115" t="s">
        <v>196</v>
      </c>
      <c r="H40" s="50" t="str">
        <f t="shared" si="0"/>
        <v>Elizabeta – Bilić – OK Ivan Merz – Ž12</v>
      </c>
      <c r="J40" s="50" t="str">
        <f t="shared" si="1"/>
        <v>Elizabeta – Bilić – OK Ivan Merz</v>
      </c>
      <c r="L40" s="50" t="str">
        <f t="shared" si="2"/>
        <v>Elizabeta – Bilić</v>
      </c>
      <c r="N40" s="113"/>
      <c r="O40" s="114"/>
      <c r="P40" s="115"/>
    </row>
    <row r="41" spans="2:16" x14ac:dyDescent="0.25">
      <c r="B41" s="113">
        <v>1144</v>
      </c>
      <c r="C41" s="114" t="s">
        <v>57</v>
      </c>
      <c r="D41" s="114" t="s">
        <v>361</v>
      </c>
      <c r="E41" s="114" t="s">
        <v>29</v>
      </c>
      <c r="F41" s="115" t="s">
        <v>141</v>
      </c>
      <c r="H41" s="50" t="str">
        <f t="shared" si="0"/>
        <v>Ivan – Bilić – OK Ivan Merz – M45</v>
      </c>
      <c r="J41" s="50" t="str">
        <f t="shared" si="1"/>
        <v>Ivan – Bilić – OK Ivan Merz</v>
      </c>
      <c r="L41" s="50" t="str">
        <f t="shared" si="2"/>
        <v>Ivan – Bilić</v>
      </c>
      <c r="N41" s="113"/>
      <c r="O41" s="114"/>
      <c r="P41" s="115"/>
    </row>
    <row r="42" spans="2:16" x14ac:dyDescent="0.25">
      <c r="B42" s="113">
        <v>1342</v>
      </c>
      <c r="C42" s="114" t="s">
        <v>40</v>
      </c>
      <c r="D42" s="114" t="s">
        <v>362</v>
      </c>
      <c r="E42" s="114" t="s">
        <v>29</v>
      </c>
      <c r="F42" s="115" t="s">
        <v>27</v>
      </c>
      <c r="H42" s="50" t="str">
        <f t="shared" si="0"/>
        <v>Jakov – Boban – OK Ivan Merz – M14</v>
      </c>
      <c r="J42" s="50" t="str">
        <f t="shared" si="1"/>
        <v>Jakov – Boban – OK Ivan Merz</v>
      </c>
      <c r="L42" s="50" t="str">
        <f t="shared" si="2"/>
        <v>Jakov – Boban</v>
      </c>
      <c r="N42" s="113"/>
      <c r="O42" s="114"/>
      <c r="P42" s="115"/>
    </row>
    <row r="43" spans="2:16" x14ac:dyDescent="0.25">
      <c r="B43" s="113">
        <v>1427</v>
      </c>
      <c r="C43" s="114" t="s">
        <v>170</v>
      </c>
      <c r="D43" s="114" t="s">
        <v>362</v>
      </c>
      <c r="E43" s="114" t="s">
        <v>29</v>
      </c>
      <c r="F43" s="115" t="s">
        <v>167</v>
      </c>
      <c r="H43" s="50" t="str">
        <f t="shared" si="0"/>
        <v>Mile – Boban – OK Ivan Merz – M55</v>
      </c>
      <c r="J43" s="50" t="str">
        <f t="shared" si="1"/>
        <v>Mile – Boban – OK Ivan Merz</v>
      </c>
      <c r="L43" s="50" t="str">
        <f t="shared" si="2"/>
        <v>Mile – Boban</v>
      </c>
      <c r="N43" s="113"/>
      <c r="O43" s="114"/>
      <c r="P43" s="115"/>
    </row>
    <row r="44" spans="2:16" x14ac:dyDescent="0.25">
      <c r="B44" s="113">
        <v>1414</v>
      </c>
      <c r="C44" s="114" t="s">
        <v>363</v>
      </c>
      <c r="D44" s="114" t="s">
        <v>362</v>
      </c>
      <c r="E44" s="114" t="s">
        <v>29</v>
      </c>
      <c r="F44" s="115" t="s">
        <v>303</v>
      </c>
      <c r="H44" s="50" t="str">
        <f t="shared" si="0"/>
        <v>Mirta – Boban – OK Ivan Merz – Ž45</v>
      </c>
      <c r="J44" s="50" t="str">
        <f t="shared" si="1"/>
        <v>Mirta – Boban – OK Ivan Merz</v>
      </c>
      <c r="L44" s="50" t="str">
        <f t="shared" si="2"/>
        <v>Mirta – Boban</v>
      </c>
      <c r="N44" s="113"/>
      <c r="O44" s="114"/>
      <c r="P44" s="115"/>
    </row>
    <row r="45" spans="2:16" x14ac:dyDescent="0.25">
      <c r="B45" s="113">
        <v>1226</v>
      </c>
      <c r="C45" s="114" t="s">
        <v>364</v>
      </c>
      <c r="D45" s="114" t="s">
        <v>362</v>
      </c>
      <c r="E45" s="114" t="s">
        <v>29</v>
      </c>
      <c r="F45" s="115" t="s">
        <v>228</v>
      </c>
      <c r="H45" s="50" t="str">
        <f t="shared" si="0"/>
        <v>Rea – Boban – OK Ivan Merz – Ž20</v>
      </c>
      <c r="J45" s="50" t="str">
        <f t="shared" si="1"/>
        <v>Rea – Boban – OK Ivan Merz</v>
      </c>
      <c r="L45" s="50" t="str">
        <f t="shared" si="2"/>
        <v>Rea – Boban</v>
      </c>
      <c r="N45" s="113"/>
      <c r="O45" s="114"/>
      <c r="P45" s="115"/>
    </row>
    <row r="46" spans="2:16" x14ac:dyDescent="0.25">
      <c r="B46" s="113">
        <v>1760</v>
      </c>
      <c r="C46" s="114" t="s">
        <v>281</v>
      </c>
      <c r="D46" s="114" t="s">
        <v>365</v>
      </c>
      <c r="E46" s="114" t="s">
        <v>29</v>
      </c>
      <c r="F46" s="115"/>
      <c r="H46" s="50" t="str">
        <f t="shared" si="0"/>
        <v>Irena – Detić – OK Ivan Merz</v>
      </c>
      <c r="J46" s="50" t="str">
        <f t="shared" si="1"/>
        <v>Irena – Detić – OK Ivan Merz</v>
      </c>
      <c r="L46" s="50" t="str">
        <f t="shared" si="2"/>
        <v>Irena – Detić</v>
      </c>
      <c r="N46" s="113"/>
      <c r="O46" s="114"/>
      <c r="P46" s="115"/>
    </row>
    <row r="47" spans="2:16" x14ac:dyDescent="0.25">
      <c r="B47" s="113">
        <v>1435</v>
      </c>
      <c r="C47" s="114" t="s">
        <v>241</v>
      </c>
      <c r="D47" s="114" t="s">
        <v>28</v>
      </c>
      <c r="E47" s="114" t="s">
        <v>29</v>
      </c>
      <c r="F47" s="115" t="s">
        <v>219</v>
      </c>
      <c r="H47" s="50" t="str">
        <f t="shared" si="0"/>
        <v>Jelena – Gojmerac – OK Ivan Merz – Ž16</v>
      </c>
      <c r="J47" s="50" t="str">
        <f t="shared" si="1"/>
        <v>Jelena – Gojmerac – OK Ivan Merz</v>
      </c>
      <c r="L47" s="50" t="str">
        <f t="shared" si="2"/>
        <v>Jelena – Gojmerac</v>
      </c>
      <c r="N47" s="113"/>
      <c r="O47" s="114"/>
      <c r="P47" s="115"/>
    </row>
    <row r="48" spans="2:16" x14ac:dyDescent="0.25">
      <c r="B48" s="113">
        <v>1236</v>
      </c>
      <c r="C48" s="114" t="s">
        <v>197</v>
      </c>
      <c r="D48" s="114" t="s">
        <v>28</v>
      </c>
      <c r="E48" s="114" t="s">
        <v>29</v>
      </c>
      <c r="F48" s="115" t="s">
        <v>228</v>
      </c>
      <c r="H48" s="50" t="str">
        <f t="shared" si="0"/>
        <v>Lucija – Gojmerac – OK Ivan Merz – Ž20</v>
      </c>
      <c r="J48" s="50" t="str">
        <f t="shared" si="1"/>
        <v>Lucija – Gojmerac – OK Ivan Merz</v>
      </c>
      <c r="L48" s="50" t="str">
        <f t="shared" si="2"/>
        <v>Lucija – Gojmerac</v>
      </c>
      <c r="N48" s="113"/>
      <c r="O48" s="114"/>
      <c r="P48" s="115"/>
    </row>
    <row r="49" spans="2:16" x14ac:dyDescent="0.25">
      <c r="B49" s="113">
        <v>1285</v>
      </c>
      <c r="C49" s="114" t="s">
        <v>23</v>
      </c>
      <c r="D49" s="114" t="s">
        <v>28</v>
      </c>
      <c r="E49" s="114" t="s">
        <v>29</v>
      </c>
      <c r="F49" s="115" t="s">
        <v>27</v>
      </c>
      <c r="H49" s="50" t="str">
        <f t="shared" si="0"/>
        <v>Luka – Gojmerac – OK Ivan Merz – M14</v>
      </c>
      <c r="J49" s="50" t="str">
        <f t="shared" si="1"/>
        <v>Luka – Gojmerac – OK Ivan Merz</v>
      </c>
      <c r="L49" s="50" t="str">
        <f t="shared" si="2"/>
        <v>Luka – Gojmerac</v>
      </c>
      <c r="N49" s="113"/>
      <c r="O49" s="114"/>
      <c r="P49" s="115"/>
    </row>
    <row r="50" spans="2:16" x14ac:dyDescent="0.25">
      <c r="B50" s="113">
        <v>1215</v>
      </c>
      <c r="C50" s="114" t="s">
        <v>226</v>
      </c>
      <c r="D50" s="114" t="s">
        <v>28</v>
      </c>
      <c r="E50" s="114" t="s">
        <v>29</v>
      </c>
      <c r="F50" s="115" t="s">
        <v>228</v>
      </c>
      <c r="H50" s="50" t="str">
        <f t="shared" si="0"/>
        <v>Marta – Gojmerac – OK Ivan Merz – Ž20</v>
      </c>
      <c r="J50" s="50" t="str">
        <f t="shared" si="1"/>
        <v>Marta – Gojmerac – OK Ivan Merz</v>
      </c>
      <c r="L50" s="50" t="str">
        <f t="shared" si="2"/>
        <v>Marta – Gojmerac</v>
      </c>
      <c r="N50" s="113"/>
      <c r="O50" s="114"/>
      <c r="P50" s="115"/>
    </row>
    <row r="51" spans="2:16" x14ac:dyDescent="0.25">
      <c r="B51" s="113">
        <v>1045</v>
      </c>
      <c r="C51" s="114" t="s">
        <v>249</v>
      </c>
      <c r="D51" s="114" t="s">
        <v>28</v>
      </c>
      <c r="E51" s="114" t="s">
        <v>29</v>
      </c>
      <c r="F51" s="115" t="s">
        <v>303</v>
      </c>
      <c r="H51" s="50" t="str">
        <f t="shared" si="0"/>
        <v>Mirjana – Gojmerac – OK Ivan Merz – Ž45</v>
      </c>
      <c r="J51" s="50" t="str">
        <f t="shared" si="1"/>
        <v>Mirjana – Gojmerac – OK Ivan Merz</v>
      </c>
      <c r="L51" s="50" t="str">
        <f t="shared" si="2"/>
        <v>Mirjana – Gojmerac</v>
      </c>
      <c r="N51" s="113"/>
      <c r="O51" s="114"/>
      <c r="P51" s="115"/>
    </row>
    <row r="52" spans="2:16" x14ac:dyDescent="0.25">
      <c r="B52" s="113">
        <v>1303</v>
      </c>
      <c r="C52" s="114" t="s">
        <v>114</v>
      </c>
      <c r="D52" s="114" t="s">
        <v>28</v>
      </c>
      <c r="E52" s="114" t="s">
        <v>29</v>
      </c>
      <c r="F52" s="115" t="s">
        <v>91</v>
      </c>
      <c r="H52" s="50" t="str">
        <f t="shared" si="0"/>
        <v>Petar – Gojmerac – OK Ivan Merz – M21B</v>
      </c>
      <c r="J52" s="50" t="str">
        <f t="shared" si="1"/>
        <v>Petar – Gojmerac – OK Ivan Merz</v>
      </c>
      <c r="L52" s="50" t="str">
        <f t="shared" si="2"/>
        <v>Petar – Gojmerac</v>
      </c>
      <c r="N52" s="113"/>
      <c r="O52" s="114"/>
      <c r="P52" s="115"/>
    </row>
    <row r="53" spans="2:16" x14ac:dyDescent="0.25">
      <c r="B53" s="113">
        <v>1325</v>
      </c>
      <c r="C53" s="114" t="s">
        <v>76</v>
      </c>
      <c r="D53" s="114" t="s">
        <v>28</v>
      </c>
      <c r="E53" s="114" t="s">
        <v>29</v>
      </c>
      <c r="F53" s="115" t="s">
        <v>141</v>
      </c>
      <c r="H53" s="50" t="str">
        <f t="shared" si="0"/>
        <v>Tomislav – Gojmerac – OK Ivan Merz – M45</v>
      </c>
      <c r="J53" s="50" t="str">
        <f t="shared" si="1"/>
        <v>Tomislav – Gojmerac – OK Ivan Merz</v>
      </c>
      <c r="L53" s="50" t="str">
        <f t="shared" si="2"/>
        <v>Tomislav – Gojmerac</v>
      </c>
      <c r="N53" s="113"/>
      <c r="O53" s="114"/>
      <c r="P53" s="115"/>
    </row>
    <row r="54" spans="2:16" x14ac:dyDescent="0.25">
      <c r="B54" s="113">
        <v>1772</v>
      </c>
      <c r="C54" s="114" t="s">
        <v>366</v>
      </c>
      <c r="D54" s="114" t="s">
        <v>367</v>
      </c>
      <c r="E54" s="114" t="s">
        <v>29</v>
      </c>
      <c r="F54" s="115"/>
      <c r="H54" s="50" t="str">
        <f t="shared" si="0"/>
        <v>Leon – Hlad – OK Ivan Merz</v>
      </c>
      <c r="J54" s="50" t="str">
        <f t="shared" si="1"/>
        <v>Leon – Hlad – OK Ivan Merz</v>
      </c>
      <c r="L54" s="50" t="str">
        <f t="shared" si="2"/>
        <v>Leon – Hlad</v>
      </c>
      <c r="N54" s="113"/>
      <c r="O54" s="114"/>
      <c r="P54" s="115"/>
    </row>
    <row r="55" spans="2:16" x14ac:dyDescent="0.25">
      <c r="B55" s="113">
        <v>1773</v>
      </c>
      <c r="C55" s="114" t="s">
        <v>60</v>
      </c>
      <c r="D55" s="114" t="s">
        <v>367</v>
      </c>
      <c r="E55" s="114" t="s">
        <v>29</v>
      </c>
      <c r="F55" s="115"/>
      <c r="H55" s="50" t="str">
        <f t="shared" si="0"/>
        <v>Matija – Hlad – OK Ivan Merz</v>
      </c>
      <c r="J55" s="50" t="str">
        <f t="shared" si="1"/>
        <v>Matija – Hlad – OK Ivan Merz</v>
      </c>
      <c r="L55" s="50" t="str">
        <f t="shared" si="2"/>
        <v>Matija – Hlad</v>
      </c>
      <c r="N55" s="113"/>
      <c r="O55" s="114"/>
      <c r="P55" s="115"/>
    </row>
    <row r="56" spans="2:16" x14ac:dyDescent="0.25">
      <c r="B56" s="113">
        <v>1771</v>
      </c>
      <c r="C56" s="114" t="s">
        <v>76</v>
      </c>
      <c r="D56" s="114" t="s">
        <v>367</v>
      </c>
      <c r="E56" s="114" t="s">
        <v>29</v>
      </c>
      <c r="F56" s="115"/>
      <c r="H56" s="50" t="str">
        <f t="shared" si="0"/>
        <v>Tomislav – Hlad – OK Ivan Merz</v>
      </c>
      <c r="J56" s="50" t="str">
        <f t="shared" si="1"/>
        <v>Tomislav – Hlad – OK Ivan Merz</v>
      </c>
      <c r="L56" s="50" t="str">
        <f t="shared" si="2"/>
        <v>Tomislav – Hlad</v>
      </c>
      <c r="N56" s="113"/>
      <c r="O56" s="114"/>
      <c r="P56" s="115"/>
    </row>
    <row r="57" spans="2:16" x14ac:dyDescent="0.25">
      <c r="B57" s="113">
        <v>1764</v>
      </c>
      <c r="C57" s="114" t="s">
        <v>368</v>
      </c>
      <c r="D57" s="114" t="s">
        <v>369</v>
      </c>
      <c r="E57" s="114" t="s">
        <v>29</v>
      </c>
      <c r="F57" s="115"/>
      <c r="H57" s="50" t="str">
        <f t="shared" si="0"/>
        <v>Šimun – Ilčić – OK Ivan Merz</v>
      </c>
      <c r="J57" s="50" t="str">
        <f t="shared" si="1"/>
        <v>Šimun – Ilčić – OK Ivan Merz</v>
      </c>
      <c r="L57" s="50" t="str">
        <f t="shared" si="2"/>
        <v>Šimun – Ilčić</v>
      </c>
      <c r="N57" s="113"/>
      <c r="O57" s="114"/>
      <c r="P57" s="115"/>
    </row>
    <row r="58" spans="2:16" x14ac:dyDescent="0.25">
      <c r="B58" s="113">
        <v>1761</v>
      </c>
      <c r="C58" s="114" t="s">
        <v>16</v>
      </c>
      <c r="D58" s="114" t="s">
        <v>370</v>
      </c>
      <c r="E58" s="114" t="s">
        <v>29</v>
      </c>
      <c r="F58" s="115"/>
      <c r="H58" s="50" t="str">
        <f t="shared" si="0"/>
        <v>Filip – Jurak – OK Ivan Merz</v>
      </c>
      <c r="J58" s="50" t="str">
        <f t="shared" si="1"/>
        <v>Filip – Jurak – OK Ivan Merz</v>
      </c>
      <c r="L58" s="50" t="str">
        <f t="shared" si="2"/>
        <v>Filip – Jurak</v>
      </c>
      <c r="N58" s="113"/>
      <c r="O58" s="114"/>
      <c r="P58" s="115"/>
    </row>
    <row r="59" spans="2:16" x14ac:dyDescent="0.25">
      <c r="B59" s="113">
        <v>1392</v>
      </c>
      <c r="C59" s="114" t="s">
        <v>195</v>
      </c>
      <c r="D59" s="114" t="s">
        <v>229</v>
      </c>
      <c r="E59" s="114" t="s">
        <v>29</v>
      </c>
      <c r="F59" s="115" t="s">
        <v>228</v>
      </c>
      <c r="H59" s="50" t="str">
        <f t="shared" si="0"/>
        <v>Dora – Kermek – OK Ivan Merz – Ž20</v>
      </c>
      <c r="J59" s="50" t="str">
        <f t="shared" si="1"/>
        <v>Dora – Kermek – OK Ivan Merz</v>
      </c>
      <c r="L59" s="50" t="str">
        <f t="shared" si="2"/>
        <v>Dora – Kermek</v>
      </c>
      <c r="N59" s="113"/>
      <c r="O59" s="114"/>
      <c r="P59" s="115"/>
    </row>
    <row r="60" spans="2:16" x14ac:dyDescent="0.25">
      <c r="B60" s="113">
        <v>1587</v>
      </c>
      <c r="C60" s="114" t="s">
        <v>371</v>
      </c>
      <c r="D60" s="114" t="s">
        <v>372</v>
      </c>
      <c r="E60" s="114" t="s">
        <v>29</v>
      </c>
      <c r="F60" s="115"/>
      <c r="H60" s="50" t="str">
        <f t="shared" si="0"/>
        <v>Marina – Kopjar – OK Ivan Merz</v>
      </c>
      <c r="J60" s="50" t="str">
        <f t="shared" si="1"/>
        <v>Marina – Kopjar – OK Ivan Merz</v>
      </c>
      <c r="L60" s="50" t="str">
        <f t="shared" si="2"/>
        <v>Marina – Kopjar</v>
      </c>
      <c r="N60" s="113"/>
      <c r="O60" s="114"/>
      <c r="P60" s="115"/>
    </row>
    <row r="61" spans="2:16" x14ac:dyDescent="0.25">
      <c r="B61" s="113">
        <v>1767</v>
      </c>
      <c r="C61" s="114" t="s">
        <v>373</v>
      </c>
      <c r="D61" s="114" t="s">
        <v>374</v>
      </c>
      <c r="E61" s="114" t="s">
        <v>29</v>
      </c>
      <c r="F61" s="115"/>
      <c r="H61" s="50" t="str">
        <f t="shared" si="0"/>
        <v>Ema – Kovačić – OK Ivan Merz</v>
      </c>
      <c r="J61" s="50" t="str">
        <f t="shared" si="1"/>
        <v>Ema – Kovačić – OK Ivan Merz</v>
      </c>
      <c r="L61" s="50" t="str">
        <f t="shared" si="2"/>
        <v>Ema – Kovačić</v>
      </c>
      <c r="N61" s="113"/>
      <c r="O61" s="114"/>
      <c r="P61" s="115"/>
    </row>
    <row r="62" spans="2:16" x14ac:dyDescent="0.25">
      <c r="B62" s="113">
        <v>1768</v>
      </c>
      <c r="C62" s="114" t="s">
        <v>375</v>
      </c>
      <c r="D62" s="114" t="s">
        <v>374</v>
      </c>
      <c r="E62" s="114" t="s">
        <v>29</v>
      </c>
      <c r="F62" s="115"/>
      <c r="H62" s="50" t="str">
        <f t="shared" si="0"/>
        <v>Mia – Kovačić – OK Ivan Merz</v>
      </c>
      <c r="J62" s="50" t="str">
        <f t="shared" si="1"/>
        <v>Mia – Kovačić – OK Ivan Merz</v>
      </c>
      <c r="L62" s="50" t="str">
        <f t="shared" si="2"/>
        <v>Mia – Kovačić</v>
      </c>
      <c r="N62" s="113"/>
      <c r="O62" s="114"/>
      <c r="P62" s="115"/>
    </row>
    <row r="63" spans="2:16" x14ac:dyDescent="0.25">
      <c r="B63" s="113">
        <v>1769</v>
      </c>
      <c r="C63" s="114" t="s">
        <v>376</v>
      </c>
      <c r="D63" s="114" t="s">
        <v>377</v>
      </c>
      <c r="E63" s="114" t="s">
        <v>29</v>
      </c>
      <c r="F63" s="115"/>
      <c r="H63" s="50" t="str">
        <f t="shared" si="0"/>
        <v>David – Lazar – OK Ivan Merz</v>
      </c>
      <c r="J63" s="50" t="str">
        <f t="shared" si="1"/>
        <v>David – Lazar – OK Ivan Merz</v>
      </c>
      <c r="L63" s="50" t="str">
        <f t="shared" si="2"/>
        <v>David – Lazar</v>
      </c>
      <c r="N63" s="113"/>
      <c r="O63" s="114"/>
      <c r="P63" s="115"/>
    </row>
    <row r="64" spans="2:16" x14ac:dyDescent="0.25">
      <c r="B64" s="113">
        <v>1770</v>
      </c>
      <c r="C64" s="114" t="s">
        <v>378</v>
      </c>
      <c r="D64" s="114" t="s">
        <v>379</v>
      </c>
      <c r="E64" s="114" t="s">
        <v>29</v>
      </c>
      <c r="F64" s="115"/>
      <c r="H64" s="50" t="str">
        <f t="shared" si="0"/>
        <v>Bruno – Marić – OK Ivan Merz</v>
      </c>
      <c r="J64" s="50" t="str">
        <f t="shared" si="1"/>
        <v>Bruno – Marić – OK Ivan Merz</v>
      </c>
      <c r="L64" s="50" t="str">
        <f t="shared" si="2"/>
        <v>Bruno – Marić</v>
      </c>
      <c r="N64" s="113"/>
      <c r="O64" s="114"/>
      <c r="P64" s="115"/>
    </row>
    <row r="65" spans="2:16" x14ac:dyDescent="0.25">
      <c r="B65" s="113">
        <v>1774</v>
      </c>
      <c r="C65" s="114" t="s">
        <v>380</v>
      </c>
      <c r="D65" s="114" t="s">
        <v>381</v>
      </c>
      <c r="E65" s="114" t="s">
        <v>29</v>
      </c>
      <c r="F65" s="115"/>
      <c r="H65" s="50" t="str">
        <f t="shared" si="0"/>
        <v>Igor – Milinković – OK Ivan Merz</v>
      </c>
      <c r="J65" s="50" t="str">
        <f t="shared" si="1"/>
        <v>Igor – Milinković – OK Ivan Merz</v>
      </c>
      <c r="L65" s="50" t="str">
        <f t="shared" si="2"/>
        <v>Igor – Milinković</v>
      </c>
      <c r="N65" s="113"/>
      <c r="O65" s="114"/>
      <c r="P65" s="115"/>
    </row>
    <row r="66" spans="2:16" x14ac:dyDescent="0.25">
      <c r="B66" s="113">
        <v>1396</v>
      </c>
      <c r="C66" s="114" t="s">
        <v>133</v>
      </c>
      <c r="D66" s="114" t="s">
        <v>382</v>
      </c>
      <c r="E66" s="114" t="s">
        <v>29</v>
      </c>
      <c r="F66" s="115"/>
      <c r="H66" s="50" t="str">
        <f t="shared" si="0"/>
        <v>Marko – Omazić – OK Ivan Merz</v>
      </c>
      <c r="J66" s="50" t="str">
        <f t="shared" si="1"/>
        <v>Marko – Omazić – OK Ivan Merz</v>
      </c>
      <c r="L66" s="50" t="str">
        <f t="shared" si="2"/>
        <v>Marko – Omazić</v>
      </c>
      <c r="N66" s="113"/>
      <c r="O66" s="114"/>
      <c r="P66" s="115"/>
    </row>
    <row r="67" spans="2:16" x14ac:dyDescent="0.25">
      <c r="B67" s="113">
        <v>1763</v>
      </c>
      <c r="C67" s="114" t="s">
        <v>226</v>
      </c>
      <c r="D67" s="114" t="s">
        <v>383</v>
      </c>
      <c r="E67" s="114" t="s">
        <v>29</v>
      </c>
      <c r="F67" s="115"/>
      <c r="H67" s="50" t="str">
        <f t="shared" si="0"/>
        <v>Marta – Petak – OK Ivan Merz</v>
      </c>
      <c r="J67" s="50" t="str">
        <f t="shared" si="1"/>
        <v>Marta – Petak – OK Ivan Merz</v>
      </c>
      <c r="L67" s="50" t="str">
        <f t="shared" si="2"/>
        <v>Marta – Petak</v>
      </c>
      <c r="N67" s="113"/>
      <c r="O67" s="114"/>
      <c r="P67" s="115"/>
    </row>
    <row r="68" spans="2:16" x14ac:dyDescent="0.25">
      <c r="B68" s="113">
        <v>1664</v>
      </c>
      <c r="C68" s="114" t="s">
        <v>69</v>
      </c>
      <c r="D68" s="114" t="s">
        <v>384</v>
      </c>
      <c r="E68" s="114" t="s">
        <v>29</v>
      </c>
      <c r="F68" s="115"/>
      <c r="H68" s="50" t="str">
        <f t="shared" si="0"/>
        <v>Damir – Popović – OK Ivan Merz</v>
      </c>
      <c r="J68" s="50" t="str">
        <f t="shared" si="1"/>
        <v>Damir – Popović – OK Ivan Merz</v>
      </c>
      <c r="L68" s="50" t="str">
        <f t="shared" si="2"/>
        <v>Damir – Popović</v>
      </c>
      <c r="N68" s="113"/>
      <c r="O68" s="114"/>
      <c r="P68" s="115"/>
    </row>
    <row r="69" spans="2:16" x14ac:dyDescent="0.25">
      <c r="B69" s="113">
        <v>1641</v>
      </c>
      <c r="C69" s="114" t="s">
        <v>178</v>
      </c>
      <c r="D69" s="114" t="s">
        <v>385</v>
      </c>
      <c r="E69" s="114" t="s">
        <v>29</v>
      </c>
      <c r="F69" s="115"/>
      <c r="H69" s="50" t="str">
        <f t="shared" si="0"/>
        <v>Miroslav – Priher – OK Ivan Merz</v>
      </c>
      <c r="J69" s="50" t="str">
        <f t="shared" si="1"/>
        <v>Miroslav – Priher – OK Ivan Merz</v>
      </c>
      <c r="L69" s="50" t="str">
        <f t="shared" si="2"/>
        <v>Miroslav – Priher</v>
      </c>
      <c r="N69" s="113"/>
      <c r="O69" s="114"/>
      <c r="P69" s="115"/>
    </row>
    <row r="70" spans="2:16" x14ac:dyDescent="0.25">
      <c r="B70" s="113">
        <v>1766</v>
      </c>
      <c r="C70" s="114" t="s">
        <v>386</v>
      </c>
      <c r="D70" s="114" t="s">
        <v>387</v>
      </c>
      <c r="E70" s="114" t="s">
        <v>29</v>
      </c>
      <c r="F70" s="115"/>
      <c r="H70" s="50" t="str">
        <f t="shared" si="0"/>
        <v>Mislav – Radovanović – OK Ivan Merz</v>
      </c>
      <c r="J70" s="50" t="str">
        <f t="shared" si="1"/>
        <v>Mislav – Radovanović – OK Ivan Merz</v>
      </c>
      <c r="L70" s="50" t="str">
        <f t="shared" si="2"/>
        <v>Mislav – Radovanović</v>
      </c>
      <c r="N70" s="113"/>
      <c r="O70" s="114"/>
      <c r="P70" s="115"/>
    </row>
    <row r="71" spans="2:16" x14ac:dyDescent="0.25">
      <c r="B71" s="113">
        <v>1765</v>
      </c>
      <c r="C71" s="114" t="s">
        <v>388</v>
      </c>
      <c r="D71" s="114" t="s">
        <v>387</v>
      </c>
      <c r="E71" s="114" t="s">
        <v>29</v>
      </c>
      <c r="F71" s="115"/>
      <c r="H71" s="50" t="str">
        <f t="shared" si="0"/>
        <v>Vanja – Radovanović – OK Ivan Merz</v>
      </c>
      <c r="J71" s="50" t="str">
        <f t="shared" si="1"/>
        <v>Vanja – Radovanović – OK Ivan Merz</v>
      </c>
      <c r="L71" s="50" t="str">
        <f t="shared" si="2"/>
        <v>Vanja – Radovanović</v>
      </c>
      <c r="N71" s="113"/>
      <c r="O71" s="114"/>
      <c r="P71" s="115"/>
    </row>
    <row r="72" spans="2:16" x14ac:dyDescent="0.25">
      <c r="B72" s="113">
        <v>1775</v>
      </c>
      <c r="C72" s="114" t="s">
        <v>389</v>
      </c>
      <c r="D72" s="114" t="s">
        <v>387</v>
      </c>
      <c r="E72" s="114" t="s">
        <v>29</v>
      </c>
      <c r="F72" s="115"/>
      <c r="H72" s="50" t="str">
        <f t="shared" si="0"/>
        <v>Žarko – Radovanović – OK Ivan Merz</v>
      </c>
      <c r="J72" s="50" t="str">
        <f t="shared" si="1"/>
        <v>Žarko – Radovanović – OK Ivan Merz</v>
      </c>
      <c r="L72" s="50" t="str">
        <f t="shared" si="2"/>
        <v>Žarko – Radovanović</v>
      </c>
      <c r="N72" s="113"/>
      <c r="O72" s="114"/>
      <c r="P72" s="115"/>
    </row>
    <row r="73" spans="2:16" x14ac:dyDescent="0.25">
      <c r="B73" s="113">
        <v>1663</v>
      </c>
      <c r="C73" s="114" t="s">
        <v>291</v>
      </c>
      <c r="D73" s="114" t="s">
        <v>186</v>
      </c>
      <c r="E73" s="114" t="s">
        <v>29</v>
      </c>
      <c r="F73" s="115"/>
      <c r="H73" s="50" t="str">
        <f t="shared" si="0"/>
        <v>Maja – Srebačić – OK Ivan Merz</v>
      </c>
      <c r="J73" s="50" t="str">
        <f t="shared" si="1"/>
        <v>Maja – Srebačić – OK Ivan Merz</v>
      </c>
      <c r="L73" s="50" t="str">
        <f t="shared" si="2"/>
        <v>Maja – Srebačić</v>
      </c>
      <c r="N73" s="113"/>
      <c r="O73" s="114"/>
      <c r="P73" s="115"/>
    </row>
    <row r="74" spans="2:16" x14ac:dyDescent="0.25">
      <c r="B74" s="113">
        <v>1563</v>
      </c>
      <c r="C74" s="114" t="s">
        <v>102</v>
      </c>
      <c r="D74" s="114" t="s">
        <v>66</v>
      </c>
      <c r="E74" s="114" t="s">
        <v>29</v>
      </c>
      <c r="F74" s="115" t="s">
        <v>167</v>
      </c>
      <c r="H74" s="50" t="str">
        <f t="shared" si="0"/>
        <v>Dario – Štambuk – OK Ivan Merz – M55</v>
      </c>
      <c r="J74" s="50" t="str">
        <f t="shared" si="1"/>
        <v>Dario – Štambuk – OK Ivan Merz</v>
      </c>
      <c r="L74" s="50" t="str">
        <f t="shared" si="2"/>
        <v>Dario – Štambuk</v>
      </c>
      <c r="N74" s="113"/>
      <c r="O74" s="114"/>
      <c r="P74" s="115"/>
    </row>
    <row r="75" spans="2:16" x14ac:dyDescent="0.25">
      <c r="B75" s="113">
        <v>1493</v>
      </c>
      <c r="C75" s="114" t="s">
        <v>217</v>
      </c>
      <c r="D75" s="114" t="s">
        <v>66</v>
      </c>
      <c r="E75" s="114" t="s">
        <v>29</v>
      </c>
      <c r="F75" s="115" t="s">
        <v>219</v>
      </c>
      <c r="H75" s="50" t="str">
        <f t="shared" ref="H75:H138" si="3">IF(C75="","",C75) &amp; IF(D75="",""," – " &amp; D75) &amp; IF(E75="",""," – " &amp; E75) &amp; IF(F75="",""," – " &amp; F75)</f>
        <v>Lucija Marijela – Štambuk – OK Ivan Merz – Ž16</v>
      </c>
      <c r="J75" s="50" t="str">
        <f t="shared" ref="J75:J138" si="4">IF(C75="","",C75) &amp; IF(D75="",""," – " &amp; D75) &amp; IF(E75="",""," – " &amp; E75)</f>
        <v>Lucija Marijela – Štambuk – OK Ivan Merz</v>
      </c>
      <c r="L75" s="50" t="str">
        <f t="shared" ref="L75:L138" si="5">IF(C75="","",C75) &amp; IF(D75="",""," – " &amp; D75)</f>
        <v>Lucija Marijela – Štambuk</v>
      </c>
      <c r="N75" s="113"/>
      <c r="O75" s="114"/>
      <c r="P75" s="115"/>
    </row>
    <row r="76" spans="2:16" x14ac:dyDescent="0.25">
      <c r="B76" s="113">
        <v>1117</v>
      </c>
      <c r="C76" s="114" t="s">
        <v>306</v>
      </c>
      <c r="D76" s="114" t="s">
        <v>66</v>
      </c>
      <c r="E76" s="114" t="s">
        <v>29</v>
      </c>
      <c r="F76" s="115" t="s">
        <v>247</v>
      </c>
      <c r="H76" s="50" t="str">
        <f t="shared" si="3"/>
        <v>Marija – Štambuk – OK Ivan Merz – Ž21B</v>
      </c>
      <c r="J76" s="50" t="str">
        <f t="shared" si="4"/>
        <v>Marija – Štambuk – OK Ivan Merz</v>
      </c>
      <c r="L76" s="50" t="str">
        <f t="shared" si="5"/>
        <v>Marija – Štambuk</v>
      </c>
      <c r="N76" s="113"/>
      <c r="O76" s="114"/>
      <c r="P76" s="115"/>
    </row>
    <row r="77" spans="2:16" x14ac:dyDescent="0.25">
      <c r="B77" s="113">
        <v>1580</v>
      </c>
      <c r="C77" s="114" t="s">
        <v>345</v>
      </c>
      <c r="D77" s="114" t="s">
        <v>66</v>
      </c>
      <c r="E77" s="114" t="s">
        <v>29</v>
      </c>
      <c r="F77" s="115" t="s">
        <v>61</v>
      </c>
      <c r="H77" s="50" t="str">
        <f t="shared" si="3"/>
        <v>Matej – Štambuk – OK Ivan Merz – M21A</v>
      </c>
      <c r="J77" s="50" t="str">
        <f t="shared" si="4"/>
        <v>Matej – Štambuk – OK Ivan Merz</v>
      </c>
      <c r="L77" s="50" t="str">
        <f t="shared" si="5"/>
        <v>Matej – Štambuk</v>
      </c>
      <c r="N77" s="113"/>
      <c r="O77" s="114"/>
      <c r="P77" s="115"/>
    </row>
    <row r="78" spans="2:16" x14ac:dyDescent="0.25">
      <c r="B78" s="113">
        <v>1424</v>
      </c>
      <c r="C78" s="114" t="s">
        <v>220</v>
      </c>
      <c r="D78" s="114" t="s">
        <v>66</v>
      </c>
      <c r="E78" s="114" t="s">
        <v>29</v>
      </c>
      <c r="F78" s="115" t="s">
        <v>228</v>
      </c>
      <c r="H78" s="50" t="str">
        <f t="shared" si="3"/>
        <v>Zdenka Petra – Štambuk – OK Ivan Merz – Ž20</v>
      </c>
      <c r="J78" s="50" t="str">
        <f t="shared" si="4"/>
        <v>Zdenka Petra – Štambuk – OK Ivan Merz</v>
      </c>
      <c r="L78" s="50" t="str">
        <f t="shared" si="5"/>
        <v>Zdenka Petra – Štambuk</v>
      </c>
      <c r="N78" s="113"/>
      <c r="O78" s="114"/>
      <c r="P78" s="115"/>
    </row>
    <row r="79" spans="2:16" x14ac:dyDescent="0.25">
      <c r="B79" s="113">
        <v>1043</v>
      </c>
      <c r="C79" s="114" t="s">
        <v>188</v>
      </c>
      <c r="D79" s="114" t="s">
        <v>390</v>
      </c>
      <c r="E79" s="114" t="s">
        <v>29</v>
      </c>
      <c r="F79" s="115" t="s">
        <v>303</v>
      </c>
      <c r="H79" s="50" t="str">
        <f t="shared" si="3"/>
        <v>Senija – Zadravec-Kermek – OK Ivan Merz – Ž45</v>
      </c>
      <c r="J79" s="50" t="str">
        <f t="shared" si="4"/>
        <v>Senija – Zadravec-Kermek – OK Ivan Merz</v>
      </c>
      <c r="L79" s="50" t="str">
        <f t="shared" si="5"/>
        <v>Senija – Zadravec-Kermek</v>
      </c>
      <c r="N79" s="113"/>
      <c r="O79" s="114"/>
      <c r="P79" s="115"/>
    </row>
    <row r="80" spans="2:16" x14ac:dyDescent="0.25">
      <c r="B80" s="113">
        <v>1217</v>
      </c>
      <c r="C80" s="114" t="s">
        <v>302</v>
      </c>
      <c r="D80" s="114" t="s">
        <v>301</v>
      </c>
      <c r="E80" s="114" t="s">
        <v>10</v>
      </c>
      <c r="F80" s="115" t="s">
        <v>303</v>
      </c>
      <c r="H80" s="50" t="str">
        <f t="shared" si="3"/>
        <v>Gabrijela – Baburek – OK Japetić – Ž45</v>
      </c>
      <c r="J80" s="50" t="str">
        <f t="shared" si="4"/>
        <v>Gabrijela – Baburek – OK Japetić</v>
      </c>
      <c r="L80" s="50" t="str">
        <f t="shared" si="5"/>
        <v>Gabrijela – Baburek</v>
      </c>
      <c r="N80" s="113"/>
      <c r="O80" s="114"/>
      <c r="P80" s="115"/>
    </row>
    <row r="81" spans="2:16" x14ac:dyDescent="0.25">
      <c r="B81" s="113">
        <v>1850</v>
      </c>
      <c r="C81" s="114" t="s">
        <v>235</v>
      </c>
      <c r="D81" s="114" t="s">
        <v>391</v>
      </c>
      <c r="E81" s="114" t="s">
        <v>10</v>
      </c>
      <c r="F81" s="115" t="s">
        <v>196</v>
      </c>
      <c r="H81" s="50" t="str">
        <f t="shared" si="3"/>
        <v>Tena – Bartaković – OK Japetić – Ž12</v>
      </c>
      <c r="J81" s="50" t="str">
        <f t="shared" si="4"/>
        <v>Tena – Bartaković – OK Japetić</v>
      </c>
      <c r="L81" s="50" t="str">
        <f t="shared" si="5"/>
        <v>Tena – Bartaković</v>
      </c>
      <c r="N81" s="113"/>
      <c r="O81" s="114"/>
      <c r="P81" s="115"/>
    </row>
    <row r="82" spans="2:16" x14ac:dyDescent="0.25">
      <c r="B82" s="113">
        <v>1856</v>
      </c>
      <c r="C82" s="114" t="s">
        <v>9</v>
      </c>
      <c r="D82" s="114" t="s">
        <v>392</v>
      </c>
      <c r="E82" s="114" t="s">
        <v>10</v>
      </c>
      <c r="F82" s="115" t="s">
        <v>4</v>
      </c>
      <c r="H82" s="50" t="str">
        <f t="shared" si="3"/>
        <v>Lovro – Berečki – OK Japetić – M12</v>
      </c>
      <c r="J82" s="50" t="str">
        <f t="shared" si="4"/>
        <v>Lovro – Berečki – OK Japetić</v>
      </c>
      <c r="L82" s="50" t="str">
        <f t="shared" si="5"/>
        <v>Lovro – Berečki</v>
      </c>
      <c r="N82" s="113"/>
      <c r="O82" s="114"/>
      <c r="P82" s="115"/>
    </row>
    <row r="83" spans="2:16" x14ac:dyDescent="0.25">
      <c r="B83" s="113">
        <v>1841</v>
      </c>
      <c r="C83" s="114" t="s">
        <v>393</v>
      </c>
      <c r="D83" s="114" t="s">
        <v>394</v>
      </c>
      <c r="E83" s="114" t="s">
        <v>10</v>
      </c>
      <c r="F83" s="115" t="s">
        <v>196</v>
      </c>
      <c r="H83" s="50" t="str">
        <f t="shared" si="3"/>
        <v>Lea – Bošnjak – OK Japetić – Ž12</v>
      </c>
      <c r="J83" s="50" t="str">
        <f t="shared" si="4"/>
        <v>Lea – Bošnjak – OK Japetić</v>
      </c>
      <c r="L83" s="50" t="str">
        <f t="shared" si="5"/>
        <v>Lea – Bošnjak</v>
      </c>
      <c r="N83" s="113"/>
      <c r="O83" s="114"/>
      <c r="P83" s="115"/>
    </row>
    <row r="84" spans="2:16" x14ac:dyDescent="0.25">
      <c r="B84" s="113">
        <v>1305</v>
      </c>
      <c r="C84" s="114" t="s">
        <v>192</v>
      </c>
      <c r="D84" s="114" t="s">
        <v>125</v>
      </c>
      <c r="E84" s="114" t="s">
        <v>10</v>
      </c>
      <c r="F84" s="115" t="s">
        <v>196</v>
      </c>
      <c r="H84" s="50" t="str">
        <f t="shared" si="3"/>
        <v>Ana – Budi – OK Japetić – Ž12</v>
      </c>
      <c r="J84" s="50" t="str">
        <f t="shared" si="4"/>
        <v>Ana – Budi – OK Japetić</v>
      </c>
      <c r="L84" s="50" t="str">
        <f t="shared" si="5"/>
        <v>Ana – Budi</v>
      </c>
      <c r="N84" s="113"/>
      <c r="O84" s="114"/>
      <c r="P84" s="115"/>
    </row>
    <row r="85" spans="2:16" x14ac:dyDescent="0.25">
      <c r="B85" s="113">
        <v>1385</v>
      </c>
      <c r="C85" s="114" t="s">
        <v>126</v>
      </c>
      <c r="D85" s="114" t="s">
        <v>125</v>
      </c>
      <c r="E85" s="114" t="s">
        <v>10</v>
      </c>
      <c r="F85" s="115" t="s">
        <v>115</v>
      </c>
      <c r="H85" s="50" t="str">
        <f t="shared" si="3"/>
        <v>Franjo – Budi – OK Japetić – M35</v>
      </c>
      <c r="J85" s="50" t="str">
        <f t="shared" si="4"/>
        <v>Franjo – Budi – OK Japetić</v>
      </c>
      <c r="L85" s="50" t="str">
        <f t="shared" si="5"/>
        <v>Franjo – Budi</v>
      </c>
      <c r="N85" s="113"/>
      <c r="O85" s="114"/>
      <c r="P85" s="115"/>
    </row>
    <row r="86" spans="2:16" x14ac:dyDescent="0.25">
      <c r="B86" s="113">
        <v>1481</v>
      </c>
      <c r="C86" s="114" t="s">
        <v>395</v>
      </c>
      <c r="D86" s="114" t="s">
        <v>396</v>
      </c>
      <c r="E86" s="114" t="s">
        <v>10</v>
      </c>
      <c r="F86" s="115"/>
      <c r="H86" s="50" t="str">
        <f t="shared" si="3"/>
        <v>Ivano – Črep – OK Japetić</v>
      </c>
      <c r="J86" s="50" t="str">
        <f t="shared" si="4"/>
        <v>Ivano – Črep – OK Japetić</v>
      </c>
      <c r="L86" s="50" t="str">
        <f t="shared" si="5"/>
        <v>Ivano – Črep</v>
      </c>
      <c r="N86" s="113"/>
      <c r="O86" s="114"/>
      <c r="P86" s="115"/>
    </row>
    <row r="87" spans="2:16" x14ac:dyDescent="0.25">
      <c r="B87" s="113">
        <v>1247</v>
      </c>
      <c r="C87" s="114" t="s">
        <v>16</v>
      </c>
      <c r="D87" s="114" t="s">
        <v>86</v>
      </c>
      <c r="E87" s="114" t="s">
        <v>10</v>
      </c>
      <c r="F87" s="115" t="s">
        <v>61</v>
      </c>
      <c r="H87" s="50" t="str">
        <f t="shared" si="3"/>
        <v>Filip – Cvetković – OK Japetić – M21A</v>
      </c>
      <c r="J87" s="50" t="str">
        <f t="shared" si="4"/>
        <v>Filip – Cvetković – OK Japetić</v>
      </c>
      <c r="L87" s="50" t="str">
        <f t="shared" si="5"/>
        <v>Filip – Cvetković</v>
      </c>
      <c r="N87" s="113"/>
      <c r="O87" s="114"/>
      <c r="P87" s="115"/>
    </row>
    <row r="88" spans="2:16" x14ac:dyDescent="0.25">
      <c r="B88" s="113">
        <v>1778</v>
      </c>
      <c r="C88" s="114" t="s">
        <v>140</v>
      </c>
      <c r="D88" s="114" t="s">
        <v>86</v>
      </c>
      <c r="E88" s="114" t="s">
        <v>10</v>
      </c>
      <c r="F88" s="115"/>
      <c r="H88" s="50" t="str">
        <f t="shared" si="3"/>
        <v>Robert – Cvetković – OK Japetić</v>
      </c>
      <c r="J88" s="50" t="str">
        <f t="shared" si="4"/>
        <v>Robert – Cvetković – OK Japetić</v>
      </c>
      <c r="L88" s="50" t="str">
        <f t="shared" si="5"/>
        <v>Robert – Cvetković</v>
      </c>
      <c r="N88" s="113"/>
      <c r="O88" s="114"/>
      <c r="P88" s="115"/>
    </row>
    <row r="89" spans="2:16" x14ac:dyDescent="0.25">
      <c r="B89" s="113">
        <v>1864</v>
      </c>
      <c r="C89" s="114" t="s">
        <v>397</v>
      </c>
      <c r="D89" s="114" t="s">
        <v>398</v>
      </c>
      <c r="E89" s="114" t="s">
        <v>10</v>
      </c>
      <c r="F89" s="115" t="s">
        <v>219</v>
      </c>
      <c r="H89" s="50" t="str">
        <f t="shared" si="3"/>
        <v>Jana – Cvjetko – OK Japetić – Ž16</v>
      </c>
      <c r="J89" s="50" t="str">
        <f t="shared" si="4"/>
        <v>Jana – Cvjetko – OK Japetić</v>
      </c>
      <c r="L89" s="50" t="str">
        <f t="shared" si="5"/>
        <v>Jana – Cvjetko</v>
      </c>
      <c r="N89" s="113"/>
      <c r="O89" s="114"/>
      <c r="P89" s="115"/>
    </row>
    <row r="90" spans="2:16" x14ac:dyDescent="0.25">
      <c r="B90" s="113">
        <v>1862</v>
      </c>
      <c r="C90" s="114" t="s">
        <v>399</v>
      </c>
      <c r="D90" s="114" t="s">
        <v>398</v>
      </c>
      <c r="E90" s="114" t="s">
        <v>10</v>
      </c>
      <c r="F90" s="115" t="s">
        <v>228</v>
      </c>
      <c r="H90" s="50" t="str">
        <f t="shared" si="3"/>
        <v>Lara – Cvjetko – OK Japetić – Ž20</v>
      </c>
      <c r="J90" s="50" t="str">
        <f t="shared" si="4"/>
        <v>Lara – Cvjetko – OK Japetić</v>
      </c>
      <c r="L90" s="50" t="str">
        <f t="shared" si="5"/>
        <v>Lara – Cvjetko</v>
      </c>
      <c r="N90" s="113"/>
      <c r="O90" s="114"/>
      <c r="P90" s="115"/>
    </row>
    <row r="91" spans="2:16" x14ac:dyDescent="0.25">
      <c r="B91" s="113">
        <v>1863</v>
      </c>
      <c r="C91" s="114" t="s">
        <v>216</v>
      </c>
      <c r="D91" s="114" t="s">
        <v>398</v>
      </c>
      <c r="E91" s="114" t="s">
        <v>10</v>
      </c>
      <c r="F91" s="115" t="s">
        <v>228</v>
      </c>
      <c r="H91" s="50" t="str">
        <f t="shared" si="3"/>
        <v>Nina – Cvjetko – OK Japetić – Ž20</v>
      </c>
      <c r="J91" s="50" t="str">
        <f t="shared" si="4"/>
        <v>Nina – Cvjetko – OK Japetić</v>
      </c>
      <c r="L91" s="50" t="str">
        <f t="shared" si="5"/>
        <v>Nina – Cvjetko</v>
      </c>
      <c r="N91" s="113"/>
      <c r="O91" s="114"/>
      <c r="P91" s="115"/>
    </row>
    <row r="92" spans="2:16" x14ac:dyDescent="0.25">
      <c r="B92" s="113">
        <v>1231</v>
      </c>
      <c r="C92" s="114" t="s">
        <v>325</v>
      </c>
      <c r="D92" s="114" t="s">
        <v>324</v>
      </c>
      <c r="E92" s="114" t="s">
        <v>10</v>
      </c>
      <c r="F92" s="115" t="s">
        <v>321</v>
      </c>
      <c r="H92" s="50" t="str">
        <f t="shared" si="3"/>
        <v>Branka – Fabek – OK Japetić – Ž55</v>
      </c>
      <c r="J92" s="50" t="str">
        <f t="shared" si="4"/>
        <v>Branka – Fabek – OK Japetić</v>
      </c>
      <c r="L92" s="50" t="str">
        <f t="shared" si="5"/>
        <v>Branka – Fabek</v>
      </c>
      <c r="N92" s="113"/>
      <c r="O92" s="114"/>
      <c r="P92" s="115"/>
    </row>
    <row r="93" spans="2:16" x14ac:dyDescent="0.25">
      <c r="B93" s="113">
        <v>1843</v>
      </c>
      <c r="C93" s="114" t="s">
        <v>400</v>
      </c>
      <c r="D93" s="114" t="s">
        <v>401</v>
      </c>
      <c r="E93" s="114" t="s">
        <v>10</v>
      </c>
      <c r="F93" s="115" t="s">
        <v>196</v>
      </c>
      <c r="H93" s="50" t="str">
        <f t="shared" si="3"/>
        <v>Anja – Fatzek – OK Japetić – Ž12</v>
      </c>
      <c r="J93" s="50" t="str">
        <f t="shared" si="4"/>
        <v>Anja – Fatzek – OK Japetić</v>
      </c>
      <c r="L93" s="50" t="str">
        <f t="shared" si="5"/>
        <v>Anja – Fatzek</v>
      </c>
      <c r="N93" s="113"/>
      <c r="O93" s="114"/>
      <c r="P93" s="115"/>
    </row>
    <row r="94" spans="2:16" x14ac:dyDescent="0.25">
      <c r="B94" s="113">
        <v>1842</v>
      </c>
      <c r="C94" s="114" t="s">
        <v>402</v>
      </c>
      <c r="D94" s="114" t="s">
        <v>401</v>
      </c>
      <c r="E94" s="114" t="s">
        <v>10</v>
      </c>
      <c r="F94" s="115" t="s">
        <v>196</v>
      </c>
      <c r="H94" s="50" t="str">
        <f t="shared" si="3"/>
        <v>Katja – Fatzek – OK Japetić – Ž12</v>
      </c>
      <c r="J94" s="50" t="str">
        <f t="shared" si="4"/>
        <v>Katja – Fatzek – OK Japetić</v>
      </c>
      <c r="L94" s="50" t="str">
        <f t="shared" si="5"/>
        <v>Katja – Fatzek</v>
      </c>
      <c r="N94" s="113"/>
      <c r="O94" s="114"/>
      <c r="P94" s="115"/>
    </row>
    <row r="95" spans="2:16" x14ac:dyDescent="0.25">
      <c r="B95" s="113">
        <v>1159</v>
      </c>
      <c r="C95" s="114" t="s">
        <v>403</v>
      </c>
      <c r="D95" s="114" t="s">
        <v>103</v>
      </c>
      <c r="E95" s="114" t="s">
        <v>10</v>
      </c>
      <c r="F95" s="115" t="s">
        <v>41</v>
      </c>
      <c r="H95" s="50" t="str">
        <f t="shared" si="3"/>
        <v>Grga – Fernežir – OK Japetić – M16</v>
      </c>
      <c r="J95" s="50" t="str">
        <f t="shared" si="4"/>
        <v>Grga – Fernežir – OK Japetić</v>
      </c>
      <c r="L95" s="50" t="str">
        <f t="shared" si="5"/>
        <v>Grga – Fernežir</v>
      </c>
      <c r="N95" s="113"/>
      <c r="O95" s="114"/>
      <c r="P95" s="115"/>
    </row>
    <row r="96" spans="2:16" x14ac:dyDescent="0.25">
      <c r="B96" s="113">
        <v>1323</v>
      </c>
      <c r="C96" s="114" t="s">
        <v>104</v>
      </c>
      <c r="D96" s="114" t="s">
        <v>103</v>
      </c>
      <c r="E96" s="114" t="s">
        <v>10</v>
      </c>
      <c r="F96" s="115" t="s">
        <v>141</v>
      </c>
      <c r="H96" s="50" t="str">
        <f t="shared" si="3"/>
        <v>Zvonimir – Fernežir – OK Japetić – M45</v>
      </c>
      <c r="J96" s="50" t="str">
        <f t="shared" si="4"/>
        <v>Zvonimir – Fernežir – OK Japetić</v>
      </c>
      <c r="L96" s="50" t="str">
        <f t="shared" si="5"/>
        <v>Zvonimir – Fernežir</v>
      </c>
      <c r="N96" s="113"/>
      <c r="O96" s="114"/>
      <c r="P96" s="115"/>
    </row>
    <row r="97" spans="2:16" x14ac:dyDescent="0.25">
      <c r="B97" s="113">
        <v>1470</v>
      </c>
      <c r="C97" s="114" t="s">
        <v>319</v>
      </c>
      <c r="D97" s="114" t="s">
        <v>318</v>
      </c>
      <c r="E97" s="114" t="s">
        <v>10</v>
      </c>
      <c r="F97" s="115" t="s">
        <v>303</v>
      </c>
      <c r="H97" s="50" t="str">
        <f t="shared" si="3"/>
        <v>Zvjezdana – Govedarica – OK Japetić – Ž45</v>
      </c>
      <c r="J97" s="50" t="str">
        <f t="shared" si="4"/>
        <v>Zvjezdana – Govedarica – OK Japetić</v>
      </c>
      <c r="L97" s="50" t="str">
        <f t="shared" si="5"/>
        <v>Zvjezdana – Govedarica</v>
      </c>
      <c r="N97" s="113"/>
      <c r="O97" s="114"/>
      <c r="P97" s="115"/>
    </row>
    <row r="98" spans="2:16" x14ac:dyDescent="0.25">
      <c r="B98" s="113">
        <v>1668</v>
      </c>
      <c r="C98" s="114" t="s">
        <v>104</v>
      </c>
      <c r="D98" s="114" t="s">
        <v>404</v>
      </c>
      <c r="E98" s="114" t="s">
        <v>10</v>
      </c>
      <c r="F98" s="115"/>
      <c r="H98" s="50" t="str">
        <f t="shared" si="3"/>
        <v>Zvonimir – Guliš – OK Japetić</v>
      </c>
      <c r="J98" s="50" t="str">
        <f t="shared" si="4"/>
        <v>Zvonimir – Guliš – OK Japetić</v>
      </c>
      <c r="L98" s="50" t="str">
        <f t="shared" si="5"/>
        <v>Zvonimir – Guliš</v>
      </c>
      <c r="N98" s="113"/>
      <c r="O98" s="114"/>
      <c r="P98" s="115"/>
    </row>
    <row r="99" spans="2:16" x14ac:dyDescent="0.25">
      <c r="B99" s="113">
        <v>1584</v>
      </c>
      <c r="C99" s="114" t="s">
        <v>106</v>
      </c>
      <c r="D99" s="114" t="s">
        <v>405</v>
      </c>
      <c r="E99" s="114" t="s">
        <v>10</v>
      </c>
      <c r="F99" s="115"/>
      <c r="H99" s="50" t="str">
        <f t="shared" si="3"/>
        <v>Vid – Hovorka – OK Japetić</v>
      </c>
      <c r="J99" s="50" t="str">
        <f t="shared" si="4"/>
        <v>Vid – Hovorka – OK Japetić</v>
      </c>
      <c r="L99" s="50" t="str">
        <f t="shared" si="5"/>
        <v>Vid – Hovorka</v>
      </c>
      <c r="N99" s="113"/>
      <c r="O99" s="114"/>
      <c r="P99" s="115"/>
    </row>
    <row r="100" spans="2:16" x14ac:dyDescent="0.25">
      <c r="B100" s="113">
        <v>1953</v>
      </c>
      <c r="C100" s="114" t="s">
        <v>192</v>
      </c>
      <c r="D100" s="114" t="s">
        <v>1243</v>
      </c>
      <c r="E100" s="114" t="s">
        <v>10</v>
      </c>
      <c r="F100" s="115"/>
      <c r="H100" s="50" t="str">
        <f t="shared" si="3"/>
        <v>Ana – Jagodić – OK Japetić</v>
      </c>
      <c r="J100" s="50" t="str">
        <f t="shared" si="4"/>
        <v>Ana – Jagodić – OK Japetić</v>
      </c>
      <c r="L100" s="50" t="str">
        <f t="shared" si="5"/>
        <v>Ana – Jagodić</v>
      </c>
      <c r="N100" s="113"/>
      <c r="O100" s="114"/>
      <c r="P100" s="115"/>
    </row>
    <row r="101" spans="2:16" x14ac:dyDescent="0.25">
      <c r="B101" s="113">
        <v>1198</v>
      </c>
      <c r="C101" s="114" t="s">
        <v>233</v>
      </c>
      <c r="D101" s="114" t="s">
        <v>406</v>
      </c>
      <c r="E101" s="114" t="s">
        <v>10</v>
      </c>
      <c r="F101" s="115"/>
      <c r="H101" s="50" t="str">
        <f t="shared" si="3"/>
        <v>Iva – Jakopec – OK Japetić</v>
      </c>
      <c r="J101" s="50" t="str">
        <f t="shared" si="4"/>
        <v>Iva – Jakopec – OK Japetić</v>
      </c>
      <c r="L101" s="50" t="str">
        <f t="shared" si="5"/>
        <v>Iva – Jakopec</v>
      </c>
      <c r="N101" s="113"/>
      <c r="O101" s="114"/>
      <c r="P101" s="115"/>
    </row>
    <row r="102" spans="2:16" x14ac:dyDescent="0.25">
      <c r="B102" s="113">
        <v>1292</v>
      </c>
      <c r="C102" s="114" t="s">
        <v>407</v>
      </c>
      <c r="D102" s="114" t="s">
        <v>408</v>
      </c>
      <c r="E102" s="114" t="s">
        <v>10</v>
      </c>
      <c r="F102" s="115" t="s">
        <v>231</v>
      </c>
      <c r="H102" s="50" t="str">
        <f t="shared" si="3"/>
        <v>Nola – Jandrečić – OK Japetić – Ž21A</v>
      </c>
      <c r="J102" s="50" t="str">
        <f t="shared" si="4"/>
        <v>Nola – Jandrečić – OK Japetić</v>
      </c>
      <c r="L102" s="50" t="str">
        <f t="shared" si="5"/>
        <v>Nola – Jandrečić</v>
      </c>
      <c r="N102" s="113"/>
      <c r="O102" s="114"/>
      <c r="P102" s="115"/>
    </row>
    <row r="103" spans="2:16" x14ac:dyDescent="0.25">
      <c r="B103" s="113">
        <v>1576</v>
      </c>
      <c r="C103" s="114" t="s">
        <v>160</v>
      </c>
      <c r="D103" s="114" t="s">
        <v>409</v>
      </c>
      <c r="E103" s="114" t="s">
        <v>10</v>
      </c>
      <c r="F103" s="115" t="s">
        <v>141</v>
      </c>
      <c r="H103" s="50" t="str">
        <f t="shared" si="3"/>
        <v>Hrvoje – Jelinić – OK Japetić – M45</v>
      </c>
      <c r="J103" s="50" t="str">
        <f t="shared" si="4"/>
        <v>Hrvoje – Jelinić – OK Japetić</v>
      </c>
      <c r="L103" s="50" t="str">
        <f t="shared" si="5"/>
        <v>Hrvoje – Jelinić</v>
      </c>
      <c r="N103" s="113"/>
      <c r="O103" s="114"/>
      <c r="P103" s="115"/>
    </row>
    <row r="104" spans="2:16" x14ac:dyDescent="0.25">
      <c r="B104" s="113">
        <v>1665</v>
      </c>
      <c r="C104" s="114" t="s">
        <v>410</v>
      </c>
      <c r="D104" s="114" t="s">
        <v>409</v>
      </c>
      <c r="E104" s="114" t="s">
        <v>10</v>
      </c>
      <c r="F104" s="115" t="s">
        <v>41</v>
      </c>
      <c r="H104" s="50" t="str">
        <f t="shared" si="3"/>
        <v>Mark – Jelinić – OK Japetić – M16</v>
      </c>
      <c r="J104" s="50" t="str">
        <f t="shared" si="4"/>
        <v>Mark – Jelinić – OK Japetić</v>
      </c>
      <c r="L104" s="50" t="str">
        <f t="shared" si="5"/>
        <v>Mark – Jelinić</v>
      </c>
      <c r="N104" s="113"/>
      <c r="O104" s="114"/>
      <c r="P104" s="115"/>
    </row>
    <row r="105" spans="2:16" x14ac:dyDescent="0.25">
      <c r="B105" s="113">
        <v>1666</v>
      </c>
      <c r="C105" s="114" t="s">
        <v>411</v>
      </c>
      <c r="D105" s="114" t="s">
        <v>409</v>
      </c>
      <c r="E105" s="114" t="s">
        <v>10</v>
      </c>
      <c r="F105" s="115"/>
      <c r="H105" s="50" t="str">
        <f t="shared" si="3"/>
        <v>Una – Jelinić – OK Japetić</v>
      </c>
      <c r="J105" s="50" t="str">
        <f t="shared" si="4"/>
        <v>Una – Jelinić – OK Japetić</v>
      </c>
      <c r="L105" s="50" t="str">
        <f t="shared" si="5"/>
        <v>Una – Jelinić</v>
      </c>
      <c r="N105" s="113"/>
      <c r="O105" s="114"/>
      <c r="P105" s="115"/>
    </row>
    <row r="106" spans="2:16" x14ac:dyDescent="0.25">
      <c r="B106" s="113">
        <v>1088</v>
      </c>
      <c r="C106" s="114" t="s">
        <v>15</v>
      </c>
      <c r="D106" s="114" t="s">
        <v>14</v>
      </c>
      <c r="E106" s="114" t="s">
        <v>10</v>
      </c>
      <c r="F106" s="115" t="s">
        <v>4</v>
      </c>
      <c r="H106" s="50" t="str">
        <f t="shared" si="3"/>
        <v>Fran – Juriša – OK Japetić – M12</v>
      </c>
      <c r="J106" s="50" t="str">
        <f t="shared" si="4"/>
        <v>Fran – Juriša – OK Japetić</v>
      </c>
      <c r="L106" s="50" t="str">
        <f t="shared" si="5"/>
        <v>Fran – Juriša</v>
      </c>
      <c r="N106" s="113"/>
      <c r="O106" s="114"/>
      <c r="P106" s="115"/>
    </row>
    <row r="107" spans="2:16" x14ac:dyDescent="0.25">
      <c r="B107" s="113">
        <v>1233</v>
      </c>
      <c r="C107" s="114" t="s">
        <v>23</v>
      </c>
      <c r="D107" s="114" t="s">
        <v>138</v>
      </c>
      <c r="E107" s="114" t="s">
        <v>10</v>
      </c>
      <c r="F107" s="115" t="s">
        <v>115</v>
      </c>
      <c r="H107" s="50" t="str">
        <f t="shared" si="3"/>
        <v>Luka – Kosić – OK Japetić – M35</v>
      </c>
      <c r="J107" s="50" t="str">
        <f t="shared" si="4"/>
        <v>Luka – Kosić – OK Japetić</v>
      </c>
      <c r="L107" s="50" t="str">
        <f t="shared" si="5"/>
        <v>Luka – Kosić</v>
      </c>
      <c r="N107" s="113"/>
      <c r="O107" s="114"/>
      <c r="P107" s="115"/>
    </row>
    <row r="108" spans="2:16" x14ac:dyDescent="0.25">
      <c r="B108" s="113">
        <v>1451</v>
      </c>
      <c r="C108" s="114" t="s">
        <v>412</v>
      </c>
      <c r="D108" s="114" t="s">
        <v>413</v>
      </c>
      <c r="E108" s="114" t="s">
        <v>10</v>
      </c>
      <c r="F108" s="115" t="s">
        <v>41</v>
      </c>
      <c r="H108" s="50" t="str">
        <f t="shared" si="3"/>
        <v>Borna – Kuzmanić – OK Japetić – M16</v>
      </c>
      <c r="J108" s="50" t="str">
        <f t="shared" si="4"/>
        <v>Borna – Kuzmanić – OK Japetić</v>
      </c>
      <c r="L108" s="50" t="str">
        <f t="shared" si="5"/>
        <v>Borna – Kuzmanić</v>
      </c>
      <c r="N108" s="113"/>
      <c r="O108" s="114"/>
      <c r="P108" s="115"/>
    </row>
    <row r="109" spans="2:16" x14ac:dyDescent="0.25">
      <c r="B109" s="113">
        <v>1478</v>
      </c>
      <c r="C109" s="114" t="s">
        <v>293</v>
      </c>
      <c r="D109" s="114" t="s">
        <v>413</v>
      </c>
      <c r="E109" s="114" t="s">
        <v>10</v>
      </c>
      <c r="F109" s="115" t="s">
        <v>303</v>
      </c>
      <c r="H109" s="50" t="str">
        <f t="shared" si="3"/>
        <v>Ivana – Kuzmanić – OK Japetić – Ž45</v>
      </c>
      <c r="J109" s="50" t="str">
        <f t="shared" si="4"/>
        <v>Ivana – Kuzmanić – OK Japetić</v>
      </c>
      <c r="L109" s="50" t="str">
        <f t="shared" si="5"/>
        <v>Ivana – Kuzmanić</v>
      </c>
      <c r="N109" s="113"/>
      <c r="O109" s="114"/>
      <c r="P109" s="115"/>
    </row>
    <row r="110" spans="2:16" x14ac:dyDescent="0.25">
      <c r="B110" s="113">
        <v>1370</v>
      </c>
      <c r="C110" s="114" t="s">
        <v>414</v>
      </c>
      <c r="D110" s="114" t="s">
        <v>415</v>
      </c>
      <c r="E110" s="114" t="s">
        <v>10</v>
      </c>
      <c r="F110" s="115" t="s">
        <v>115</v>
      </c>
      <c r="H110" s="50" t="str">
        <f t="shared" si="3"/>
        <v>Lino – Legac – OK Japetić – M35</v>
      </c>
      <c r="J110" s="50" t="str">
        <f t="shared" si="4"/>
        <v>Lino – Legac – OK Japetić</v>
      </c>
      <c r="L110" s="50" t="str">
        <f t="shared" si="5"/>
        <v>Lino – Legac</v>
      </c>
      <c r="N110" s="113"/>
      <c r="O110" s="114"/>
      <c r="P110" s="115"/>
    </row>
    <row r="111" spans="2:16" x14ac:dyDescent="0.25">
      <c r="B111" s="113">
        <v>1643</v>
      </c>
      <c r="C111" s="114" t="s">
        <v>416</v>
      </c>
      <c r="D111" s="114" t="s">
        <v>417</v>
      </c>
      <c r="E111" s="114" t="s">
        <v>10</v>
      </c>
      <c r="F111" s="115"/>
      <c r="H111" s="50" t="str">
        <f t="shared" si="3"/>
        <v>Josip – Leovac – OK Japetić</v>
      </c>
      <c r="J111" s="50" t="str">
        <f t="shared" si="4"/>
        <v>Josip – Leovac – OK Japetić</v>
      </c>
      <c r="L111" s="50" t="str">
        <f t="shared" si="5"/>
        <v>Josip – Leovac</v>
      </c>
      <c r="N111" s="113"/>
      <c r="O111" s="114"/>
      <c r="P111" s="115"/>
    </row>
    <row r="112" spans="2:16" x14ac:dyDescent="0.25">
      <c r="B112" s="113">
        <v>1434</v>
      </c>
      <c r="C112" s="114" t="s">
        <v>40</v>
      </c>
      <c r="D112" s="114" t="s">
        <v>20</v>
      </c>
      <c r="E112" s="114" t="s">
        <v>10</v>
      </c>
      <c r="F112" s="115" t="s">
        <v>41</v>
      </c>
      <c r="H112" s="50" t="str">
        <f t="shared" si="3"/>
        <v>Jakov – Lesjak – OK Japetić – M16</v>
      </c>
      <c r="J112" s="50" t="str">
        <f t="shared" si="4"/>
        <v>Jakov – Lesjak – OK Japetić</v>
      </c>
      <c r="L112" s="50" t="str">
        <f t="shared" si="5"/>
        <v>Jakov – Lesjak</v>
      </c>
      <c r="N112" s="113"/>
      <c r="O112" s="114"/>
      <c r="P112" s="115"/>
    </row>
    <row r="113" spans="2:16" x14ac:dyDescent="0.25">
      <c r="B113" s="113">
        <v>1469</v>
      </c>
      <c r="C113" s="114" t="s">
        <v>241</v>
      </c>
      <c r="D113" s="114" t="s">
        <v>20</v>
      </c>
      <c r="E113" s="114" t="s">
        <v>10</v>
      </c>
      <c r="F113" s="115" t="s">
        <v>228</v>
      </c>
      <c r="H113" s="50" t="str">
        <f t="shared" si="3"/>
        <v>Jelena – Lesjak – OK Japetić – Ž20</v>
      </c>
      <c r="J113" s="50" t="str">
        <f t="shared" si="4"/>
        <v>Jelena – Lesjak – OK Japetić</v>
      </c>
      <c r="L113" s="50" t="str">
        <f t="shared" si="5"/>
        <v>Jelena – Lesjak</v>
      </c>
      <c r="N113" s="113"/>
      <c r="O113" s="114"/>
      <c r="P113" s="115"/>
    </row>
    <row r="114" spans="2:16" x14ac:dyDescent="0.25">
      <c r="B114" s="113">
        <v>1553</v>
      </c>
      <c r="C114" s="114" t="s">
        <v>21</v>
      </c>
      <c r="D114" s="114" t="s">
        <v>20</v>
      </c>
      <c r="E114" s="114" t="s">
        <v>10</v>
      </c>
      <c r="F114" s="115" t="s">
        <v>27</v>
      </c>
      <c r="H114" s="50" t="str">
        <f t="shared" si="3"/>
        <v>Karlo – Lesjak – OK Japetić – M14</v>
      </c>
      <c r="J114" s="50" t="str">
        <f t="shared" si="4"/>
        <v>Karlo – Lesjak – OK Japetić</v>
      </c>
      <c r="L114" s="50" t="str">
        <f t="shared" si="5"/>
        <v>Karlo – Lesjak</v>
      </c>
      <c r="N114" s="113"/>
      <c r="O114" s="114"/>
      <c r="P114" s="115"/>
    </row>
    <row r="115" spans="2:16" x14ac:dyDescent="0.25">
      <c r="B115" s="113">
        <v>1543</v>
      </c>
      <c r="C115" s="114" t="s">
        <v>193</v>
      </c>
      <c r="D115" s="114" t="s">
        <v>20</v>
      </c>
      <c r="E115" s="114" t="s">
        <v>10</v>
      </c>
      <c r="F115" s="115" t="s">
        <v>269</v>
      </c>
      <c r="H115" s="50" t="str">
        <f t="shared" si="3"/>
        <v>Sonja – Lesjak – OK Japetić – Ž35</v>
      </c>
      <c r="J115" s="50" t="str">
        <f t="shared" si="4"/>
        <v>Sonja – Lesjak – OK Japetić</v>
      </c>
      <c r="L115" s="50" t="str">
        <f t="shared" si="5"/>
        <v>Sonja – Lesjak</v>
      </c>
      <c r="N115" s="113"/>
      <c r="O115" s="114"/>
      <c r="P115" s="115"/>
    </row>
    <row r="116" spans="2:16" x14ac:dyDescent="0.25">
      <c r="B116" s="113">
        <v>1667</v>
      </c>
      <c r="C116" s="114" t="s">
        <v>418</v>
      </c>
      <c r="D116" s="114" t="s">
        <v>419</v>
      </c>
      <c r="E116" s="114" t="s">
        <v>10</v>
      </c>
      <c r="F116" s="115"/>
      <c r="H116" s="50" t="str">
        <f t="shared" si="3"/>
        <v>Eva – Magdić Govedarica – OK Japetić</v>
      </c>
      <c r="J116" s="50" t="str">
        <f t="shared" si="4"/>
        <v>Eva – Magdić Govedarica – OK Japetić</v>
      </c>
      <c r="L116" s="50" t="str">
        <f t="shared" si="5"/>
        <v>Eva – Magdić Govedarica</v>
      </c>
      <c r="N116" s="113"/>
      <c r="O116" s="114"/>
      <c r="P116" s="115"/>
    </row>
    <row r="117" spans="2:16" x14ac:dyDescent="0.25">
      <c r="B117" s="113">
        <v>1095</v>
      </c>
      <c r="C117" s="114" t="s">
        <v>39</v>
      </c>
      <c r="D117" s="114" t="s">
        <v>38</v>
      </c>
      <c r="E117" s="114" t="s">
        <v>10</v>
      </c>
      <c r="F117" s="115" t="s">
        <v>27</v>
      </c>
      <c r="H117" s="50" t="str">
        <f t="shared" si="3"/>
        <v>Teo – Mahović – OK Japetić – M14</v>
      </c>
      <c r="J117" s="50" t="str">
        <f t="shared" si="4"/>
        <v>Teo – Mahović – OK Japetić</v>
      </c>
      <c r="L117" s="50" t="str">
        <f t="shared" si="5"/>
        <v>Teo – Mahović</v>
      </c>
      <c r="N117" s="113"/>
      <c r="O117" s="114"/>
      <c r="P117" s="115"/>
    </row>
    <row r="118" spans="2:16" x14ac:dyDescent="0.25">
      <c r="B118" s="113">
        <v>1200</v>
      </c>
      <c r="C118" s="114" t="s">
        <v>249</v>
      </c>
      <c r="D118" s="114" t="s">
        <v>248</v>
      </c>
      <c r="E118" s="114" t="s">
        <v>10</v>
      </c>
      <c r="F118" s="115" t="s">
        <v>303</v>
      </c>
      <c r="H118" s="50" t="str">
        <f t="shared" si="3"/>
        <v>Mirjana – Mandić – OK Japetić – Ž45</v>
      </c>
      <c r="J118" s="50" t="str">
        <f t="shared" si="4"/>
        <v>Mirjana – Mandić – OK Japetić</v>
      </c>
      <c r="L118" s="50" t="str">
        <f t="shared" si="5"/>
        <v>Mirjana – Mandić</v>
      </c>
      <c r="N118" s="113"/>
      <c r="O118" s="119"/>
      <c r="P118" s="115"/>
    </row>
    <row r="119" spans="2:16" x14ac:dyDescent="0.25">
      <c r="B119" s="113">
        <v>1851</v>
      </c>
      <c r="C119" s="114" t="s">
        <v>358</v>
      </c>
      <c r="D119" s="114" t="s">
        <v>420</v>
      </c>
      <c r="E119" s="114" t="s">
        <v>10</v>
      </c>
      <c r="F119" s="115" t="s">
        <v>210</v>
      </c>
      <c r="H119" s="50" t="str">
        <f t="shared" si="3"/>
        <v>Hana – Markić – OK Japetić – Ž14</v>
      </c>
      <c r="J119" s="50" t="str">
        <f t="shared" si="4"/>
        <v>Hana – Markić – OK Japetić</v>
      </c>
      <c r="L119" s="50" t="str">
        <f t="shared" si="5"/>
        <v>Hana – Markić</v>
      </c>
      <c r="N119" s="113"/>
      <c r="O119" s="114"/>
      <c r="P119" s="115"/>
    </row>
    <row r="120" spans="2:16" x14ac:dyDescent="0.25">
      <c r="B120" s="113">
        <v>1853</v>
      </c>
      <c r="C120" s="114" t="s">
        <v>197</v>
      </c>
      <c r="D120" s="114" t="s">
        <v>420</v>
      </c>
      <c r="E120" s="114" t="s">
        <v>10</v>
      </c>
      <c r="F120" s="115" t="s">
        <v>210</v>
      </c>
      <c r="H120" s="50" t="str">
        <f t="shared" si="3"/>
        <v>Lucija – Markić – OK Japetić – Ž14</v>
      </c>
      <c r="J120" s="50" t="str">
        <f t="shared" si="4"/>
        <v>Lucija – Markić – OK Japetić</v>
      </c>
      <c r="L120" s="50" t="str">
        <f t="shared" si="5"/>
        <v>Lucija – Markić</v>
      </c>
      <c r="N120" s="113"/>
      <c r="O120" s="114"/>
      <c r="P120" s="115"/>
    </row>
    <row r="121" spans="2:16" x14ac:dyDescent="0.25">
      <c r="B121" s="113">
        <v>1139</v>
      </c>
      <c r="C121" s="114" t="s">
        <v>421</v>
      </c>
      <c r="D121" s="114" t="s">
        <v>422</v>
      </c>
      <c r="E121" s="114" t="s">
        <v>10</v>
      </c>
      <c r="F121" s="115" t="s">
        <v>61</v>
      </c>
      <c r="H121" s="50" t="str">
        <f t="shared" si="3"/>
        <v>Frane – Marković – OK Japetić – M21A</v>
      </c>
      <c r="J121" s="50" t="str">
        <f t="shared" si="4"/>
        <v>Frane – Marković – OK Japetić</v>
      </c>
      <c r="L121" s="50" t="str">
        <f t="shared" si="5"/>
        <v>Frane – Marković</v>
      </c>
      <c r="N121" s="113"/>
      <c r="O121" s="114"/>
      <c r="P121" s="115"/>
    </row>
    <row r="122" spans="2:16" x14ac:dyDescent="0.25">
      <c r="B122" s="113">
        <v>1780</v>
      </c>
      <c r="C122" s="114" t="s">
        <v>88</v>
      </c>
      <c r="D122" s="114" t="s">
        <v>423</v>
      </c>
      <c r="E122" s="114" t="s">
        <v>10</v>
      </c>
      <c r="F122" s="115"/>
      <c r="H122" s="50" t="str">
        <f t="shared" si="3"/>
        <v>Dominik – Mihaljević – OK Japetić</v>
      </c>
      <c r="J122" s="50" t="str">
        <f t="shared" si="4"/>
        <v>Dominik – Mihaljević – OK Japetić</v>
      </c>
      <c r="L122" s="50" t="str">
        <f t="shared" si="5"/>
        <v>Dominik – Mihaljević</v>
      </c>
      <c r="N122" s="113"/>
      <c r="O122" s="114"/>
      <c r="P122" s="115"/>
    </row>
    <row r="123" spans="2:16" x14ac:dyDescent="0.25">
      <c r="B123" s="113">
        <v>1169</v>
      </c>
      <c r="C123" s="114" t="s">
        <v>37</v>
      </c>
      <c r="D123" s="114" t="s">
        <v>36</v>
      </c>
      <c r="E123" s="114" t="s">
        <v>10</v>
      </c>
      <c r="F123" s="115" t="s">
        <v>41</v>
      </c>
      <c r="H123" s="50" t="str">
        <f t="shared" si="3"/>
        <v>Patrick – Milković – OK Japetić – M16</v>
      </c>
      <c r="J123" s="50" t="str">
        <f t="shared" si="4"/>
        <v>Patrick – Milković – OK Japetić</v>
      </c>
      <c r="L123" s="50" t="str">
        <f t="shared" si="5"/>
        <v>Patrick – Milković</v>
      </c>
      <c r="N123" s="113"/>
      <c r="O123" s="114"/>
      <c r="P123" s="115"/>
    </row>
    <row r="124" spans="2:16" x14ac:dyDescent="0.25">
      <c r="B124" s="113">
        <v>1844</v>
      </c>
      <c r="C124" s="114" t="s">
        <v>275</v>
      </c>
      <c r="D124" s="114" t="s">
        <v>424</v>
      </c>
      <c r="E124" s="114" t="s">
        <v>10</v>
      </c>
      <c r="F124" s="115" t="s">
        <v>196</v>
      </c>
      <c r="H124" s="50" t="str">
        <f t="shared" si="3"/>
        <v>Dunja – Mogut – OK Japetić – Ž12</v>
      </c>
      <c r="J124" s="50" t="str">
        <f t="shared" si="4"/>
        <v>Dunja – Mogut – OK Japetić</v>
      </c>
      <c r="L124" s="50" t="str">
        <f t="shared" si="5"/>
        <v>Dunja – Mogut</v>
      </c>
      <c r="N124" s="113"/>
      <c r="O124" s="114"/>
      <c r="P124" s="115"/>
    </row>
    <row r="125" spans="2:16" x14ac:dyDescent="0.25">
      <c r="B125" s="113">
        <v>1845</v>
      </c>
      <c r="C125" s="114" t="s">
        <v>425</v>
      </c>
      <c r="D125" s="114" t="s">
        <v>424</v>
      </c>
      <c r="E125" s="114" t="s">
        <v>10</v>
      </c>
      <c r="F125" s="115" t="s">
        <v>196</v>
      </c>
      <c r="H125" s="50" t="str">
        <f t="shared" si="3"/>
        <v>Tonka – Mogut – OK Japetić – Ž12</v>
      </c>
      <c r="J125" s="50" t="str">
        <f t="shared" si="4"/>
        <v>Tonka – Mogut – OK Japetić</v>
      </c>
      <c r="L125" s="50" t="str">
        <f t="shared" si="5"/>
        <v>Tonka – Mogut</v>
      </c>
      <c r="N125" s="113"/>
      <c r="O125" s="114"/>
      <c r="P125" s="115"/>
    </row>
    <row r="126" spans="2:16" x14ac:dyDescent="0.25">
      <c r="B126" s="113">
        <v>1940</v>
      </c>
      <c r="C126" s="114" t="s">
        <v>426</v>
      </c>
      <c r="D126" s="114" t="s">
        <v>427</v>
      </c>
      <c r="E126" s="114" t="s">
        <v>10</v>
      </c>
      <c r="F126" s="115" t="s">
        <v>210</v>
      </c>
      <c r="H126" s="50" t="str">
        <f t="shared" si="3"/>
        <v>Mirela – Obranić – OK Japetić – Ž14</v>
      </c>
      <c r="J126" s="50" t="str">
        <f t="shared" si="4"/>
        <v>Mirela – Obranić – OK Japetić</v>
      </c>
      <c r="L126" s="50" t="str">
        <f t="shared" si="5"/>
        <v>Mirela – Obranić</v>
      </c>
      <c r="N126" s="113"/>
      <c r="O126" s="114"/>
      <c r="P126" s="115"/>
    </row>
    <row r="127" spans="2:16" x14ac:dyDescent="0.25">
      <c r="B127" s="113">
        <v>1506</v>
      </c>
      <c r="C127" s="114" t="s">
        <v>65</v>
      </c>
      <c r="D127" s="114" t="s">
        <v>64</v>
      </c>
      <c r="E127" s="114" t="s">
        <v>10</v>
      </c>
      <c r="F127" s="115" t="s">
        <v>61</v>
      </c>
      <c r="H127" s="50" t="str">
        <f t="shared" si="3"/>
        <v>Edi – Ocvirk – OK Japetić – M21A</v>
      </c>
      <c r="J127" s="50" t="str">
        <f t="shared" si="4"/>
        <v>Edi – Ocvirk – OK Japetić</v>
      </c>
      <c r="L127" s="50" t="str">
        <f t="shared" si="5"/>
        <v>Edi – Ocvirk</v>
      </c>
      <c r="N127" s="113"/>
      <c r="O127" s="114"/>
      <c r="P127" s="115"/>
    </row>
    <row r="128" spans="2:16" x14ac:dyDescent="0.25">
      <c r="B128" s="113">
        <v>1084</v>
      </c>
      <c r="C128" s="114" t="s">
        <v>418</v>
      </c>
      <c r="D128" s="114" t="s">
        <v>64</v>
      </c>
      <c r="E128" s="114" t="s">
        <v>10</v>
      </c>
      <c r="F128" s="115" t="s">
        <v>231</v>
      </c>
      <c r="H128" s="50" t="str">
        <f t="shared" si="3"/>
        <v>Eva – Ocvirk – OK Japetić – Ž21A</v>
      </c>
      <c r="J128" s="50" t="str">
        <f t="shared" si="4"/>
        <v>Eva – Ocvirk – OK Japetić</v>
      </c>
      <c r="L128" s="50" t="str">
        <f t="shared" si="5"/>
        <v>Eva – Ocvirk</v>
      </c>
      <c r="N128" s="113"/>
      <c r="O128" s="114"/>
      <c r="P128" s="115"/>
    </row>
    <row r="129" spans="2:16" x14ac:dyDescent="0.25">
      <c r="B129" s="113">
        <v>1595</v>
      </c>
      <c r="C129" s="114" t="s">
        <v>428</v>
      </c>
      <c r="D129" s="114" t="s">
        <v>64</v>
      </c>
      <c r="E129" s="114" t="s">
        <v>10</v>
      </c>
      <c r="F129" s="115"/>
      <c r="H129" s="50" t="str">
        <f t="shared" si="3"/>
        <v>Pia – Ocvirk – OK Japetić</v>
      </c>
      <c r="J129" s="50" t="str">
        <f t="shared" si="4"/>
        <v>Pia – Ocvirk – OK Japetić</v>
      </c>
      <c r="L129" s="50" t="str">
        <f t="shared" si="5"/>
        <v>Pia – Ocvirk</v>
      </c>
      <c r="N129" s="113"/>
      <c r="O129" s="114"/>
      <c r="P129" s="115"/>
    </row>
    <row r="130" spans="2:16" x14ac:dyDescent="0.25">
      <c r="B130" s="113">
        <v>1848</v>
      </c>
      <c r="C130" s="114" t="s">
        <v>429</v>
      </c>
      <c r="D130" s="114" t="s">
        <v>430</v>
      </c>
      <c r="E130" s="114" t="s">
        <v>10</v>
      </c>
      <c r="F130" s="115" t="s">
        <v>196</v>
      </c>
      <c r="H130" s="50" t="str">
        <f t="shared" si="3"/>
        <v>Franka – Paulić – OK Japetić – Ž12</v>
      </c>
      <c r="J130" s="50" t="str">
        <f t="shared" si="4"/>
        <v>Franka – Paulić – OK Japetić</v>
      </c>
      <c r="L130" s="50" t="str">
        <f t="shared" si="5"/>
        <v>Franka – Paulić</v>
      </c>
      <c r="N130" s="113"/>
      <c r="O130" s="114"/>
      <c r="P130" s="115"/>
    </row>
    <row r="131" spans="2:16" x14ac:dyDescent="0.25">
      <c r="B131" s="113">
        <v>1847</v>
      </c>
      <c r="C131" s="114" t="s">
        <v>431</v>
      </c>
      <c r="D131" s="114" t="s">
        <v>430</v>
      </c>
      <c r="E131" s="114" t="s">
        <v>10</v>
      </c>
      <c r="F131" s="115" t="s">
        <v>210</v>
      </c>
      <c r="H131" s="50" t="str">
        <f t="shared" si="3"/>
        <v>Karla – Paulić – OK Japetić – Ž14</v>
      </c>
      <c r="J131" s="50" t="str">
        <f t="shared" si="4"/>
        <v>Karla – Paulić – OK Japetić</v>
      </c>
      <c r="L131" s="50" t="str">
        <f t="shared" si="5"/>
        <v>Karla – Paulić</v>
      </c>
      <c r="N131" s="113"/>
      <c r="O131" s="114"/>
      <c r="P131" s="115"/>
    </row>
    <row r="132" spans="2:16" x14ac:dyDescent="0.25">
      <c r="B132" s="113">
        <v>1039</v>
      </c>
      <c r="C132" s="114" t="s">
        <v>232</v>
      </c>
      <c r="D132" s="114" t="s">
        <v>181</v>
      </c>
      <c r="E132" s="114" t="s">
        <v>10</v>
      </c>
      <c r="F132" s="115" t="s">
        <v>231</v>
      </c>
      <c r="H132" s="50" t="str">
        <f t="shared" si="3"/>
        <v>Mirja – Pavić – OK Japetić – Ž21A</v>
      </c>
      <c r="J132" s="50" t="str">
        <f t="shared" si="4"/>
        <v>Mirja – Pavić – OK Japetić</v>
      </c>
      <c r="L132" s="50" t="str">
        <f t="shared" si="5"/>
        <v>Mirja – Pavić</v>
      </c>
      <c r="N132" s="113"/>
      <c r="O132" s="114"/>
      <c r="P132" s="115"/>
    </row>
    <row r="133" spans="2:16" x14ac:dyDescent="0.25">
      <c r="B133" s="113">
        <v>1860</v>
      </c>
      <c r="C133" s="114" t="s">
        <v>251</v>
      </c>
      <c r="D133" s="114" t="s">
        <v>432</v>
      </c>
      <c r="E133" s="114" t="s">
        <v>10</v>
      </c>
      <c r="F133" s="115" t="s">
        <v>303</v>
      </c>
      <c r="H133" s="50" t="str">
        <f t="shared" si="3"/>
        <v>Sandra – Perica Cvjetko – OK Japetić – Ž45</v>
      </c>
      <c r="J133" s="50" t="str">
        <f t="shared" si="4"/>
        <v>Sandra – Perica Cvjetko – OK Japetić</v>
      </c>
      <c r="L133" s="50" t="str">
        <f t="shared" si="5"/>
        <v>Sandra – Perica Cvjetko</v>
      </c>
      <c r="N133" s="113"/>
      <c r="O133" s="114"/>
      <c r="P133" s="115"/>
    </row>
    <row r="134" spans="2:16" x14ac:dyDescent="0.25">
      <c r="B134" s="113">
        <v>1781</v>
      </c>
      <c r="C134" s="114" t="s">
        <v>73</v>
      </c>
      <c r="D134" s="114" t="s">
        <v>262</v>
      </c>
      <c r="E134" s="114" t="s">
        <v>10</v>
      </c>
      <c r="F134" s="115"/>
      <c r="H134" s="50" t="str">
        <f t="shared" si="3"/>
        <v>Dražen – Perković – OK Japetić</v>
      </c>
      <c r="J134" s="50" t="str">
        <f t="shared" si="4"/>
        <v>Dražen – Perković – OK Japetić</v>
      </c>
      <c r="L134" s="50" t="str">
        <f t="shared" si="5"/>
        <v>Dražen – Perković</v>
      </c>
      <c r="N134" s="113"/>
      <c r="O134" s="114"/>
      <c r="P134" s="115"/>
    </row>
    <row r="135" spans="2:16" x14ac:dyDescent="0.25">
      <c r="B135" s="113">
        <v>1855</v>
      </c>
      <c r="C135" s="114" t="s">
        <v>57</v>
      </c>
      <c r="D135" s="114" t="s">
        <v>433</v>
      </c>
      <c r="E135" s="114" t="s">
        <v>10</v>
      </c>
      <c r="F135" s="115" t="s">
        <v>4</v>
      </c>
      <c r="H135" s="50" t="str">
        <f t="shared" si="3"/>
        <v>Ivan – Petravić – OK Japetić – M12</v>
      </c>
      <c r="J135" s="50" t="str">
        <f t="shared" si="4"/>
        <v>Ivan – Petravić – OK Japetić</v>
      </c>
      <c r="L135" s="50" t="str">
        <f t="shared" si="5"/>
        <v>Ivan – Petravić</v>
      </c>
      <c r="N135" s="113"/>
      <c r="O135" s="114"/>
      <c r="P135" s="115"/>
    </row>
    <row r="136" spans="2:16" x14ac:dyDescent="0.25">
      <c r="B136" s="113">
        <v>1315</v>
      </c>
      <c r="C136" s="114" t="s">
        <v>9</v>
      </c>
      <c r="D136" s="114" t="s">
        <v>8</v>
      </c>
      <c r="E136" s="114" t="s">
        <v>10</v>
      </c>
      <c r="F136" s="115" t="s">
        <v>4</v>
      </c>
      <c r="H136" s="50" t="str">
        <f t="shared" si="3"/>
        <v>Lovro – Pinjušić – OK Japetić – M12</v>
      </c>
      <c r="J136" s="50" t="str">
        <f t="shared" si="4"/>
        <v>Lovro – Pinjušić – OK Japetić</v>
      </c>
      <c r="L136" s="50" t="str">
        <f t="shared" si="5"/>
        <v>Lovro – Pinjušić</v>
      </c>
      <c r="N136" s="113"/>
      <c r="O136" s="114"/>
      <c r="P136" s="115"/>
    </row>
    <row r="137" spans="2:16" x14ac:dyDescent="0.25">
      <c r="B137" s="113">
        <v>1206</v>
      </c>
      <c r="C137" s="114" t="s">
        <v>97</v>
      </c>
      <c r="D137" s="114" t="s">
        <v>123</v>
      </c>
      <c r="E137" s="114" t="s">
        <v>10</v>
      </c>
      <c r="F137" s="115" t="s">
        <v>115</v>
      </c>
      <c r="H137" s="50" t="str">
        <f t="shared" si="3"/>
        <v>Branimir – Pongrac – OK Japetić – M35</v>
      </c>
      <c r="J137" s="50" t="str">
        <f t="shared" si="4"/>
        <v>Branimir – Pongrac – OK Japetić</v>
      </c>
      <c r="L137" s="50" t="str">
        <f t="shared" si="5"/>
        <v>Branimir – Pongrac</v>
      </c>
      <c r="N137" s="113"/>
      <c r="O137" s="114"/>
      <c r="P137" s="115"/>
    </row>
    <row r="138" spans="2:16" x14ac:dyDescent="0.25">
      <c r="B138" s="113">
        <v>1484</v>
      </c>
      <c r="C138" s="114" t="s">
        <v>57</v>
      </c>
      <c r="D138" s="114" t="s">
        <v>123</v>
      </c>
      <c r="E138" s="114" t="s">
        <v>10</v>
      </c>
      <c r="F138" s="115" t="s">
        <v>179</v>
      </c>
      <c r="H138" s="50" t="str">
        <f t="shared" si="3"/>
        <v>Ivan – Pongrac – OK Japetić – M65</v>
      </c>
      <c r="J138" s="50" t="str">
        <f t="shared" si="4"/>
        <v>Ivan – Pongrac – OK Japetić</v>
      </c>
      <c r="L138" s="50" t="str">
        <f t="shared" si="5"/>
        <v>Ivan – Pongrac</v>
      </c>
      <c r="N138" s="113"/>
      <c r="O138" s="114"/>
      <c r="P138" s="115"/>
    </row>
    <row r="139" spans="2:16" x14ac:dyDescent="0.25">
      <c r="B139" s="113">
        <v>1645</v>
      </c>
      <c r="C139" s="114" t="s">
        <v>291</v>
      </c>
      <c r="D139" s="114" t="s">
        <v>123</v>
      </c>
      <c r="E139" s="114" t="s">
        <v>10</v>
      </c>
      <c r="F139" s="115"/>
      <c r="H139" s="50" t="str">
        <f t="shared" ref="H139:H202" si="6">IF(C139="","",C139) &amp; IF(D139="",""," – " &amp; D139) &amp; IF(E139="",""," – " &amp; E139) &amp; IF(F139="",""," – " &amp; F139)</f>
        <v>Maja – Pongrac – OK Japetić</v>
      </c>
      <c r="J139" s="50" t="str">
        <f t="shared" ref="J139:J202" si="7">IF(C139="","",C139) &amp; IF(D139="",""," – " &amp; D139) &amp; IF(E139="",""," – " &amp; E139)</f>
        <v>Maja – Pongrac – OK Japetić</v>
      </c>
      <c r="L139" s="50" t="str">
        <f t="shared" ref="L139:L202" si="8">IF(C139="","",C139) &amp; IF(D139="",""," – " &amp; D139)</f>
        <v>Maja – Pongrac</v>
      </c>
      <c r="N139" s="113"/>
      <c r="O139" s="114"/>
      <c r="P139" s="115"/>
    </row>
    <row r="140" spans="2:16" x14ac:dyDescent="0.25">
      <c r="B140" s="113">
        <v>1316</v>
      </c>
      <c r="C140" s="114" t="s">
        <v>434</v>
      </c>
      <c r="D140" s="114" t="s">
        <v>435</v>
      </c>
      <c r="E140" s="114" t="s">
        <v>10</v>
      </c>
      <c r="F140" s="115" t="s">
        <v>269</v>
      </c>
      <c r="H140" s="50" t="str">
        <f t="shared" si="6"/>
        <v>Daniela – Popović Budi – OK Japetić – Ž35</v>
      </c>
      <c r="J140" s="50" t="str">
        <f t="shared" si="7"/>
        <v>Daniela – Popović Budi – OK Japetić</v>
      </c>
      <c r="L140" s="50" t="str">
        <f t="shared" si="8"/>
        <v>Daniela – Popović Budi</v>
      </c>
      <c r="N140" s="113"/>
      <c r="O140" s="114"/>
      <c r="P140" s="115"/>
    </row>
    <row r="141" spans="2:16" x14ac:dyDescent="0.25">
      <c r="B141" s="113">
        <v>1575</v>
      </c>
      <c r="C141" s="114" t="s">
        <v>436</v>
      </c>
      <c r="D141" s="114" t="s">
        <v>437</v>
      </c>
      <c r="E141" s="114" t="s">
        <v>10</v>
      </c>
      <c r="F141" s="115"/>
      <c r="H141" s="50" t="str">
        <f t="shared" si="6"/>
        <v>Roko – Puharić – OK Japetić</v>
      </c>
      <c r="J141" s="50" t="str">
        <f t="shared" si="7"/>
        <v>Roko – Puharić – OK Japetić</v>
      </c>
      <c r="L141" s="50" t="str">
        <f t="shared" si="8"/>
        <v>Roko – Puharić</v>
      </c>
      <c r="N141" s="113"/>
      <c r="O141" s="114"/>
      <c r="P141" s="115"/>
    </row>
    <row r="142" spans="2:16" x14ac:dyDescent="0.25">
      <c r="B142" s="113">
        <v>1459</v>
      </c>
      <c r="C142" s="114" t="s">
        <v>60</v>
      </c>
      <c r="D142" s="114" t="s">
        <v>59</v>
      </c>
      <c r="E142" s="114" t="s">
        <v>10</v>
      </c>
      <c r="F142" s="115" t="s">
        <v>61</v>
      </c>
      <c r="H142" s="50" t="str">
        <f t="shared" si="6"/>
        <v>Matija – Razum – OK Japetić – M21A</v>
      </c>
      <c r="J142" s="50" t="str">
        <f t="shared" si="7"/>
        <v>Matija – Razum – OK Japetić</v>
      </c>
      <c r="L142" s="50" t="str">
        <f t="shared" si="8"/>
        <v>Matija – Razum</v>
      </c>
      <c r="N142" s="113"/>
      <c r="O142" s="114"/>
      <c r="P142" s="115"/>
    </row>
    <row r="143" spans="2:16" x14ac:dyDescent="0.25">
      <c r="B143" s="113">
        <v>1669</v>
      </c>
      <c r="C143" s="114" t="s">
        <v>376</v>
      </c>
      <c r="D143" s="114" t="s">
        <v>438</v>
      </c>
      <c r="E143" s="114" t="s">
        <v>10</v>
      </c>
      <c r="F143" s="115"/>
      <c r="H143" s="50" t="str">
        <f t="shared" si="6"/>
        <v>David – Skopljak – OK Japetić</v>
      </c>
      <c r="J143" s="50" t="str">
        <f t="shared" si="7"/>
        <v>David – Skopljak – OK Japetić</v>
      </c>
      <c r="L143" s="50" t="str">
        <f t="shared" si="8"/>
        <v>David – Skopljak</v>
      </c>
      <c r="N143" s="113"/>
      <c r="O143" s="114"/>
      <c r="P143" s="115"/>
    </row>
    <row r="144" spans="2:16" x14ac:dyDescent="0.25">
      <c r="B144" s="113">
        <v>1160</v>
      </c>
      <c r="C144" s="114" t="s">
        <v>358</v>
      </c>
      <c r="D144" s="114" t="s">
        <v>439</v>
      </c>
      <c r="E144" s="114" t="s">
        <v>10</v>
      </c>
      <c r="F144" s="115"/>
      <c r="H144" s="50" t="str">
        <f t="shared" si="6"/>
        <v>Hana – Škugor – OK Japetić</v>
      </c>
      <c r="J144" s="50" t="str">
        <f t="shared" si="7"/>
        <v>Hana – Škugor – OK Japetić</v>
      </c>
      <c r="L144" s="50" t="str">
        <f t="shared" si="8"/>
        <v>Hana – Škugor</v>
      </c>
      <c r="N144" s="113"/>
      <c r="O144" s="114"/>
      <c r="P144" s="115"/>
    </row>
    <row r="145" spans="2:16" x14ac:dyDescent="0.25">
      <c r="B145" s="113">
        <v>1776</v>
      </c>
      <c r="C145" s="114" t="s">
        <v>69</v>
      </c>
      <c r="D145" s="114" t="s">
        <v>440</v>
      </c>
      <c r="E145" s="114" t="s">
        <v>10</v>
      </c>
      <c r="F145" s="115"/>
      <c r="H145" s="50" t="str">
        <f t="shared" si="6"/>
        <v>Damir – Suban – OK Japetić</v>
      </c>
      <c r="J145" s="50" t="str">
        <f t="shared" si="7"/>
        <v>Damir – Suban – OK Japetić</v>
      </c>
      <c r="L145" s="50" t="str">
        <f t="shared" si="8"/>
        <v>Damir – Suban</v>
      </c>
      <c r="N145" s="113"/>
      <c r="O145" s="114"/>
      <c r="P145" s="115"/>
    </row>
    <row r="146" spans="2:16" x14ac:dyDescent="0.25">
      <c r="B146" s="113">
        <v>1779</v>
      </c>
      <c r="C146" s="114" t="s">
        <v>441</v>
      </c>
      <c r="D146" s="114" t="s">
        <v>442</v>
      </c>
      <c r="E146" s="114" t="s">
        <v>10</v>
      </c>
      <c r="F146" s="115"/>
      <c r="H146" s="50" t="str">
        <f t="shared" si="6"/>
        <v>Eli – Tadić – OK Japetić</v>
      </c>
      <c r="J146" s="50" t="str">
        <f t="shared" si="7"/>
        <v>Eli – Tadić – OK Japetić</v>
      </c>
      <c r="L146" s="50" t="str">
        <f t="shared" si="8"/>
        <v>Eli – Tadić</v>
      </c>
      <c r="N146" s="113"/>
      <c r="O146" s="114"/>
      <c r="P146" s="115"/>
    </row>
    <row r="147" spans="2:16" x14ac:dyDescent="0.25">
      <c r="B147" s="113">
        <v>1777</v>
      </c>
      <c r="C147" s="114" t="s">
        <v>293</v>
      </c>
      <c r="D147" s="114" t="s">
        <v>443</v>
      </c>
      <c r="E147" s="114" t="s">
        <v>10</v>
      </c>
      <c r="F147" s="115"/>
      <c r="H147" s="50" t="str">
        <f t="shared" si="6"/>
        <v>Ivana – Tkalčić Suban – OK Japetić</v>
      </c>
      <c r="J147" s="50" t="str">
        <f t="shared" si="7"/>
        <v>Ivana – Tkalčić Suban – OK Japetić</v>
      </c>
      <c r="L147" s="50" t="str">
        <f t="shared" si="8"/>
        <v>Ivana – Tkalčić Suban</v>
      </c>
      <c r="N147" s="113"/>
      <c r="O147" s="114"/>
      <c r="P147" s="115"/>
    </row>
    <row r="148" spans="2:16" x14ac:dyDescent="0.25">
      <c r="B148" s="113">
        <v>1846</v>
      </c>
      <c r="C148" s="114" t="s">
        <v>444</v>
      </c>
      <c r="D148" s="114" t="s">
        <v>445</v>
      </c>
      <c r="E148" s="114" t="s">
        <v>10</v>
      </c>
      <c r="F148" s="115" t="s">
        <v>4</v>
      </c>
      <c r="H148" s="50" t="str">
        <f t="shared" si="6"/>
        <v>Erik – Tot – OK Japetić – M12</v>
      </c>
      <c r="J148" s="50" t="str">
        <f t="shared" si="7"/>
        <v>Erik – Tot – OK Japetić</v>
      </c>
      <c r="L148" s="50" t="str">
        <f t="shared" si="8"/>
        <v>Erik – Tot</v>
      </c>
      <c r="N148" s="113"/>
      <c r="O148" s="114"/>
      <c r="P148" s="115"/>
    </row>
    <row r="149" spans="2:16" x14ac:dyDescent="0.25">
      <c r="B149" s="113">
        <v>1540</v>
      </c>
      <c r="C149" s="114" t="s">
        <v>446</v>
      </c>
      <c r="D149" s="114" t="s">
        <v>445</v>
      </c>
      <c r="E149" s="114" t="s">
        <v>10</v>
      </c>
      <c r="F149" s="115" t="s">
        <v>115</v>
      </c>
      <c r="H149" s="50" t="str">
        <f t="shared" si="6"/>
        <v>Nikola – Tot – OK Japetić – M35</v>
      </c>
      <c r="J149" s="50" t="str">
        <f t="shared" si="7"/>
        <v>Nikola – Tot – OK Japetić</v>
      </c>
      <c r="L149" s="50" t="str">
        <f t="shared" si="8"/>
        <v>Nikola – Tot</v>
      </c>
      <c r="N149" s="113"/>
      <c r="O149" s="114"/>
      <c r="P149" s="115"/>
    </row>
    <row r="150" spans="2:16" x14ac:dyDescent="0.25">
      <c r="B150" s="113">
        <v>1623</v>
      </c>
      <c r="C150" s="114" t="s">
        <v>447</v>
      </c>
      <c r="D150" s="114" t="s">
        <v>445</v>
      </c>
      <c r="E150" s="114" t="s">
        <v>10</v>
      </c>
      <c r="F150" s="115"/>
      <c r="H150" s="50" t="str">
        <f t="shared" si="6"/>
        <v>Tea – Tot – OK Japetić</v>
      </c>
      <c r="J150" s="50" t="str">
        <f t="shared" si="7"/>
        <v>Tea – Tot – OK Japetić</v>
      </c>
      <c r="L150" s="50" t="str">
        <f t="shared" si="8"/>
        <v>Tea – Tot</v>
      </c>
      <c r="N150" s="113"/>
      <c r="O150" s="114"/>
      <c r="P150" s="115"/>
    </row>
    <row r="151" spans="2:16" x14ac:dyDescent="0.25">
      <c r="B151" s="113">
        <v>1566</v>
      </c>
      <c r="C151" s="114" t="s">
        <v>95</v>
      </c>
      <c r="D151" s="114" t="s">
        <v>94</v>
      </c>
      <c r="E151" s="114" t="s">
        <v>10</v>
      </c>
      <c r="F151" s="115" t="s">
        <v>91</v>
      </c>
      <c r="H151" s="50" t="str">
        <f t="shared" si="6"/>
        <v>Kristijan – Verović – OK Japetić – M21B</v>
      </c>
      <c r="J151" s="50" t="str">
        <f t="shared" si="7"/>
        <v>Kristijan – Verović – OK Japetić</v>
      </c>
      <c r="L151" s="50" t="str">
        <f t="shared" si="8"/>
        <v>Kristijan – Verović</v>
      </c>
      <c r="N151" s="113"/>
      <c r="O151" s="114"/>
      <c r="P151" s="115"/>
    </row>
    <row r="152" spans="2:16" x14ac:dyDescent="0.25">
      <c r="B152" s="113">
        <v>1854</v>
      </c>
      <c r="C152" s="114" t="s">
        <v>448</v>
      </c>
      <c r="D152" s="114" t="s">
        <v>449</v>
      </c>
      <c r="E152" s="114" t="s">
        <v>10</v>
      </c>
      <c r="F152" s="115" t="s">
        <v>196</v>
      </c>
      <c r="H152" s="50" t="str">
        <f t="shared" si="6"/>
        <v>Lidija – Vrdoljak – OK Japetić – Ž12</v>
      </c>
      <c r="J152" s="50" t="str">
        <f t="shared" si="7"/>
        <v>Lidija – Vrdoljak – OK Japetić</v>
      </c>
      <c r="L152" s="50" t="str">
        <f t="shared" si="8"/>
        <v>Lidija – Vrdoljak</v>
      </c>
      <c r="N152" s="113"/>
      <c r="O152" s="114"/>
      <c r="P152" s="115"/>
    </row>
    <row r="153" spans="2:16" x14ac:dyDescent="0.25">
      <c r="B153" s="113">
        <v>1858</v>
      </c>
      <c r="C153" s="114" t="s">
        <v>16</v>
      </c>
      <c r="D153" s="114" t="s">
        <v>450</v>
      </c>
      <c r="E153" s="114" t="s">
        <v>10</v>
      </c>
      <c r="F153" s="115" t="s">
        <v>61</v>
      </c>
      <c r="H153" s="50" t="str">
        <f t="shared" si="6"/>
        <v>Filip – Vujanić – OK Japetić – M21A</v>
      </c>
      <c r="J153" s="50" t="str">
        <f t="shared" si="7"/>
        <v>Filip – Vujanić – OK Japetić</v>
      </c>
      <c r="L153" s="50" t="str">
        <f t="shared" si="8"/>
        <v>Filip – Vujanić</v>
      </c>
      <c r="N153" s="113"/>
      <c r="O153" s="114"/>
      <c r="P153" s="115"/>
    </row>
    <row r="154" spans="2:16" x14ac:dyDescent="0.25">
      <c r="B154" s="113">
        <v>1859</v>
      </c>
      <c r="C154" s="114" t="s">
        <v>416</v>
      </c>
      <c r="D154" s="114" t="s">
        <v>450</v>
      </c>
      <c r="E154" s="114" t="s">
        <v>10</v>
      </c>
      <c r="F154" s="115" t="s">
        <v>61</v>
      </c>
      <c r="H154" s="50" t="str">
        <f t="shared" si="6"/>
        <v>Josip – Vujanić – OK Japetić – M21A</v>
      </c>
      <c r="J154" s="50" t="str">
        <f t="shared" si="7"/>
        <v>Josip – Vujanić – OK Japetić</v>
      </c>
      <c r="L154" s="50" t="str">
        <f t="shared" si="8"/>
        <v>Josip – Vujanić</v>
      </c>
      <c r="N154" s="113"/>
      <c r="O154" s="114"/>
      <c r="P154" s="115"/>
    </row>
    <row r="155" spans="2:16" x14ac:dyDescent="0.25">
      <c r="B155" s="113">
        <v>1671</v>
      </c>
      <c r="C155" s="114" t="s">
        <v>380</v>
      </c>
      <c r="D155" s="114" t="s">
        <v>451</v>
      </c>
      <c r="E155" s="114" t="s">
        <v>19</v>
      </c>
      <c r="F155" s="115" t="s">
        <v>61</v>
      </c>
      <c r="H155" s="50" t="str">
        <f t="shared" si="6"/>
        <v>Igor – Acketa – OK Jelen – M21A</v>
      </c>
      <c r="J155" s="50" t="str">
        <f t="shared" si="7"/>
        <v>Igor – Acketa – OK Jelen</v>
      </c>
      <c r="L155" s="50" t="str">
        <f t="shared" si="8"/>
        <v>Igor – Acketa</v>
      </c>
      <c r="N155" s="113"/>
      <c r="O155" s="114"/>
      <c r="P155" s="115"/>
    </row>
    <row r="156" spans="2:16" x14ac:dyDescent="0.25">
      <c r="B156" s="113">
        <v>1472</v>
      </c>
      <c r="C156" s="114" t="s">
        <v>192</v>
      </c>
      <c r="D156" s="114" t="s">
        <v>244</v>
      </c>
      <c r="E156" s="114" t="s">
        <v>19</v>
      </c>
      <c r="F156" s="115" t="s">
        <v>231</v>
      </c>
      <c r="H156" s="50" t="str">
        <f t="shared" si="6"/>
        <v>Ana – Beblek – OK Jelen – Ž21A</v>
      </c>
      <c r="J156" s="50" t="str">
        <f t="shared" si="7"/>
        <v>Ana – Beblek – OK Jelen</v>
      </c>
      <c r="L156" s="50" t="str">
        <f t="shared" si="8"/>
        <v>Ana – Beblek</v>
      </c>
      <c r="N156" s="113"/>
      <c r="O156" s="114"/>
      <c r="P156" s="115"/>
    </row>
    <row r="157" spans="2:16" x14ac:dyDescent="0.25">
      <c r="B157" s="113">
        <v>1473</v>
      </c>
      <c r="C157" s="114" t="s">
        <v>268</v>
      </c>
      <c r="D157" s="114" t="s">
        <v>267</v>
      </c>
      <c r="E157" s="114" t="s">
        <v>19</v>
      </c>
      <c r="F157" s="115" t="s">
        <v>269</v>
      </c>
      <c r="H157" s="50" t="str">
        <f t="shared" si="6"/>
        <v>Martina – Bedeković Tanković – OK Jelen – Ž35</v>
      </c>
      <c r="J157" s="50" t="str">
        <f t="shared" si="7"/>
        <v>Martina – Bedeković Tanković – OK Jelen</v>
      </c>
      <c r="L157" s="50" t="str">
        <f t="shared" si="8"/>
        <v>Martina – Bedeković Tanković</v>
      </c>
      <c r="N157" s="113"/>
      <c r="O157" s="114"/>
      <c r="P157" s="115"/>
    </row>
    <row r="158" spans="2:16" x14ac:dyDescent="0.25">
      <c r="B158" s="113">
        <v>1133</v>
      </c>
      <c r="C158" s="114" t="s">
        <v>178</v>
      </c>
      <c r="D158" s="114" t="s">
        <v>177</v>
      </c>
      <c r="E158" s="114" t="s">
        <v>19</v>
      </c>
      <c r="F158" s="115" t="s">
        <v>167</v>
      </c>
      <c r="H158" s="50" t="str">
        <f t="shared" si="6"/>
        <v>Miroslav – Besten – OK Jelen – M55</v>
      </c>
      <c r="J158" s="50" t="str">
        <f t="shared" si="7"/>
        <v>Miroslav – Besten – OK Jelen</v>
      </c>
      <c r="L158" s="50" t="str">
        <f t="shared" si="8"/>
        <v>Miroslav – Besten</v>
      </c>
      <c r="N158" s="113"/>
      <c r="O158" s="114"/>
      <c r="P158" s="115"/>
    </row>
    <row r="159" spans="2:16" x14ac:dyDescent="0.25">
      <c r="B159" s="113">
        <v>1607</v>
      </c>
      <c r="C159" s="114" t="s">
        <v>452</v>
      </c>
      <c r="D159" s="114" t="s">
        <v>453</v>
      </c>
      <c r="E159" s="114" t="s">
        <v>19</v>
      </c>
      <c r="F159" s="115" t="s">
        <v>303</v>
      </c>
      <c r="H159" s="50" t="str">
        <f t="shared" si="6"/>
        <v>Draženka – Birkić – OK Jelen – Ž45</v>
      </c>
      <c r="J159" s="50" t="str">
        <f t="shared" si="7"/>
        <v>Draženka – Birkić – OK Jelen</v>
      </c>
      <c r="L159" s="50" t="str">
        <f t="shared" si="8"/>
        <v>Draženka – Birkić</v>
      </c>
      <c r="N159" s="113"/>
      <c r="O159" s="114"/>
      <c r="P159" s="115"/>
    </row>
    <row r="160" spans="2:16" x14ac:dyDescent="0.25">
      <c r="B160" s="113">
        <v>1559</v>
      </c>
      <c r="C160" s="114" t="s">
        <v>80</v>
      </c>
      <c r="D160" s="114" t="s">
        <v>155</v>
      </c>
      <c r="E160" s="114" t="s">
        <v>19</v>
      </c>
      <c r="F160" s="115" t="s">
        <v>141</v>
      </c>
      <c r="H160" s="50" t="str">
        <f t="shared" si="6"/>
        <v>Marijan – Bogović – OK Jelen – M45</v>
      </c>
      <c r="J160" s="50" t="str">
        <f t="shared" si="7"/>
        <v>Marijan – Bogović – OK Jelen</v>
      </c>
      <c r="L160" s="50" t="str">
        <f t="shared" si="8"/>
        <v>Marijan – Bogović</v>
      </c>
      <c r="N160" s="113"/>
      <c r="O160" s="114"/>
      <c r="P160" s="115"/>
    </row>
    <row r="161" spans="2:16" x14ac:dyDescent="0.25">
      <c r="B161" s="113">
        <v>1311</v>
      </c>
      <c r="C161" s="114" t="s">
        <v>454</v>
      </c>
      <c r="D161" s="114" t="s">
        <v>455</v>
      </c>
      <c r="E161" s="114" t="s">
        <v>19</v>
      </c>
      <c r="F161" s="115" t="s">
        <v>50</v>
      </c>
      <c r="H161" s="50" t="str">
        <f t="shared" si="6"/>
        <v>Antonio – Cindrić – OK Jelen – M20</v>
      </c>
      <c r="J161" s="50" t="str">
        <f t="shared" si="7"/>
        <v>Antonio – Cindrić – OK Jelen</v>
      </c>
      <c r="L161" s="50" t="str">
        <f t="shared" si="8"/>
        <v>Antonio – Cindrić</v>
      </c>
      <c r="N161" s="113"/>
      <c r="O161" s="114"/>
      <c r="P161" s="115"/>
    </row>
    <row r="162" spans="2:16" x14ac:dyDescent="0.25">
      <c r="B162" s="113">
        <v>1462</v>
      </c>
      <c r="C162" s="114" t="s">
        <v>204</v>
      </c>
      <c r="D162" s="114" t="s">
        <v>203</v>
      </c>
      <c r="E162" s="114" t="s">
        <v>19</v>
      </c>
      <c r="F162" s="115" t="s">
        <v>196</v>
      </c>
      <c r="H162" s="50" t="str">
        <f t="shared" si="6"/>
        <v>Helena – Ćubela – OK Jelen – Ž12</v>
      </c>
      <c r="J162" s="50" t="str">
        <f t="shared" si="7"/>
        <v>Helena – Ćubela – OK Jelen</v>
      </c>
      <c r="L162" s="50" t="str">
        <f t="shared" si="8"/>
        <v>Helena – Ćubela</v>
      </c>
      <c r="N162" s="113"/>
      <c r="O162" s="114"/>
      <c r="P162" s="115"/>
    </row>
    <row r="163" spans="2:16" x14ac:dyDescent="0.25">
      <c r="B163" s="113">
        <v>1672</v>
      </c>
      <c r="C163" s="114" t="s">
        <v>57</v>
      </c>
      <c r="D163" s="114" t="s">
        <v>456</v>
      </c>
      <c r="E163" s="114" t="s">
        <v>19</v>
      </c>
      <c r="F163" s="115" t="s">
        <v>167</v>
      </c>
      <c r="H163" s="50" t="str">
        <f t="shared" si="6"/>
        <v>Ivan – Đanić – OK Jelen – M55</v>
      </c>
      <c r="J163" s="50" t="str">
        <f t="shared" si="7"/>
        <v>Ivan – Đanić – OK Jelen</v>
      </c>
      <c r="L163" s="50" t="str">
        <f t="shared" si="8"/>
        <v>Ivan – Đanić</v>
      </c>
      <c r="N163" s="113"/>
      <c r="O163" s="114"/>
      <c r="P163" s="115"/>
    </row>
    <row r="164" spans="2:16" x14ac:dyDescent="0.25">
      <c r="B164" s="113">
        <v>1549</v>
      </c>
      <c r="C164" s="114" t="s">
        <v>192</v>
      </c>
      <c r="D164" s="114" t="s">
        <v>113</v>
      </c>
      <c r="E164" s="114" t="s">
        <v>19</v>
      </c>
      <c r="F164" s="115" t="s">
        <v>269</v>
      </c>
      <c r="H164" s="50" t="str">
        <f t="shared" si="6"/>
        <v>Ana – Delić – OK Jelen – Ž35</v>
      </c>
      <c r="J164" s="50" t="str">
        <f t="shared" si="7"/>
        <v>Ana – Delić – OK Jelen</v>
      </c>
      <c r="L164" s="50" t="str">
        <f t="shared" si="8"/>
        <v>Ana – Delić</v>
      </c>
      <c r="N164" s="113"/>
      <c r="O164" s="114"/>
      <c r="P164" s="115"/>
    </row>
    <row r="165" spans="2:16" x14ac:dyDescent="0.25">
      <c r="B165" s="113">
        <v>1338</v>
      </c>
      <c r="C165" s="114" t="s">
        <v>195</v>
      </c>
      <c r="D165" s="114" t="s">
        <v>113</v>
      </c>
      <c r="E165" s="114" t="s">
        <v>19</v>
      </c>
      <c r="F165" s="115" t="s">
        <v>196</v>
      </c>
      <c r="H165" s="50" t="str">
        <f t="shared" si="6"/>
        <v>Dora – Delić – OK Jelen – Ž12</v>
      </c>
      <c r="J165" s="50" t="str">
        <f t="shared" si="7"/>
        <v>Dora – Delić – OK Jelen</v>
      </c>
      <c r="L165" s="50" t="str">
        <f t="shared" si="8"/>
        <v>Dora – Delić</v>
      </c>
      <c r="N165" s="113"/>
      <c r="O165" s="114"/>
      <c r="P165" s="115"/>
    </row>
    <row r="166" spans="2:16" x14ac:dyDescent="0.25">
      <c r="B166" s="113">
        <v>1528</v>
      </c>
      <c r="C166" s="114" t="s">
        <v>199</v>
      </c>
      <c r="D166" s="114" t="s">
        <v>113</v>
      </c>
      <c r="E166" s="114" t="s">
        <v>19</v>
      </c>
      <c r="F166" s="115" t="s">
        <v>196</v>
      </c>
      <c r="H166" s="50" t="str">
        <f t="shared" si="6"/>
        <v>Sara – Delić – OK Jelen – Ž12</v>
      </c>
      <c r="J166" s="50" t="str">
        <f t="shared" si="7"/>
        <v>Sara – Delić – OK Jelen</v>
      </c>
      <c r="L166" s="50" t="str">
        <f t="shared" si="8"/>
        <v>Sara – Delić</v>
      </c>
      <c r="N166" s="113"/>
      <c r="O166" s="114"/>
      <c r="P166" s="115"/>
    </row>
    <row r="167" spans="2:16" x14ac:dyDescent="0.25">
      <c r="B167" s="113">
        <v>1491</v>
      </c>
      <c r="C167" s="114" t="s">
        <v>233</v>
      </c>
      <c r="D167" s="114" t="s">
        <v>457</v>
      </c>
      <c r="E167" s="114" t="s">
        <v>19</v>
      </c>
      <c r="F167" s="115" t="s">
        <v>228</v>
      </c>
      <c r="H167" s="50" t="str">
        <f t="shared" si="6"/>
        <v>Iva – Derdić – OK Jelen – Ž20</v>
      </c>
      <c r="J167" s="50" t="str">
        <f t="shared" si="7"/>
        <v>Iva – Derdić – OK Jelen</v>
      </c>
      <c r="L167" s="50" t="str">
        <f t="shared" si="8"/>
        <v>Iva – Derdić</v>
      </c>
      <c r="N167" s="113"/>
      <c r="O167" s="114"/>
      <c r="P167" s="115"/>
    </row>
    <row r="168" spans="2:16" x14ac:dyDescent="0.25">
      <c r="B168" s="113">
        <v>1254</v>
      </c>
      <c r="C168" s="114" t="s">
        <v>458</v>
      </c>
      <c r="D168" s="114" t="s">
        <v>459</v>
      </c>
      <c r="E168" s="114" t="s">
        <v>19</v>
      </c>
      <c r="F168" s="115" t="s">
        <v>115</v>
      </c>
      <c r="H168" s="50" t="str">
        <f t="shared" si="6"/>
        <v>Daniel – Fabijanić – OK Jelen – M35</v>
      </c>
      <c r="J168" s="50" t="str">
        <f t="shared" si="7"/>
        <v>Daniel – Fabijanić – OK Jelen</v>
      </c>
      <c r="L168" s="50" t="str">
        <f t="shared" si="8"/>
        <v>Daniel – Fabijanić</v>
      </c>
      <c r="N168" s="113"/>
      <c r="O168" s="114"/>
      <c r="P168" s="115"/>
    </row>
    <row r="169" spans="2:16" x14ac:dyDescent="0.25">
      <c r="B169" s="113">
        <v>1181</v>
      </c>
      <c r="C169" s="114" t="s">
        <v>239</v>
      </c>
      <c r="D169" s="114" t="s">
        <v>238</v>
      </c>
      <c r="E169" s="114" t="s">
        <v>19</v>
      </c>
      <c r="F169" s="115" t="s">
        <v>231</v>
      </c>
      <c r="H169" s="50" t="str">
        <f t="shared" si="6"/>
        <v>Nevija – Frajzman – OK Jelen – Ž21A</v>
      </c>
      <c r="J169" s="50" t="str">
        <f t="shared" si="7"/>
        <v>Nevija – Frajzman – OK Jelen</v>
      </c>
      <c r="L169" s="50" t="str">
        <f t="shared" si="8"/>
        <v>Nevija – Frajzman</v>
      </c>
      <c r="N169" s="113"/>
      <c r="O169" s="114"/>
      <c r="P169" s="115"/>
    </row>
    <row r="170" spans="2:16" x14ac:dyDescent="0.25">
      <c r="B170" s="113">
        <v>1504</v>
      </c>
      <c r="C170" s="114" t="s">
        <v>277</v>
      </c>
      <c r="D170" s="114" t="s">
        <v>460</v>
      </c>
      <c r="E170" s="114" t="s">
        <v>19</v>
      </c>
      <c r="F170" s="115" t="s">
        <v>303</v>
      </c>
      <c r="H170" s="50" t="str">
        <f t="shared" si="6"/>
        <v>Željka – Gajdek – OK Jelen – Ž45</v>
      </c>
      <c r="J170" s="50" t="str">
        <f t="shared" si="7"/>
        <v>Željka – Gajdek – OK Jelen</v>
      </c>
      <c r="L170" s="50" t="str">
        <f t="shared" si="8"/>
        <v>Željka – Gajdek</v>
      </c>
      <c r="N170" s="113"/>
      <c r="O170" s="114"/>
      <c r="P170" s="115"/>
    </row>
    <row r="171" spans="2:16" x14ac:dyDescent="0.25">
      <c r="B171" s="113">
        <v>1828</v>
      </c>
      <c r="C171" s="114" t="s">
        <v>293</v>
      </c>
      <c r="D171" s="114" t="s">
        <v>461</v>
      </c>
      <c r="E171" s="114" t="s">
        <v>19</v>
      </c>
      <c r="F171" s="115" t="s">
        <v>269</v>
      </c>
      <c r="H171" s="50" t="str">
        <f t="shared" si="6"/>
        <v>Ivana – Herceg – OK Jelen – Ž35</v>
      </c>
      <c r="J171" s="50" t="str">
        <f t="shared" si="7"/>
        <v>Ivana – Herceg – OK Jelen</v>
      </c>
      <c r="L171" s="50" t="str">
        <f t="shared" si="8"/>
        <v>Ivana – Herceg</v>
      </c>
      <c r="N171" s="113"/>
      <c r="O171" s="114"/>
      <c r="P171" s="115"/>
    </row>
    <row r="172" spans="2:16" x14ac:dyDescent="0.25">
      <c r="B172" s="113">
        <v>1836</v>
      </c>
      <c r="C172" s="114" t="s">
        <v>129</v>
      </c>
      <c r="D172" s="114" t="s">
        <v>462</v>
      </c>
      <c r="E172" s="114" t="s">
        <v>19</v>
      </c>
      <c r="F172" s="115" t="s">
        <v>141</v>
      </c>
      <c r="H172" s="50" t="str">
        <f t="shared" si="6"/>
        <v>Vladimir – Jurić – OK Jelen – M45</v>
      </c>
      <c r="J172" s="50" t="str">
        <f t="shared" si="7"/>
        <v>Vladimir – Jurić – OK Jelen</v>
      </c>
      <c r="L172" s="50" t="str">
        <f t="shared" si="8"/>
        <v>Vladimir – Jurić</v>
      </c>
      <c r="N172" s="113"/>
      <c r="O172" s="114"/>
      <c r="P172" s="115"/>
    </row>
    <row r="173" spans="2:16" x14ac:dyDescent="0.25">
      <c r="B173" s="113">
        <v>1173</v>
      </c>
      <c r="C173" s="114" t="s">
        <v>31</v>
      </c>
      <c r="D173" s="114" t="s">
        <v>30</v>
      </c>
      <c r="E173" s="114" t="s">
        <v>19</v>
      </c>
      <c r="F173" s="115" t="s">
        <v>41</v>
      </c>
      <c r="H173" s="50" t="str">
        <f t="shared" si="6"/>
        <v>Noa – Kelc – OK Jelen – M16</v>
      </c>
      <c r="J173" s="50" t="str">
        <f t="shared" si="7"/>
        <v>Noa – Kelc – OK Jelen</v>
      </c>
      <c r="L173" s="50" t="str">
        <f t="shared" si="8"/>
        <v>Noa – Kelc</v>
      </c>
      <c r="N173" s="113"/>
      <c r="O173" s="114"/>
      <c r="P173" s="115"/>
    </row>
    <row r="174" spans="2:16" x14ac:dyDescent="0.25">
      <c r="B174" s="113">
        <v>1615</v>
      </c>
      <c r="C174" s="114" t="s">
        <v>463</v>
      </c>
      <c r="D174" s="114" t="s">
        <v>464</v>
      </c>
      <c r="E174" s="114" t="s">
        <v>19</v>
      </c>
      <c r="F174" s="115" t="s">
        <v>41</v>
      </c>
      <c r="H174" s="50" t="str">
        <f t="shared" si="6"/>
        <v>Dan – Kobasić – OK Jelen – M16</v>
      </c>
      <c r="J174" s="50" t="str">
        <f t="shared" si="7"/>
        <v>Dan – Kobasić – OK Jelen</v>
      </c>
      <c r="L174" s="50" t="str">
        <f t="shared" si="8"/>
        <v>Dan – Kobasić</v>
      </c>
      <c r="N174" s="113"/>
      <c r="O174" s="114"/>
      <c r="P174" s="115"/>
    </row>
    <row r="175" spans="2:16" x14ac:dyDescent="0.25">
      <c r="B175" s="113">
        <v>1082</v>
      </c>
      <c r="C175" s="114" t="s">
        <v>465</v>
      </c>
      <c r="D175" s="114" t="s">
        <v>466</v>
      </c>
      <c r="E175" s="114" t="s">
        <v>19</v>
      </c>
      <c r="F175" s="115" t="s">
        <v>61</v>
      </c>
      <c r="H175" s="50" t="str">
        <f t="shared" si="6"/>
        <v>Miran – Košćica – OK Jelen – M21A</v>
      </c>
      <c r="J175" s="50" t="str">
        <f t="shared" si="7"/>
        <v>Miran – Košćica – OK Jelen</v>
      </c>
      <c r="L175" s="50" t="str">
        <f t="shared" si="8"/>
        <v>Miran – Košćica</v>
      </c>
      <c r="N175" s="113"/>
      <c r="O175" s="114"/>
      <c r="P175" s="115"/>
    </row>
    <row r="176" spans="2:16" x14ac:dyDescent="0.25">
      <c r="B176" s="113">
        <v>1264</v>
      </c>
      <c r="C176" s="114" t="s">
        <v>133</v>
      </c>
      <c r="D176" s="114" t="s">
        <v>467</v>
      </c>
      <c r="E176" s="114" t="s">
        <v>19</v>
      </c>
      <c r="F176" s="115" t="s">
        <v>115</v>
      </c>
      <c r="H176" s="50" t="str">
        <f t="shared" si="6"/>
        <v>Marko – Košturić – OK Jelen – M35</v>
      </c>
      <c r="J176" s="50" t="str">
        <f t="shared" si="7"/>
        <v>Marko – Košturić – OK Jelen</v>
      </c>
      <c r="L176" s="50" t="str">
        <f t="shared" si="8"/>
        <v>Marko – Košturić</v>
      </c>
      <c r="N176" s="113"/>
      <c r="O176" s="114"/>
      <c r="P176" s="115"/>
    </row>
    <row r="177" spans="2:16" x14ac:dyDescent="0.25">
      <c r="B177" s="113">
        <v>1341</v>
      </c>
      <c r="C177" s="114" t="s">
        <v>76</v>
      </c>
      <c r="D177" s="114" t="s">
        <v>468</v>
      </c>
      <c r="E177" s="114" t="s">
        <v>19</v>
      </c>
      <c r="F177" s="115" t="s">
        <v>91</v>
      </c>
      <c r="H177" s="50" t="str">
        <f t="shared" si="6"/>
        <v>Tomislav – Milašinčić – OK Jelen – M21B</v>
      </c>
      <c r="J177" s="50" t="str">
        <f t="shared" si="7"/>
        <v>Tomislav – Milašinčić – OK Jelen</v>
      </c>
      <c r="L177" s="50" t="str">
        <f t="shared" si="8"/>
        <v>Tomislav – Milašinčić</v>
      </c>
      <c r="N177" s="113"/>
      <c r="O177" s="114"/>
      <c r="P177" s="115"/>
    </row>
    <row r="178" spans="2:16" x14ac:dyDescent="0.25">
      <c r="B178" s="113">
        <v>1509</v>
      </c>
      <c r="C178" s="114" t="s">
        <v>412</v>
      </c>
      <c r="D178" s="114" t="s">
        <v>68</v>
      </c>
      <c r="E178" s="114" t="s">
        <v>19</v>
      </c>
      <c r="F178" s="115" t="s">
        <v>61</v>
      </c>
      <c r="H178" s="50" t="str">
        <f t="shared" si="6"/>
        <v>Borna – Miljković – OK Jelen – M21A</v>
      </c>
      <c r="J178" s="50" t="str">
        <f t="shared" si="7"/>
        <v>Borna – Miljković – OK Jelen</v>
      </c>
      <c r="L178" s="50" t="str">
        <f t="shared" si="8"/>
        <v>Borna – Miljković</v>
      </c>
      <c r="N178" s="113"/>
      <c r="O178" s="114"/>
      <c r="P178" s="115"/>
    </row>
    <row r="179" spans="2:16" x14ac:dyDescent="0.25">
      <c r="B179" s="113">
        <v>1314</v>
      </c>
      <c r="C179" s="114" t="s">
        <v>69</v>
      </c>
      <c r="D179" s="114" t="s">
        <v>68</v>
      </c>
      <c r="E179" s="114" t="s">
        <v>19</v>
      </c>
      <c r="F179" s="115" t="s">
        <v>61</v>
      </c>
      <c r="H179" s="50" t="str">
        <f t="shared" si="6"/>
        <v>Damir – Miljković – OK Jelen – M21A</v>
      </c>
      <c r="J179" s="50" t="str">
        <f t="shared" si="7"/>
        <v>Damir – Miljković – OK Jelen</v>
      </c>
      <c r="L179" s="50" t="str">
        <f t="shared" si="8"/>
        <v>Damir – Miljković</v>
      </c>
      <c r="N179" s="113"/>
      <c r="O179" s="114"/>
      <c r="P179" s="115"/>
    </row>
    <row r="180" spans="2:16" x14ac:dyDescent="0.25">
      <c r="B180" s="113">
        <v>1129</v>
      </c>
      <c r="C180" s="114" t="s">
        <v>195</v>
      </c>
      <c r="D180" s="114" t="s">
        <v>68</v>
      </c>
      <c r="E180" s="114" t="s">
        <v>19</v>
      </c>
      <c r="F180" s="115" t="s">
        <v>231</v>
      </c>
      <c r="H180" s="50" t="str">
        <f t="shared" si="6"/>
        <v>Dora – Miljković – OK Jelen – Ž21A</v>
      </c>
      <c r="J180" s="50" t="str">
        <f t="shared" si="7"/>
        <v>Dora – Miljković – OK Jelen</v>
      </c>
      <c r="L180" s="50" t="str">
        <f t="shared" si="8"/>
        <v>Dora – Miljković</v>
      </c>
      <c r="N180" s="113"/>
      <c r="O180" s="114"/>
      <c r="P180" s="115"/>
    </row>
    <row r="181" spans="2:16" x14ac:dyDescent="0.25">
      <c r="B181" s="113">
        <v>1526</v>
      </c>
      <c r="C181" s="114" t="s">
        <v>272</v>
      </c>
      <c r="D181" s="114" t="s">
        <v>469</v>
      </c>
      <c r="E181" s="114" t="s">
        <v>19</v>
      </c>
      <c r="F181" s="115" t="s">
        <v>269</v>
      </c>
      <c r="H181" s="50" t="str">
        <f t="shared" si="6"/>
        <v>Nikolina – Miovec – OK Jelen – Ž35</v>
      </c>
      <c r="J181" s="50" t="str">
        <f t="shared" si="7"/>
        <v>Nikolina – Miovec – OK Jelen</v>
      </c>
      <c r="L181" s="50" t="str">
        <f t="shared" si="8"/>
        <v>Nikolina – Miovec</v>
      </c>
      <c r="N181" s="113"/>
      <c r="O181" s="114"/>
      <c r="P181" s="115"/>
    </row>
    <row r="182" spans="2:16" x14ac:dyDescent="0.25">
      <c r="B182" s="113">
        <v>1443</v>
      </c>
      <c r="C182" s="114" t="s">
        <v>129</v>
      </c>
      <c r="D182" s="114" t="s">
        <v>469</v>
      </c>
      <c r="E182" s="114" t="s">
        <v>19</v>
      </c>
      <c r="F182" s="115" t="s">
        <v>4</v>
      </c>
      <c r="H182" s="50" t="str">
        <f t="shared" si="6"/>
        <v>Vladimir – Miovec – OK Jelen – M12</v>
      </c>
      <c r="J182" s="50" t="str">
        <f t="shared" si="7"/>
        <v>Vladimir – Miovec – OK Jelen</v>
      </c>
      <c r="L182" s="50" t="str">
        <f t="shared" si="8"/>
        <v>Vladimir – Miovec</v>
      </c>
      <c r="N182" s="113"/>
      <c r="O182" s="114"/>
      <c r="P182" s="115"/>
    </row>
    <row r="183" spans="2:16" x14ac:dyDescent="0.25">
      <c r="B183" s="113">
        <v>1673</v>
      </c>
      <c r="C183" s="114" t="s">
        <v>133</v>
      </c>
      <c r="D183" s="114" t="s">
        <v>470</v>
      </c>
      <c r="E183" s="114" t="s">
        <v>19</v>
      </c>
      <c r="F183" s="115" t="s">
        <v>61</v>
      </c>
      <c r="H183" s="50" t="str">
        <f t="shared" si="6"/>
        <v>Marko – Mlinac – OK Jelen – M21A</v>
      </c>
      <c r="J183" s="50" t="str">
        <f t="shared" si="7"/>
        <v>Marko – Mlinac – OK Jelen</v>
      </c>
      <c r="L183" s="50" t="str">
        <f t="shared" si="8"/>
        <v>Marko – Mlinac</v>
      </c>
      <c r="N183" s="113"/>
      <c r="O183" s="114"/>
      <c r="P183" s="115"/>
    </row>
    <row r="184" spans="2:16" x14ac:dyDescent="0.25">
      <c r="B184" s="113">
        <v>1416</v>
      </c>
      <c r="C184" s="114" t="s">
        <v>471</v>
      </c>
      <c r="D184" s="114" t="s">
        <v>472</v>
      </c>
      <c r="E184" s="114" t="s">
        <v>19</v>
      </c>
      <c r="F184" s="115" t="s">
        <v>115</v>
      </c>
      <c r="H184" s="50" t="str">
        <f t="shared" si="6"/>
        <v>Dragutin – Mulig – OK Jelen – M35</v>
      </c>
      <c r="J184" s="50" t="str">
        <f t="shared" si="7"/>
        <v>Dragutin – Mulig – OK Jelen</v>
      </c>
      <c r="L184" s="50" t="str">
        <f t="shared" si="8"/>
        <v>Dragutin – Mulig</v>
      </c>
      <c r="N184" s="113"/>
      <c r="O184" s="114"/>
      <c r="P184" s="115"/>
    </row>
    <row r="185" spans="2:16" x14ac:dyDescent="0.25">
      <c r="B185" s="113">
        <v>1517</v>
      </c>
      <c r="C185" s="114" t="s">
        <v>80</v>
      </c>
      <c r="D185" s="114" t="s">
        <v>472</v>
      </c>
      <c r="E185" s="114" t="s">
        <v>19</v>
      </c>
      <c r="F185" s="115" t="s">
        <v>91</v>
      </c>
      <c r="H185" s="50" t="str">
        <f t="shared" si="6"/>
        <v>Marijan – Mulig – OK Jelen – M21B</v>
      </c>
      <c r="J185" s="50" t="str">
        <f t="shared" si="7"/>
        <v>Marijan – Mulig – OK Jelen</v>
      </c>
      <c r="L185" s="50" t="str">
        <f t="shared" si="8"/>
        <v>Marijan – Mulig</v>
      </c>
      <c r="N185" s="113"/>
      <c r="O185" s="114"/>
      <c r="P185" s="115"/>
    </row>
    <row r="186" spans="2:16" x14ac:dyDescent="0.25">
      <c r="B186" s="113">
        <v>1293</v>
      </c>
      <c r="C186" s="114" t="s">
        <v>82</v>
      </c>
      <c r="D186" s="114" t="s">
        <v>473</v>
      </c>
      <c r="E186" s="114" t="s">
        <v>19</v>
      </c>
      <c r="F186" s="115" t="s">
        <v>91</v>
      </c>
      <c r="H186" s="50" t="str">
        <f t="shared" si="6"/>
        <v>Domagoj – Novosel – OK Jelen – M21B</v>
      </c>
      <c r="J186" s="50" t="str">
        <f t="shared" si="7"/>
        <v>Domagoj – Novosel – OK Jelen</v>
      </c>
      <c r="L186" s="50" t="str">
        <f t="shared" si="8"/>
        <v>Domagoj – Novosel</v>
      </c>
      <c r="N186" s="113"/>
      <c r="O186" s="114"/>
      <c r="P186" s="115"/>
    </row>
    <row r="187" spans="2:16" x14ac:dyDescent="0.25">
      <c r="B187" s="113">
        <v>1115</v>
      </c>
      <c r="C187" s="114" t="s">
        <v>163</v>
      </c>
      <c r="D187" s="114" t="s">
        <v>473</v>
      </c>
      <c r="E187" s="114" t="s">
        <v>19</v>
      </c>
      <c r="F187" s="115" t="s">
        <v>115</v>
      </c>
      <c r="H187" s="50" t="str">
        <f t="shared" si="6"/>
        <v>Zdravko – Novosel – OK Jelen – M35</v>
      </c>
      <c r="J187" s="50" t="str">
        <f t="shared" si="7"/>
        <v>Zdravko – Novosel – OK Jelen</v>
      </c>
      <c r="L187" s="50" t="str">
        <f t="shared" si="8"/>
        <v>Zdravko – Novosel</v>
      </c>
      <c r="N187" s="113"/>
      <c r="O187" s="114"/>
      <c r="P187" s="115"/>
    </row>
    <row r="188" spans="2:16" x14ac:dyDescent="0.25">
      <c r="B188" s="113">
        <v>1519</v>
      </c>
      <c r="C188" s="114" t="s">
        <v>416</v>
      </c>
      <c r="D188" s="114" t="s">
        <v>474</v>
      </c>
      <c r="E188" s="114" t="s">
        <v>19</v>
      </c>
      <c r="F188" s="115" t="s">
        <v>91</v>
      </c>
      <c r="H188" s="50" t="str">
        <f t="shared" si="6"/>
        <v>Josip – Odžić – OK Jelen – M21B</v>
      </c>
      <c r="J188" s="50" t="str">
        <f t="shared" si="7"/>
        <v>Josip – Odžić – OK Jelen</v>
      </c>
      <c r="L188" s="50" t="str">
        <f t="shared" si="8"/>
        <v>Josip – Odžić</v>
      </c>
      <c r="N188" s="113"/>
      <c r="O188" s="114"/>
      <c r="P188" s="115"/>
    </row>
    <row r="189" spans="2:16" x14ac:dyDescent="0.25">
      <c r="B189" s="113">
        <v>1110</v>
      </c>
      <c r="C189" s="114" t="s">
        <v>23</v>
      </c>
      <c r="D189" s="114" t="s">
        <v>475</v>
      </c>
      <c r="E189" s="114" t="s">
        <v>19</v>
      </c>
      <c r="F189" s="115" t="s">
        <v>27</v>
      </c>
      <c r="H189" s="50" t="str">
        <f t="shared" si="6"/>
        <v>Luka – Oslaković – OK Jelen – M14</v>
      </c>
      <c r="J189" s="50" t="str">
        <f t="shared" si="7"/>
        <v>Luka – Oslaković – OK Jelen</v>
      </c>
      <c r="L189" s="50" t="str">
        <f t="shared" si="8"/>
        <v>Luka – Oslaković</v>
      </c>
      <c r="N189" s="113"/>
      <c r="O189" s="114"/>
      <c r="P189" s="115"/>
    </row>
    <row r="190" spans="2:16" x14ac:dyDescent="0.25">
      <c r="B190" s="113">
        <v>1201</v>
      </c>
      <c r="C190" s="114" t="s">
        <v>84</v>
      </c>
      <c r="D190" s="114" t="s">
        <v>476</v>
      </c>
      <c r="E190" s="114" t="s">
        <v>19</v>
      </c>
      <c r="F190" s="115" t="s">
        <v>91</v>
      </c>
      <c r="H190" s="50" t="str">
        <f t="shared" si="6"/>
        <v>Vedran – Papa – OK Jelen – M21B</v>
      </c>
      <c r="J190" s="50" t="str">
        <f t="shared" si="7"/>
        <v>Vedran – Papa – OK Jelen</v>
      </c>
      <c r="L190" s="50" t="str">
        <f t="shared" si="8"/>
        <v>Vedran – Papa</v>
      </c>
      <c r="N190" s="113"/>
      <c r="O190" s="114"/>
      <c r="P190" s="115"/>
    </row>
    <row r="191" spans="2:16" x14ac:dyDescent="0.25">
      <c r="B191" s="113">
        <v>1674</v>
      </c>
      <c r="C191" s="114" t="s">
        <v>477</v>
      </c>
      <c r="D191" s="114" t="s">
        <v>478</v>
      </c>
      <c r="E191" s="114" t="s">
        <v>19</v>
      </c>
      <c r="F191" s="115" t="s">
        <v>61</v>
      </c>
      <c r="H191" s="50" t="str">
        <f t="shared" si="6"/>
        <v>Mijat – Perić – OK Jelen – M21A</v>
      </c>
      <c r="J191" s="50" t="str">
        <f t="shared" si="7"/>
        <v>Mijat – Perić – OK Jelen</v>
      </c>
      <c r="L191" s="50" t="str">
        <f t="shared" si="8"/>
        <v>Mijat – Perić</v>
      </c>
      <c r="N191" s="113"/>
      <c r="O191" s="114"/>
      <c r="P191" s="115"/>
    </row>
    <row r="192" spans="2:16" x14ac:dyDescent="0.25">
      <c r="B192" s="113">
        <v>1675</v>
      </c>
      <c r="C192" s="114" t="s">
        <v>479</v>
      </c>
      <c r="D192" s="114" t="s">
        <v>480</v>
      </c>
      <c r="E192" s="114" t="s">
        <v>19</v>
      </c>
      <c r="F192" s="115" t="s">
        <v>141</v>
      </c>
      <c r="H192" s="50" t="str">
        <f t="shared" si="6"/>
        <v>Drago – Rusan – OK Jelen – M45</v>
      </c>
      <c r="J192" s="50" t="str">
        <f t="shared" si="7"/>
        <v>Drago – Rusan – OK Jelen</v>
      </c>
      <c r="L192" s="50" t="str">
        <f t="shared" si="8"/>
        <v>Drago – Rusan</v>
      </c>
      <c r="N192" s="113"/>
      <c r="O192" s="114"/>
      <c r="P192" s="115"/>
    </row>
    <row r="193" spans="2:16" x14ac:dyDescent="0.25">
      <c r="B193" s="113">
        <v>1505</v>
      </c>
      <c r="C193" s="114" t="s">
        <v>163</v>
      </c>
      <c r="D193" s="114" t="s">
        <v>164</v>
      </c>
      <c r="E193" s="114" t="s">
        <v>19</v>
      </c>
      <c r="F193" s="115" t="s">
        <v>141</v>
      </c>
      <c r="H193" s="50" t="str">
        <f t="shared" si="6"/>
        <v>Zdravko – Šaflin – OK Jelen – M45</v>
      </c>
      <c r="J193" s="50" t="str">
        <f t="shared" si="7"/>
        <v>Zdravko – Šaflin – OK Jelen</v>
      </c>
      <c r="L193" s="50" t="str">
        <f t="shared" si="8"/>
        <v>Zdravko – Šaflin</v>
      </c>
      <c r="N193" s="113"/>
      <c r="O193" s="114"/>
      <c r="P193" s="115"/>
    </row>
    <row r="194" spans="2:16" x14ac:dyDescent="0.25">
      <c r="B194" s="113">
        <v>1873</v>
      </c>
      <c r="C194" s="114" t="s">
        <v>114</v>
      </c>
      <c r="D194" s="114" t="s">
        <v>481</v>
      </c>
      <c r="E194" s="114" t="s">
        <v>19</v>
      </c>
      <c r="F194" s="115" t="s">
        <v>4</v>
      </c>
      <c r="H194" s="50" t="str">
        <f t="shared" si="6"/>
        <v>Petar – Šalaj – OK Jelen – M12</v>
      </c>
      <c r="J194" s="50" t="str">
        <f t="shared" si="7"/>
        <v>Petar – Šalaj – OK Jelen</v>
      </c>
      <c r="L194" s="50" t="str">
        <f t="shared" si="8"/>
        <v>Petar – Šalaj</v>
      </c>
      <c r="N194" s="113"/>
      <c r="O194" s="114"/>
      <c r="P194" s="115"/>
    </row>
    <row r="195" spans="2:16" x14ac:dyDescent="0.25">
      <c r="B195" s="113">
        <v>1605</v>
      </c>
      <c r="C195" s="114" t="s">
        <v>482</v>
      </c>
      <c r="D195" s="114" t="s">
        <v>483</v>
      </c>
      <c r="E195" s="114" t="s">
        <v>19</v>
      </c>
      <c r="F195" s="115" t="s">
        <v>141</v>
      </c>
      <c r="H195" s="50" t="str">
        <f t="shared" si="6"/>
        <v>Davor – Šćuric – OK Jelen – M45</v>
      </c>
      <c r="J195" s="50" t="str">
        <f t="shared" si="7"/>
        <v>Davor – Šćuric – OK Jelen</v>
      </c>
      <c r="L195" s="50" t="str">
        <f t="shared" si="8"/>
        <v>Davor – Šćuric</v>
      </c>
      <c r="N195" s="113"/>
      <c r="O195" s="114"/>
      <c r="P195" s="115"/>
    </row>
    <row r="196" spans="2:16" x14ac:dyDescent="0.25">
      <c r="B196" s="113">
        <v>1111</v>
      </c>
      <c r="C196" s="114" t="s">
        <v>57</v>
      </c>
      <c r="D196" s="114" t="s">
        <v>484</v>
      </c>
      <c r="E196" s="114" t="s">
        <v>19</v>
      </c>
      <c r="F196" s="115" t="s">
        <v>115</v>
      </c>
      <c r="H196" s="50" t="str">
        <f t="shared" si="6"/>
        <v>Ivan – Šeperić-Grdiša – OK Jelen – M35</v>
      </c>
      <c r="J196" s="50" t="str">
        <f t="shared" si="7"/>
        <v>Ivan – Šeperić-Grdiša – OK Jelen</v>
      </c>
      <c r="L196" s="50" t="str">
        <f t="shared" si="8"/>
        <v>Ivan – Šeperić-Grdiša</v>
      </c>
      <c r="N196" s="113"/>
      <c r="O196" s="114"/>
      <c r="P196" s="115"/>
    </row>
    <row r="197" spans="2:16" x14ac:dyDescent="0.25">
      <c r="B197" s="113">
        <v>1381</v>
      </c>
      <c r="C197" s="114" t="s">
        <v>279</v>
      </c>
      <c r="D197" s="114" t="s">
        <v>278</v>
      </c>
      <c r="E197" s="114" t="s">
        <v>19</v>
      </c>
      <c r="F197" s="115" t="s">
        <v>269</v>
      </c>
      <c r="H197" s="50" t="str">
        <f t="shared" si="6"/>
        <v>Sabina – Seražin Korper – OK Jelen – Ž35</v>
      </c>
      <c r="J197" s="50" t="str">
        <f t="shared" si="7"/>
        <v>Sabina – Seražin Korper – OK Jelen</v>
      </c>
      <c r="L197" s="50" t="str">
        <f t="shared" si="8"/>
        <v>Sabina – Seražin Korper</v>
      </c>
      <c r="N197" s="113"/>
      <c r="O197" s="114"/>
      <c r="P197" s="115"/>
    </row>
    <row r="198" spans="2:16" x14ac:dyDescent="0.25">
      <c r="B198" s="113">
        <v>1256</v>
      </c>
      <c r="C198" s="114" t="s">
        <v>45</v>
      </c>
      <c r="D198" s="114" t="s">
        <v>44</v>
      </c>
      <c r="E198" s="114" t="s">
        <v>19</v>
      </c>
      <c r="F198" s="115" t="s">
        <v>50</v>
      </c>
      <c r="H198" s="50" t="str">
        <f t="shared" si="6"/>
        <v>Gabriel – Šiljevinac – OK Jelen – M20</v>
      </c>
      <c r="J198" s="50" t="str">
        <f t="shared" si="7"/>
        <v>Gabriel – Šiljevinac – OK Jelen</v>
      </c>
      <c r="L198" s="50" t="str">
        <f t="shared" si="8"/>
        <v>Gabriel – Šiljevinac</v>
      </c>
      <c r="N198" s="113"/>
      <c r="O198" s="114"/>
      <c r="P198" s="115"/>
    </row>
    <row r="199" spans="2:16" x14ac:dyDescent="0.25">
      <c r="B199" s="113">
        <v>1214</v>
      </c>
      <c r="C199" s="114" t="s">
        <v>243</v>
      </c>
      <c r="D199" s="114" t="s">
        <v>242</v>
      </c>
      <c r="E199" s="114" t="s">
        <v>19</v>
      </c>
      <c r="F199" s="115" t="s">
        <v>231</v>
      </c>
      <c r="H199" s="50" t="str">
        <f t="shared" si="6"/>
        <v>Monika Martina – Sipina Halper – OK Jelen – Ž21A</v>
      </c>
      <c r="J199" s="50" t="str">
        <f t="shared" si="7"/>
        <v>Monika Martina – Sipina Halper – OK Jelen</v>
      </c>
      <c r="L199" s="50" t="str">
        <f t="shared" si="8"/>
        <v>Monika Martina – Sipina Halper</v>
      </c>
      <c r="N199" s="113"/>
      <c r="O199" s="114"/>
      <c r="P199" s="115"/>
    </row>
    <row r="200" spans="2:16" x14ac:dyDescent="0.25">
      <c r="B200" s="113">
        <v>1461</v>
      </c>
      <c r="C200" s="114" t="s">
        <v>33</v>
      </c>
      <c r="D200" s="114" t="s">
        <v>32</v>
      </c>
      <c r="E200" s="114" t="s">
        <v>19</v>
      </c>
      <c r="F200" s="115" t="s">
        <v>27</v>
      </c>
      <c r="H200" s="50" t="str">
        <f t="shared" si="6"/>
        <v>Gabrijel – Solenički – OK Jelen – M14</v>
      </c>
      <c r="J200" s="50" t="str">
        <f t="shared" si="7"/>
        <v>Gabrijel – Solenički – OK Jelen</v>
      </c>
      <c r="L200" s="50" t="str">
        <f t="shared" si="8"/>
        <v>Gabrijel – Solenički</v>
      </c>
      <c r="N200" s="113"/>
      <c r="O200" s="114"/>
      <c r="P200" s="115"/>
    </row>
    <row r="201" spans="2:16" x14ac:dyDescent="0.25">
      <c r="B201" s="113">
        <v>1626</v>
      </c>
      <c r="C201" s="114" t="s">
        <v>485</v>
      </c>
      <c r="D201" s="114" t="s">
        <v>486</v>
      </c>
      <c r="E201" s="114" t="s">
        <v>19</v>
      </c>
      <c r="F201" s="115" t="s">
        <v>4</v>
      </c>
      <c r="H201" s="50" t="str">
        <f t="shared" si="6"/>
        <v>Samuel – Spretnjak – OK Jelen – M12</v>
      </c>
      <c r="J201" s="50" t="str">
        <f t="shared" si="7"/>
        <v>Samuel – Spretnjak – OK Jelen</v>
      </c>
      <c r="L201" s="50" t="str">
        <f t="shared" si="8"/>
        <v>Samuel – Spretnjak</v>
      </c>
      <c r="N201" s="113"/>
      <c r="O201" s="114"/>
      <c r="P201" s="115"/>
    </row>
    <row r="202" spans="2:16" x14ac:dyDescent="0.25">
      <c r="B202" s="113">
        <v>1164</v>
      </c>
      <c r="C202" s="114" t="s">
        <v>487</v>
      </c>
      <c r="D202" s="114" t="s">
        <v>488</v>
      </c>
      <c r="E202" s="114" t="s">
        <v>19</v>
      </c>
      <c r="F202" s="115" t="s">
        <v>115</v>
      </c>
      <c r="H202" s="50" t="str">
        <f t="shared" si="6"/>
        <v>Dalibor – Stankovski – OK Jelen – M35</v>
      </c>
      <c r="J202" s="50" t="str">
        <f t="shared" si="7"/>
        <v>Dalibor – Stankovski – OK Jelen</v>
      </c>
      <c r="L202" s="50" t="str">
        <f t="shared" si="8"/>
        <v>Dalibor – Stankovski</v>
      </c>
      <c r="N202" s="113"/>
      <c r="O202" s="114"/>
      <c r="P202" s="115"/>
    </row>
    <row r="203" spans="2:16" x14ac:dyDescent="0.25">
      <c r="B203" s="113">
        <v>1614</v>
      </c>
      <c r="C203" s="114" t="s">
        <v>251</v>
      </c>
      <c r="D203" s="114" t="s">
        <v>489</v>
      </c>
      <c r="E203" s="114" t="s">
        <v>19</v>
      </c>
      <c r="F203" s="115" t="s">
        <v>269</v>
      </c>
      <c r="H203" s="50" t="str">
        <f t="shared" ref="H203:H266" si="9">IF(C203="","",C203) &amp; IF(D203="",""," – " &amp; D203) &amp; IF(E203="",""," – " &amp; E203) &amp; IF(F203="",""," – " &amp; F203)</f>
        <v>Sandra – Stinčić Clarke – OK Jelen – Ž35</v>
      </c>
      <c r="J203" s="50" t="str">
        <f t="shared" ref="J203:J266" si="10">IF(C203="","",C203) &amp; IF(D203="",""," – " &amp; D203) &amp; IF(E203="",""," – " &amp; E203)</f>
        <v>Sandra – Stinčić Clarke – OK Jelen</v>
      </c>
      <c r="L203" s="50" t="str">
        <f t="shared" ref="L203:L266" si="11">IF(C203="","",C203) &amp; IF(D203="",""," – " &amp; D203)</f>
        <v>Sandra – Stinčić Clarke</v>
      </c>
      <c r="N203" s="113"/>
      <c r="O203" s="114"/>
      <c r="P203" s="115"/>
    </row>
    <row r="204" spans="2:16" x14ac:dyDescent="0.25">
      <c r="B204" s="113">
        <v>1162</v>
      </c>
      <c r="C204" s="114" t="s">
        <v>18</v>
      </c>
      <c r="D204" s="114" t="s">
        <v>17</v>
      </c>
      <c r="E204" s="114" t="s">
        <v>19</v>
      </c>
      <c r="F204" s="115" t="s">
        <v>4</v>
      </c>
      <c r="H204" s="50" t="str">
        <f t="shared" si="9"/>
        <v>Marin – Tanković – OK Jelen – M12</v>
      </c>
      <c r="J204" s="50" t="str">
        <f t="shared" si="10"/>
        <v>Marin – Tanković – OK Jelen</v>
      </c>
      <c r="L204" s="50" t="str">
        <f t="shared" si="11"/>
        <v>Marin – Tanković</v>
      </c>
      <c r="N204" s="113"/>
      <c r="O204" s="114"/>
      <c r="P204" s="115"/>
    </row>
    <row r="205" spans="2:16" x14ac:dyDescent="0.25">
      <c r="B205" s="113">
        <v>1119</v>
      </c>
      <c r="C205" s="114" t="s">
        <v>133</v>
      </c>
      <c r="D205" s="114" t="s">
        <v>17</v>
      </c>
      <c r="E205" s="114" t="s">
        <v>19</v>
      </c>
      <c r="F205" s="115" t="s">
        <v>27</v>
      </c>
      <c r="H205" s="50" t="str">
        <f t="shared" si="9"/>
        <v>Marko – Tanković – OK Jelen – M14</v>
      </c>
      <c r="J205" s="50" t="str">
        <f t="shared" si="10"/>
        <v>Marko – Tanković – OK Jelen</v>
      </c>
      <c r="L205" s="50" t="str">
        <f t="shared" si="11"/>
        <v>Marko – Tanković</v>
      </c>
      <c r="N205" s="113"/>
      <c r="O205" s="114"/>
      <c r="P205" s="115"/>
    </row>
    <row r="206" spans="2:16" x14ac:dyDescent="0.25">
      <c r="B206" s="113">
        <v>1355</v>
      </c>
      <c r="C206" s="114" t="s">
        <v>69</v>
      </c>
      <c r="D206" s="114" t="s">
        <v>98</v>
      </c>
      <c r="E206" s="114" t="s">
        <v>19</v>
      </c>
      <c r="F206" s="115" t="s">
        <v>115</v>
      </c>
      <c r="H206" s="50" t="str">
        <f t="shared" si="9"/>
        <v>Damir – Tubin – OK Jelen – M35</v>
      </c>
      <c r="J206" s="50" t="str">
        <f t="shared" si="10"/>
        <v>Damir – Tubin – OK Jelen</v>
      </c>
      <c r="L206" s="50" t="str">
        <f t="shared" si="11"/>
        <v>Damir – Tubin</v>
      </c>
      <c r="N206" s="113"/>
      <c r="O206" s="114"/>
      <c r="P206" s="115"/>
    </row>
    <row r="207" spans="2:16" x14ac:dyDescent="0.25">
      <c r="B207" s="113">
        <v>1874</v>
      </c>
      <c r="C207" s="114" t="s">
        <v>490</v>
      </c>
      <c r="D207" s="114" t="s">
        <v>98</v>
      </c>
      <c r="E207" s="114" t="s">
        <v>19</v>
      </c>
      <c r="F207" s="115" t="s">
        <v>4</v>
      </c>
      <c r="H207" s="50" t="str">
        <f t="shared" si="9"/>
        <v>Dorijan – Tubin – OK Jelen – M12</v>
      </c>
      <c r="J207" s="50" t="str">
        <f t="shared" si="10"/>
        <v>Dorijan – Tubin – OK Jelen</v>
      </c>
      <c r="L207" s="50" t="str">
        <f t="shared" si="11"/>
        <v>Dorijan – Tubin</v>
      </c>
      <c r="N207" s="113"/>
      <c r="O207" s="114"/>
      <c r="P207" s="115"/>
    </row>
    <row r="208" spans="2:16" x14ac:dyDescent="0.25">
      <c r="B208" s="113">
        <v>1142</v>
      </c>
      <c r="C208" s="114" t="s">
        <v>339</v>
      </c>
      <c r="D208" s="114" t="s">
        <v>491</v>
      </c>
      <c r="E208" s="114" t="s">
        <v>19</v>
      </c>
      <c r="F208" s="115" t="s">
        <v>141</v>
      </c>
      <c r="H208" s="50" t="str">
        <f t="shared" si="9"/>
        <v>Željko – Vinšćak – OK Jelen – M45</v>
      </c>
      <c r="J208" s="50" t="str">
        <f t="shared" si="10"/>
        <v>Željko – Vinšćak – OK Jelen</v>
      </c>
      <c r="L208" s="50" t="str">
        <f t="shared" si="11"/>
        <v>Željko – Vinšćak</v>
      </c>
      <c r="N208" s="113"/>
      <c r="O208" s="114"/>
      <c r="P208" s="115"/>
    </row>
    <row r="209" spans="2:16" x14ac:dyDescent="0.25">
      <c r="B209" s="113">
        <v>1101</v>
      </c>
      <c r="C209" s="114" t="s">
        <v>218</v>
      </c>
      <c r="D209" s="114" t="s">
        <v>492</v>
      </c>
      <c r="E209" s="114" t="s">
        <v>19</v>
      </c>
      <c r="F209" s="115" t="s">
        <v>210</v>
      </c>
      <c r="H209" s="50" t="str">
        <f t="shared" si="9"/>
        <v>Petra – Vučinić – OK Jelen – Ž14</v>
      </c>
      <c r="J209" s="50" t="str">
        <f t="shared" si="10"/>
        <v>Petra – Vučinić – OK Jelen</v>
      </c>
      <c r="L209" s="50" t="str">
        <f t="shared" si="11"/>
        <v>Petra – Vučinić</v>
      </c>
      <c r="N209" s="113"/>
      <c r="O209" s="114"/>
      <c r="P209" s="115"/>
    </row>
    <row r="210" spans="2:16" x14ac:dyDescent="0.25">
      <c r="B210" s="113">
        <v>1120</v>
      </c>
      <c r="C210" s="114" t="s">
        <v>380</v>
      </c>
      <c r="D210" s="114" t="s">
        <v>493</v>
      </c>
      <c r="E210" s="114" t="s">
        <v>19</v>
      </c>
      <c r="F210" s="115" t="s">
        <v>61</v>
      </c>
      <c r="H210" s="50" t="str">
        <f t="shared" si="9"/>
        <v>Igor – Vukmirović – OK Jelen – M21A</v>
      </c>
      <c r="J210" s="50" t="str">
        <f t="shared" si="10"/>
        <v>Igor – Vukmirović – OK Jelen</v>
      </c>
      <c r="L210" s="50" t="str">
        <f t="shared" si="11"/>
        <v>Igor – Vukmirović</v>
      </c>
      <c r="N210" s="113"/>
      <c r="O210" s="114"/>
      <c r="P210" s="115"/>
    </row>
    <row r="211" spans="2:16" x14ac:dyDescent="0.25">
      <c r="B211" s="113">
        <v>1107</v>
      </c>
      <c r="C211" s="114" t="s">
        <v>131</v>
      </c>
      <c r="D211" s="114" t="s">
        <v>494</v>
      </c>
      <c r="E211" s="114" t="s">
        <v>19</v>
      </c>
      <c r="F211" s="115" t="s">
        <v>91</v>
      </c>
      <c r="H211" s="50" t="str">
        <f t="shared" si="9"/>
        <v>Goran – Žalac – OK Jelen – M21B</v>
      </c>
      <c r="J211" s="50" t="str">
        <f t="shared" si="10"/>
        <v>Goran – Žalac – OK Jelen</v>
      </c>
      <c r="L211" s="50" t="str">
        <f t="shared" si="11"/>
        <v>Goran – Žalac</v>
      </c>
      <c r="N211" s="113"/>
      <c r="O211" s="114"/>
      <c r="P211" s="115"/>
    </row>
    <row r="212" spans="2:16" x14ac:dyDescent="0.25">
      <c r="B212" s="113">
        <v>1596</v>
      </c>
      <c r="C212" s="114" t="s">
        <v>495</v>
      </c>
      <c r="D212" s="114" t="s">
        <v>496</v>
      </c>
      <c r="E212" s="114" t="s">
        <v>19</v>
      </c>
      <c r="F212" s="115" t="s">
        <v>115</v>
      </c>
      <c r="H212" s="50" t="str">
        <f t="shared" si="9"/>
        <v>Nenad – Zdjelar – OK Jelen – M35</v>
      </c>
      <c r="J212" s="50" t="str">
        <f t="shared" si="10"/>
        <v>Nenad – Zdjelar – OK Jelen</v>
      </c>
      <c r="L212" s="50" t="str">
        <f t="shared" si="11"/>
        <v>Nenad – Zdjelar</v>
      </c>
      <c r="N212" s="113"/>
      <c r="O212" s="114"/>
      <c r="P212" s="115"/>
    </row>
    <row r="213" spans="2:16" x14ac:dyDescent="0.25">
      <c r="B213" s="113">
        <v>1312</v>
      </c>
      <c r="C213" s="114" t="s">
        <v>497</v>
      </c>
      <c r="D213" s="114" t="s">
        <v>498</v>
      </c>
      <c r="E213" s="114" t="s">
        <v>3</v>
      </c>
      <c r="F213" s="115" t="s">
        <v>91</v>
      </c>
      <c r="H213" s="50" t="str">
        <f t="shared" si="9"/>
        <v>Franko – Bajlo – OK Kapela – M21B</v>
      </c>
      <c r="J213" s="50" t="str">
        <f t="shared" si="10"/>
        <v>Franko – Bajlo – OK Kapela</v>
      </c>
      <c r="L213" s="50" t="str">
        <f t="shared" si="11"/>
        <v>Franko – Bajlo</v>
      </c>
      <c r="N213" s="113"/>
      <c r="O213" s="114"/>
      <c r="P213" s="115"/>
    </row>
    <row r="214" spans="2:16" x14ac:dyDescent="0.25">
      <c r="B214" s="113">
        <v>1941</v>
      </c>
      <c r="C214" s="114" t="s">
        <v>499</v>
      </c>
      <c r="D214" s="114" t="s">
        <v>500</v>
      </c>
      <c r="E214" s="114" t="s">
        <v>3</v>
      </c>
      <c r="F214" s="115" t="s">
        <v>91</v>
      </c>
      <c r="H214" s="50" t="str">
        <f t="shared" si="9"/>
        <v>Ante – Balić – OK Kapela – M21B</v>
      </c>
      <c r="J214" s="50" t="str">
        <f t="shared" si="10"/>
        <v>Ante – Balić – OK Kapela</v>
      </c>
      <c r="L214" s="50" t="str">
        <f t="shared" si="11"/>
        <v>Ante – Balić</v>
      </c>
      <c r="N214" s="113"/>
      <c r="O214" s="114"/>
      <c r="P214" s="115"/>
    </row>
    <row r="215" spans="2:16" x14ac:dyDescent="0.25">
      <c r="B215" s="113">
        <v>1087</v>
      </c>
      <c r="C215" s="114" t="s">
        <v>501</v>
      </c>
      <c r="D215" s="114" t="s">
        <v>502</v>
      </c>
      <c r="E215" s="114" t="s">
        <v>3</v>
      </c>
      <c r="F215" s="115" t="s">
        <v>303</v>
      </c>
      <c r="H215" s="50" t="str">
        <f t="shared" si="9"/>
        <v>Nada – Baturina – OK Kapela – Ž45</v>
      </c>
      <c r="J215" s="50" t="str">
        <f t="shared" si="10"/>
        <v>Nada – Baturina – OK Kapela</v>
      </c>
      <c r="L215" s="50" t="str">
        <f t="shared" si="11"/>
        <v>Nada – Baturina</v>
      </c>
      <c r="N215" s="113"/>
      <c r="O215" s="114"/>
      <c r="P215" s="115"/>
    </row>
    <row r="216" spans="2:16" x14ac:dyDescent="0.25">
      <c r="B216" s="113">
        <v>1175</v>
      </c>
      <c r="C216" s="114" t="s">
        <v>251</v>
      </c>
      <c r="D216" s="114" t="s">
        <v>250</v>
      </c>
      <c r="E216" s="114" t="s">
        <v>3</v>
      </c>
      <c r="F216" s="115" t="s">
        <v>269</v>
      </c>
      <c r="H216" s="50" t="str">
        <f t="shared" si="9"/>
        <v>Sandra – Bergant Vidaković – OK Kapela – Ž35</v>
      </c>
      <c r="J216" s="50" t="str">
        <f t="shared" si="10"/>
        <v>Sandra – Bergant Vidaković – OK Kapela</v>
      </c>
      <c r="L216" s="50" t="str">
        <f t="shared" si="11"/>
        <v>Sandra – Bergant Vidaković</v>
      </c>
      <c r="N216" s="113"/>
      <c r="O216" s="114"/>
      <c r="P216" s="115"/>
    </row>
    <row r="217" spans="2:16" x14ac:dyDescent="0.25">
      <c r="B217" s="113">
        <v>1056</v>
      </c>
      <c r="C217" s="114" t="s">
        <v>84</v>
      </c>
      <c r="D217" s="114" t="s">
        <v>83</v>
      </c>
      <c r="E217" s="114" t="s">
        <v>3</v>
      </c>
      <c r="F217" s="115" t="s">
        <v>61</v>
      </c>
      <c r="H217" s="50" t="str">
        <f t="shared" si="9"/>
        <v>Vedran – Berković – OK Kapela – M21A</v>
      </c>
      <c r="J217" s="50" t="str">
        <f t="shared" si="10"/>
        <v>Vedran – Berković – OK Kapela</v>
      </c>
      <c r="L217" s="50" t="str">
        <f t="shared" si="11"/>
        <v>Vedran – Berković</v>
      </c>
      <c r="N217" s="113"/>
      <c r="O217" s="114"/>
      <c r="P217" s="115"/>
    </row>
    <row r="218" spans="2:16" x14ac:dyDescent="0.25">
      <c r="B218" s="113">
        <v>1219</v>
      </c>
      <c r="C218" s="114" t="s">
        <v>503</v>
      </c>
      <c r="D218" s="114" t="s">
        <v>504</v>
      </c>
      <c r="E218" s="114" t="s">
        <v>3</v>
      </c>
      <c r="F218" s="115" t="s">
        <v>167</v>
      </c>
      <c r="H218" s="50" t="str">
        <f t="shared" si="9"/>
        <v>Branko – Bernardić – OK Kapela – M55</v>
      </c>
      <c r="J218" s="50" t="str">
        <f t="shared" si="10"/>
        <v>Branko – Bernardić – OK Kapela</v>
      </c>
      <c r="L218" s="50" t="str">
        <f t="shared" si="11"/>
        <v>Branko – Bernardić</v>
      </c>
      <c r="N218" s="113"/>
      <c r="O218" s="119"/>
      <c r="P218" s="115"/>
    </row>
    <row r="219" spans="2:16" x14ac:dyDescent="0.25">
      <c r="B219" s="113">
        <v>1368</v>
      </c>
      <c r="C219" s="114" t="s">
        <v>274</v>
      </c>
      <c r="D219" s="114" t="s">
        <v>273</v>
      </c>
      <c r="E219" s="114" t="s">
        <v>3</v>
      </c>
      <c r="F219" s="115" t="s">
        <v>269</v>
      </c>
      <c r="H219" s="50" t="str">
        <f t="shared" si="9"/>
        <v>Sanda – Berženji – OK Kapela – Ž35</v>
      </c>
      <c r="J219" s="50" t="str">
        <f t="shared" si="10"/>
        <v>Sanda – Berženji – OK Kapela</v>
      </c>
      <c r="L219" s="50" t="str">
        <f t="shared" si="11"/>
        <v>Sanda – Berženji</v>
      </c>
      <c r="N219" s="113"/>
      <c r="O219" s="114"/>
      <c r="P219" s="115"/>
    </row>
    <row r="220" spans="2:16" x14ac:dyDescent="0.25">
      <c r="B220" s="113">
        <v>1782</v>
      </c>
      <c r="C220" s="114" t="s">
        <v>501</v>
      </c>
      <c r="D220" s="114" t="s">
        <v>505</v>
      </c>
      <c r="E220" s="114" t="s">
        <v>3</v>
      </c>
      <c r="F220" s="115" t="s">
        <v>247</v>
      </c>
      <c r="H220" s="50" t="str">
        <f t="shared" si="9"/>
        <v>Nada – Bilobrk – OK Kapela – Ž21B</v>
      </c>
      <c r="J220" s="50" t="str">
        <f t="shared" si="10"/>
        <v>Nada – Bilobrk – OK Kapela</v>
      </c>
      <c r="L220" s="50" t="str">
        <f t="shared" si="11"/>
        <v>Nada – Bilobrk</v>
      </c>
      <c r="N220" s="113"/>
      <c r="O220" s="114"/>
      <c r="P220" s="115"/>
    </row>
    <row r="221" spans="2:16" x14ac:dyDescent="0.25">
      <c r="B221" s="113">
        <v>1783</v>
      </c>
      <c r="C221" s="114" t="s">
        <v>160</v>
      </c>
      <c r="D221" s="114" t="s">
        <v>506</v>
      </c>
      <c r="E221" s="114" t="s">
        <v>3</v>
      </c>
      <c r="F221" s="115"/>
      <c r="H221" s="50" t="str">
        <f t="shared" si="9"/>
        <v>Hrvoje – Bolešić – OK Kapela</v>
      </c>
      <c r="J221" s="50" t="str">
        <f t="shared" si="10"/>
        <v>Hrvoje – Bolešić – OK Kapela</v>
      </c>
      <c r="L221" s="50" t="str">
        <f t="shared" si="11"/>
        <v>Hrvoje – Bolešić</v>
      </c>
      <c r="N221" s="113"/>
      <c r="O221" s="114"/>
      <c r="P221" s="115"/>
    </row>
    <row r="222" spans="2:16" x14ac:dyDescent="0.25">
      <c r="B222" s="113">
        <v>1784</v>
      </c>
      <c r="C222" s="114" t="s">
        <v>507</v>
      </c>
      <c r="D222" s="114" t="s">
        <v>508</v>
      </c>
      <c r="E222" s="114" t="s">
        <v>3</v>
      </c>
      <c r="F222" s="115"/>
      <c r="H222" s="50" t="str">
        <f t="shared" si="9"/>
        <v>Liliana – Božić – OK Kapela</v>
      </c>
      <c r="J222" s="50" t="str">
        <f t="shared" si="10"/>
        <v>Liliana – Božić – OK Kapela</v>
      </c>
      <c r="L222" s="50" t="str">
        <f t="shared" si="11"/>
        <v>Liliana – Božić</v>
      </c>
      <c r="N222" s="113"/>
      <c r="O222" s="114"/>
      <c r="P222" s="115"/>
    </row>
    <row r="223" spans="2:16" x14ac:dyDescent="0.25">
      <c r="B223" s="113">
        <v>1376</v>
      </c>
      <c r="C223" s="114" t="s">
        <v>241</v>
      </c>
      <c r="D223" s="114" t="s">
        <v>240</v>
      </c>
      <c r="E223" s="114" t="s">
        <v>3</v>
      </c>
      <c r="F223" s="115" t="s">
        <v>269</v>
      </c>
      <c r="H223" s="50" t="str">
        <f t="shared" si="9"/>
        <v>Jelena – Brezak – OK Kapela – Ž35</v>
      </c>
      <c r="J223" s="50" t="str">
        <f t="shared" si="10"/>
        <v>Jelena – Brezak – OK Kapela</v>
      </c>
      <c r="L223" s="50" t="str">
        <f t="shared" si="11"/>
        <v>Jelena – Brezak</v>
      </c>
      <c r="N223" s="113"/>
      <c r="O223" s="114"/>
      <c r="P223" s="115"/>
    </row>
    <row r="224" spans="2:16" x14ac:dyDescent="0.25">
      <c r="B224" s="113">
        <v>1125</v>
      </c>
      <c r="C224" s="114" t="s">
        <v>57</v>
      </c>
      <c r="D224" s="114" t="s">
        <v>124</v>
      </c>
      <c r="E224" s="114" t="s">
        <v>3</v>
      </c>
      <c r="F224" s="115" t="s">
        <v>115</v>
      </c>
      <c r="H224" s="50" t="str">
        <f t="shared" si="9"/>
        <v>Ivan – Bublić – OK Kapela – M35</v>
      </c>
      <c r="J224" s="50" t="str">
        <f t="shared" si="10"/>
        <v>Ivan – Bublić – OK Kapela</v>
      </c>
      <c r="L224" s="50" t="str">
        <f t="shared" si="11"/>
        <v>Ivan – Bublić</v>
      </c>
      <c r="N224" s="113"/>
      <c r="O224" s="114"/>
      <c r="P224" s="115"/>
    </row>
    <row r="225" spans="2:16" x14ac:dyDescent="0.25">
      <c r="B225" s="113">
        <v>1849</v>
      </c>
      <c r="C225" s="114" t="s">
        <v>133</v>
      </c>
      <c r="D225" s="114" t="s">
        <v>132</v>
      </c>
      <c r="E225" s="114" t="s">
        <v>3</v>
      </c>
      <c r="F225" s="115" t="s">
        <v>115</v>
      </c>
      <c r="H225" s="50" t="str">
        <f t="shared" si="9"/>
        <v>Marko – Bunčić – OK Kapela – M35</v>
      </c>
      <c r="J225" s="50" t="str">
        <f t="shared" si="10"/>
        <v>Marko – Bunčić – OK Kapela</v>
      </c>
      <c r="L225" s="50" t="str">
        <f t="shared" si="11"/>
        <v>Marko – Bunčić</v>
      </c>
      <c r="N225" s="113"/>
      <c r="O225" s="114"/>
      <c r="P225" s="115"/>
    </row>
    <row r="226" spans="2:16" x14ac:dyDescent="0.25">
      <c r="B226" s="113">
        <v>1471</v>
      </c>
      <c r="C226" s="114" t="s">
        <v>482</v>
      </c>
      <c r="D226" s="114" t="s">
        <v>509</v>
      </c>
      <c r="E226" s="114" t="s">
        <v>3</v>
      </c>
      <c r="F226" s="115" t="s">
        <v>61</v>
      </c>
      <c r="H226" s="50" t="str">
        <f t="shared" si="9"/>
        <v>Davor – Čapeta – OK Kapela – M21A</v>
      </c>
      <c r="J226" s="50" t="str">
        <f t="shared" si="10"/>
        <v>Davor – Čapeta – OK Kapela</v>
      </c>
      <c r="L226" s="50" t="str">
        <f t="shared" si="11"/>
        <v>Davor – Čapeta</v>
      </c>
      <c r="N226" s="113"/>
      <c r="O226" s="114"/>
      <c r="P226" s="115"/>
    </row>
    <row r="227" spans="2:16" x14ac:dyDescent="0.25">
      <c r="B227" s="113">
        <v>1561</v>
      </c>
      <c r="C227" s="114" t="s">
        <v>281</v>
      </c>
      <c r="D227" s="114" t="s">
        <v>280</v>
      </c>
      <c r="E227" s="114" t="s">
        <v>3</v>
      </c>
      <c r="F227" s="115" t="s">
        <v>269</v>
      </c>
      <c r="H227" s="50" t="str">
        <f t="shared" si="9"/>
        <v>Irena – Čorko Meštrović – OK Kapela – Ž35</v>
      </c>
      <c r="J227" s="50" t="str">
        <f t="shared" si="10"/>
        <v>Irena – Čorko Meštrović – OK Kapela</v>
      </c>
      <c r="L227" s="50" t="str">
        <f t="shared" si="11"/>
        <v>Irena – Čorko Meštrović</v>
      </c>
      <c r="N227" s="113"/>
      <c r="O227" s="114"/>
      <c r="P227" s="115"/>
    </row>
    <row r="228" spans="2:16" x14ac:dyDescent="0.25">
      <c r="B228" s="113">
        <v>1870</v>
      </c>
      <c r="C228" s="114" t="s">
        <v>510</v>
      </c>
      <c r="D228" s="114" t="s">
        <v>511</v>
      </c>
      <c r="E228" s="114" t="s">
        <v>3</v>
      </c>
      <c r="F228" s="115" t="s">
        <v>247</v>
      </c>
      <c r="H228" s="50" t="str">
        <f t="shared" si="9"/>
        <v>Karmela – Crvenković – OK Kapela – Ž21B</v>
      </c>
      <c r="J228" s="50" t="str">
        <f t="shared" si="10"/>
        <v>Karmela – Crvenković – OK Kapela</v>
      </c>
      <c r="L228" s="50" t="str">
        <f t="shared" si="11"/>
        <v>Karmela – Crvenković</v>
      </c>
      <c r="N228" s="113"/>
      <c r="O228" s="114"/>
      <c r="P228" s="115"/>
    </row>
    <row r="229" spans="2:16" x14ac:dyDescent="0.25">
      <c r="B229" s="113">
        <v>1166</v>
      </c>
      <c r="C229" s="114" t="s">
        <v>323</v>
      </c>
      <c r="D229" s="114" t="s">
        <v>322</v>
      </c>
      <c r="E229" s="114" t="s">
        <v>3</v>
      </c>
      <c r="F229" s="115" t="s">
        <v>321</v>
      </c>
      <c r="H229" s="50" t="str">
        <f t="shared" si="9"/>
        <v>Mladenka – Čuljak Gross – OK Kapela – Ž55</v>
      </c>
      <c r="J229" s="50" t="str">
        <f t="shared" si="10"/>
        <v>Mladenka – Čuljak Gross – OK Kapela</v>
      </c>
      <c r="L229" s="50" t="str">
        <f t="shared" si="11"/>
        <v>Mladenka – Čuljak Gross</v>
      </c>
      <c r="N229" s="113"/>
      <c r="O229" s="114"/>
      <c r="P229" s="115"/>
    </row>
    <row r="230" spans="2:16" x14ac:dyDescent="0.25">
      <c r="B230" s="113">
        <v>1868</v>
      </c>
      <c r="C230" s="114" t="s">
        <v>69</v>
      </c>
      <c r="D230" s="114" t="s">
        <v>512</v>
      </c>
      <c r="E230" s="114" t="s">
        <v>3</v>
      </c>
      <c r="F230" s="115" t="s">
        <v>167</v>
      </c>
      <c r="H230" s="50" t="str">
        <f t="shared" si="9"/>
        <v>Damir – Ćurić – OK Kapela – M55</v>
      </c>
      <c r="J230" s="50" t="str">
        <f t="shared" si="10"/>
        <v>Damir – Ćurić – OK Kapela</v>
      </c>
      <c r="L230" s="50" t="str">
        <f t="shared" si="11"/>
        <v>Damir – Ćurić</v>
      </c>
      <c r="N230" s="113"/>
      <c r="O230" s="114"/>
      <c r="P230" s="115"/>
    </row>
    <row r="231" spans="2:16" x14ac:dyDescent="0.25">
      <c r="B231" s="113">
        <v>1121</v>
      </c>
      <c r="C231" s="114" t="s">
        <v>513</v>
      </c>
      <c r="D231" s="114" t="s">
        <v>514</v>
      </c>
      <c r="E231" s="114" t="s">
        <v>3</v>
      </c>
      <c r="F231" s="115"/>
      <c r="H231" s="50" t="str">
        <f t="shared" si="9"/>
        <v>Morana – Ćuzela – OK Kapela</v>
      </c>
      <c r="J231" s="50" t="str">
        <f t="shared" si="10"/>
        <v>Morana – Ćuzela – OK Kapela</v>
      </c>
      <c r="L231" s="50" t="str">
        <f t="shared" si="11"/>
        <v>Morana – Ćuzela</v>
      </c>
      <c r="N231" s="113"/>
      <c r="O231" s="114"/>
      <c r="P231" s="115"/>
    </row>
    <row r="232" spans="2:16" x14ac:dyDescent="0.25">
      <c r="B232" s="113">
        <v>1450</v>
      </c>
      <c r="C232" s="114" t="s">
        <v>160</v>
      </c>
      <c r="D232" s="114" t="s">
        <v>159</v>
      </c>
      <c r="E232" s="114" t="s">
        <v>3</v>
      </c>
      <c r="F232" s="115" t="s">
        <v>141</v>
      </c>
      <c r="H232" s="50" t="str">
        <f t="shared" si="9"/>
        <v>Hrvoje – Dasović – OK Kapela – M45</v>
      </c>
      <c r="J232" s="50" t="str">
        <f t="shared" si="10"/>
        <v>Hrvoje – Dasović – OK Kapela</v>
      </c>
      <c r="L232" s="50" t="str">
        <f t="shared" si="11"/>
        <v>Hrvoje – Dasović</v>
      </c>
      <c r="N232" s="113"/>
      <c r="O232" s="114"/>
      <c r="P232" s="115"/>
    </row>
    <row r="233" spans="2:16" x14ac:dyDescent="0.25">
      <c r="B233" s="113">
        <v>1438</v>
      </c>
      <c r="C233" s="114" t="s">
        <v>218</v>
      </c>
      <c r="D233" s="114" t="s">
        <v>159</v>
      </c>
      <c r="E233" s="114" t="s">
        <v>3</v>
      </c>
      <c r="F233" s="115" t="s">
        <v>219</v>
      </c>
      <c r="H233" s="50" t="str">
        <f t="shared" si="9"/>
        <v>Petra – Dasović – OK Kapela – Ž16</v>
      </c>
      <c r="J233" s="50" t="str">
        <f t="shared" si="10"/>
        <v>Petra – Dasović – OK Kapela</v>
      </c>
      <c r="L233" s="50" t="str">
        <f t="shared" si="11"/>
        <v>Petra – Dasović</v>
      </c>
      <c r="N233" s="113"/>
      <c r="O233" s="114"/>
      <c r="P233" s="115"/>
    </row>
    <row r="234" spans="2:16" x14ac:dyDescent="0.25">
      <c r="B234" s="113">
        <v>1300</v>
      </c>
      <c r="C234" s="114" t="s">
        <v>82</v>
      </c>
      <c r="D234" s="114" t="s">
        <v>81</v>
      </c>
      <c r="E234" s="114" t="s">
        <v>3</v>
      </c>
      <c r="F234" s="115" t="s">
        <v>61</v>
      </c>
      <c r="H234" s="50" t="str">
        <f t="shared" si="9"/>
        <v>Domagoj – Delimar – OK Kapela – M21A</v>
      </c>
      <c r="J234" s="50" t="str">
        <f t="shared" si="10"/>
        <v>Domagoj – Delimar – OK Kapela</v>
      </c>
      <c r="L234" s="50" t="str">
        <f t="shared" si="11"/>
        <v>Domagoj – Delimar</v>
      </c>
      <c r="N234" s="113"/>
      <c r="O234" s="114"/>
      <c r="P234" s="115"/>
    </row>
    <row r="235" spans="2:16" x14ac:dyDescent="0.25">
      <c r="B235" s="113">
        <v>1178</v>
      </c>
      <c r="C235" s="114" t="s">
        <v>215</v>
      </c>
      <c r="D235" s="114" t="s">
        <v>214</v>
      </c>
      <c r="E235" s="114" t="s">
        <v>3</v>
      </c>
      <c r="F235" s="115" t="s">
        <v>219</v>
      </c>
      <c r="H235" s="50" t="str">
        <f t="shared" si="9"/>
        <v>Melissa – Drobić – OK Kapela – Ž16</v>
      </c>
      <c r="J235" s="50" t="str">
        <f t="shared" si="10"/>
        <v>Melissa – Drobić – OK Kapela</v>
      </c>
      <c r="L235" s="50" t="str">
        <f t="shared" si="11"/>
        <v>Melissa – Drobić</v>
      </c>
      <c r="N235" s="113"/>
      <c r="O235" s="114"/>
      <c r="P235" s="115"/>
    </row>
    <row r="236" spans="2:16" x14ac:dyDescent="0.25">
      <c r="B236" s="113">
        <v>1307</v>
      </c>
      <c r="C236" s="114" t="s">
        <v>515</v>
      </c>
      <c r="D236" s="114" t="s">
        <v>214</v>
      </c>
      <c r="E236" s="114" t="s">
        <v>3</v>
      </c>
      <c r="F236" s="115" t="s">
        <v>4</v>
      </c>
      <c r="H236" s="50" t="str">
        <f t="shared" si="9"/>
        <v>Sanjin – Drobić – OK Kapela – M12</v>
      </c>
      <c r="J236" s="50" t="str">
        <f t="shared" si="10"/>
        <v>Sanjin – Drobić – OK Kapela</v>
      </c>
      <c r="L236" s="50" t="str">
        <f t="shared" si="11"/>
        <v>Sanjin – Drobić</v>
      </c>
      <c r="N236" s="113"/>
      <c r="O236" s="114"/>
      <c r="P236" s="115"/>
    </row>
    <row r="237" spans="2:16" x14ac:dyDescent="0.25">
      <c r="B237" s="113">
        <v>1785</v>
      </c>
      <c r="C237" s="114" t="s">
        <v>516</v>
      </c>
      <c r="D237" s="114" t="s">
        <v>517</v>
      </c>
      <c r="E237" s="114" t="s">
        <v>3</v>
      </c>
      <c r="F237" s="115"/>
      <c r="H237" s="50" t="str">
        <f t="shared" si="9"/>
        <v>Asja – Dubravčić – OK Kapela</v>
      </c>
      <c r="J237" s="50" t="str">
        <f t="shared" si="10"/>
        <v>Asja – Dubravčić – OK Kapela</v>
      </c>
      <c r="L237" s="50" t="str">
        <f t="shared" si="11"/>
        <v>Asja – Dubravčić</v>
      </c>
      <c r="N237" s="113"/>
      <c r="O237" s="114"/>
      <c r="P237" s="115"/>
    </row>
    <row r="238" spans="2:16" x14ac:dyDescent="0.25">
      <c r="B238" s="113">
        <v>1052</v>
      </c>
      <c r="C238" s="114" t="s">
        <v>120</v>
      </c>
      <c r="D238" s="114" t="s">
        <v>518</v>
      </c>
      <c r="E238" s="114" t="s">
        <v>3</v>
      </c>
      <c r="F238" s="115" t="s">
        <v>115</v>
      </c>
      <c r="H238" s="50" t="str">
        <f t="shared" si="9"/>
        <v>Tihomir – Dugi – OK Kapela – M35</v>
      </c>
      <c r="J238" s="50" t="str">
        <f t="shared" si="10"/>
        <v>Tihomir – Dugi – OK Kapela</v>
      </c>
      <c r="L238" s="50" t="str">
        <f t="shared" si="11"/>
        <v>Tihomir – Dugi</v>
      </c>
      <c r="N238" s="113"/>
      <c r="O238" s="114"/>
      <c r="P238" s="115"/>
    </row>
    <row r="239" spans="2:16" x14ac:dyDescent="0.25">
      <c r="B239" s="113">
        <v>1059</v>
      </c>
      <c r="C239" s="114" t="s">
        <v>258</v>
      </c>
      <c r="D239" s="114" t="s">
        <v>257</v>
      </c>
      <c r="E239" s="114" t="s">
        <v>3</v>
      </c>
      <c r="F239" s="115" t="s">
        <v>247</v>
      </c>
      <c r="H239" s="50" t="str">
        <f t="shared" si="9"/>
        <v>Višnja – Dukić – OK Kapela – Ž21B</v>
      </c>
      <c r="J239" s="50" t="str">
        <f t="shared" si="10"/>
        <v>Višnja – Dukić – OK Kapela</v>
      </c>
      <c r="L239" s="50" t="str">
        <f t="shared" si="11"/>
        <v>Višnja – Dukić</v>
      </c>
      <c r="N239" s="113"/>
      <c r="O239" s="114"/>
      <c r="P239" s="115"/>
    </row>
    <row r="240" spans="2:16" x14ac:dyDescent="0.25">
      <c r="B240" s="113">
        <v>1752</v>
      </c>
      <c r="C240" s="114" t="s">
        <v>104</v>
      </c>
      <c r="D240" s="114" t="s">
        <v>519</v>
      </c>
      <c r="E240" s="114" t="s">
        <v>3</v>
      </c>
      <c r="F240" s="115"/>
      <c r="H240" s="50" t="str">
        <f t="shared" si="9"/>
        <v>Zvonimir – Džapo – OK Kapela</v>
      </c>
      <c r="J240" s="50" t="str">
        <f t="shared" si="10"/>
        <v>Zvonimir – Džapo – OK Kapela</v>
      </c>
      <c r="L240" s="50" t="str">
        <f t="shared" si="11"/>
        <v>Zvonimir – Džapo</v>
      </c>
      <c r="N240" s="113"/>
      <c r="O240" s="114"/>
      <c r="P240" s="115"/>
    </row>
    <row r="241" spans="2:16" x14ac:dyDescent="0.25">
      <c r="B241" s="113">
        <v>1227</v>
      </c>
      <c r="C241" s="114" t="s">
        <v>327</v>
      </c>
      <c r="D241" s="114" t="s">
        <v>326</v>
      </c>
      <c r="E241" s="114" t="s">
        <v>3</v>
      </c>
      <c r="F241" s="115" t="s">
        <v>321</v>
      </c>
      <c r="H241" s="50" t="str">
        <f t="shared" si="9"/>
        <v>Emilija – Ebenspanger – OK Kapela – Ž55</v>
      </c>
      <c r="J241" s="50" t="str">
        <f t="shared" si="10"/>
        <v>Emilija – Ebenspanger – OK Kapela</v>
      </c>
      <c r="L241" s="50" t="str">
        <f t="shared" si="11"/>
        <v>Emilija – Ebenspanger</v>
      </c>
      <c r="N241" s="113"/>
      <c r="O241" s="114"/>
      <c r="P241" s="115"/>
    </row>
    <row r="242" spans="2:16" x14ac:dyDescent="0.25">
      <c r="B242" s="113">
        <v>1852</v>
      </c>
      <c r="C242" s="114" t="s">
        <v>520</v>
      </c>
      <c r="D242" s="114" t="s">
        <v>521</v>
      </c>
      <c r="E242" s="114" t="s">
        <v>3</v>
      </c>
      <c r="F242" s="115" t="s">
        <v>115</v>
      </c>
      <c r="H242" s="50" t="str">
        <f t="shared" si="9"/>
        <v>Fausto – Ferreira – OK Kapela – M35</v>
      </c>
      <c r="J242" s="50" t="str">
        <f t="shared" si="10"/>
        <v>Fausto – Ferreira – OK Kapela</v>
      </c>
      <c r="L242" s="50" t="str">
        <f t="shared" si="11"/>
        <v>Fausto – Ferreira</v>
      </c>
      <c r="N242" s="113"/>
      <c r="O242" s="114"/>
      <c r="P242" s="115"/>
    </row>
    <row r="243" spans="2:16" x14ac:dyDescent="0.25">
      <c r="B243" s="113">
        <v>1195</v>
      </c>
      <c r="C243" s="114" t="s">
        <v>23</v>
      </c>
      <c r="D243" s="114" t="s">
        <v>74</v>
      </c>
      <c r="E243" s="114" t="s">
        <v>3</v>
      </c>
      <c r="F243" s="115" t="s">
        <v>61</v>
      </c>
      <c r="H243" s="50" t="str">
        <f t="shared" si="9"/>
        <v>Luka – Filetin – OK Kapela – M21A</v>
      </c>
      <c r="J243" s="50" t="str">
        <f t="shared" si="10"/>
        <v>Luka – Filetin – OK Kapela</v>
      </c>
      <c r="L243" s="50" t="str">
        <f t="shared" si="11"/>
        <v>Luka – Filetin</v>
      </c>
      <c r="N243" s="113"/>
      <c r="O243" s="114"/>
      <c r="P243" s="115"/>
    </row>
    <row r="244" spans="2:16" x14ac:dyDescent="0.25">
      <c r="B244" s="113">
        <v>1193</v>
      </c>
      <c r="C244" s="114" t="s">
        <v>277</v>
      </c>
      <c r="D244" s="114" t="s">
        <v>276</v>
      </c>
      <c r="E244" s="114" t="s">
        <v>3</v>
      </c>
      <c r="F244" s="115" t="s">
        <v>269</v>
      </c>
      <c r="H244" s="50" t="str">
        <f t="shared" si="9"/>
        <v>Željka – Fištrek – OK Kapela – Ž35</v>
      </c>
      <c r="J244" s="50" t="str">
        <f t="shared" si="10"/>
        <v>Željka – Fištrek – OK Kapela</v>
      </c>
      <c r="L244" s="50" t="str">
        <f t="shared" si="11"/>
        <v>Željka – Fištrek</v>
      </c>
      <c r="N244" s="113"/>
      <c r="O244" s="114"/>
      <c r="P244" s="115"/>
    </row>
    <row r="245" spans="2:16" x14ac:dyDescent="0.25">
      <c r="B245" s="113">
        <v>1279</v>
      </c>
      <c r="C245" s="114" t="s">
        <v>334</v>
      </c>
      <c r="D245" s="114" t="s">
        <v>333</v>
      </c>
      <c r="E245" s="114" t="s">
        <v>3</v>
      </c>
      <c r="F245" s="115" t="s">
        <v>330</v>
      </c>
      <c r="H245" s="50" t="str">
        <f t="shared" si="9"/>
        <v>Vera – Franc – OK Kapela – Ž65</v>
      </c>
      <c r="J245" s="50" t="str">
        <f t="shared" si="10"/>
        <v>Vera – Franc – OK Kapela</v>
      </c>
      <c r="L245" s="50" t="str">
        <f t="shared" si="11"/>
        <v>Vera – Franc</v>
      </c>
      <c r="N245" s="113"/>
      <c r="O245" s="114"/>
      <c r="P245" s="115"/>
    </row>
    <row r="246" spans="2:16" x14ac:dyDescent="0.25">
      <c r="B246" s="113">
        <v>1753</v>
      </c>
      <c r="C246" s="114" t="s">
        <v>213</v>
      </c>
      <c r="D246" s="114" t="s">
        <v>522</v>
      </c>
      <c r="E246" s="114" t="s">
        <v>3</v>
      </c>
      <c r="F246" s="115"/>
      <c r="H246" s="50" t="str">
        <f t="shared" si="9"/>
        <v>Paola – Fumić – OK Kapela</v>
      </c>
      <c r="J246" s="50" t="str">
        <f t="shared" si="10"/>
        <v>Paola – Fumić – OK Kapela</v>
      </c>
      <c r="L246" s="50" t="str">
        <f t="shared" si="11"/>
        <v>Paola – Fumić</v>
      </c>
      <c r="N246" s="113"/>
      <c r="O246" s="114"/>
      <c r="P246" s="115"/>
    </row>
    <row r="247" spans="2:16" x14ac:dyDescent="0.25">
      <c r="B247" s="113">
        <v>1238</v>
      </c>
      <c r="C247" s="114" t="s">
        <v>73</v>
      </c>
      <c r="D247" s="114" t="s">
        <v>72</v>
      </c>
      <c r="E247" s="114" t="s">
        <v>3</v>
      </c>
      <c r="F247" s="115" t="s">
        <v>61</v>
      </c>
      <c r="H247" s="50" t="str">
        <f t="shared" si="9"/>
        <v>Dražen – Gadžić – OK Kapela – M21A</v>
      </c>
      <c r="J247" s="50" t="str">
        <f t="shared" si="10"/>
        <v>Dražen – Gadžić – OK Kapela</v>
      </c>
      <c r="L247" s="50" t="str">
        <f t="shared" si="11"/>
        <v>Dražen – Gadžić</v>
      </c>
      <c r="N247" s="113"/>
      <c r="O247" s="114"/>
      <c r="P247" s="115"/>
    </row>
    <row r="248" spans="2:16" x14ac:dyDescent="0.25">
      <c r="B248" s="113">
        <v>1938</v>
      </c>
      <c r="C248" s="114" t="s">
        <v>251</v>
      </c>
      <c r="D248" s="114" t="s">
        <v>523</v>
      </c>
      <c r="E248" s="114" t="s">
        <v>3</v>
      </c>
      <c r="F248" s="115" t="s">
        <v>247</v>
      </c>
      <c r="H248" s="50" t="str">
        <f t="shared" si="9"/>
        <v>Sandra – Gerber – OK Kapela – Ž21B</v>
      </c>
      <c r="J248" s="50" t="str">
        <f t="shared" si="10"/>
        <v>Sandra – Gerber – OK Kapela</v>
      </c>
      <c r="L248" s="50" t="str">
        <f t="shared" si="11"/>
        <v>Sandra – Gerber</v>
      </c>
      <c r="N248" s="113"/>
      <c r="O248" s="114"/>
      <c r="P248" s="115"/>
    </row>
    <row r="249" spans="2:16" x14ac:dyDescent="0.25">
      <c r="B249" s="113">
        <v>1261</v>
      </c>
      <c r="C249" s="114" t="s">
        <v>256</v>
      </c>
      <c r="D249" s="114" t="s">
        <v>255</v>
      </c>
      <c r="E249" s="114" t="s">
        <v>3</v>
      </c>
      <c r="F249" s="115" t="s">
        <v>247</v>
      </c>
      <c r="H249" s="50" t="str">
        <f t="shared" si="9"/>
        <v>Lana – Gerjević – OK Kapela – Ž21B</v>
      </c>
      <c r="J249" s="50" t="str">
        <f t="shared" si="10"/>
        <v>Lana – Gerjević – OK Kapela</v>
      </c>
      <c r="L249" s="50" t="str">
        <f t="shared" si="11"/>
        <v>Lana – Gerjević</v>
      </c>
      <c r="N249" s="113"/>
      <c r="O249" s="114"/>
      <c r="P249" s="115"/>
    </row>
    <row r="250" spans="2:16" x14ac:dyDescent="0.25">
      <c r="B250" s="113">
        <v>1357</v>
      </c>
      <c r="C250" s="114" t="s">
        <v>168</v>
      </c>
      <c r="D250" s="114" t="s">
        <v>524</v>
      </c>
      <c r="E250" s="114" t="s">
        <v>3</v>
      </c>
      <c r="F250" s="115" t="s">
        <v>269</v>
      </c>
      <c r="H250" s="50" t="str">
        <f t="shared" si="9"/>
        <v>Saša – Glagolić – OK Kapela – Ž35</v>
      </c>
      <c r="J250" s="50" t="str">
        <f t="shared" si="10"/>
        <v>Saša – Glagolić – OK Kapela</v>
      </c>
      <c r="L250" s="50" t="str">
        <f t="shared" si="11"/>
        <v>Saša – Glagolić</v>
      </c>
      <c r="N250" s="113"/>
      <c r="O250" s="114"/>
      <c r="P250" s="115"/>
    </row>
    <row r="251" spans="2:16" x14ac:dyDescent="0.25">
      <c r="B251" s="113">
        <v>1867</v>
      </c>
      <c r="C251" s="114" t="s">
        <v>525</v>
      </c>
      <c r="D251" s="114" t="s">
        <v>526</v>
      </c>
      <c r="E251" s="114" t="s">
        <v>3</v>
      </c>
      <c r="F251" s="115" t="s">
        <v>303</v>
      </c>
      <c r="H251" s="50" t="str">
        <f t="shared" si="9"/>
        <v>Beata Adrianna – Glinska – OK Kapela – Ž45</v>
      </c>
      <c r="J251" s="50" t="str">
        <f t="shared" si="10"/>
        <v>Beata Adrianna – Glinska – OK Kapela</v>
      </c>
      <c r="L251" s="50" t="str">
        <f t="shared" si="11"/>
        <v>Beata Adrianna – Glinska</v>
      </c>
      <c r="N251" s="113"/>
      <c r="O251" s="114"/>
      <c r="P251" s="115"/>
    </row>
    <row r="252" spans="2:16" x14ac:dyDescent="0.25">
      <c r="B252" s="113">
        <v>1857</v>
      </c>
      <c r="C252" s="114" t="s">
        <v>358</v>
      </c>
      <c r="D252" s="114" t="s">
        <v>527</v>
      </c>
      <c r="E252" s="114" t="s">
        <v>3</v>
      </c>
      <c r="F252" s="115" t="s">
        <v>247</v>
      </c>
      <c r="H252" s="50" t="str">
        <f t="shared" si="9"/>
        <v>Hana – Glušica – OK Kapela – Ž21B</v>
      </c>
      <c r="J252" s="50" t="str">
        <f t="shared" si="10"/>
        <v>Hana – Glušica – OK Kapela</v>
      </c>
      <c r="L252" s="50" t="str">
        <f t="shared" si="11"/>
        <v>Hana – Glušica</v>
      </c>
      <c r="N252" s="113"/>
      <c r="O252" s="114"/>
      <c r="P252" s="115"/>
    </row>
    <row r="253" spans="2:16" x14ac:dyDescent="0.25">
      <c r="B253" s="113">
        <v>1268</v>
      </c>
      <c r="C253" s="114" t="s">
        <v>306</v>
      </c>
      <c r="D253" s="114" t="s">
        <v>316</v>
      </c>
      <c r="E253" s="114" t="s">
        <v>3</v>
      </c>
      <c r="F253" s="115" t="s">
        <v>303</v>
      </c>
      <c r="H253" s="50" t="str">
        <f t="shared" si="9"/>
        <v>Marija – Gradečak Galović – OK Kapela – Ž45</v>
      </c>
      <c r="J253" s="50" t="str">
        <f t="shared" si="10"/>
        <v>Marija – Gradečak Galović – OK Kapela</v>
      </c>
      <c r="L253" s="50" t="str">
        <f t="shared" si="11"/>
        <v>Marija – Gradečak Galović</v>
      </c>
      <c r="N253" s="113"/>
      <c r="O253" s="114"/>
      <c r="P253" s="115"/>
    </row>
    <row r="254" spans="2:16" x14ac:dyDescent="0.25">
      <c r="B254" s="113">
        <v>1347</v>
      </c>
      <c r="C254" s="114" t="s">
        <v>528</v>
      </c>
      <c r="D254" s="114" t="s">
        <v>529</v>
      </c>
      <c r="E254" s="114" t="s">
        <v>3</v>
      </c>
      <c r="F254" s="115" t="s">
        <v>247</v>
      </c>
      <c r="H254" s="50" t="str">
        <f t="shared" si="9"/>
        <v>Nela – Gross – OK Kapela – Ž21B</v>
      </c>
      <c r="J254" s="50" t="str">
        <f t="shared" si="10"/>
        <v>Nela – Gross – OK Kapela</v>
      </c>
      <c r="L254" s="50" t="str">
        <f t="shared" si="11"/>
        <v>Nela – Gross</v>
      </c>
      <c r="N254" s="113"/>
      <c r="O254" s="114"/>
      <c r="P254" s="115"/>
    </row>
    <row r="255" spans="2:16" x14ac:dyDescent="0.25">
      <c r="B255" s="113">
        <v>1378</v>
      </c>
      <c r="C255" s="114" t="s">
        <v>223</v>
      </c>
      <c r="D255" s="114" t="s">
        <v>222</v>
      </c>
      <c r="E255" s="114" t="s">
        <v>3</v>
      </c>
      <c r="F255" s="115" t="s">
        <v>219</v>
      </c>
      <c r="H255" s="50" t="str">
        <f t="shared" si="9"/>
        <v>Mare – Gršković – OK Kapela – Ž16</v>
      </c>
      <c r="J255" s="50" t="str">
        <f t="shared" si="10"/>
        <v>Mare – Gršković – OK Kapela</v>
      </c>
      <c r="L255" s="50" t="str">
        <f t="shared" si="11"/>
        <v>Mare – Gršković</v>
      </c>
      <c r="N255" s="113"/>
      <c r="O255" s="114"/>
      <c r="P255" s="115"/>
    </row>
    <row r="256" spans="2:16" x14ac:dyDescent="0.25">
      <c r="B256" s="113">
        <v>1205</v>
      </c>
      <c r="C256" s="114" t="s">
        <v>57</v>
      </c>
      <c r="D256" s="114" t="s">
        <v>127</v>
      </c>
      <c r="E256" s="114" t="s">
        <v>3</v>
      </c>
      <c r="F256" s="115" t="s">
        <v>115</v>
      </c>
      <c r="H256" s="50" t="str">
        <f t="shared" si="9"/>
        <v>Ivan – Gverić – OK Kapela – M35</v>
      </c>
      <c r="J256" s="50" t="str">
        <f t="shared" si="10"/>
        <v>Ivan – Gverić – OK Kapela</v>
      </c>
      <c r="L256" s="50" t="str">
        <f t="shared" si="11"/>
        <v>Ivan – Gverić</v>
      </c>
      <c r="N256" s="113"/>
      <c r="O256" s="114"/>
      <c r="P256" s="115"/>
    </row>
    <row r="257" spans="2:16" x14ac:dyDescent="0.25">
      <c r="B257" s="113">
        <v>1554</v>
      </c>
      <c r="C257" s="114" t="s">
        <v>69</v>
      </c>
      <c r="D257" s="114" t="s">
        <v>161</v>
      </c>
      <c r="E257" s="114" t="s">
        <v>3</v>
      </c>
      <c r="F257" s="115" t="s">
        <v>141</v>
      </c>
      <c r="H257" s="50" t="str">
        <f t="shared" si="9"/>
        <v>Damir – Hercigonja – OK Kapela – M45</v>
      </c>
      <c r="J257" s="50" t="str">
        <f t="shared" si="10"/>
        <v>Damir – Hercigonja – OK Kapela</v>
      </c>
      <c r="L257" s="50" t="str">
        <f t="shared" si="11"/>
        <v>Damir – Hercigonja</v>
      </c>
      <c r="N257" s="113"/>
      <c r="O257" s="114"/>
      <c r="P257" s="115"/>
    </row>
    <row r="258" spans="2:16" x14ac:dyDescent="0.25">
      <c r="B258" s="113">
        <v>1467</v>
      </c>
      <c r="C258" s="114" t="s">
        <v>197</v>
      </c>
      <c r="D258" s="114" t="s">
        <v>161</v>
      </c>
      <c r="E258" s="114" t="s">
        <v>3</v>
      </c>
      <c r="F258" s="115" t="s">
        <v>210</v>
      </c>
      <c r="H258" s="50" t="str">
        <f t="shared" si="9"/>
        <v>Lucija – Hercigonja – OK Kapela – Ž14</v>
      </c>
      <c r="J258" s="50" t="str">
        <f t="shared" si="10"/>
        <v>Lucija – Hercigonja – OK Kapela</v>
      </c>
      <c r="L258" s="50" t="str">
        <f t="shared" si="11"/>
        <v>Lucija – Hercigonja</v>
      </c>
      <c r="N258" s="113"/>
      <c r="O258" s="114"/>
      <c r="P258" s="115"/>
    </row>
    <row r="259" spans="2:16" x14ac:dyDescent="0.25">
      <c r="B259" s="113">
        <v>1437</v>
      </c>
      <c r="C259" s="114" t="s">
        <v>428</v>
      </c>
      <c r="D259" s="114" t="s">
        <v>161</v>
      </c>
      <c r="E259" s="114" t="s">
        <v>3</v>
      </c>
      <c r="F259" s="115" t="s">
        <v>247</v>
      </c>
      <c r="H259" s="50" t="str">
        <f t="shared" si="9"/>
        <v>Pia – Hercigonja – OK Kapela – Ž21B</v>
      </c>
      <c r="J259" s="50" t="str">
        <f t="shared" si="10"/>
        <v>Pia – Hercigonja – OK Kapela</v>
      </c>
      <c r="L259" s="50" t="str">
        <f t="shared" si="11"/>
        <v>Pia – Hercigonja</v>
      </c>
      <c r="N259" s="113"/>
      <c r="O259" s="114"/>
      <c r="P259" s="115"/>
    </row>
    <row r="260" spans="2:16" x14ac:dyDescent="0.25">
      <c r="B260" s="113">
        <v>1861</v>
      </c>
      <c r="C260" s="114" t="s">
        <v>530</v>
      </c>
      <c r="D260" s="114" t="s">
        <v>531</v>
      </c>
      <c r="E260" s="114" t="s">
        <v>3</v>
      </c>
      <c r="F260" s="115" t="s">
        <v>61</v>
      </c>
      <c r="H260" s="50" t="str">
        <f t="shared" si="9"/>
        <v>Andraž – Hribar – OK Kapela – M21A</v>
      </c>
      <c r="J260" s="50" t="str">
        <f t="shared" si="10"/>
        <v>Andraž – Hribar – OK Kapela</v>
      </c>
      <c r="L260" s="50" t="str">
        <f t="shared" si="11"/>
        <v>Andraž – Hribar</v>
      </c>
      <c r="N260" s="113"/>
      <c r="O260" s="114"/>
      <c r="P260" s="115"/>
    </row>
    <row r="261" spans="2:16" x14ac:dyDescent="0.25">
      <c r="B261" s="113">
        <v>1954</v>
      </c>
      <c r="C261" s="114" t="s">
        <v>233</v>
      </c>
      <c r="D261" s="114" t="s">
        <v>1244</v>
      </c>
      <c r="E261" s="114" t="s">
        <v>3</v>
      </c>
      <c r="F261" s="115"/>
      <c r="H261" s="50" t="str">
        <f t="shared" si="9"/>
        <v>Iva – Hruškar – OK Kapela</v>
      </c>
      <c r="J261" s="50" t="str">
        <f t="shared" si="10"/>
        <v>Iva – Hruškar – OK Kapela</v>
      </c>
      <c r="L261" s="50" t="str">
        <f t="shared" si="11"/>
        <v>Iva – Hruškar</v>
      </c>
      <c r="N261" s="113"/>
      <c r="O261" s="114"/>
      <c r="P261" s="115"/>
    </row>
    <row r="262" spans="2:16" x14ac:dyDescent="0.25">
      <c r="B262" s="113">
        <v>1865</v>
      </c>
      <c r="C262" s="114" t="s">
        <v>277</v>
      </c>
      <c r="D262" s="114" t="s">
        <v>532</v>
      </c>
      <c r="E262" s="114" t="s">
        <v>3</v>
      </c>
      <c r="F262" s="115" t="s">
        <v>247</v>
      </c>
      <c r="H262" s="50" t="str">
        <f t="shared" si="9"/>
        <v>Željka – Ilijašev – OK Kapela – Ž21B</v>
      </c>
      <c r="J262" s="50" t="str">
        <f t="shared" si="10"/>
        <v>Željka – Ilijašev – OK Kapela</v>
      </c>
      <c r="L262" s="50" t="str">
        <f t="shared" si="11"/>
        <v>Željka – Ilijašev</v>
      </c>
      <c r="N262" s="113"/>
      <c r="O262" s="114"/>
      <c r="P262" s="115"/>
    </row>
    <row r="263" spans="2:16" x14ac:dyDescent="0.25">
      <c r="B263" s="113">
        <v>1792</v>
      </c>
      <c r="C263" s="114" t="s">
        <v>533</v>
      </c>
      <c r="D263" s="114" t="s">
        <v>406</v>
      </c>
      <c r="E263" s="114" t="s">
        <v>3</v>
      </c>
      <c r="F263" s="115"/>
      <c r="H263" s="50" t="str">
        <f t="shared" si="9"/>
        <v>Ružica – Jakopec – OK Kapela</v>
      </c>
      <c r="J263" s="50" t="str">
        <f t="shared" si="10"/>
        <v>Ružica – Jakopec – OK Kapela</v>
      </c>
      <c r="L263" s="50" t="str">
        <f t="shared" si="11"/>
        <v>Ružica – Jakopec</v>
      </c>
      <c r="N263" s="113"/>
      <c r="O263" s="114"/>
      <c r="P263" s="115"/>
    </row>
    <row r="264" spans="2:16" x14ac:dyDescent="0.25">
      <c r="B264" s="113">
        <v>1128</v>
      </c>
      <c r="C264" s="114" t="s">
        <v>306</v>
      </c>
      <c r="D264" s="114" t="s">
        <v>305</v>
      </c>
      <c r="E264" s="114" t="s">
        <v>3</v>
      </c>
      <c r="F264" s="115" t="s">
        <v>303</v>
      </c>
      <c r="H264" s="50" t="str">
        <f t="shared" si="9"/>
        <v>Marija – Jazvić Mioković – OK Kapela – Ž45</v>
      </c>
      <c r="J264" s="50" t="str">
        <f t="shared" si="10"/>
        <v>Marija – Jazvić Mioković – OK Kapela</v>
      </c>
      <c r="L264" s="50" t="str">
        <f t="shared" si="11"/>
        <v>Marija – Jazvić Mioković</v>
      </c>
      <c r="N264" s="113"/>
      <c r="O264" s="114"/>
      <c r="P264" s="115"/>
    </row>
    <row r="265" spans="2:16" x14ac:dyDescent="0.25">
      <c r="B265" s="113">
        <v>1514</v>
      </c>
      <c r="C265" s="114" t="s">
        <v>110</v>
      </c>
      <c r="D265" s="114" t="s">
        <v>109</v>
      </c>
      <c r="E265" s="114" t="s">
        <v>3</v>
      </c>
      <c r="F265" s="115" t="s">
        <v>91</v>
      </c>
      <c r="H265" s="50" t="str">
        <f t="shared" si="9"/>
        <v>Ivor – Jelić – OK Kapela – M21B</v>
      </c>
      <c r="J265" s="50" t="str">
        <f t="shared" si="10"/>
        <v>Ivor – Jelić – OK Kapela</v>
      </c>
      <c r="L265" s="50" t="str">
        <f t="shared" si="11"/>
        <v>Ivor – Jelić</v>
      </c>
      <c r="N265" s="113"/>
      <c r="O265" s="114"/>
      <c r="P265" s="115"/>
    </row>
    <row r="266" spans="2:16" x14ac:dyDescent="0.25">
      <c r="B266" s="113">
        <v>1188</v>
      </c>
      <c r="C266" s="114" t="s">
        <v>153</v>
      </c>
      <c r="D266" s="114" t="s">
        <v>109</v>
      </c>
      <c r="E266" s="114" t="s">
        <v>3</v>
      </c>
      <c r="F266" s="115" t="s">
        <v>167</v>
      </c>
      <c r="H266" s="50" t="str">
        <f t="shared" si="9"/>
        <v>Mladen – Jelić – OK Kapela – M55</v>
      </c>
      <c r="J266" s="50" t="str">
        <f t="shared" si="10"/>
        <v>Mladen – Jelić – OK Kapela</v>
      </c>
      <c r="L266" s="50" t="str">
        <f t="shared" si="11"/>
        <v>Mladen – Jelić</v>
      </c>
      <c r="N266" s="113"/>
      <c r="O266" s="114"/>
      <c r="P266" s="115"/>
    </row>
    <row r="267" spans="2:16" x14ac:dyDescent="0.25">
      <c r="B267" s="113">
        <v>1465</v>
      </c>
      <c r="C267" s="114" t="s">
        <v>237</v>
      </c>
      <c r="D267" s="114" t="s">
        <v>236</v>
      </c>
      <c r="E267" s="114" t="s">
        <v>3</v>
      </c>
      <c r="F267" s="115" t="s">
        <v>231</v>
      </c>
      <c r="H267" s="50" t="str">
        <f t="shared" ref="H267:H330" si="12">IF(C267="","",C267) &amp; IF(D267="",""," – " &amp; D267) &amp; IF(E267="",""," – " &amp; E267) &amp; IF(F267="",""," – " &amp; F267)</f>
        <v>Olga – Jerković Perić – OK Kapela – Ž21A</v>
      </c>
      <c r="J267" s="50" t="str">
        <f t="shared" ref="J267:J330" si="13">IF(C267="","",C267) &amp; IF(D267="",""," – " &amp; D267) &amp; IF(E267="",""," – " &amp; E267)</f>
        <v>Olga – Jerković Perić – OK Kapela</v>
      </c>
      <c r="L267" s="50" t="str">
        <f t="shared" ref="L267:L330" si="14">IF(C267="","",C267) &amp; IF(D267="",""," – " &amp; D267)</f>
        <v>Olga – Jerković Perić</v>
      </c>
      <c r="N267" s="113"/>
      <c r="O267" s="114"/>
      <c r="P267" s="115"/>
    </row>
    <row r="268" spans="2:16" x14ac:dyDescent="0.25">
      <c r="B268" s="113">
        <v>1955</v>
      </c>
      <c r="C268" s="114" t="s">
        <v>57</v>
      </c>
      <c r="D268" s="114" t="s">
        <v>1245</v>
      </c>
      <c r="E268" s="114" t="s">
        <v>3</v>
      </c>
      <c r="F268" s="115"/>
      <c r="H268" s="50" t="str">
        <f t="shared" si="12"/>
        <v>Ivan – Juričić – OK Kapela</v>
      </c>
      <c r="J268" s="50" t="str">
        <f t="shared" si="13"/>
        <v>Ivan – Juričić – OK Kapela</v>
      </c>
      <c r="L268" s="50" t="str">
        <f t="shared" si="14"/>
        <v>Ivan – Juričić</v>
      </c>
      <c r="N268" s="113"/>
      <c r="O268" s="114"/>
      <c r="P268" s="115"/>
    </row>
    <row r="269" spans="2:16" x14ac:dyDescent="0.25">
      <c r="B269" s="113">
        <v>1081</v>
      </c>
      <c r="C269" s="114" t="s">
        <v>84</v>
      </c>
      <c r="D269" s="114" t="s">
        <v>85</v>
      </c>
      <c r="E269" s="114" t="s">
        <v>3</v>
      </c>
      <c r="F269" s="115" t="s">
        <v>61</v>
      </c>
      <c r="H269" s="50" t="str">
        <f t="shared" si="12"/>
        <v>Vedran – Kaldi – OK Kapela – M21A</v>
      </c>
      <c r="J269" s="50" t="str">
        <f t="shared" si="13"/>
        <v>Vedran – Kaldi – OK Kapela</v>
      </c>
      <c r="L269" s="50" t="str">
        <f t="shared" si="14"/>
        <v>Vedran – Kaldi</v>
      </c>
      <c r="N269" s="113"/>
      <c r="O269" s="114"/>
      <c r="P269" s="115"/>
    </row>
    <row r="270" spans="2:16" x14ac:dyDescent="0.25">
      <c r="B270" s="113">
        <v>1184</v>
      </c>
      <c r="C270" s="114" t="s">
        <v>281</v>
      </c>
      <c r="D270" s="114" t="s">
        <v>534</v>
      </c>
      <c r="E270" s="114" t="s">
        <v>3</v>
      </c>
      <c r="F270" s="115" t="s">
        <v>247</v>
      </c>
      <c r="H270" s="50" t="str">
        <f t="shared" si="12"/>
        <v>Irena – Kasaš Spasić – OK Kapela – Ž21B</v>
      </c>
      <c r="J270" s="50" t="str">
        <f t="shared" si="13"/>
        <v>Irena – Kasaš Spasić – OK Kapela</v>
      </c>
      <c r="L270" s="50" t="str">
        <f t="shared" si="14"/>
        <v>Irena – Kasaš Spasić</v>
      </c>
      <c r="N270" s="113"/>
      <c r="O270" s="114"/>
      <c r="P270" s="115"/>
    </row>
    <row r="271" spans="2:16" x14ac:dyDescent="0.25">
      <c r="B271" s="113">
        <v>1232</v>
      </c>
      <c r="C271" s="114" t="s">
        <v>535</v>
      </c>
      <c r="D271" s="114" t="s">
        <v>536</v>
      </c>
      <c r="E271" s="114" t="s">
        <v>3</v>
      </c>
      <c r="F271" s="115"/>
      <c r="H271" s="50" t="str">
        <f t="shared" si="12"/>
        <v>Tamara – Kefeček – OK Kapela</v>
      </c>
      <c r="J271" s="50" t="str">
        <f t="shared" si="13"/>
        <v>Tamara – Kefeček – OK Kapela</v>
      </c>
      <c r="L271" s="50" t="str">
        <f t="shared" si="14"/>
        <v>Tamara – Kefeček</v>
      </c>
      <c r="N271" s="113"/>
      <c r="O271" s="114"/>
      <c r="P271" s="115"/>
    </row>
    <row r="272" spans="2:16" x14ac:dyDescent="0.25">
      <c r="B272" s="113">
        <v>1871</v>
      </c>
      <c r="C272" s="114" t="s">
        <v>537</v>
      </c>
      <c r="D272" s="114" t="s">
        <v>538</v>
      </c>
      <c r="E272" s="114" t="s">
        <v>3</v>
      </c>
      <c r="F272" s="115" t="s">
        <v>91</v>
      </c>
      <c r="H272" s="50" t="str">
        <f t="shared" si="12"/>
        <v>Vjekoslav – Klarić – OK Kapela – M21B</v>
      </c>
      <c r="J272" s="50" t="str">
        <f t="shared" si="13"/>
        <v>Vjekoslav – Klarić – OK Kapela</v>
      </c>
      <c r="L272" s="50" t="str">
        <f t="shared" si="14"/>
        <v>Vjekoslav – Klarić</v>
      </c>
      <c r="N272" s="113"/>
      <c r="O272" s="114"/>
      <c r="P272" s="115"/>
    </row>
    <row r="273" spans="2:16" x14ac:dyDescent="0.25">
      <c r="B273" s="113">
        <v>1483</v>
      </c>
      <c r="C273" s="114" t="s">
        <v>191</v>
      </c>
      <c r="D273" s="114" t="s">
        <v>245</v>
      </c>
      <c r="E273" s="114" t="s">
        <v>3</v>
      </c>
      <c r="F273" s="115" t="s">
        <v>231</v>
      </c>
      <c r="H273" s="50" t="str">
        <f t="shared" si="12"/>
        <v>Ines – Kos – OK Kapela – Ž21A</v>
      </c>
      <c r="J273" s="50" t="str">
        <f t="shared" si="13"/>
        <v>Ines – Kos – OK Kapela</v>
      </c>
      <c r="L273" s="50" t="str">
        <f t="shared" si="14"/>
        <v>Ines – Kos</v>
      </c>
      <c r="N273" s="113"/>
      <c r="O273" s="114"/>
      <c r="P273" s="115"/>
    </row>
    <row r="274" spans="2:16" x14ac:dyDescent="0.25">
      <c r="B274" s="113">
        <v>1204</v>
      </c>
      <c r="C274" s="114" t="s">
        <v>212</v>
      </c>
      <c r="D274" s="114" t="s">
        <v>211</v>
      </c>
      <c r="E274" s="114" t="s">
        <v>3</v>
      </c>
      <c r="F274" s="115" t="s">
        <v>219</v>
      </c>
      <c r="H274" s="50" t="str">
        <f t="shared" si="12"/>
        <v>Wanda – Kovač – OK Kapela – Ž16</v>
      </c>
      <c r="J274" s="50" t="str">
        <f t="shared" si="13"/>
        <v>Wanda – Kovač – OK Kapela</v>
      </c>
      <c r="L274" s="50" t="str">
        <f t="shared" si="14"/>
        <v>Wanda – Kovač</v>
      </c>
      <c r="N274" s="113"/>
      <c r="O274" s="114"/>
      <c r="P274" s="115"/>
    </row>
    <row r="275" spans="2:16" x14ac:dyDescent="0.25">
      <c r="B275" s="113">
        <v>1150</v>
      </c>
      <c r="C275" s="114" t="s">
        <v>539</v>
      </c>
      <c r="D275" s="114" t="s">
        <v>540</v>
      </c>
      <c r="E275" s="114" t="s">
        <v>3</v>
      </c>
      <c r="F275" s="115" t="s">
        <v>91</v>
      </c>
      <c r="H275" s="50" t="str">
        <f t="shared" si="12"/>
        <v>Dragan – Kovačević – OK Kapela – M21B</v>
      </c>
      <c r="J275" s="50" t="str">
        <f t="shared" si="13"/>
        <v>Dragan – Kovačević – OK Kapela</v>
      </c>
      <c r="L275" s="50" t="str">
        <f t="shared" si="14"/>
        <v>Dragan – Kovačević</v>
      </c>
      <c r="N275" s="113"/>
      <c r="O275" s="114"/>
      <c r="P275" s="115"/>
    </row>
    <row r="276" spans="2:16" x14ac:dyDescent="0.25">
      <c r="B276" s="113">
        <v>1541</v>
      </c>
      <c r="C276" s="114" t="s">
        <v>209</v>
      </c>
      <c r="D276" s="114" t="s">
        <v>541</v>
      </c>
      <c r="E276" s="114" t="s">
        <v>3</v>
      </c>
      <c r="F276" s="115" t="s">
        <v>269</v>
      </c>
      <c r="H276" s="50" t="str">
        <f t="shared" si="12"/>
        <v>Monika – Kovaljesko – OK Kapela – Ž35</v>
      </c>
      <c r="J276" s="50" t="str">
        <f t="shared" si="13"/>
        <v>Monika – Kovaljesko – OK Kapela</v>
      </c>
      <c r="L276" s="50" t="str">
        <f t="shared" si="14"/>
        <v>Monika – Kovaljesko</v>
      </c>
      <c r="N276" s="113"/>
      <c r="O276" s="114"/>
      <c r="P276" s="115"/>
    </row>
    <row r="277" spans="2:16" x14ac:dyDescent="0.25">
      <c r="B277" s="113">
        <v>1331</v>
      </c>
      <c r="C277" s="114" t="s">
        <v>260</v>
      </c>
      <c r="D277" s="114" t="s">
        <v>259</v>
      </c>
      <c r="E277" s="114" t="s">
        <v>3</v>
      </c>
      <c r="F277" s="115" t="s">
        <v>269</v>
      </c>
      <c r="H277" s="50" t="str">
        <f t="shared" si="12"/>
        <v>Aida – Krkić Drobić – OK Kapela – Ž35</v>
      </c>
      <c r="J277" s="50" t="str">
        <f t="shared" si="13"/>
        <v>Aida – Krkić Drobić – OK Kapela</v>
      </c>
      <c r="L277" s="50" t="str">
        <f t="shared" si="14"/>
        <v>Aida – Krkić Drobić</v>
      </c>
      <c r="N277" s="113"/>
      <c r="O277" s="114"/>
      <c r="P277" s="115"/>
    </row>
    <row r="278" spans="2:16" x14ac:dyDescent="0.25">
      <c r="B278" s="113">
        <v>1265</v>
      </c>
      <c r="C278" s="114" t="s">
        <v>542</v>
      </c>
      <c r="D278" s="114" t="s">
        <v>543</v>
      </c>
      <c r="E278" s="114" t="s">
        <v>3</v>
      </c>
      <c r="F278" s="115" t="s">
        <v>231</v>
      </c>
      <c r="H278" s="50" t="str">
        <f t="shared" si="12"/>
        <v>Dorotea – Kutleša – OK Kapela – Ž21A</v>
      </c>
      <c r="J278" s="50" t="str">
        <f t="shared" si="13"/>
        <v>Dorotea – Kutleša – OK Kapela</v>
      </c>
      <c r="L278" s="50" t="str">
        <f t="shared" si="14"/>
        <v>Dorotea – Kutleša</v>
      </c>
      <c r="N278" s="113"/>
      <c r="O278" s="114"/>
      <c r="P278" s="115"/>
    </row>
    <row r="279" spans="2:16" x14ac:dyDescent="0.25">
      <c r="B279" s="113">
        <v>1476</v>
      </c>
      <c r="C279" s="114" t="s">
        <v>251</v>
      </c>
      <c r="D279" s="114" t="s">
        <v>261</v>
      </c>
      <c r="E279" s="114" t="s">
        <v>3</v>
      </c>
      <c r="F279" s="115" t="s">
        <v>247</v>
      </c>
      <c r="H279" s="50" t="str">
        <f t="shared" si="12"/>
        <v>Sandra – Latinger – OK Kapela – Ž21B</v>
      </c>
      <c r="J279" s="50" t="str">
        <f t="shared" si="13"/>
        <v>Sandra – Latinger – OK Kapela</v>
      </c>
      <c r="L279" s="50" t="str">
        <f t="shared" si="14"/>
        <v>Sandra – Latinger</v>
      </c>
      <c r="N279" s="113"/>
      <c r="O279" s="114"/>
      <c r="P279" s="115"/>
    </row>
    <row r="280" spans="2:16" x14ac:dyDescent="0.25">
      <c r="B280" s="113">
        <v>1135</v>
      </c>
      <c r="C280" s="114" t="s">
        <v>289</v>
      </c>
      <c r="D280" s="114" t="s">
        <v>288</v>
      </c>
      <c r="E280" s="114" t="s">
        <v>3</v>
      </c>
      <c r="F280" s="115" t="s">
        <v>269</v>
      </c>
      <c r="H280" s="50" t="str">
        <f t="shared" si="12"/>
        <v>Slađana – Lučić – OK Kapela – Ž35</v>
      </c>
      <c r="J280" s="50" t="str">
        <f t="shared" si="13"/>
        <v>Slađana – Lučić – OK Kapela</v>
      </c>
      <c r="L280" s="50" t="str">
        <f t="shared" si="14"/>
        <v>Slađana – Lučić</v>
      </c>
      <c r="N280" s="113"/>
      <c r="O280" s="114"/>
      <c r="P280" s="115"/>
    </row>
    <row r="281" spans="2:16" x14ac:dyDescent="0.25">
      <c r="B281" s="113">
        <v>1302</v>
      </c>
      <c r="C281" s="114" t="s">
        <v>82</v>
      </c>
      <c r="D281" s="114" t="s">
        <v>544</v>
      </c>
      <c r="E281" s="114" t="s">
        <v>3</v>
      </c>
      <c r="F281" s="115" t="s">
        <v>91</v>
      </c>
      <c r="H281" s="50" t="str">
        <f t="shared" si="12"/>
        <v>Domagoj – Malović – OK Kapela – M21B</v>
      </c>
      <c r="J281" s="50" t="str">
        <f t="shared" si="13"/>
        <v>Domagoj – Malović – OK Kapela</v>
      </c>
      <c r="L281" s="50" t="str">
        <f t="shared" si="14"/>
        <v>Domagoj – Malović</v>
      </c>
      <c r="N281" s="113"/>
      <c r="O281" s="114"/>
      <c r="P281" s="115"/>
    </row>
    <row r="282" spans="2:16" x14ac:dyDescent="0.25">
      <c r="B282" s="113">
        <v>1948</v>
      </c>
      <c r="C282" s="114" t="s">
        <v>57</v>
      </c>
      <c r="D282" s="114" t="s">
        <v>544</v>
      </c>
      <c r="E282" s="114" t="s">
        <v>3</v>
      </c>
      <c r="F282" s="115" t="s">
        <v>91</v>
      </c>
      <c r="H282" s="50" t="str">
        <f t="shared" si="12"/>
        <v>Ivan – Malović – OK Kapela – M21B</v>
      </c>
      <c r="J282" s="50" t="str">
        <f t="shared" si="13"/>
        <v>Ivan – Malović – OK Kapela</v>
      </c>
      <c r="L282" s="50" t="str">
        <f t="shared" si="14"/>
        <v>Ivan – Malović</v>
      </c>
      <c r="N282" s="113"/>
      <c r="O282" s="114"/>
      <c r="P282" s="115"/>
    </row>
    <row r="283" spans="2:16" x14ac:dyDescent="0.25">
      <c r="B283" s="113">
        <v>1488</v>
      </c>
      <c r="C283" s="114" t="s">
        <v>192</v>
      </c>
      <c r="D283" s="114" t="s">
        <v>248</v>
      </c>
      <c r="E283" s="114" t="s">
        <v>3</v>
      </c>
      <c r="F283" s="115" t="s">
        <v>269</v>
      </c>
      <c r="H283" s="50" t="str">
        <f t="shared" si="12"/>
        <v>Ana – Mandić – OK Kapela – Ž35</v>
      </c>
      <c r="J283" s="50" t="str">
        <f t="shared" si="13"/>
        <v>Ana – Mandić – OK Kapela</v>
      </c>
      <c r="L283" s="50" t="str">
        <f t="shared" si="14"/>
        <v>Ana – Mandić</v>
      </c>
      <c r="N283" s="113"/>
      <c r="O283" s="114"/>
      <c r="P283" s="115"/>
    </row>
    <row r="284" spans="2:16" x14ac:dyDescent="0.25">
      <c r="B284" s="113">
        <v>1866</v>
      </c>
      <c r="C284" s="114" t="s">
        <v>268</v>
      </c>
      <c r="D284" s="114" t="s">
        <v>2</v>
      </c>
      <c r="E284" s="114" t="s">
        <v>3</v>
      </c>
      <c r="F284" s="115" t="s">
        <v>247</v>
      </c>
      <c r="H284" s="50" t="str">
        <f t="shared" si="12"/>
        <v>Martina – Martin – OK Kapela – Ž21B</v>
      </c>
      <c r="J284" s="50" t="str">
        <f t="shared" si="13"/>
        <v>Martina – Martin – OK Kapela</v>
      </c>
      <c r="L284" s="50" t="str">
        <f t="shared" si="14"/>
        <v>Martina – Martin</v>
      </c>
      <c r="N284" s="113"/>
      <c r="O284" s="114"/>
      <c r="P284" s="115"/>
    </row>
    <row r="285" spans="2:16" x14ac:dyDescent="0.25">
      <c r="B285" s="113">
        <v>1108</v>
      </c>
      <c r="C285" s="114" t="s">
        <v>2</v>
      </c>
      <c r="D285" s="114" t="s">
        <v>1</v>
      </c>
      <c r="E285" s="114" t="s">
        <v>3</v>
      </c>
      <c r="F285" s="115" t="s">
        <v>27</v>
      </c>
      <c r="H285" s="50" t="str">
        <f t="shared" si="12"/>
        <v>Martin – Meštrović – OK Kapela – M14</v>
      </c>
      <c r="J285" s="50" t="str">
        <f t="shared" si="13"/>
        <v>Martin – Meštrović – OK Kapela</v>
      </c>
      <c r="L285" s="50" t="str">
        <f t="shared" si="14"/>
        <v>Martin – Meštrović</v>
      </c>
      <c r="N285" s="113"/>
      <c r="O285" s="114"/>
      <c r="P285" s="115"/>
    </row>
    <row r="286" spans="2:16" x14ac:dyDescent="0.25">
      <c r="B286" s="113">
        <v>1367</v>
      </c>
      <c r="C286" s="114" t="s">
        <v>76</v>
      </c>
      <c r="D286" s="114" t="s">
        <v>1</v>
      </c>
      <c r="E286" s="114" t="s">
        <v>3</v>
      </c>
      <c r="F286" s="115" t="s">
        <v>115</v>
      </c>
      <c r="H286" s="50" t="str">
        <f t="shared" si="12"/>
        <v>Tomislav – Meštrović – OK Kapela – M35</v>
      </c>
      <c r="J286" s="50" t="str">
        <f t="shared" si="13"/>
        <v>Tomislav – Meštrović – OK Kapela</v>
      </c>
      <c r="L286" s="50" t="str">
        <f t="shared" si="14"/>
        <v>Tomislav – Meštrović</v>
      </c>
      <c r="N286" s="113"/>
      <c r="O286" s="114"/>
      <c r="P286" s="115"/>
    </row>
    <row r="287" spans="2:16" x14ac:dyDescent="0.25">
      <c r="B287" s="113">
        <v>1786</v>
      </c>
      <c r="C287" s="114" t="s">
        <v>293</v>
      </c>
      <c r="D287" s="114" t="s">
        <v>545</v>
      </c>
      <c r="E287" s="114" t="s">
        <v>3</v>
      </c>
      <c r="F287" s="115" t="s">
        <v>247</v>
      </c>
      <c r="H287" s="50" t="str">
        <f t="shared" si="12"/>
        <v>Ivana – Mikulinjak – OK Kapela – Ž21B</v>
      </c>
      <c r="J287" s="50" t="str">
        <f t="shared" si="13"/>
        <v>Ivana – Mikulinjak – OK Kapela</v>
      </c>
      <c r="L287" s="50" t="str">
        <f t="shared" si="14"/>
        <v>Ivana – Mikulinjak</v>
      </c>
      <c r="N287" s="113"/>
      <c r="O287" s="114"/>
      <c r="P287" s="115"/>
    </row>
    <row r="288" spans="2:16" x14ac:dyDescent="0.25">
      <c r="B288" s="113">
        <v>1092</v>
      </c>
      <c r="C288" s="114" t="s">
        <v>197</v>
      </c>
      <c r="D288" s="114" t="s">
        <v>546</v>
      </c>
      <c r="E288" s="114" t="s">
        <v>3</v>
      </c>
      <c r="F288" s="115" t="s">
        <v>269</v>
      </c>
      <c r="H288" s="50" t="str">
        <f t="shared" si="12"/>
        <v>Lucija – Milas – OK Kapela – Ž35</v>
      </c>
      <c r="J288" s="50" t="str">
        <f t="shared" si="13"/>
        <v>Lucija – Milas – OK Kapela</v>
      </c>
      <c r="L288" s="50" t="str">
        <f t="shared" si="14"/>
        <v>Lucija – Milas</v>
      </c>
      <c r="N288" s="113"/>
      <c r="O288" s="114"/>
      <c r="P288" s="115"/>
    </row>
    <row r="289" spans="2:16" x14ac:dyDescent="0.25">
      <c r="B289" s="113">
        <v>1754</v>
      </c>
      <c r="C289" s="114" t="s">
        <v>547</v>
      </c>
      <c r="D289" s="114" t="s">
        <v>265</v>
      </c>
      <c r="E289" s="114" t="s">
        <v>3</v>
      </c>
      <c r="F289" s="115"/>
      <c r="H289" s="50" t="str">
        <f t="shared" si="12"/>
        <v>Ira – Miličević – OK Kapela</v>
      </c>
      <c r="J289" s="50" t="str">
        <f t="shared" si="13"/>
        <v>Ira – Miličević – OK Kapela</v>
      </c>
      <c r="L289" s="50" t="str">
        <f t="shared" si="14"/>
        <v>Ira – Miličević</v>
      </c>
      <c r="N289" s="113"/>
      <c r="O289" s="114"/>
      <c r="P289" s="115"/>
    </row>
    <row r="290" spans="2:16" x14ac:dyDescent="0.25">
      <c r="B290" s="113">
        <v>1430</v>
      </c>
      <c r="C290" s="114" t="s">
        <v>170</v>
      </c>
      <c r="D290" s="114" t="s">
        <v>169</v>
      </c>
      <c r="E290" s="114" t="s">
        <v>3</v>
      </c>
      <c r="F290" s="115" t="s">
        <v>167</v>
      </c>
      <c r="H290" s="50" t="str">
        <f t="shared" si="12"/>
        <v>Mile – Mioković – OK Kapela – M55</v>
      </c>
      <c r="J290" s="50" t="str">
        <f t="shared" si="13"/>
        <v>Mile – Mioković – OK Kapela</v>
      </c>
      <c r="L290" s="50" t="str">
        <f t="shared" si="14"/>
        <v>Mile – Mioković</v>
      </c>
      <c r="N290" s="113"/>
      <c r="O290" s="114"/>
      <c r="P290" s="115"/>
    </row>
    <row r="291" spans="2:16" x14ac:dyDescent="0.25">
      <c r="B291" s="113">
        <v>1243</v>
      </c>
      <c r="C291" s="114" t="s">
        <v>216</v>
      </c>
      <c r="D291" s="114" t="s">
        <v>169</v>
      </c>
      <c r="E291" s="114" t="s">
        <v>3</v>
      </c>
      <c r="F291" s="115" t="s">
        <v>219</v>
      </c>
      <c r="H291" s="50" t="str">
        <f t="shared" si="12"/>
        <v>Nina – Mioković – OK Kapela – Ž16</v>
      </c>
      <c r="J291" s="50" t="str">
        <f t="shared" si="13"/>
        <v>Nina – Mioković – OK Kapela</v>
      </c>
      <c r="L291" s="50" t="str">
        <f t="shared" si="14"/>
        <v>Nina – Mioković</v>
      </c>
      <c r="N291" s="113"/>
      <c r="O291" s="114"/>
      <c r="P291" s="115"/>
    </row>
    <row r="292" spans="2:16" x14ac:dyDescent="0.25">
      <c r="B292" s="113">
        <v>1516</v>
      </c>
      <c r="C292" s="114" t="s">
        <v>147</v>
      </c>
      <c r="D292" s="114" t="s">
        <v>146</v>
      </c>
      <c r="E292" s="114" t="s">
        <v>3</v>
      </c>
      <c r="F292" s="115" t="s">
        <v>141</v>
      </c>
      <c r="H292" s="50" t="str">
        <f t="shared" si="12"/>
        <v>Mario – Nimac – OK Kapela – M45</v>
      </c>
      <c r="J292" s="50" t="str">
        <f t="shared" si="13"/>
        <v>Mario – Nimac – OK Kapela</v>
      </c>
      <c r="L292" s="50" t="str">
        <f t="shared" si="14"/>
        <v>Mario – Nimac</v>
      </c>
      <c r="N292" s="113"/>
      <c r="O292" s="114"/>
      <c r="P292" s="115"/>
    </row>
    <row r="293" spans="2:16" x14ac:dyDescent="0.25">
      <c r="B293" s="113">
        <v>1787</v>
      </c>
      <c r="C293" s="114" t="s">
        <v>548</v>
      </c>
      <c r="D293" s="114" t="s">
        <v>549</v>
      </c>
      <c r="E293" s="114" t="s">
        <v>3</v>
      </c>
      <c r="F293" s="115"/>
      <c r="H293" s="50" t="str">
        <f t="shared" si="12"/>
        <v>Silvije – Nosić – OK Kapela</v>
      </c>
      <c r="J293" s="50" t="str">
        <f t="shared" si="13"/>
        <v>Silvije – Nosić – OK Kapela</v>
      </c>
      <c r="L293" s="50" t="str">
        <f t="shared" si="14"/>
        <v>Silvije – Nosić</v>
      </c>
      <c r="N293" s="113"/>
      <c r="O293" s="114"/>
      <c r="P293" s="115"/>
    </row>
    <row r="294" spans="2:16" x14ac:dyDescent="0.25">
      <c r="B294" s="113">
        <v>1258</v>
      </c>
      <c r="C294" s="114" t="s">
        <v>550</v>
      </c>
      <c r="D294" s="114" t="s">
        <v>551</v>
      </c>
      <c r="E294" s="114" t="s">
        <v>3</v>
      </c>
      <c r="F294" s="115" t="s">
        <v>210</v>
      </c>
      <c r="H294" s="50" t="str">
        <f t="shared" si="12"/>
        <v>Anja Vita – Ogorelec – OK Kapela – Ž14</v>
      </c>
      <c r="J294" s="50" t="str">
        <f t="shared" si="13"/>
        <v>Anja Vita – Ogorelec – OK Kapela</v>
      </c>
      <c r="L294" s="50" t="str">
        <f t="shared" si="14"/>
        <v>Anja Vita – Ogorelec</v>
      </c>
      <c r="N294" s="113"/>
      <c r="O294" s="114"/>
      <c r="P294" s="115"/>
    </row>
    <row r="295" spans="2:16" x14ac:dyDescent="0.25">
      <c r="B295" s="113">
        <v>1670</v>
      </c>
      <c r="C295" s="114" t="s">
        <v>289</v>
      </c>
      <c r="D295" s="114" t="s">
        <v>552</v>
      </c>
      <c r="E295" s="114" t="s">
        <v>3</v>
      </c>
      <c r="F295" s="115"/>
      <c r="H295" s="50" t="str">
        <f t="shared" si="12"/>
        <v>Slađana – Ovčarić – OK Kapela</v>
      </c>
      <c r="J295" s="50" t="str">
        <f t="shared" si="13"/>
        <v>Slađana – Ovčarić – OK Kapela</v>
      </c>
      <c r="L295" s="50" t="str">
        <f t="shared" si="14"/>
        <v>Slađana – Ovčarić</v>
      </c>
      <c r="N295" s="113"/>
      <c r="O295" s="114"/>
      <c r="P295" s="115"/>
    </row>
    <row r="296" spans="2:16" x14ac:dyDescent="0.25">
      <c r="B296" s="113">
        <v>1212</v>
      </c>
      <c r="C296" s="114" t="s">
        <v>237</v>
      </c>
      <c r="D296" s="114" t="s">
        <v>254</v>
      </c>
      <c r="E296" s="114" t="s">
        <v>3</v>
      </c>
      <c r="F296" s="115" t="s">
        <v>247</v>
      </c>
      <c r="H296" s="50" t="str">
        <f t="shared" si="12"/>
        <v>Olga – Pajnić – OK Kapela – Ž21B</v>
      </c>
      <c r="J296" s="50" t="str">
        <f t="shared" si="13"/>
        <v>Olga – Pajnić – OK Kapela</v>
      </c>
      <c r="L296" s="50" t="str">
        <f t="shared" si="14"/>
        <v>Olga – Pajnić</v>
      </c>
      <c r="N296" s="113"/>
      <c r="O296" s="114"/>
      <c r="P296" s="115"/>
    </row>
    <row r="297" spans="2:16" x14ac:dyDescent="0.25">
      <c r="B297" s="113">
        <v>1294</v>
      </c>
      <c r="C297" s="114" t="s">
        <v>71</v>
      </c>
      <c r="D297" s="114" t="s">
        <v>70</v>
      </c>
      <c r="E297" s="114" t="s">
        <v>3</v>
      </c>
      <c r="F297" s="115" t="s">
        <v>61</v>
      </c>
      <c r="H297" s="50" t="str">
        <f t="shared" si="12"/>
        <v>Krunoslav – Peh – OK Kapela – M21A</v>
      </c>
      <c r="J297" s="50" t="str">
        <f t="shared" si="13"/>
        <v>Krunoslav – Peh – OK Kapela</v>
      </c>
      <c r="L297" s="50" t="str">
        <f t="shared" si="14"/>
        <v>Krunoslav – Peh</v>
      </c>
      <c r="N297" s="113"/>
      <c r="O297" s="114"/>
      <c r="P297" s="115"/>
    </row>
    <row r="298" spans="2:16" x14ac:dyDescent="0.25">
      <c r="B298" s="113">
        <v>1211</v>
      </c>
      <c r="C298" s="114" t="s">
        <v>553</v>
      </c>
      <c r="D298" s="114" t="s">
        <v>111</v>
      </c>
      <c r="E298" s="114" t="s">
        <v>3</v>
      </c>
      <c r="F298" s="115" t="s">
        <v>141</v>
      </c>
      <c r="H298" s="50" t="str">
        <f t="shared" si="12"/>
        <v>Ivan Ivo – Penić – OK Kapela – M45</v>
      </c>
      <c r="J298" s="50" t="str">
        <f t="shared" si="13"/>
        <v>Ivan Ivo – Penić – OK Kapela</v>
      </c>
      <c r="L298" s="50" t="str">
        <f t="shared" si="14"/>
        <v>Ivan Ivo – Penić</v>
      </c>
      <c r="N298" s="113"/>
      <c r="O298" s="114"/>
      <c r="P298" s="115"/>
    </row>
    <row r="299" spans="2:16" x14ac:dyDescent="0.25">
      <c r="B299" s="113">
        <v>1019</v>
      </c>
      <c r="C299" s="114" t="s">
        <v>241</v>
      </c>
      <c r="D299" s="114" t="s">
        <v>478</v>
      </c>
      <c r="E299" s="114" t="s">
        <v>3</v>
      </c>
      <c r="F299" s="115" t="s">
        <v>321</v>
      </c>
      <c r="H299" s="50" t="str">
        <f t="shared" si="12"/>
        <v>Jelena – Perić – OK Kapela – Ž55</v>
      </c>
      <c r="J299" s="50" t="str">
        <f t="shared" si="13"/>
        <v>Jelena – Perić – OK Kapela</v>
      </c>
      <c r="L299" s="50" t="str">
        <f t="shared" si="14"/>
        <v>Jelena – Perić</v>
      </c>
      <c r="N299" s="113"/>
      <c r="O299" s="114"/>
      <c r="P299" s="115"/>
    </row>
    <row r="300" spans="2:16" x14ac:dyDescent="0.25">
      <c r="B300" s="113">
        <v>1560</v>
      </c>
      <c r="C300" s="114" t="s">
        <v>291</v>
      </c>
      <c r="D300" s="114" t="s">
        <v>554</v>
      </c>
      <c r="E300" s="114" t="s">
        <v>3</v>
      </c>
      <c r="F300" s="115" t="s">
        <v>247</v>
      </c>
      <c r="H300" s="50" t="str">
        <f t="shared" si="12"/>
        <v>Maja – Pirija – OK Kapela – Ž21B</v>
      </c>
      <c r="J300" s="50" t="str">
        <f t="shared" si="13"/>
        <v>Maja – Pirija – OK Kapela</v>
      </c>
      <c r="L300" s="50" t="str">
        <f t="shared" si="14"/>
        <v>Maja – Pirija</v>
      </c>
      <c r="N300" s="113"/>
      <c r="O300" s="114"/>
      <c r="P300" s="115"/>
    </row>
    <row r="301" spans="2:16" x14ac:dyDescent="0.25">
      <c r="B301" s="113">
        <v>1222</v>
      </c>
      <c r="C301" s="114" t="s">
        <v>555</v>
      </c>
      <c r="D301" s="114" t="s">
        <v>384</v>
      </c>
      <c r="E301" s="114" t="s">
        <v>3</v>
      </c>
      <c r="F301" s="115" t="s">
        <v>269</v>
      </c>
      <c r="H301" s="50" t="str">
        <f t="shared" si="12"/>
        <v>Antea – Popović – OK Kapela – Ž35</v>
      </c>
      <c r="J301" s="50" t="str">
        <f t="shared" si="13"/>
        <v>Antea – Popović – OK Kapela</v>
      </c>
      <c r="L301" s="50" t="str">
        <f t="shared" si="14"/>
        <v>Antea – Popović</v>
      </c>
      <c r="N301" s="113"/>
      <c r="O301" s="114"/>
      <c r="P301" s="115"/>
    </row>
    <row r="302" spans="2:16" x14ac:dyDescent="0.25">
      <c r="B302" s="113">
        <v>1500</v>
      </c>
      <c r="C302" s="114" t="s">
        <v>57</v>
      </c>
      <c r="D302" s="114" t="s">
        <v>185</v>
      </c>
      <c r="E302" s="114" t="s">
        <v>3</v>
      </c>
      <c r="F302" s="115" t="s">
        <v>141</v>
      </c>
      <c r="H302" s="50" t="str">
        <f t="shared" si="12"/>
        <v>Ivan – Posinjak – OK Kapela – M45</v>
      </c>
      <c r="J302" s="50" t="str">
        <f t="shared" si="13"/>
        <v>Ivan – Posinjak – OK Kapela</v>
      </c>
      <c r="L302" s="50" t="str">
        <f t="shared" si="14"/>
        <v>Ivan – Posinjak</v>
      </c>
      <c r="N302" s="113"/>
      <c r="O302" s="114"/>
      <c r="P302" s="115"/>
    </row>
    <row r="303" spans="2:16" x14ac:dyDescent="0.25">
      <c r="B303" s="113">
        <v>1869</v>
      </c>
      <c r="C303" s="114" t="s">
        <v>311</v>
      </c>
      <c r="D303" s="114" t="s">
        <v>556</v>
      </c>
      <c r="E303" s="114" t="s">
        <v>3</v>
      </c>
      <c r="F303" s="115" t="s">
        <v>247</v>
      </c>
      <c r="H303" s="50" t="str">
        <f t="shared" si="12"/>
        <v>Nataša – Preis-Bedenik – OK Kapela – Ž21B</v>
      </c>
      <c r="J303" s="50" t="str">
        <f t="shared" si="13"/>
        <v>Nataša – Preis-Bedenik – OK Kapela</v>
      </c>
      <c r="L303" s="50" t="str">
        <f t="shared" si="14"/>
        <v>Nataša – Preis-Bedenik</v>
      </c>
      <c r="N303" s="113"/>
      <c r="O303" s="114"/>
      <c r="P303" s="115"/>
    </row>
    <row r="304" spans="2:16" x14ac:dyDescent="0.25">
      <c r="B304" s="113">
        <v>1350</v>
      </c>
      <c r="C304" s="114" t="s">
        <v>97</v>
      </c>
      <c r="D304" s="114" t="s">
        <v>96</v>
      </c>
      <c r="E304" s="114" t="s">
        <v>3</v>
      </c>
      <c r="F304" s="115" t="s">
        <v>91</v>
      </c>
      <c r="H304" s="50" t="str">
        <f t="shared" si="12"/>
        <v>Branimir – Putniković – OK Kapela – M21B</v>
      </c>
      <c r="J304" s="50" t="str">
        <f t="shared" si="13"/>
        <v>Branimir – Putniković – OK Kapela</v>
      </c>
      <c r="L304" s="50" t="str">
        <f t="shared" si="14"/>
        <v>Branimir – Putniković</v>
      </c>
      <c r="N304" s="113"/>
      <c r="O304" s="114"/>
      <c r="P304" s="115"/>
    </row>
    <row r="305" spans="2:16" x14ac:dyDescent="0.25">
      <c r="B305" s="113">
        <v>1363</v>
      </c>
      <c r="C305" s="114" t="s">
        <v>135</v>
      </c>
      <c r="D305" s="114" t="s">
        <v>557</v>
      </c>
      <c r="E305" s="114" t="s">
        <v>3</v>
      </c>
      <c r="F305" s="115" t="s">
        <v>167</v>
      </c>
      <c r="H305" s="50" t="str">
        <f t="shared" si="12"/>
        <v>Darko – Raškaj – OK Kapela – M55</v>
      </c>
      <c r="J305" s="50" t="str">
        <f t="shared" si="13"/>
        <v>Darko – Raškaj – OK Kapela</v>
      </c>
      <c r="L305" s="50" t="str">
        <f t="shared" si="14"/>
        <v>Darko – Raškaj</v>
      </c>
      <c r="N305" s="113"/>
      <c r="O305" s="114"/>
      <c r="P305" s="115"/>
    </row>
    <row r="306" spans="2:16" x14ac:dyDescent="0.25">
      <c r="B306" s="113">
        <v>1546</v>
      </c>
      <c r="C306" s="114" t="s">
        <v>131</v>
      </c>
      <c r="D306" s="114" t="s">
        <v>130</v>
      </c>
      <c r="E306" s="114" t="s">
        <v>3</v>
      </c>
      <c r="F306" s="115" t="s">
        <v>115</v>
      </c>
      <c r="H306" s="50" t="str">
        <f t="shared" si="12"/>
        <v>Goran – Rihter – OK Kapela – M35</v>
      </c>
      <c r="J306" s="50" t="str">
        <f t="shared" si="13"/>
        <v>Goran – Rihter – OK Kapela</v>
      </c>
      <c r="L306" s="50" t="str">
        <f t="shared" si="14"/>
        <v>Goran – Rihter</v>
      </c>
      <c r="N306" s="113"/>
      <c r="O306" s="114"/>
      <c r="P306" s="115"/>
    </row>
    <row r="307" spans="2:16" x14ac:dyDescent="0.25">
      <c r="B307" s="113">
        <v>1788</v>
      </c>
      <c r="C307" s="114" t="s">
        <v>102</v>
      </c>
      <c r="D307" s="114" t="s">
        <v>558</v>
      </c>
      <c r="E307" s="114" t="s">
        <v>3</v>
      </c>
      <c r="F307" s="115"/>
      <c r="H307" s="50" t="str">
        <f t="shared" si="12"/>
        <v>Dario – Rocco – OK Kapela</v>
      </c>
      <c r="J307" s="50" t="str">
        <f t="shared" si="13"/>
        <v>Dario – Rocco – OK Kapela</v>
      </c>
      <c r="L307" s="50" t="str">
        <f t="shared" si="14"/>
        <v>Dario – Rocco</v>
      </c>
      <c r="N307" s="113"/>
      <c r="O307" s="114"/>
      <c r="P307" s="115"/>
    </row>
    <row r="308" spans="2:16" x14ac:dyDescent="0.25">
      <c r="B308" s="113">
        <v>1789</v>
      </c>
      <c r="C308" s="114" t="s">
        <v>88</v>
      </c>
      <c r="D308" s="114" t="s">
        <v>559</v>
      </c>
      <c r="E308" s="114" t="s">
        <v>3</v>
      </c>
      <c r="F308" s="115"/>
      <c r="H308" s="50" t="str">
        <f t="shared" si="12"/>
        <v>Dominik – Sabljak – OK Kapela</v>
      </c>
      <c r="J308" s="50" t="str">
        <f t="shared" si="13"/>
        <v>Dominik – Sabljak – OK Kapela</v>
      </c>
      <c r="L308" s="50" t="str">
        <f t="shared" si="14"/>
        <v>Dominik – Sabljak</v>
      </c>
      <c r="N308" s="113"/>
      <c r="O308" s="114"/>
      <c r="P308" s="115"/>
    </row>
    <row r="309" spans="2:16" x14ac:dyDescent="0.25">
      <c r="B309" s="113">
        <v>1790</v>
      </c>
      <c r="C309" s="114" t="s">
        <v>84</v>
      </c>
      <c r="D309" s="114" t="s">
        <v>560</v>
      </c>
      <c r="E309" s="114" t="s">
        <v>3</v>
      </c>
      <c r="F309" s="115"/>
      <c r="H309" s="50" t="str">
        <f t="shared" si="12"/>
        <v>Vedran – Sabljić – OK Kapela</v>
      </c>
      <c r="J309" s="50" t="str">
        <f t="shared" si="13"/>
        <v>Vedran – Sabljić – OK Kapela</v>
      </c>
      <c r="L309" s="50" t="str">
        <f t="shared" si="14"/>
        <v>Vedran – Sabljić</v>
      </c>
      <c r="N309" s="113"/>
      <c r="O309" s="114"/>
      <c r="P309" s="115"/>
    </row>
    <row r="310" spans="2:16" x14ac:dyDescent="0.25">
      <c r="B310" s="113">
        <v>1479</v>
      </c>
      <c r="C310" s="114" t="s">
        <v>102</v>
      </c>
      <c r="D310" s="114" t="s">
        <v>561</v>
      </c>
      <c r="E310" s="114" t="s">
        <v>3</v>
      </c>
      <c r="F310" s="115" t="s">
        <v>167</v>
      </c>
      <c r="H310" s="50" t="str">
        <f t="shared" si="12"/>
        <v>Dario – Sekušak – OK Kapela – M55</v>
      </c>
      <c r="J310" s="50" t="str">
        <f t="shared" si="13"/>
        <v>Dario – Sekušak – OK Kapela</v>
      </c>
      <c r="L310" s="50" t="str">
        <f t="shared" si="14"/>
        <v>Dario – Sekušak</v>
      </c>
      <c r="N310" s="113"/>
      <c r="O310" s="114"/>
      <c r="P310" s="115"/>
    </row>
    <row r="311" spans="2:16" x14ac:dyDescent="0.25">
      <c r="B311" s="113">
        <v>1565</v>
      </c>
      <c r="C311" s="114" t="s">
        <v>293</v>
      </c>
      <c r="D311" s="114" t="s">
        <v>298</v>
      </c>
      <c r="E311" s="114" t="s">
        <v>3</v>
      </c>
      <c r="F311" s="115" t="s">
        <v>269</v>
      </c>
      <c r="H311" s="50" t="str">
        <f t="shared" si="12"/>
        <v>Ivana – Sertić – OK Kapela – Ž35</v>
      </c>
      <c r="J311" s="50" t="str">
        <f t="shared" si="13"/>
        <v>Ivana – Sertić – OK Kapela</v>
      </c>
      <c r="L311" s="50" t="str">
        <f t="shared" si="14"/>
        <v>Ivana – Sertić</v>
      </c>
      <c r="N311" s="113"/>
      <c r="O311" s="114"/>
      <c r="P311" s="115"/>
    </row>
    <row r="312" spans="2:16" x14ac:dyDescent="0.25">
      <c r="B312" s="113">
        <v>1791</v>
      </c>
      <c r="C312" s="114" t="s">
        <v>192</v>
      </c>
      <c r="D312" s="114" t="s">
        <v>562</v>
      </c>
      <c r="E312" s="114" t="s">
        <v>3</v>
      </c>
      <c r="F312" s="115"/>
      <c r="H312" s="50" t="str">
        <f t="shared" si="12"/>
        <v>Ana – Simon – OK Kapela</v>
      </c>
      <c r="J312" s="50" t="str">
        <f t="shared" si="13"/>
        <v>Ana – Simon – OK Kapela</v>
      </c>
      <c r="L312" s="50" t="str">
        <f t="shared" si="14"/>
        <v>Ana – Simon</v>
      </c>
      <c r="N312" s="113"/>
      <c r="O312" s="114"/>
      <c r="P312" s="115"/>
    </row>
    <row r="313" spans="2:16" x14ac:dyDescent="0.25">
      <c r="B313" s="113">
        <v>1581</v>
      </c>
      <c r="C313" s="114" t="s">
        <v>446</v>
      </c>
      <c r="D313" s="114" t="s">
        <v>563</v>
      </c>
      <c r="E313" s="114" t="s">
        <v>3</v>
      </c>
      <c r="F313" s="115"/>
      <c r="H313" s="50" t="str">
        <f t="shared" si="12"/>
        <v>Nikola – Škorić – OK Kapela</v>
      </c>
      <c r="J313" s="50" t="str">
        <f t="shared" si="13"/>
        <v>Nikola – Škorić – OK Kapela</v>
      </c>
      <c r="L313" s="50" t="str">
        <f t="shared" si="14"/>
        <v>Nikola – Škorić</v>
      </c>
      <c r="N313" s="113"/>
      <c r="O313" s="114"/>
      <c r="P313" s="115"/>
    </row>
    <row r="314" spans="2:16" x14ac:dyDescent="0.25">
      <c r="B314" s="113">
        <v>1417</v>
      </c>
      <c r="C314" s="114" t="s">
        <v>371</v>
      </c>
      <c r="D314" s="114" t="s">
        <v>564</v>
      </c>
      <c r="E314" s="114" t="s">
        <v>3</v>
      </c>
      <c r="F314" s="115" t="s">
        <v>303</v>
      </c>
      <c r="H314" s="50" t="str">
        <f t="shared" si="12"/>
        <v>Marina – Šojat – OK Kapela – Ž45</v>
      </c>
      <c r="J314" s="50" t="str">
        <f t="shared" si="13"/>
        <v>Marina – Šojat – OK Kapela</v>
      </c>
      <c r="L314" s="50" t="str">
        <f t="shared" si="14"/>
        <v>Marina – Šojat</v>
      </c>
      <c r="N314" s="113"/>
      <c r="O314" s="114"/>
      <c r="P314" s="115"/>
    </row>
    <row r="315" spans="2:16" x14ac:dyDescent="0.25">
      <c r="B315" s="113">
        <v>1282</v>
      </c>
      <c r="C315" s="114" t="s">
        <v>129</v>
      </c>
      <c r="D315" s="114" t="s">
        <v>128</v>
      </c>
      <c r="E315" s="114" t="s">
        <v>3</v>
      </c>
      <c r="F315" s="115" t="s">
        <v>115</v>
      </c>
      <c r="H315" s="50" t="str">
        <f t="shared" si="12"/>
        <v>Vladimir – Spasić – OK Kapela – M35</v>
      </c>
      <c r="J315" s="50" t="str">
        <f t="shared" si="13"/>
        <v>Vladimir – Spasić – OK Kapela</v>
      </c>
      <c r="L315" s="50" t="str">
        <f t="shared" si="14"/>
        <v>Vladimir – Spasić</v>
      </c>
      <c r="N315" s="113"/>
      <c r="O315" s="114"/>
      <c r="P315" s="115"/>
    </row>
    <row r="316" spans="2:16" x14ac:dyDescent="0.25">
      <c r="B316" s="113">
        <v>1358</v>
      </c>
      <c r="C316" s="114" t="s">
        <v>176</v>
      </c>
      <c r="D316" s="114" t="s">
        <v>175</v>
      </c>
      <c r="E316" s="114" t="s">
        <v>3</v>
      </c>
      <c r="F316" s="115" t="s">
        <v>167</v>
      </c>
      <c r="H316" s="50" t="str">
        <f t="shared" si="12"/>
        <v>Krešo – Špoljar – OK Kapela – M55</v>
      </c>
      <c r="J316" s="50" t="str">
        <f t="shared" si="13"/>
        <v>Krešo – Špoljar – OK Kapela</v>
      </c>
      <c r="L316" s="50" t="str">
        <f t="shared" si="14"/>
        <v>Krešo – Špoljar</v>
      </c>
      <c r="N316" s="113"/>
      <c r="O316" s="114"/>
      <c r="P316" s="115"/>
    </row>
    <row r="317" spans="2:16" x14ac:dyDescent="0.25">
      <c r="B317" s="113">
        <v>1032</v>
      </c>
      <c r="C317" s="114" t="s">
        <v>253</v>
      </c>
      <c r="D317" s="114" t="s">
        <v>252</v>
      </c>
      <c r="E317" s="114" t="s">
        <v>3</v>
      </c>
      <c r="F317" s="115" t="s">
        <v>247</v>
      </c>
      <c r="H317" s="50" t="str">
        <f t="shared" si="12"/>
        <v>Suzana – Stanić – OK Kapela – Ž21B</v>
      </c>
      <c r="J317" s="50" t="str">
        <f t="shared" si="13"/>
        <v>Suzana – Stanić – OK Kapela</v>
      </c>
      <c r="L317" s="50" t="str">
        <f t="shared" si="14"/>
        <v>Suzana – Stanić</v>
      </c>
      <c r="N317" s="113"/>
      <c r="O317" s="114"/>
      <c r="P317" s="115"/>
    </row>
    <row r="318" spans="2:16" x14ac:dyDescent="0.25">
      <c r="B318" s="113">
        <v>1348</v>
      </c>
      <c r="C318" s="114" t="s">
        <v>378</v>
      </c>
      <c r="D318" s="114" t="s">
        <v>565</v>
      </c>
      <c r="E318" s="114" t="s">
        <v>3</v>
      </c>
      <c r="F318" s="115" t="s">
        <v>91</v>
      </c>
      <c r="H318" s="50" t="str">
        <f t="shared" si="12"/>
        <v>Bruno – Stanković – OK Kapela – M21B</v>
      </c>
      <c r="J318" s="50" t="str">
        <f t="shared" si="13"/>
        <v>Bruno – Stanković – OK Kapela</v>
      </c>
      <c r="L318" s="50" t="str">
        <f t="shared" si="14"/>
        <v>Bruno – Stanković</v>
      </c>
      <c r="N318" s="113"/>
      <c r="O318" s="119"/>
      <c r="P318" s="115"/>
    </row>
    <row r="319" spans="2:16" x14ac:dyDescent="0.25">
      <c r="B319" s="113">
        <v>1872</v>
      </c>
      <c r="C319" s="114" t="s">
        <v>293</v>
      </c>
      <c r="D319" s="114" t="s">
        <v>488</v>
      </c>
      <c r="E319" s="114" t="s">
        <v>3</v>
      </c>
      <c r="F319" s="115" t="s">
        <v>247</v>
      </c>
      <c r="H319" s="50" t="str">
        <f t="shared" si="12"/>
        <v>Ivana – Stankovski – OK Kapela – Ž21B</v>
      </c>
      <c r="J319" s="50" t="str">
        <f t="shared" si="13"/>
        <v>Ivana – Stankovski – OK Kapela</v>
      </c>
      <c r="L319" s="50" t="str">
        <f t="shared" si="14"/>
        <v>Ivana – Stankovski</v>
      </c>
      <c r="N319" s="113"/>
      <c r="O319" s="114"/>
      <c r="P319" s="115"/>
    </row>
    <row r="320" spans="2:16" x14ac:dyDescent="0.25">
      <c r="B320" s="113">
        <v>1499</v>
      </c>
      <c r="C320" s="114" t="s">
        <v>388</v>
      </c>
      <c r="D320" s="114" t="s">
        <v>566</v>
      </c>
      <c r="E320" s="114" t="s">
        <v>3</v>
      </c>
      <c r="F320" s="115" t="s">
        <v>115</v>
      </c>
      <c r="H320" s="50" t="str">
        <f t="shared" si="12"/>
        <v>Vanja – Suhina – OK Kapela – M35</v>
      </c>
      <c r="J320" s="50" t="str">
        <f t="shared" si="13"/>
        <v>Vanja – Suhina – OK Kapela</v>
      </c>
      <c r="L320" s="50" t="str">
        <f t="shared" si="14"/>
        <v>Vanja – Suhina</v>
      </c>
      <c r="N320" s="113"/>
      <c r="O320" s="114"/>
      <c r="P320" s="115"/>
    </row>
    <row r="321" spans="2:16" x14ac:dyDescent="0.25">
      <c r="B321" s="113">
        <v>1487</v>
      </c>
      <c r="C321" s="114" t="s">
        <v>135</v>
      </c>
      <c r="D321" s="114" t="s">
        <v>134</v>
      </c>
      <c r="E321" s="114" t="s">
        <v>3</v>
      </c>
      <c r="F321" s="115" t="s">
        <v>115</v>
      </c>
      <c r="H321" s="50" t="str">
        <f t="shared" si="12"/>
        <v>Darko – Surjan – OK Kapela – M35</v>
      </c>
      <c r="J321" s="50" t="str">
        <f t="shared" si="13"/>
        <v>Darko – Surjan – OK Kapela</v>
      </c>
      <c r="L321" s="50" t="str">
        <f t="shared" si="14"/>
        <v>Darko – Surjan</v>
      </c>
      <c r="N321" s="113"/>
      <c r="O321" s="114"/>
      <c r="P321" s="115"/>
    </row>
    <row r="322" spans="2:16" x14ac:dyDescent="0.25">
      <c r="B322" s="113">
        <v>1420</v>
      </c>
      <c r="C322" s="114" t="s">
        <v>163</v>
      </c>
      <c r="D322" s="114" t="s">
        <v>162</v>
      </c>
      <c r="E322" s="114" t="s">
        <v>3</v>
      </c>
      <c r="F322" s="115" t="s">
        <v>91</v>
      </c>
      <c r="H322" s="50" t="str">
        <f t="shared" si="12"/>
        <v>Zdravko – Tonković – OK Kapela – M21B</v>
      </c>
      <c r="J322" s="50" t="str">
        <f t="shared" si="13"/>
        <v>Zdravko – Tonković – OK Kapela</v>
      </c>
      <c r="L322" s="50" t="str">
        <f t="shared" si="14"/>
        <v>Zdravko – Tonković</v>
      </c>
      <c r="N322" s="113"/>
      <c r="O322" s="114"/>
      <c r="P322" s="115"/>
    </row>
    <row r="323" spans="2:16" x14ac:dyDescent="0.25">
      <c r="B323" s="113">
        <v>1072</v>
      </c>
      <c r="C323" s="114" t="s">
        <v>158</v>
      </c>
      <c r="D323" s="114" t="s">
        <v>157</v>
      </c>
      <c r="E323" s="114" t="s">
        <v>3</v>
      </c>
      <c r="F323" s="115" t="s">
        <v>141</v>
      </c>
      <c r="H323" s="50" t="str">
        <f t="shared" si="12"/>
        <v>Vlatko – Tounec – OK Kapela – M45</v>
      </c>
      <c r="J323" s="50" t="str">
        <f t="shared" si="13"/>
        <v>Vlatko – Tounec – OK Kapela</v>
      </c>
      <c r="L323" s="50" t="str">
        <f t="shared" si="14"/>
        <v>Vlatko – Tounec</v>
      </c>
      <c r="N323" s="113"/>
      <c r="O323" s="114"/>
      <c r="P323" s="115"/>
    </row>
    <row r="324" spans="2:16" x14ac:dyDescent="0.25">
      <c r="B324" s="113">
        <v>1126</v>
      </c>
      <c r="C324" s="114" t="s">
        <v>129</v>
      </c>
      <c r="D324" s="114" t="s">
        <v>151</v>
      </c>
      <c r="E324" s="114" t="s">
        <v>3</v>
      </c>
      <c r="F324" s="115" t="s">
        <v>141</v>
      </c>
      <c r="H324" s="50" t="str">
        <f t="shared" si="12"/>
        <v>Vladimir – Trivunović – OK Kapela – M45</v>
      </c>
      <c r="J324" s="50" t="str">
        <f t="shared" si="13"/>
        <v>Vladimir – Trivunović – OK Kapela</v>
      </c>
      <c r="L324" s="50" t="str">
        <f t="shared" si="14"/>
        <v>Vladimir – Trivunović</v>
      </c>
      <c r="N324" s="113"/>
      <c r="O324" s="114"/>
      <c r="P324" s="115"/>
    </row>
    <row r="325" spans="2:16" x14ac:dyDescent="0.25">
      <c r="B325" s="113">
        <v>1319</v>
      </c>
      <c r="C325" s="114" t="s">
        <v>293</v>
      </c>
      <c r="D325" s="114" t="s">
        <v>567</v>
      </c>
      <c r="E325" s="114" t="s">
        <v>3</v>
      </c>
      <c r="F325" s="115" t="s">
        <v>247</v>
      </c>
      <c r="H325" s="50" t="str">
        <f t="shared" si="12"/>
        <v>Ivana – Ulrich Cvenić – OK Kapela – Ž21B</v>
      </c>
      <c r="J325" s="50" t="str">
        <f t="shared" si="13"/>
        <v>Ivana – Ulrich Cvenić – OK Kapela</v>
      </c>
      <c r="L325" s="50" t="str">
        <f t="shared" si="14"/>
        <v>Ivana – Ulrich Cvenić</v>
      </c>
      <c r="N325" s="113"/>
      <c r="O325" s="114"/>
      <c r="P325" s="115"/>
    </row>
    <row r="326" spans="2:16" x14ac:dyDescent="0.25">
      <c r="B326" s="113">
        <v>1083</v>
      </c>
      <c r="C326" s="114" t="s">
        <v>568</v>
      </c>
      <c r="D326" s="114" t="s">
        <v>107</v>
      </c>
      <c r="E326" s="114" t="s">
        <v>3</v>
      </c>
      <c r="F326" s="115" t="s">
        <v>4</v>
      </c>
      <c r="H326" s="50" t="str">
        <f t="shared" si="12"/>
        <v>Fabijan – Vidaković – OK Kapela – M12</v>
      </c>
      <c r="J326" s="50" t="str">
        <f t="shared" si="13"/>
        <v>Fabijan – Vidaković – OK Kapela</v>
      </c>
      <c r="L326" s="50" t="str">
        <f t="shared" si="14"/>
        <v>Fabijan – Vidaković</v>
      </c>
      <c r="N326" s="113"/>
      <c r="O326" s="114"/>
      <c r="P326" s="115"/>
    </row>
    <row r="327" spans="2:16" x14ac:dyDescent="0.25">
      <c r="B327" s="113">
        <v>1259</v>
      </c>
      <c r="C327" s="114" t="s">
        <v>221</v>
      </c>
      <c r="D327" s="114" t="s">
        <v>107</v>
      </c>
      <c r="E327" s="114" t="s">
        <v>3</v>
      </c>
      <c r="F327" s="115" t="s">
        <v>219</v>
      </c>
      <c r="H327" s="50" t="str">
        <f t="shared" si="12"/>
        <v>Majda – Vidaković – OK Kapela – Ž16</v>
      </c>
      <c r="J327" s="50" t="str">
        <f t="shared" si="13"/>
        <v>Majda – Vidaković – OK Kapela</v>
      </c>
      <c r="L327" s="50" t="str">
        <f t="shared" si="14"/>
        <v>Majda – Vidaković</v>
      </c>
      <c r="N327" s="113"/>
      <c r="O327" s="114"/>
      <c r="P327" s="115"/>
    </row>
    <row r="328" spans="2:16" x14ac:dyDescent="0.25">
      <c r="B328" s="113">
        <v>1398</v>
      </c>
      <c r="C328" s="114" t="s">
        <v>108</v>
      </c>
      <c r="D328" s="114" t="s">
        <v>107</v>
      </c>
      <c r="E328" s="114" t="s">
        <v>3</v>
      </c>
      <c r="F328" s="115" t="s">
        <v>91</v>
      </c>
      <c r="H328" s="50" t="str">
        <f t="shared" si="12"/>
        <v>Zvonko – Vidaković – OK Kapela – M21B</v>
      </c>
      <c r="J328" s="50" t="str">
        <f t="shared" si="13"/>
        <v>Zvonko – Vidaković – OK Kapela</v>
      </c>
      <c r="L328" s="50" t="str">
        <f t="shared" si="14"/>
        <v>Zvonko – Vidaković</v>
      </c>
      <c r="N328" s="113"/>
      <c r="O328" s="114"/>
      <c r="P328" s="115"/>
    </row>
    <row r="329" spans="2:16" x14ac:dyDescent="0.25">
      <c r="B329" s="113">
        <v>1089</v>
      </c>
      <c r="C329" s="114" t="s">
        <v>102</v>
      </c>
      <c r="D329" s="114" t="s">
        <v>101</v>
      </c>
      <c r="E329" s="114" t="s">
        <v>3</v>
      </c>
      <c r="F329" s="115" t="s">
        <v>91</v>
      </c>
      <c r="H329" s="50" t="str">
        <f t="shared" si="12"/>
        <v>Dario – Vodopija – OK Kapela – M21B</v>
      </c>
      <c r="J329" s="50" t="str">
        <f t="shared" si="13"/>
        <v>Dario – Vodopija – OK Kapela</v>
      </c>
      <c r="L329" s="50" t="str">
        <f t="shared" si="14"/>
        <v>Dario – Vodopija</v>
      </c>
      <c r="N329" s="113"/>
      <c r="O329" s="114"/>
      <c r="P329" s="115"/>
    </row>
    <row r="330" spans="2:16" x14ac:dyDescent="0.25">
      <c r="B330" s="113">
        <v>1498</v>
      </c>
      <c r="C330" s="114" t="s">
        <v>131</v>
      </c>
      <c r="D330" s="114" t="s">
        <v>101</v>
      </c>
      <c r="E330" s="114" t="s">
        <v>3</v>
      </c>
      <c r="F330" s="115" t="s">
        <v>115</v>
      </c>
      <c r="H330" s="50" t="str">
        <f t="shared" si="12"/>
        <v>Goran – Vodopija – OK Kapela – M35</v>
      </c>
      <c r="J330" s="50" t="str">
        <f t="shared" si="13"/>
        <v>Goran – Vodopija – OK Kapela</v>
      </c>
      <c r="L330" s="50" t="str">
        <f t="shared" si="14"/>
        <v>Goran – Vodopija</v>
      </c>
      <c r="N330" s="113"/>
      <c r="O330" s="114"/>
      <c r="P330" s="115"/>
    </row>
    <row r="331" spans="2:16" x14ac:dyDescent="0.25">
      <c r="B331" s="113">
        <v>1388</v>
      </c>
      <c r="C331" s="114" t="s">
        <v>140</v>
      </c>
      <c r="D331" s="114" t="s">
        <v>122</v>
      </c>
      <c r="E331" s="114" t="s">
        <v>3</v>
      </c>
      <c r="F331" s="115" t="s">
        <v>167</v>
      </c>
      <c r="H331" s="50" t="str">
        <f t="shared" ref="H331:H394" si="15">IF(C331="","",C331) &amp; IF(D331="",""," – " &amp; D331) &amp; IF(E331="",""," – " &amp; E331) &amp; IF(F331="",""," – " &amp; F331)</f>
        <v>Robert – Vuk – OK Kapela – M55</v>
      </c>
      <c r="J331" s="50" t="str">
        <f t="shared" ref="J331:J394" si="16">IF(C331="","",C331) &amp; IF(D331="",""," – " &amp; D331) &amp; IF(E331="",""," – " &amp; E331)</f>
        <v>Robert – Vuk – OK Kapela</v>
      </c>
      <c r="L331" s="50" t="str">
        <f t="shared" ref="L331:L394" si="17">IF(C331="","",C331) &amp; IF(D331="",""," – " &amp; D331)</f>
        <v>Robert – Vuk</v>
      </c>
      <c r="N331" s="113"/>
      <c r="O331" s="114"/>
      <c r="P331" s="115"/>
    </row>
    <row r="332" spans="2:16" x14ac:dyDescent="0.25">
      <c r="B332" s="113">
        <v>1053</v>
      </c>
      <c r="C332" s="114" t="s">
        <v>307</v>
      </c>
      <c r="D332" s="114" t="s">
        <v>122</v>
      </c>
      <c r="E332" s="114" t="s">
        <v>3</v>
      </c>
      <c r="F332" s="115" t="s">
        <v>303</v>
      </c>
      <c r="H332" s="50" t="str">
        <f t="shared" si="15"/>
        <v>Srebrenka – Vuk – OK Kapela – Ž45</v>
      </c>
      <c r="J332" s="50" t="str">
        <f t="shared" si="16"/>
        <v>Srebrenka – Vuk – OK Kapela</v>
      </c>
      <c r="L332" s="50" t="str">
        <f t="shared" si="17"/>
        <v>Srebrenka – Vuk</v>
      </c>
      <c r="N332" s="113"/>
      <c r="O332" s="114"/>
      <c r="P332" s="115"/>
    </row>
    <row r="333" spans="2:16" x14ac:dyDescent="0.25">
      <c r="B333" s="113">
        <v>1075</v>
      </c>
      <c r="C333" s="114" t="s">
        <v>153</v>
      </c>
      <c r="D333" s="114" t="s">
        <v>152</v>
      </c>
      <c r="E333" s="114" t="s">
        <v>3</v>
      </c>
      <c r="F333" s="115" t="s">
        <v>141</v>
      </c>
      <c r="H333" s="50" t="str">
        <f t="shared" si="15"/>
        <v>Mladen – Vukmanović – OK Kapela – M45</v>
      </c>
      <c r="J333" s="50" t="str">
        <f t="shared" si="16"/>
        <v>Mladen – Vukmanović – OK Kapela</v>
      </c>
      <c r="L333" s="50" t="str">
        <f t="shared" si="17"/>
        <v>Mladen – Vukmanović</v>
      </c>
      <c r="N333" s="113"/>
      <c r="O333" s="114"/>
      <c r="P333" s="115"/>
    </row>
    <row r="334" spans="2:16" x14ac:dyDescent="0.25">
      <c r="B334" s="113">
        <v>1094</v>
      </c>
      <c r="C334" s="114" t="s">
        <v>230</v>
      </c>
      <c r="D334" s="114" t="s">
        <v>152</v>
      </c>
      <c r="E334" s="114" t="s">
        <v>3</v>
      </c>
      <c r="F334" s="115" t="s">
        <v>231</v>
      </c>
      <c r="H334" s="50" t="str">
        <f t="shared" si="15"/>
        <v>Vinka – Vukmanović – OK Kapela – Ž21A</v>
      </c>
      <c r="J334" s="50" t="str">
        <f t="shared" si="16"/>
        <v>Vinka – Vukmanović – OK Kapela</v>
      </c>
      <c r="L334" s="50" t="str">
        <f t="shared" si="17"/>
        <v>Vinka – Vukmanović</v>
      </c>
      <c r="N334" s="113"/>
      <c r="O334" s="114"/>
      <c r="P334" s="115"/>
    </row>
    <row r="335" spans="2:16" x14ac:dyDescent="0.25">
      <c r="B335" s="113">
        <v>1382</v>
      </c>
      <c r="C335" s="114" t="s">
        <v>569</v>
      </c>
      <c r="D335" s="114" t="s">
        <v>570</v>
      </c>
      <c r="E335" s="114" t="s">
        <v>3</v>
      </c>
      <c r="F335" s="115" t="s">
        <v>41</v>
      </c>
      <c r="H335" s="50" t="str">
        <f t="shared" si="15"/>
        <v>Bepo – Željem – OK Kapela – M16</v>
      </c>
      <c r="J335" s="50" t="str">
        <f t="shared" si="16"/>
        <v>Bepo – Željem – OK Kapela</v>
      </c>
      <c r="L335" s="50" t="str">
        <f t="shared" si="17"/>
        <v>Bepo – Željem</v>
      </c>
      <c r="N335" s="113"/>
      <c r="O335" s="114"/>
      <c r="P335" s="115"/>
    </row>
    <row r="336" spans="2:16" x14ac:dyDescent="0.25">
      <c r="B336" s="113">
        <v>1449</v>
      </c>
      <c r="C336" s="114" t="s">
        <v>436</v>
      </c>
      <c r="D336" s="114" t="s">
        <v>570</v>
      </c>
      <c r="E336" s="114" t="s">
        <v>3</v>
      </c>
      <c r="F336" s="115" t="s">
        <v>91</v>
      </c>
      <c r="H336" s="50" t="str">
        <f t="shared" si="15"/>
        <v>Roko – Željem – OK Kapela – M21B</v>
      </c>
      <c r="J336" s="50" t="str">
        <f t="shared" si="16"/>
        <v>Roko – Željem – OK Kapela</v>
      </c>
      <c r="L336" s="50" t="str">
        <f t="shared" si="17"/>
        <v>Roko – Željem</v>
      </c>
      <c r="N336" s="113"/>
      <c r="O336" s="114"/>
      <c r="P336" s="115"/>
    </row>
    <row r="337" spans="2:16" x14ac:dyDescent="0.25">
      <c r="B337" s="113">
        <v>1061</v>
      </c>
      <c r="C337" s="114" t="s">
        <v>129</v>
      </c>
      <c r="D337" s="114" t="s">
        <v>571</v>
      </c>
      <c r="E337" s="114" t="s">
        <v>3</v>
      </c>
      <c r="F337" s="115" t="s">
        <v>91</v>
      </c>
      <c r="H337" s="50" t="str">
        <f t="shared" si="15"/>
        <v>Vladimir – Ževrnja – OK Kapela – M21B</v>
      </c>
      <c r="J337" s="50" t="str">
        <f t="shared" si="16"/>
        <v>Vladimir – Ževrnja – OK Kapela</v>
      </c>
      <c r="L337" s="50" t="str">
        <f t="shared" si="17"/>
        <v>Vladimir – Ževrnja</v>
      </c>
      <c r="N337" s="113"/>
      <c r="O337" s="114"/>
      <c r="P337" s="115"/>
    </row>
    <row r="338" spans="2:16" x14ac:dyDescent="0.25">
      <c r="B338" s="113">
        <v>1275</v>
      </c>
      <c r="C338" s="114" t="s">
        <v>300</v>
      </c>
      <c r="D338" s="114" t="s">
        <v>299</v>
      </c>
      <c r="E338" s="114" t="s">
        <v>3</v>
      </c>
      <c r="F338" s="115" t="s">
        <v>269</v>
      </c>
      <c r="H338" s="50" t="str">
        <f t="shared" si="15"/>
        <v>Marijana – Žgela Putniković – OK Kapela – Ž35</v>
      </c>
      <c r="J338" s="50" t="str">
        <f t="shared" si="16"/>
        <v>Marijana – Žgela Putniković – OK Kapela</v>
      </c>
      <c r="L338" s="50" t="str">
        <f t="shared" si="17"/>
        <v>Marijana – Žgela Putniković</v>
      </c>
      <c r="N338" s="113"/>
      <c r="O338" s="114"/>
      <c r="P338" s="115"/>
    </row>
    <row r="339" spans="2:16" x14ac:dyDescent="0.25">
      <c r="B339" s="113">
        <v>1950</v>
      </c>
      <c r="C339" s="114" t="s">
        <v>293</v>
      </c>
      <c r="D339" s="114" t="s">
        <v>1076</v>
      </c>
      <c r="E339" s="114" t="s">
        <v>3</v>
      </c>
      <c r="F339" s="115"/>
      <c r="H339" s="50" t="str">
        <f t="shared" si="15"/>
        <v>Ivana – Žitnik – OK Kapela</v>
      </c>
      <c r="J339" s="50" t="str">
        <f t="shared" si="16"/>
        <v>Ivana – Žitnik – OK Kapela</v>
      </c>
      <c r="L339" s="50" t="str">
        <f t="shared" si="17"/>
        <v>Ivana – Žitnik</v>
      </c>
      <c r="N339" s="113"/>
      <c r="O339" s="114"/>
      <c r="P339" s="115"/>
    </row>
    <row r="340" spans="2:16" x14ac:dyDescent="0.25">
      <c r="B340" s="113">
        <v>1656</v>
      </c>
      <c r="C340" s="114" t="s">
        <v>314</v>
      </c>
      <c r="D340" s="114" t="s">
        <v>572</v>
      </c>
      <c r="E340" s="114" t="s">
        <v>26</v>
      </c>
      <c r="F340" s="115"/>
      <c r="H340" s="50" t="str">
        <f t="shared" si="15"/>
        <v>Sanja – Benaković – OK Maksimir</v>
      </c>
      <c r="J340" s="50" t="str">
        <f t="shared" si="16"/>
        <v>Sanja – Benaković – OK Maksimir</v>
      </c>
      <c r="L340" s="50" t="str">
        <f t="shared" si="17"/>
        <v>Sanja – Benaković</v>
      </c>
      <c r="N340" s="113"/>
      <c r="O340" s="114"/>
      <c r="P340" s="115"/>
    </row>
    <row r="341" spans="2:16" x14ac:dyDescent="0.25">
      <c r="B341" s="113">
        <v>1060</v>
      </c>
      <c r="C341" s="114" t="s">
        <v>183</v>
      </c>
      <c r="D341" s="114" t="s">
        <v>182</v>
      </c>
      <c r="E341" s="114" t="s">
        <v>26</v>
      </c>
      <c r="F341" s="115" t="s">
        <v>573</v>
      </c>
      <c r="H341" s="50" t="str">
        <f t="shared" si="15"/>
        <v>Radovan – Čepelak – OK Maksimir – M70</v>
      </c>
      <c r="J341" s="50" t="str">
        <f t="shared" si="16"/>
        <v>Radovan – Čepelak – OK Maksimir</v>
      </c>
      <c r="L341" s="50" t="str">
        <f t="shared" si="17"/>
        <v>Radovan – Čepelak</v>
      </c>
      <c r="N341" s="113"/>
      <c r="O341" s="114"/>
      <c r="P341" s="115"/>
    </row>
    <row r="342" spans="2:16" x14ac:dyDescent="0.25">
      <c r="B342" s="113">
        <v>1062</v>
      </c>
      <c r="C342" s="114" t="s">
        <v>271</v>
      </c>
      <c r="D342" s="114" t="s">
        <v>270</v>
      </c>
      <c r="E342" s="114" t="s">
        <v>26</v>
      </c>
      <c r="F342" s="115" t="s">
        <v>269</v>
      </c>
      <c r="H342" s="50" t="str">
        <f t="shared" si="15"/>
        <v>Fabiana – Cini – OK Maksimir – Ž35</v>
      </c>
      <c r="J342" s="50" t="str">
        <f t="shared" si="16"/>
        <v>Fabiana – Cini – OK Maksimir</v>
      </c>
      <c r="L342" s="50" t="str">
        <f t="shared" si="17"/>
        <v>Fabiana – Cini</v>
      </c>
      <c r="N342" s="113"/>
      <c r="O342" s="114"/>
      <c r="P342" s="115"/>
    </row>
    <row r="343" spans="2:16" x14ac:dyDescent="0.25">
      <c r="B343" s="113">
        <v>1593</v>
      </c>
      <c r="C343" s="114" t="s">
        <v>345</v>
      </c>
      <c r="D343" s="114" t="s">
        <v>574</v>
      </c>
      <c r="E343" s="114" t="s">
        <v>26</v>
      </c>
      <c r="F343" s="115"/>
      <c r="H343" s="50" t="str">
        <f t="shared" si="15"/>
        <v>Matej – Čović – OK Maksimir</v>
      </c>
      <c r="J343" s="50" t="str">
        <f t="shared" si="16"/>
        <v>Matej – Čović – OK Maksimir</v>
      </c>
      <c r="L343" s="50" t="str">
        <f t="shared" si="17"/>
        <v>Matej – Čović</v>
      </c>
      <c r="N343" s="113"/>
      <c r="O343" s="114"/>
      <c r="P343" s="115"/>
    </row>
    <row r="344" spans="2:16" x14ac:dyDescent="0.25">
      <c r="B344" s="113">
        <v>1354</v>
      </c>
      <c r="C344" s="114" t="s">
        <v>153</v>
      </c>
      <c r="D344" s="114" t="s">
        <v>575</v>
      </c>
      <c r="E344" s="114" t="s">
        <v>26</v>
      </c>
      <c r="F344" s="115" t="s">
        <v>573</v>
      </c>
      <c r="H344" s="50" t="str">
        <f t="shared" si="15"/>
        <v>Mladen – Debić – OK Maksimir – M70</v>
      </c>
      <c r="J344" s="50" t="str">
        <f t="shared" si="16"/>
        <v>Mladen – Debić – OK Maksimir</v>
      </c>
      <c r="L344" s="50" t="str">
        <f t="shared" si="17"/>
        <v>Mladen – Debić</v>
      </c>
      <c r="N344" s="113"/>
      <c r="O344" s="114"/>
      <c r="P344" s="115"/>
    </row>
    <row r="345" spans="2:16" x14ac:dyDescent="0.25">
      <c r="B345" s="113">
        <v>1418</v>
      </c>
      <c r="C345" s="114" t="s">
        <v>114</v>
      </c>
      <c r="D345" s="114" t="s">
        <v>113</v>
      </c>
      <c r="E345" s="114" t="s">
        <v>26</v>
      </c>
      <c r="F345" s="115" t="s">
        <v>115</v>
      </c>
      <c r="H345" s="50" t="str">
        <f t="shared" si="15"/>
        <v>Petar – Delić – OK Maksimir – M35</v>
      </c>
      <c r="J345" s="50" t="str">
        <f t="shared" si="16"/>
        <v>Petar – Delić – OK Maksimir</v>
      </c>
      <c r="L345" s="50" t="str">
        <f t="shared" si="17"/>
        <v>Petar – Delić</v>
      </c>
      <c r="N345" s="113"/>
      <c r="O345" s="114"/>
      <c r="P345" s="115"/>
    </row>
    <row r="346" spans="2:16" x14ac:dyDescent="0.25">
      <c r="B346" s="113">
        <v>1369</v>
      </c>
      <c r="C346" s="114" t="s">
        <v>576</v>
      </c>
      <c r="D346" s="114" t="s">
        <v>577</v>
      </c>
      <c r="E346" s="114" t="s">
        <v>26</v>
      </c>
      <c r="F346" s="115" t="s">
        <v>247</v>
      </c>
      <c r="H346" s="50" t="str">
        <f t="shared" si="15"/>
        <v>Doroteja – Držaić – OK Maksimir – Ž21B</v>
      </c>
      <c r="J346" s="50" t="str">
        <f t="shared" si="16"/>
        <v>Doroteja – Držaić – OK Maksimir</v>
      </c>
      <c r="L346" s="50" t="str">
        <f t="shared" si="17"/>
        <v>Doroteja – Držaić</v>
      </c>
      <c r="N346" s="113"/>
      <c r="O346" s="114"/>
      <c r="P346" s="115"/>
    </row>
    <row r="347" spans="2:16" x14ac:dyDescent="0.25">
      <c r="B347" s="113">
        <v>1618</v>
      </c>
      <c r="C347" s="114" t="s">
        <v>578</v>
      </c>
      <c r="D347" s="114" t="s">
        <v>579</v>
      </c>
      <c r="E347" s="114" t="s">
        <v>26</v>
      </c>
      <c r="F347" s="115"/>
      <c r="H347" s="50" t="str">
        <f t="shared" si="15"/>
        <v>Hanna – Fejzić – OK Maksimir</v>
      </c>
      <c r="J347" s="50" t="str">
        <f t="shared" si="16"/>
        <v>Hanna – Fejzić – OK Maksimir</v>
      </c>
      <c r="L347" s="50" t="str">
        <f t="shared" si="17"/>
        <v>Hanna – Fejzić</v>
      </c>
      <c r="N347" s="113"/>
      <c r="O347" s="114"/>
      <c r="P347" s="115"/>
    </row>
    <row r="348" spans="2:16" x14ac:dyDescent="0.25">
      <c r="B348" s="113">
        <v>1202</v>
      </c>
      <c r="C348" s="114" t="s">
        <v>580</v>
      </c>
      <c r="D348" s="114" t="s">
        <v>581</v>
      </c>
      <c r="E348" s="114" t="s">
        <v>26</v>
      </c>
      <c r="F348" s="115" t="s">
        <v>231</v>
      </c>
      <c r="H348" s="50" t="str">
        <f t="shared" si="15"/>
        <v>Margaux Marthe Marie – Grioche – OK Maksimir – Ž21A</v>
      </c>
      <c r="J348" s="50" t="str">
        <f t="shared" si="16"/>
        <v>Margaux Marthe Marie – Grioche – OK Maksimir</v>
      </c>
      <c r="L348" s="50" t="str">
        <f t="shared" si="17"/>
        <v>Margaux Marthe Marie – Grioche</v>
      </c>
      <c r="N348" s="113"/>
      <c r="O348" s="114"/>
      <c r="P348" s="115"/>
    </row>
    <row r="349" spans="2:16" x14ac:dyDescent="0.25">
      <c r="B349" s="113">
        <v>1286</v>
      </c>
      <c r="C349" s="114" t="s">
        <v>582</v>
      </c>
      <c r="D349" s="114" t="s">
        <v>583</v>
      </c>
      <c r="E349" s="114" t="s">
        <v>26</v>
      </c>
      <c r="F349" s="115"/>
      <c r="H349" s="50" t="str">
        <f t="shared" si="15"/>
        <v>Tajana – Holjevac-Gagulić – OK Maksimir</v>
      </c>
      <c r="J349" s="50" t="str">
        <f t="shared" si="16"/>
        <v>Tajana – Holjevac-Gagulić – OK Maksimir</v>
      </c>
      <c r="L349" s="50" t="str">
        <f t="shared" si="17"/>
        <v>Tajana – Holjevac-Gagulić</v>
      </c>
      <c r="N349" s="113"/>
      <c r="O349" s="114"/>
      <c r="P349" s="115"/>
    </row>
    <row r="350" spans="2:16" x14ac:dyDescent="0.25">
      <c r="B350" s="113">
        <v>1130</v>
      </c>
      <c r="C350" s="114" t="s">
        <v>63</v>
      </c>
      <c r="D350" s="114" t="s">
        <v>62</v>
      </c>
      <c r="E350" s="114" t="s">
        <v>26</v>
      </c>
      <c r="F350" s="115" t="s">
        <v>61</v>
      </c>
      <c r="H350" s="50" t="str">
        <f t="shared" si="15"/>
        <v>Lobel – Horvat – OK Maksimir – M21A</v>
      </c>
      <c r="J350" s="50" t="str">
        <f t="shared" si="16"/>
        <v>Lobel – Horvat – OK Maksimir</v>
      </c>
      <c r="L350" s="50" t="str">
        <f t="shared" si="17"/>
        <v>Lobel – Horvat</v>
      </c>
      <c r="N350" s="113"/>
      <c r="O350" s="114"/>
      <c r="P350" s="115"/>
    </row>
    <row r="351" spans="2:16" x14ac:dyDescent="0.25">
      <c r="B351" s="113">
        <v>1515</v>
      </c>
      <c r="C351" s="114" t="s">
        <v>249</v>
      </c>
      <c r="D351" s="114" t="s">
        <v>62</v>
      </c>
      <c r="E351" s="114" t="s">
        <v>26</v>
      </c>
      <c r="F351" s="115" t="s">
        <v>303</v>
      </c>
      <c r="H351" s="50" t="str">
        <f t="shared" si="15"/>
        <v>Mirjana – Horvat – OK Maksimir – Ž45</v>
      </c>
      <c r="J351" s="50" t="str">
        <f t="shared" si="16"/>
        <v>Mirjana – Horvat – OK Maksimir</v>
      </c>
      <c r="L351" s="50" t="str">
        <f t="shared" si="17"/>
        <v>Mirjana – Horvat</v>
      </c>
      <c r="N351" s="113"/>
      <c r="O351" s="114"/>
      <c r="P351" s="115"/>
    </row>
    <row r="352" spans="2:16" x14ac:dyDescent="0.25">
      <c r="B352" s="113">
        <v>1109</v>
      </c>
      <c r="C352" s="114" t="s">
        <v>168</v>
      </c>
      <c r="D352" s="114" t="s">
        <v>62</v>
      </c>
      <c r="E352" s="114" t="s">
        <v>26</v>
      </c>
      <c r="F352" s="115" t="s">
        <v>167</v>
      </c>
      <c r="H352" s="50" t="str">
        <f t="shared" si="15"/>
        <v>Saša – Horvat – OK Maksimir – M55</v>
      </c>
      <c r="J352" s="50" t="str">
        <f t="shared" si="16"/>
        <v>Saša – Horvat – OK Maksimir</v>
      </c>
      <c r="L352" s="50" t="str">
        <f t="shared" si="17"/>
        <v>Saša – Horvat</v>
      </c>
      <c r="N352" s="113"/>
      <c r="O352" s="114"/>
      <c r="P352" s="115"/>
    </row>
    <row r="353" spans="2:16" x14ac:dyDescent="0.25">
      <c r="B353" s="113">
        <v>1223</v>
      </c>
      <c r="C353" s="114" t="s">
        <v>584</v>
      </c>
      <c r="D353" s="114" t="s">
        <v>62</v>
      </c>
      <c r="E353" s="114" t="s">
        <v>26</v>
      </c>
      <c r="F353" s="115" t="s">
        <v>61</v>
      </c>
      <c r="H353" s="50" t="str">
        <f t="shared" si="15"/>
        <v>Vjeran – Horvat – OK Maksimir – M21A</v>
      </c>
      <c r="J353" s="50" t="str">
        <f t="shared" si="16"/>
        <v>Vjeran – Horvat – OK Maksimir</v>
      </c>
      <c r="L353" s="50" t="str">
        <f t="shared" si="17"/>
        <v>Vjeran – Horvat</v>
      </c>
      <c r="N353" s="113"/>
      <c r="O353" s="114"/>
      <c r="P353" s="115"/>
    </row>
    <row r="354" spans="2:16" x14ac:dyDescent="0.25">
      <c r="B354" s="113">
        <v>1372</v>
      </c>
      <c r="C354" s="114" t="s">
        <v>295</v>
      </c>
      <c r="D354" s="114" t="s">
        <v>294</v>
      </c>
      <c r="E354" s="114" t="s">
        <v>26</v>
      </c>
      <c r="F354" s="115" t="s">
        <v>303</v>
      </c>
      <c r="H354" s="50" t="str">
        <f t="shared" si="15"/>
        <v>Mirka – Jakšić – OK Maksimir – Ž45</v>
      </c>
      <c r="J354" s="50" t="str">
        <f t="shared" si="16"/>
        <v>Mirka – Jakšić – OK Maksimir</v>
      </c>
      <c r="L354" s="50" t="str">
        <f t="shared" si="17"/>
        <v>Mirka – Jakšić</v>
      </c>
      <c r="N354" s="113"/>
      <c r="O354" s="114"/>
      <c r="P354" s="115"/>
    </row>
    <row r="355" spans="2:16" x14ac:dyDescent="0.25">
      <c r="B355" s="113">
        <v>1228</v>
      </c>
      <c r="C355" s="114" t="s">
        <v>258</v>
      </c>
      <c r="D355" s="114" t="s">
        <v>585</v>
      </c>
      <c r="E355" s="114" t="s">
        <v>26</v>
      </c>
      <c r="F355" s="115" t="s">
        <v>303</v>
      </c>
      <c r="H355" s="50" t="str">
        <f t="shared" si="15"/>
        <v>Višnja – Kabalin Borenić – OK Maksimir – Ž45</v>
      </c>
      <c r="J355" s="50" t="str">
        <f t="shared" si="16"/>
        <v>Višnja – Kabalin Borenić – OK Maksimir</v>
      </c>
      <c r="L355" s="50" t="str">
        <f t="shared" si="17"/>
        <v>Višnja – Kabalin Borenić</v>
      </c>
      <c r="N355" s="113"/>
      <c r="O355" s="114"/>
      <c r="P355" s="115"/>
    </row>
    <row r="356" spans="2:16" x14ac:dyDescent="0.25">
      <c r="B356" s="113">
        <v>1404</v>
      </c>
      <c r="C356" s="114" t="s">
        <v>586</v>
      </c>
      <c r="D356" s="114" t="s">
        <v>118</v>
      </c>
      <c r="E356" s="114" t="s">
        <v>26</v>
      </c>
      <c r="F356" s="115" t="s">
        <v>196</v>
      </c>
      <c r="H356" s="50" t="str">
        <f t="shared" si="15"/>
        <v>Greta – Kaniški – OK Maksimir – Ž12</v>
      </c>
      <c r="J356" s="50" t="str">
        <f t="shared" si="16"/>
        <v>Greta – Kaniški – OK Maksimir</v>
      </c>
      <c r="L356" s="50" t="str">
        <f t="shared" si="17"/>
        <v>Greta – Kaniški</v>
      </c>
      <c r="N356" s="113"/>
      <c r="O356" s="114"/>
      <c r="P356" s="115"/>
    </row>
    <row r="357" spans="2:16" x14ac:dyDescent="0.25">
      <c r="B357" s="113">
        <v>1439</v>
      </c>
      <c r="C357" s="114" t="s">
        <v>587</v>
      </c>
      <c r="D357" s="114" t="s">
        <v>118</v>
      </c>
      <c r="E357" s="114" t="s">
        <v>26</v>
      </c>
      <c r="F357" s="115" t="s">
        <v>228</v>
      </c>
      <c r="H357" s="50" t="str">
        <f t="shared" si="15"/>
        <v>Laura – Kaniški – OK Maksimir – Ž20</v>
      </c>
      <c r="J357" s="50" t="str">
        <f t="shared" si="16"/>
        <v>Laura – Kaniški – OK Maksimir</v>
      </c>
      <c r="L357" s="50" t="str">
        <f t="shared" si="17"/>
        <v>Laura – Kaniški</v>
      </c>
      <c r="N357" s="113"/>
      <c r="O357" s="114"/>
      <c r="P357" s="115"/>
    </row>
    <row r="358" spans="2:16" x14ac:dyDescent="0.25">
      <c r="B358" s="113">
        <v>1321</v>
      </c>
      <c r="C358" s="114" t="s">
        <v>114</v>
      </c>
      <c r="D358" s="114" t="s">
        <v>118</v>
      </c>
      <c r="E358" s="114" t="s">
        <v>26</v>
      </c>
      <c r="F358" s="115" t="s">
        <v>4</v>
      </c>
      <c r="H358" s="50" t="str">
        <f t="shared" si="15"/>
        <v>Petar – Kaniški – OK Maksimir – M12</v>
      </c>
      <c r="J358" s="50" t="str">
        <f t="shared" si="16"/>
        <v>Petar – Kaniški – OK Maksimir</v>
      </c>
      <c r="L358" s="50" t="str">
        <f t="shared" si="17"/>
        <v>Petar – Kaniški</v>
      </c>
      <c r="N358" s="113"/>
      <c r="O358" s="114"/>
      <c r="P358" s="115"/>
    </row>
    <row r="359" spans="2:16" x14ac:dyDescent="0.25">
      <c r="B359" s="113">
        <v>1475</v>
      </c>
      <c r="C359" s="114" t="s">
        <v>140</v>
      </c>
      <c r="D359" s="114" t="s">
        <v>118</v>
      </c>
      <c r="E359" s="114" t="s">
        <v>26</v>
      </c>
      <c r="F359" s="115" t="s">
        <v>141</v>
      </c>
      <c r="H359" s="50" t="str">
        <f t="shared" si="15"/>
        <v>Robert – Kaniški – OK Maksimir – M45</v>
      </c>
      <c r="J359" s="50" t="str">
        <f t="shared" si="16"/>
        <v>Robert – Kaniški – OK Maksimir</v>
      </c>
      <c r="L359" s="50" t="str">
        <f t="shared" si="17"/>
        <v>Robert – Kaniški</v>
      </c>
      <c r="N359" s="113"/>
      <c r="O359" s="114"/>
      <c r="P359" s="115"/>
    </row>
    <row r="360" spans="2:16" x14ac:dyDescent="0.25">
      <c r="B360" s="113">
        <v>1138</v>
      </c>
      <c r="C360" s="114" t="s">
        <v>76</v>
      </c>
      <c r="D360" s="114" t="s">
        <v>118</v>
      </c>
      <c r="E360" s="114" t="s">
        <v>26</v>
      </c>
      <c r="F360" s="115"/>
      <c r="H360" s="50" t="str">
        <f t="shared" si="15"/>
        <v>Tomislav – Kaniški – OK Maksimir</v>
      </c>
      <c r="J360" s="50" t="str">
        <f t="shared" si="16"/>
        <v>Tomislav – Kaniški – OK Maksimir</v>
      </c>
      <c r="L360" s="50" t="str">
        <f t="shared" si="17"/>
        <v>Tomislav – Kaniški</v>
      </c>
      <c r="N360" s="113"/>
      <c r="O360" s="114"/>
      <c r="P360" s="115"/>
    </row>
    <row r="361" spans="2:16" x14ac:dyDescent="0.25">
      <c r="B361" s="113">
        <v>1535</v>
      </c>
      <c r="C361" s="114" t="s">
        <v>88</v>
      </c>
      <c r="D361" s="114" t="s">
        <v>87</v>
      </c>
      <c r="E361" s="114" t="s">
        <v>26</v>
      </c>
      <c r="F361" s="115" t="s">
        <v>61</v>
      </c>
      <c r="H361" s="50" t="str">
        <f t="shared" si="15"/>
        <v>Dominik – Kirin – OK Maksimir – M21A</v>
      </c>
      <c r="J361" s="50" t="str">
        <f t="shared" si="16"/>
        <v>Dominik – Kirin – OK Maksimir</v>
      </c>
      <c r="L361" s="50" t="str">
        <f t="shared" si="17"/>
        <v>Dominik – Kirin</v>
      </c>
      <c r="N361" s="113"/>
      <c r="O361" s="114"/>
      <c r="P361" s="115"/>
    </row>
    <row r="362" spans="2:16" x14ac:dyDescent="0.25">
      <c r="B362" s="113">
        <v>1176</v>
      </c>
      <c r="C362" s="114" t="s">
        <v>88</v>
      </c>
      <c r="D362" s="114" t="s">
        <v>588</v>
      </c>
      <c r="E362" s="114" t="s">
        <v>26</v>
      </c>
      <c r="F362" s="115" t="s">
        <v>91</v>
      </c>
      <c r="H362" s="50" t="str">
        <f t="shared" si="15"/>
        <v>Dominik – Klasić – OK Maksimir – M21B</v>
      </c>
      <c r="J362" s="50" t="str">
        <f t="shared" si="16"/>
        <v>Dominik – Klasić – OK Maksimir</v>
      </c>
      <c r="L362" s="50" t="str">
        <f t="shared" si="17"/>
        <v>Dominik – Klasić</v>
      </c>
      <c r="N362" s="113"/>
      <c r="O362" s="114"/>
      <c r="P362" s="115"/>
    </row>
    <row r="363" spans="2:16" x14ac:dyDescent="0.25">
      <c r="B363" s="113">
        <v>1337</v>
      </c>
      <c r="C363" s="114" t="s">
        <v>589</v>
      </c>
      <c r="D363" s="114" t="s">
        <v>590</v>
      </c>
      <c r="E363" s="114" t="s">
        <v>26</v>
      </c>
      <c r="F363" s="115" t="s">
        <v>247</v>
      </c>
      <c r="H363" s="50" t="str">
        <f t="shared" si="15"/>
        <v>Kyra – Krahenbuhl – OK Maksimir – Ž21B</v>
      </c>
      <c r="J363" s="50" t="str">
        <f t="shared" si="16"/>
        <v>Kyra – Krahenbuhl – OK Maksimir</v>
      </c>
      <c r="L363" s="50" t="str">
        <f t="shared" si="17"/>
        <v>Kyra – Krahenbuhl</v>
      </c>
      <c r="N363" s="113"/>
      <c r="O363" s="114"/>
      <c r="P363" s="115"/>
    </row>
    <row r="364" spans="2:16" x14ac:dyDescent="0.25">
      <c r="B364" s="113">
        <v>1225</v>
      </c>
      <c r="C364" s="114" t="s">
        <v>310</v>
      </c>
      <c r="D364" s="114" t="s">
        <v>309</v>
      </c>
      <c r="E364" s="114" t="s">
        <v>26</v>
      </c>
      <c r="F364" s="115" t="s">
        <v>303</v>
      </c>
      <c r="H364" s="50" t="str">
        <f t="shared" si="15"/>
        <v>Evelyn – Kraintz – OK Maksimir – Ž45</v>
      </c>
      <c r="J364" s="50" t="str">
        <f t="shared" si="16"/>
        <v>Evelyn – Kraintz – OK Maksimir</v>
      </c>
      <c r="L364" s="50" t="str">
        <f t="shared" si="17"/>
        <v>Evelyn – Kraintz</v>
      </c>
      <c r="N364" s="113"/>
      <c r="O364" s="114"/>
      <c r="P364" s="115"/>
    </row>
    <row r="365" spans="2:16" x14ac:dyDescent="0.25">
      <c r="B365" s="113">
        <v>1250</v>
      </c>
      <c r="C365" s="114" t="s">
        <v>591</v>
      </c>
      <c r="D365" s="114" t="s">
        <v>592</v>
      </c>
      <c r="E365" s="114" t="s">
        <v>26</v>
      </c>
      <c r="F365" s="115" t="s">
        <v>179</v>
      </c>
      <c r="H365" s="50" t="str">
        <f t="shared" si="15"/>
        <v>Antun Zoran – Krivokapić – OK Maksimir – M65</v>
      </c>
      <c r="J365" s="50" t="str">
        <f t="shared" si="16"/>
        <v>Antun Zoran – Krivokapić – OK Maksimir</v>
      </c>
      <c r="L365" s="50" t="str">
        <f t="shared" si="17"/>
        <v>Antun Zoran – Krivokapić</v>
      </c>
      <c r="N365" s="113"/>
      <c r="O365" s="114"/>
      <c r="P365" s="115"/>
    </row>
    <row r="366" spans="2:16" x14ac:dyDescent="0.25">
      <c r="B366" s="113">
        <v>1655</v>
      </c>
      <c r="C366" s="114" t="s">
        <v>249</v>
      </c>
      <c r="D366" s="114" t="s">
        <v>594</v>
      </c>
      <c r="E366" s="114" t="s">
        <v>26</v>
      </c>
      <c r="F366" s="115"/>
      <c r="H366" s="50" t="str">
        <f t="shared" si="15"/>
        <v>Mirjana – Marchiotti – OK Maksimir</v>
      </c>
      <c r="J366" s="50" t="str">
        <f t="shared" si="16"/>
        <v>Mirjana – Marchiotti – OK Maksimir</v>
      </c>
      <c r="L366" s="50" t="str">
        <f t="shared" si="17"/>
        <v>Mirjana – Marchiotti</v>
      </c>
      <c r="N366" s="113"/>
      <c r="O366" s="114"/>
      <c r="P366" s="115"/>
    </row>
    <row r="367" spans="2:16" x14ac:dyDescent="0.25">
      <c r="B367" s="113">
        <v>1755</v>
      </c>
      <c r="C367" s="114" t="s">
        <v>595</v>
      </c>
      <c r="D367" s="114" t="s">
        <v>596</v>
      </c>
      <c r="E367" s="114" t="s">
        <v>26</v>
      </c>
      <c r="F367" s="115"/>
      <c r="H367" s="50" t="str">
        <f t="shared" si="15"/>
        <v>Asmir – Mašić – OK Maksimir</v>
      </c>
      <c r="J367" s="50" t="str">
        <f t="shared" si="16"/>
        <v>Asmir – Mašić – OK Maksimir</v>
      </c>
      <c r="L367" s="50" t="str">
        <f t="shared" si="17"/>
        <v>Asmir – Mašić</v>
      </c>
      <c r="N367" s="113"/>
      <c r="O367" s="114"/>
      <c r="P367" s="115"/>
    </row>
    <row r="368" spans="2:16" x14ac:dyDescent="0.25">
      <c r="B368" s="113">
        <v>1562</v>
      </c>
      <c r="C368" s="114" t="s">
        <v>135</v>
      </c>
      <c r="D368" s="114" t="s">
        <v>145</v>
      </c>
      <c r="E368" s="114" t="s">
        <v>26</v>
      </c>
      <c r="F368" s="115" t="s">
        <v>167</v>
      </c>
      <c r="H368" s="50" t="str">
        <f t="shared" si="15"/>
        <v>Darko – Merunka – OK Maksimir – M55</v>
      </c>
      <c r="J368" s="50" t="str">
        <f t="shared" si="16"/>
        <v>Darko – Merunka – OK Maksimir</v>
      </c>
      <c r="L368" s="50" t="str">
        <f t="shared" si="17"/>
        <v>Darko – Merunka</v>
      </c>
      <c r="N368" s="113"/>
      <c r="O368" s="114"/>
      <c r="P368" s="115"/>
    </row>
    <row r="369" spans="2:16" x14ac:dyDescent="0.25">
      <c r="B369" s="113">
        <v>1608</v>
      </c>
      <c r="C369" s="114" t="s">
        <v>597</v>
      </c>
      <c r="D369" s="114" t="s">
        <v>598</v>
      </c>
      <c r="E369" s="114" t="s">
        <v>26</v>
      </c>
      <c r="F369" s="115"/>
      <c r="H369" s="50" t="str">
        <f t="shared" si="15"/>
        <v>Alan – Omerčić – OK Maksimir</v>
      </c>
      <c r="J369" s="50" t="str">
        <f t="shared" si="16"/>
        <v>Alan – Omerčić – OK Maksimir</v>
      </c>
      <c r="L369" s="50" t="str">
        <f t="shared" si="17"/>
        <v>Alan – Omerčić</v>
      </c>
      <c r="N369" s="113"/>
      <c r="O369" s="114"/>
      <c r="P369" s="115"/>
    </row>
    <row r="370" spans="2:16" x14ac:dyDescent="0.25">
      <c r="B370" s="113">
        <v>1617</v>
      </c>
      <c r="C370" s="114" t="s">
        <v>204</v>
      </c>
      <c r="D370" s="114" t="s">
        <v>598</v>
      </c>
      <c r="E370" s="114" t="s">
        <v>26</v>
      </c>
      <c r="F370" s="115"/>
      <c r="H370" s="50" t="str">
        <f t="shared" si="15"/>
        <v>Helena – Omerčić – OK Maksimir</v>
      </c>
      <c r="J370" s="50" t="str">
        <f t="shared" si="16"/>
        <v>Helena – Omerčić – OK Maksimir</v>
      </c>
      <c r="L370" s="50" t="str">
        <f t="shared" si="17"/>
        <v>Helena – Omerčić</v>
      </c>
      <c r="N370" s="113"/>
      <c r="O370" s="114"/>
      <c r="P370" s="115"/>
    </row>
    <row r="371" spans="2:16" x14ac:dyDescent="0.25">
      <c r="B371" s="113">
        <v>1351</v>
      </c>
      <c r="C371" s="114" t="s">
        <v>599</v>
      </c>
      <c r="D371" s="114" t="s">
        <v>600</v>
      </c>
      <c r="E371" s="114" t="s">
        <v>26</v>
      </c>
      <c r="F371" s="115"/>
      <c r="H371" s="50" t="str">
        <f t="shared" si="15"/>
        <v>Lorena – Orešković – OK Maksimir</v>
      </c>
      <c r="J371" s="50" t="str">
        <f t="shared" si="16"/>
        <v>Lorena – Orešković – OK Maksimir</v>
      </c>
      <c r="L371" s="50" t="str">
        <f t="shared" si="17"/>
        <v>Lorena – Orešković</v>
      </c>
      <c r="N371" s="113"/>
      <c r="O371" s="114"/>
      <c r="P371" s="115"/>
    </row>
    <row r="372" spans="2:16" x14ac:dyDescent="0.25">
      <c r="B372" s="113">
        <v>1949</v>
      </c>
      <c r="C372" s="114" t="s">
        <v>499</v>
      </c>
      <c r="D372" s="114" t="s">
        <v>1075</v>
      </c>
      <c r="E372" s="114" t="s">
        <v>26</v>
      </c>
      <c r="F372" s="115"/>
      <c r="H372" s="50" t="str">
        <f t="shared" si="15"/>
        <v>Ante – Raguž – OK Maksimir</v>
      </c>
      <c r="J372" s="50" t="str">
        <f t="shared" si="16"/>
        <v>Ante – Raguž – OK Maksimir</v>
      </c>
      <c r="L372" s="50" t="str">
        <f t="shared" si="17"/>
        <v>Ante – Raguž</v>
      </c>
      <c r="N372" s="113"/>
      <c r="O372" s="114"/>
      <c r="P372" s="115"/>
    </row>
    <row r="373" spans="2:16" x14ac:dyDescent="0.25">
      <c r="B373" s="113">
        <v>1137</v>
      </c>
      <c r="C373" s="114" t="s">
        <v>275</v>
      </c>
      <c r="D373" s="114" t="s">
        <v>601</v>
      </c>
      <c r="E373" s="114" t="s">
        <v>26</v>
      </c>
      <c r="F373" s="115" t="s">
        <v>269</v>
      </c>
      <c r="H373" s="50" t="str">
        <f t="shared" si="15"/>
        <v>Dunja – Riet, van de – OK Maksimir – Ž35</v>
      </c>
      <c r="J373" s="50" t="str">
        <f t="shared" si="16"/>
        <v>Dunja – Riet, van de – OK Maksimir</v>
      </c>
      <c r="L373" s="50" t="str">
        <f t="shared" si="17"/>
        <v>Dunja – Riet, van de</v>
      </c>
      <c r="N373" s="113"/>
      <c r="O373" s="114"/>
      <c r="P373" s="115"/>
    </row>
    <row r="374" spans="2:16" x14ac:dyDescent="0.25">
      <c r="B374" s="113">
        <v>1014</v>
      </c>
      <c r="C374" s="114" t="s">
        <v>602</v>
      </c>
      <c r="D374" s="114" t="s">
        <v>601</v>
      </c>
      <c r="E374" s="114" t="s">
        <v>26</v>
      </c>
      <c r="F374" s="115"/>
      <c r="H374" s="50" t="str">
        <f t="shared" si="15"/>
        <v>Gerrit – Riet, van de – OK Maksimir</v>
      </c>
      <c r="J374" s="50" t="str">
        <f t="shared" si="16"/>
        <v>Gerrit – Riet, van de – OK Maksimir</v>
      </c>
      <c r="L374" s="50" t="str">
        <f t="shared" si="17"/>
        <v>Gerrit – Riet, van de</v>
      </c>
      <c r="N374" s="113"/>
      <c r="O374" s="114"/>
      <c r="P374" s="115"/>
    </row>
    <row r="375" spans="2:16" x14ac:dyDescent="0.25">
      <c r="B375" s="113">
        <v>1520</v>
      </c>
      <c r="C375" s="114" t="s">
        <v>603</v>
      </c>
      <c r="D375" s="114" t="s">
        <v>604</v>
      </c>
      <c r="E375" s="114" t="s">
        <v>26</v>
      </c>
      <c r="F375" s="115" t="s">
        <v>141</v>
      </c>
      <c r="H375" s="50" t="str">
        <f t="shared" si="15"/>
        <v>Radenko – Romanović – OK Maksimir – M45</v>
      </c>
      <c r="J375" s="50" t="str">
        <f t="shared" si="16"/>
        <v>Radenko – Romanović – OK Maksimir</v>
      </c>
      <c r="L375" s="50" t="str">
        <f t="shared" si="17"/>
        <v>Radenko – Romanović</v>
      </c>
      <c r="N375" s="113"/>
      <c r="O375" s="114"/>
      <c r="P375" s="115"/>
    </row>
    <row r="376" spans="2:16" x14ac:dyDescent="0.25">
      <c r="B376" s="113">
        <v>1383</v>
      </c>
      <c r="C376" s="114" t="s">
        <v>224</v>
      </c>
      <c r="D376" s="114" t="s">
        <v>605</v>
      </c>
      <c r="E376" s="114" t="s">
        <v>26</v>
      </c>
      <c r="F376" s="115" t="s">
        <v>231</v>
      </c>
      <c r="H376" s="50" t="str">
        <f t="shared" si="15"/>
        <v>Nika – Sakar – OK Maksimir – Ž21A</v>
      </c>
      <c r="J376" s="50" t="str">
        <f t="shared" si="16"/>
        <v>Nika – Sakar – OK Maksimir</v>
      </c>
      <c r="L376" s="50" t="str">
        <f t="shared" si="17"/>
        <v>Nika – Sakar</v>
      </c>
      <c r="N376" s="113"/>
      <c r="O376" s="114"/>
      <c r="P376" s="115"/>
    </row>
    <row r="377" spans="2:16" x14ac:dyDescent="0.25">
      <c r="B377" s="113">
        <v>1345</v>
      </c>
      <c r="C377" s="114" t="s">
        <v>235</v>
      </c>
      <c r="D377" s="114" t="s">
        <v>234</v>
      </c>
      <c r="E377" s="114" t="s">
        <v>26</v>
      </c>
      <c r="F377" s="115" t="s">
        <v>231</v>
      </c>
      <c r="H377" s="50" t="str">
        <f t="shared" si="15"/>
        <v>Tena – Sakar Vukić – OK Maksimir – Ž21A</v>
      </c>
      <c r="J377" s="50" t="str">
        <f t="shared" si="16"/>
        <v>Tena – Sakar Vukić – OK Maksimir</v>
      </c>
      <c r="L377" s="50" t="str">
        <f t="shared" si="17"/>
        <v>Tena – Sakar Vukić</v>
      </c>
      <c r="N377" s="113"/>
      <c r="O377" s="114"/>
      <c r="P377" s="115"/>
    </row>
    <row r="378" spans="2:16" x14ac:dyDescent="0.25">
      <c r="B378" s="113">
        <v>1937</v>
      </c>
      <c r="C378" s="114" t="s">
        <v>102</v>
      </c>
      <c r="D378" s="114" t="s">
        <v>606</v>
      </c>
      <c r="E378" s="114" t="s">
        <v>26</v>
      </c>
      <c r="F378" s="115" t="s">
        <v>91</v>
      </c>
      <c r="H378" s="50" t="str">
        <f t="shared" si="15"/>
        <v>Dario – Šimatić – OK Maksimir – M21B</v>
      </c>
      <c r="J378" s="50" t="str">
        <f t="shared" si="16"/>
        <v>Dario – Šimatić – OK Maksimir</v>
      </c>
      <c r="L378" s="50" t="str">
        <f t="shared" si="17"/>
        <v>Dario – Šimatić</v>
      </c>
      <c r="N378" s="113"/>
      <c r="O378" s="114"/>
      <c r="P378" s="115"/>
    </row>
    <row r="379" spans="2:16" x14ac:dyDescent="0.25">
      <c r="B379" s="113">
        <v>1134</v>
      </c>
      <c r="C379" s="114" t="s">
        <v>607</v>
      </c>
      <c r="D379" s="114" t="s">
        <v>608</v>
      </c>
      <c r="E379" s="114" t="s">
        <v>26</v>
      </c>
      <c r="F379" s="115" t="s">
        <v>141</v>
      </c>
      <c r="H379" s="50" t="str">
        <f t="shared" si="15"/>
        <v>Andrej – Smerke – OK Maksimir – M45</v>
      </c>
      <c r="J379" s="50" t="str">
        <f t="shared" si="16"/>
        <v>Andrej – Smerke – OK Maksimir</v>
      </c>
      <c r="L379" s="50" t="str">
        <f t="shared" si="17"/>
        <v>Andrej – Smerke</v>
      </c>
      <c r="N379" s="113"/>
      <c r="O379" s="114"/>
      <c r="P379" s="115"/>
    </row>
    <row r="380" spans="2:16" x14ac:dyDescent="0.25">
      <c r="B380" s="113">
        <v>1143</v>
      </c>
      <c r="C380" s="114" t="s">
        <v>67</v>
      </c>
      <c r="D380" s="114" t="s">
        <v>66</v>
      </c>
      <c r="E380" s="114" t="s">
        <v>26</v>
      </c>
      <c r="F380" s="115" t="s">
        <v>61</v>
      </c>
      <c r="H380" s="50" t="str">
        <f t="shared" si="15"/>
        <v>Andro Vladimir – Štambuk – OK Maksimir – M21A</v>
      </c>
      <c r="J380" s="50" t="str">
        <f t="shared" si="16"/>
        <v>Andro Vladimir – Štambuk – OK Maksimir</v>
      </c>
      <c r="L380" s="50" t="str">
        <f t="shared" si="17"/>
        <v>Andro Vladimir – Štambuk</v>
      </c>
      <c r="N380" s="113"/>
      <c r="O380" s="114"/>
      <c r="P380" s="115"/>
    </row>
    <row r="381" spans="2:16" x14ac:dyDescent="0.25">
      <c r="B381" s="113">
        <v>1158</v>
      </c>
      <c r="C381" s="114" t="s">
        <v>233</v>
      </c>
      <c r="D381" s="114" t="s">
        <v>66</v>
      </c>
      <c r="E381" s="114" t="s">
        <v>26</v>
      </c>
      <c r="F381" s="115" t="s">
        <v>231</v>
      </c>
      <c r="H381" s="50" t="str">
        <f t="shared" si="15"/>
        <v>Iva – Štambuk – OK Maksimir – Ž21A</v>
      </c>
      <c r="J381" s="50" t="str">
        <f t="shared" si="16"/>
        <v>Iva – Štambuk – OK Maksimir</v>
      </c>
      <c r="L381" s="50" t="str">
        <f t="shared" si="17"/>
        <v>Iva – Štambuk</v>
      </c>
      <c r="N381" s="113"/>
      <c r="O381" s="114"/>
      <c r="P381" s="115"/>
    </row>
    <row r="382" spans="2:16" x14ac:dyDescent="0.25">
      <c r="B382" s="113">
        <v>1349</v>
      </c>
      <c r="C382" s="114" t="s">
        <v>147</v>
      </c>
      <c r="D382" s="114" t="s">
        <v>66</v>
      </c>
      <c r="E382" s="114" t="s">
        <v>26</v>
      </c>
      <c r="F382" s="115" t="s">
        <v>61</v>
      </c>
      <c r="H382" s="50" t="str">
        <f t="shared" si="15"/>
        <v>Mario – Štambuk – OK Maksimir – M21A</v>
      </c>
      <c r="J382" s="50" t="str">
        <f t="shared" si="16"/>
        <v>Mario – Štambuk – OK Maksimir</v>
      </c>
      <c r="L382" s="50" t="str">
        <f t="shared" si="17"/>
        <v>Mario – Štambuk</v>
      </c>
      <c r="N382" s="113"/>
      <c r="O382" s="114"/>
      <c r="P382" s="115"/>
    </row>
    <row r="383" spans="2:16" x14ac:dyDescent="0.25">
      <c r="B383" s="113">
        <v>1257</v>
      </c>
      <c r="C383" s="114" t="s">
        <v>114</v>
      </c>
      <c r="D383" s="114" t="s">
        <v>42</v>
      </c>
      <c r="E383" s="114" t="s">
        <v>26</v>
      </c>
      <c r="F383" s="115" t="s">
        <v>167</v>
      </c>
      <c r="H383" s="50" t="str">
        <f t="shared" si="15"/>
        <v>Petar – Strmečki – OK Maksimir – M55</v>
      </c>
      <c r="J383" s="50" t="str">
        <f t="shared" si="16"/>
        <v>Petar – Strmečki – OK Maksimir</v>
      </c>
      <c r="L383" s="50" t="str">
        <f t="shared" si="17"/>
        <v>Petar – Strmečki</v>
      </c>
      <c r="N383" s="113"/>
      <c r="O383" s="114"/>
      <c r="P383" s="115"/>
    </row>
    <row r="384" spans="2:16" x14ac:dyDescent="0.25">
      <c r="B384" s="113">
        <v>1165</v>
      </c>
      <c r="C384" s="114" t="s">
        <v>43</v>
      </c>
      <c r="D384" s="114" t="s">
        <v>42</v>
      </c>
      <c r="E384" s="114" t="s">
        <v>26</v>
      </c>
      <c r="F384" s="115" t="s">
        <v>41</v>
      </c>
      <c r="H384" s="50" t="str">
        <f t="shared" si="15"/>
        <v>Vibor – Strmečki – OK Maksimir – M16</v>
      </c>
      <c r="J384" s="50" t="str">
        <f t="shared" si="16"/>
        <v>Vibor – Strmečki – OK Maksimir</v>
      </c>
      <c r="L384" s="50" t="str">
        <f t="shared" si="17"/>
        <v>Vibor – Strmečki</v>
      </c>
      <c r="N384" s="113"/>
      <c r="O384" s="114"/>
      <c r="P384" s="115"/>
    </row>
    <row r="385" spans="2:16" x14ac:dyDescent="0.25">
      <c r="B385" s="113">
        <v>1276</v>
      </c>
      <c r="C385" s="114" t="s">
        <v>192</v>
      </c>
      <c r="D385" s="114" t="s">
        <v>46</v>
      </c>
      <c r="E385" s="114" t="s">
        <v>26</v>
      </c>
      <c r="F385" s="115" t="s">
        <v>231</v>
      </c>
      <c r="H385" s="50" t="str">
        <f t="shared" si="15"/>
        <v>Ana – Tišljar – OK Maksimir – Ž21A</v>
      </c>
      <c r="J385" s="50" t="str">
        <f t="shared" si="16"/>
        <v>Ana – Tišljar – OK Maksimir</v>
      </c>
      <c r="L385" s="50" t="str">
        <f t="shared" si="17"/>
        <v>Ana – Tišljar</v>
      </c>
      <c r="N385" s="113"/>
      <c r="O385" s="114"/>
      <c r="P385" s="115"/>
    </row>
    <row r="386" spans="2:16" x14ac:dyDescent="0.25">
      <c r="B386" s="113">
        <v>1556</v>
      </c>
      <c r="C386" s="114" t="s">
        <v>339</v>
      </c>
      <c r="D386" s="114" t="s">
        <v>609</v>
      </c>
      <c r="E386" s="114" t="s">
        <v>26</v>
      </c>
      <c r="F386" s="115" t="s">
        <v>573</v>
      </c>
      <c r="H386" s="50" t="str">
        <f t="shared" si="15"/>
        <v>Željko – Ulip – OK Maksimir – M70</v>
      </c>
      <c r="J386" s="50" t="str">
        <f t="shared" si="16"/>
        <v>Željko – Ulip – OK Maksimir</v>
      </c>
      <c r="L386" s="50" t="str">
        <f t="shared" si="17"/>
        <v>Željko – Ulip</v>
      </c>
      <c r="N386" s="113"/>
      <c r="O386" s="114"/>
      <c r="P386" s="115"/>
    </row>
    <row r="387" spans="2:16" x14ac:dyDescent="0.25">
      <c r="B387" s="113">
        <v>1407</v>
      </c>
      <c r="C387" s="114" t="s">
        <v>610</v>
      </c>
      <c r="D387" s="114" t="s">
        <v>611</v>
      </c>
      <c r="E387" s="114" t="s">
        <v>26</v>
      </c>
      <c r="F387" s="115" t="s">
        <v>141</v>
      </c>
      <c r="H387" s="50" t="str">
        <f t="shared" si="15"/>
        <v>Milivoj – Uroić – OK Maksimir – M45</v>
      </c>
      <c r="J387" s="50" t="str">
        <f t="shared" si="16"/>
        <v>Milivoj – Uroić – OK Maksimir</v>
      </c>
      <c r="L387" s="50" t="str">
        <f t="shared" si="17"/>
        <v>Milivoj – Uroić</v>
      </c>
      <c r="N387" s="113"/>
      <c r="O387" s="114"/>
      <c r="P387" s="115"/>
    </row>
    <row r="388" spans="2:16" x14ac:dyDescent="0.25">
      <c r="B388" s="113">
        <v>1456</v>
      </c>
      <c r="C388" s="114" t="s">
        <v>208</v>
      </c>
      <c r="D388" s="114" t="s">
        <v>206</v>
      </c>
      <c r="E388" s="114" t="s">
        <v>26</v>
      </c>
      <c r="F388" s="115" t="s">
        <v>196</v>
      </c>
      <c r="H388" s="50" t="str">
        <f t="shared" si="15"/>
        <v>Beatrice – Velimirović – OK Maksimir – Ž12</v>
      </c>
      <c r="J388" s="50" t="str">
        <f t="shared" si="16"/>
        <v>Beatrice – Velimirović – OK Maksimir</v>
      </c>
      <c r="L388" s="50" t="str">
        <f t="shared" si="17"/>
        <v>Beatrice – Velimirović</v>
      </c>
      <c r="N388" s="113"/>
      <c r="O388" s="114"/>
      <c r="P388" s="115"/>
    </row>
    <row r="389" spans="2:16" x14ac:dyDescent="0.25">
      <c r="B389" s="113">
        <v>1485</v>
      </c>
      <c r="C389" s="114" t="s">
        <v>207</v>
      </c>
      <c r="D389" s="114" t="s">
        <v>206</v>
      </c>
      <c r="E389" s="114" t="s">
        <v>26</v>
      </c>
      <c r="F389" s="115" t="s">
        <v>196</v>
      </c>
      <c r="H389" s="50" t="str">
        <f t="shared" si="15"/>
        <v>Vittoria – Velimirović – OK Maksimir – Ž12</v>
      </c>
      <c r="J389" s="50" t="str">
        <f t="shared" si="16"/>
        <v>Vittoria – Velimirović – OK Maksimir</v>
      </c>
      <c r="L389" s="50" t="str">
        <f t="shared" si="17"/>
        <v>Vittoria – Velimirović</v>
      </c>
      <c r="N389" s="113"/>
      <c r="O389" s="114"/>
      <c r="P389" s="115"/>
    </row>
    <row r="390" spans="2:16" x14ac:dyDescent="0.25">
      <c r="B390" s="113">
        <v>1878</v>
      </c>
      <c r="C390" s="114" t="s">
        <v>277</v>
      </c>
      <c r="D390" s="114" t="s">
        <v>329</v>
      </c>
      <c r="E390" s="114" t="s">
        <v>26</v>
      </c>
      <c r="F390" s="115" t="s">
        <v>330</v>
      </c>
      <c r="H390" s="50" t="str">
        <f t="shared" si="15"/>
        <v>Željka – Vendler Čepelak – OK Maksimir – Ž65</v>
      </c>
      <c r="J390" s="50" t="str">
        <f t="shared" si="16"/>
        <v>Željka – Vendler Čepelak – OK Maksimir</v>
      </c>
      <c r="L390" s="50" t="str">
        <f t="shared" si="17"/>
        <v>Željka – Vendler Čepelak</v>
      </c>
      <c r="N390" s="113"/>
      <c r="O390" s="114"/>
      <c r="P390" s="115"/>
    </row>
    <row r="391" spans="2:16" x14ac:dyDescent="0.25">
      <c r="B391" s="113">
        <v>1313</v>
      </c>
      <c r="C391" s="114" t="s">
        <v>148</v>
      </c>
      <c r="D391" s="114" t="s">
        <v>24</v>
      </c>
      <c r="E391" s="114" t="s">
        <v>26</v>
      </c>
      <c r="F391" s="115" t="s">
        <v>141</v>
      </c>
      <c r="H391" s="50" t="str">
        <f t="shared" si="15"/>
        <v>Bojan – Vukelić – OK Maksimir – M45</v>
      </c>
      <c r="J391" s="50" t="str">
        <f t="shared" si="16"/>
        <v>Bojan – Vukelić – OK Maksimir</v>
      </c>
      <c r="L391" s="50" t="str">
        <f t="shared" si="17"/>
        <v>Bojan – Vukelić</v>
      </c>
      <c r="N391" s="113"/>
      <c r="O391" s="114"/>
      <c r="P391" s="115"/>
    </row>
    <row r="392" spans="2:16" x14ac:dyDescent="0.25">
      <c r="B392" s="113">
        <v>1442</v>
      </c>
      <c r="C392" s="114" t="s">
        <v>195</v>
      </c>
      <c r="D392" s="114" t="s">
        <v>24</v>
      </c>
      <c r="E392" s="114" t="s">
        <v>26</v>
      </c>
      <c r="F392" s="115" t="s">
        <v>219</v>
      </c>
      <c r="H392" s="50" t="str">
        <f t="shared" si="15"/>
        <v>Dora – Vukelić – OK Maksimir – Ž16</v>
      </c>
      <c r="J392" s="50" t="str">
        <f t="shared" si="16"/>
        <v>Dora – Vukelić – OK Maksimir</v>
      </c>
      <c r="L392" s="50" t="str">
        <f t="shared" si="17"/>
        <v>Dora – Vukelić</v>
      </c>
      <c r="N392" s="113"/>
      <c r="O392" s="114"/>
      <c r="P392" s="115"/>
    </row>
    <row r="393" spans="2:16" x14ac:dyDescent="0.25">
      <c r="B393" s="113">
        <v>1170</v>
      </c>
      <c r="C393" s="114" t="s">
        <v>25</v>
      </c>
      <c r="D393" s="114" t="s">
        <v>24</v>
      </c>
      <c r="E393" s="114" t="s">
        <v>26</v>
      </c>
      <c r="F393" s="115" t="s">
        <v>41</v>
      </c>
      <c r="H393" s="50" t="str">
        <f t="shared" si="15"/>
        <v>Juraj – Vukelić – OK Maksimir – M16</v>
      </c>
      <c r="J393" s="50" t="str">
        <f t="shared" si="16"/>
        <v>Juraj – Vukelić – OK Maksimir</v>
      </c>
      <c r="L393" s="50" t="str">
        <f t="shared" si="17"/>
        <v>Juraj – Vukelić</v>
      </c>
      <c r="N393" s="113"/>
      <c r="O393" s="114"/>
      <c r="P393" s="115"/>
    </row>
    <row r="394" spans="2:16" x14ac:dyDescent="0.25">
      <c r="B394" s="113">
        <v>1091</v>
      </c>
      <c r="C394" s="114" t="s">
        <v>436</v>
      </c>
      <c r="D394" s="114" t="s">
        <v>612</v>
      </c>
      <c r="E394" s="114" t="s">
        <v>26</v>
      </c>
      <c r="F394" s="115" t="s">
        <v>4</v>
      </c>
      <c r="H394" s="50" t="str">
        <f t="shared" si="15"/>
        <v>Roko – Vukić – OK Maksimir – M12</v>
      </c>
      <c r="J394" s="50" t="str">
        <f t="shared" si="16"/>
        <v>Roko – Vukić – OK Maksimir</v>
      </c>
      <c r="L394" s="50" t="str">
        <f t="shared" si="17"/>
        <v>Roko – Vukić</v>
      </c>
      <c r="N394" s="113"/>
      <c r="O394" s="114"/>
      <c r="P394" s="115"/>
    </row>
    <row r="395" spans="2:16" x14ac:dyDescent="0.25">
      <c r="B395" s="113">
        <v>1078</v>
      </c>
      <c r="C395" s="114" t="s">
        <v>339</v>
      </c>
      <c r="D395" s="114" t="s">
        <v>613</v>
      </c>
      <c r="E395" s="114" t="s">
        <v>144</v>
      </c>
      <c r="F395" s="115" t="s">
        <v>141</v>
      </c>
      <c r="H395" s="50" t="str">
        <f t="shared" ref="H395:H458" si="18">IF(C395="","",C395) &amp; IF(D395="",""," – " &amp; D395) &amp; IF(E395="",""," – " &amp; E395) &amp; IF(F395="",""," – " &amp; F395)</f>
        <v>Željko – Antolić – OK Međimurje – M45</v>
      </c>
      <c r="J395" s="50" t="str">
        <f t="shared" ref="J395:J458" si="19">IF(C395="","",C395) &amp; IF(D395="",""," – " &amp; D395) &amp; IF(E395="",""," – " &amp; E395)</f>
        <v>Željko – Antolić – OK Međimurje</v>
      </c>
      <c r="L395" s="50" t="str">
        <f t="shared" ref="L395:L458" si="20">IF(C395="","",C395) &amp; IF(D395="",""," – " &amp; D395)</f>
        <v>Željko – Antolić</v>
      </c>
      <c r="N395" s="113"/>
      <c r="O395" s="114"/>
      <c r="P395" s="115"/>
    </row>
    <row r="396" spans="2:16" x14ac:dyDescent="0.25">
      <c r="B396" s="113">
        <v>1192</v>
      </c>
      <c r="C396" s="114" t="s">
        <v>23</v>
      </c>
      <c r="D396" s="114" t="s">
        <v>614</v>
      </c>
      <c r="E396" s="114" t="s">
        <v>144</v>
      </c>
      <c r="F396" s="115" t="s">
        <v>61</v>
      </c>
      <c r="H396" s="50" t="str">
        <f t="shared" si="18"/>
        <v>Luka – Bahun – OK Međimurje – M21A</v>
      </c>
      <c r="J396" s="50" t="str">
        <f t="shared" si="19"/>
        <v>Luka – Bahun – OK Međimurje</v>
      </c>
      <c r="L396" s="50" t="str">
        <f t="shared" si="20"/>
        <v>Luka – Bahun</v>
      </c>
      <c r="N396" s="113"/>
      <c r="O396" s="114"/>
      <c r="P396" s="115"/>
    </row>
    <row r="397" spans="2:16" x14ac:dyDescent="0.25">
      <c r="B397" s="113">
        <v>1196</v>
      </c>
      <c r="C397" s="114" t="s">
        <v>140</v>
      </c>
      <c r="D397" s="114" t="s">
        <v>615</v>
      </c>
      <c r="E397" s="114" t="s">
        <v>144</v>
      </c>
      <c r="F397" s="115" t="s">
        <v>91</v>
      </c>
      <c r="H397" s="50" t="str">
        <f t="shared" si="18"/>
        <v>Robert – Belović – OK Međimurje – M21B</v>
      </c>
      <c r="J397" s="50" t="str">
        <f t="shared" si="19"/>
        <v>Robert – Belović – OK Međimurje</v>
      </c>
      <c r="L397" s="50" t="str">
        <f t="shared" si="20"/>
        <v>Robert – Belović</v>
      </c>
      <c r="N397" s="113"/>
      <c r="O397" s="114"/>
      <c r="P397" s="115"/>
    </row>
    <row r="398" spans="2:16" x14ac:dyDescent="0.25">
      <c r="B398" s="113">
        <v>1267</v>
      </c>
      <c r="C398" s="114" t="s">
        <v>287</v>
      </c>
      <c r="D398" s="114" t="s">
        <v>286</v>
      </c>
      <c r="E398" s="114" t="s">
        <v>144</v>
      </c>
      <c r="F398" s="115" t="s">
        <v>303</v>
      </c>
      <c r="H398" s="50" t="str">
        <f t="shared" si="18"/>
        <v>Jasminka – Cindrić Perković – OK Međimurje – Ž45</v>
      </c>
      <c r="J398" s="50" t="str">
        <f t="shared" si="19"/>
        <v>Jasminka – Cindrić Perković – OK Međimurje</v>
      </c>
      <c r="L398" s="50" t="str">
        <f t="shared" si="20"/>
        <v>Jasminka – Cindrić Perković</v>
      </c>
      <c r="N398" s="113"/>
      <c r="O398" s="114"/>
      <c r="P398" s="115"/>
    </row>
    <row r="399" spans="2:16" x14ac:dyDescent="0.25">
      <c r="B399" s="113">
        <v>1555</v>
      </c>
      <c r="C399" s="114" t="s">
        <v>503</v>
      </c>
      <c r="D399" s="114" t="s">
        <v>616</v>
      </c>
      <c r="E399" s="114" t="s">
        <v>144</v>
      </c>
      <c r="F399" s="115" t="s">
        <v>141</v>
      </c>
      <c r="H399" s="50" t="str">
        <f t="shared" si="18"/>
        <v>Branko – Crljenica – OK Međimurje – M45</v>
      </c>
      <c r="J399" s="50" t="str">
        <f t="shared" si="19"/>
        <v>Branko – Crljenica – OK Međimurje</v>
      </c>
      <c r="L399" s="50" t="str">
        <f t="shared" si="20"/>
        <v>Branko – Crljenica</v>
      </c>
      <c r="N399" s="113"/>
      <c r="O399" s="114"/>
      <c r="P399" s="115"/>
    </row>
    <row r="400" spans="2:16" x14ac:dyDescent="0.25">
      <c r="B400" s="113">
        <v>1558</v>
      </c>
      <c r="C400" s="114" t="s">
        <v>135</v>
      </c>
      <c r="D400" s="114" t="s">
        <v>617</v>
      </c>
      <c r="E400" s="114" t="s">
        <v>144</v>
      </c>
      <c r="F400" s="115" t="s">
        <v>141</v>
      </c>
      <c r="H400" s="50" t="str">
        <f t="shared" si="18"/>
        <v>Darko – Duhović – OK Međimurje – M45</v>
      </c>
      <c r="J400" s="50" t="str">
        <f t="shared" si="19"/>
        <v>Darko – Duhović – OK Međimurje</v>
      </c>
      <c r="L400" s="50" t="str">
        <f t="shared" si="20"/>
        <v>Darko – Duhović</v>
      </c>
      <c r="N400" s="113"/>
      <c r="O400" s="114"/>
      <c r="P400" s="115"/>
    </row>
    <row r="401" spans="2:16" x14ac:dyDescent="0.25">
      <c r="B401" s="113">
        <v>1127</v>
      </c>
      <c r="C401" s="114" t="s">
        <v>73</v>
      </c>
      <c r="D401" s="114" t="s">
        <v>618</v>
      </c>
      <c r="E401" s="114" t="s">
        <v>144</v>
      </c>
      <c r="F401" s="115"/>
      <c r="H401" s="50" t="str">
        <f t="shared" si="18"/>
        <v>Dražen – Henc – OK Međimurje</v>
      </c>
      <c r="J401" s="50" t="str">
        <f t="shared" si="19"/>
        <v>Dražen – Henc – OK Međimurje</v>
      </c>
      <c r="L401" s="50" t="str">
        <f t="shared" si="20"/>
        <v>Dražen – Henc</v>
      </c>
      <c r="N401" s="113"/>
      <c r="O401" s="114"/>
      <c r="P401" s="115"/>
    </row>
    <row r="402" spans="2:16" x14ac:dyDescent="0.25">
      <c r="B402" s="113">
        <v>1399</v>
      </c>
      <c r="C402" s="114" t="s">
        <v>168</v>
      </c>
      <c r="D402" s="114" t="s">
        <v>62</v>
      </c>
      <c r="E402" s="114" t="s">
        <v>144</v>
      </c>
      <c r="F402" s="115"/>
      <c r="H402" s="50" t="str">
        <f t="shared" si="18"/>
        <v>Saša – Horvat – OK Međimurje</v>
      </c>
      <c r="J402" s="50" t="str">
        <f t="shared" si="19"/>
        <v>Saša – Horvat – OK Međimurje</v>
      </c>
      <c r="L402" s="50" t="str">
        <f t="shared" si="20"/>
        <v>Saša – Horvat</v>
      </c>
      <c r="N402" s="113"/>
      <c r="O402" s="114"/>
      <c r="P402" s="115"/>
    </row>
    <row r="403" spans="2:16" x14ac:dyDescent="0.25">
      <c r="B403" s="113">
        <v>1318</v>
      </c>
      <c r="C403" s="114" t="s">
        <v>73</v>
      </c>
      <c r="D403" s="114" t="s">
        <v>619</v>
      </c>
      <c r="E403" s="114" t="s">
        <v>144</v>
      </c>
      <c r="F403" s="115" t="s">
        <v>167</v>
      </c>
      <c r="H403" s="50" t="str">
        <f t="shared" si="18"/>
        <v>Dražen – Janžek – OK Međimurje – M55</v>
      </c>
      <c r="J403" s="50" t="str">
        <f t="shared" si="19"/>
        <v>Dražen – Janžek – OK Međimurje</v>
      </c>
      <c r="L403" s="50" t="str">
        <f t="shared" si="20"/>
        <v>Dražen – Janžek</v>
      </c>
      <c r="N403" s="113"/>
      <c r="O403" s="114"/>
      <c r="P403" s="115"/>
    </row>
    <row r="404" spans="2:16" x14ac:dyDescent="0.25">
      <c r="B404" s="113">
        <v>1171</v>
      </c>
      <c r="C404" s="114" t="s">
        <v>620</v>
      </c>
      <c r="D404" s="114" t="s">
        <v>619</v>
      </c>
      <c r="E404" s="114" t="s">
        <v>144</v>
      </c>
      <c r="F404" s="115" t="s">
        <v>91</v>
      </c>
      <c r="H404" s="50" t="str">
        <f t="shared" si="18"/>
        <v>Gregor – Janžek – OK Međimurje – M21B</v>
      </c>
      <c r="J404" s="50" t="str">
        <f t="shared" si="19"/>
        <v>Gregor – Janžek – OK Međimurje</v>
      </c>
      <c r="L404" s="50" t="str">
        <f t="shared" si="20"/>
        <v>Gregor – Janžek</v>
      </c>
      <c r="N404" s="113"/>
      <c r="O404" s="114"/>
      <c r="P404" s="115"/>
    </row>
    <row r="405" spans="2:16" x14ac:dyDescent="0.25">
      <c r="B405" s="113">
        <v>1507</v>
      </c>
      <c r="C405" s="114" t="s">
        <v>9</v>
      </c>
      <c r="D405" s="114" t="s">
        <v>619</v>
      </c>
      <c r="E405" s="114" t="s">
        <v>144</v>
      </c>
      <c r="F405" s="115" t="s">
        <v>91</v>
      </c>
      <c r="H405" s="50" t="str">
        <f t="shared" si="18"/>
        <v>Lovro – Janžek – OK Međimurje – M21B</v>
      </c>
      <c r="J405" s="50" t="str">
        <f t="shared" si="19"/>
        <v>Lovro – Janžek – OK Međimurje</v>
      </c>
      <c r="L405" s="50" t="str">
        <f t="shared" si="20"/>
        <v>Lovro – Janžek</v>
      </c>
      <c r="N405" s="113"/>
      <c r="O405" s="114"/>
      <c r="P405" s="115"/>
    </row>
    <row r="406" spans="2:16" x14ac:dyDescent="0.25">
      <c r="B406" s="113">
        <v>1384</v>
      </c>
      <c r="C406" s="114" t="s">
        <v>621</v>
      </c>
      <c r="D406" s="114" t="s">
        <v>619</v>
      </c>
      <c r="E406" s="114" t="s">
        <v>144</v>
      </c>
      <c r="F406" s="115" t="s">
        <v>303</v>
      </c>
      <c r="H406" s="50" t="str">
        <f t="shared" si="18"/>
        <v>Smiljana – Janžek – OK Međimurje – Ž45</v>
      </c>
      <c r="J406" s="50" t="str">
        <f t="shared" si="19"/>
        <v>Smiljana – Janžek – OK Međimurje</v>
      </c>
      <c r="L406" s="50" t="str">
        <f t="shared" si="20"/>
        <v>Smiljana – Janžek</v>
      </c>
      <c r="N406" s="113"/>
      <c r="O406" s="114"/>
      <c r="P406" s="115"/>
    </row>
    <row r="407" spans="2:16" x14ac:dyDescent="0.25">
      <c r="B407" s="113">
        <v>1377</v>
      </c>
      <c r="C407" s="114" t="s">
        <v>499</v>
      </c>
      <c r="D407" s="114" t="s">
        <v>622</v>
      </c>
      <c r="E407" s="114" t="s">
        <v>144</v>
      </c>
      <c r="F407" s="115"/>
      <c r="H407" s="50" t="str">
        <f t="shared" si="18"/>
        <v>Ante – Jović – OK Međimurje</v>
      </c>
      <c r="J407" s="50" t="str">
        <f t="shared" si="19"/>
        <v>Ante – Jović – OK Međimurje</v>
      </c>
      <c r="L407" s="50" t="str">
        <f t="shared" si="20"/>
        <v>Ante – Jović</v>
      </c>
      <c r="N407" s="113"/>
      <c r="O407" s="114"/>
      <c r="P407" s="115"/>
    </row>
    <row r="408" spans="2:16" x14ac:dyDescent="0.25">
      <c r="B408" s="113">
        <v>1400</v>
      </c>
      <c r="C408" s="114" t="s">
        <v>76</v>
      </c>
      <c r="D408" s="114" t="s">
        <v>623</v>
      </c>
      <c r="E408" s="114" t="s">
        <v>144</v>
      </c>
      <c r="F408" s="115"/>
      <c r="H408" s="50" t="str">
        <f t="shared" si="18"/>
        <v>Tomislav – Kelemen – OK Međimurje</v>
      </c>
      <c r="J408" s="50" t="str">
        <f t="shared" si="19"/>
        <v>Tomislav – Kelemen – OK Međimurje</v>
      </c>
      <c r="L408" s="50" t="str">
        <f t="shared" si="20"/>
        <v>Tomislav – Kelemen</v>
      </c>
      <c r="N408" s="113"/>
      <c r="O408" s="114"/>
      <c r="P408" s="115"/>
    </row>
    <row r="409" spans="2:16" x14ac:dyDescent="0.25">
      <c r="B409" s="113">
        <v>1818</v>
      </c>
      <c r="C409" s="114" t="s">
        <v>135</v>
      </c>
      <c r="D409" s="114" t="s">
        <v>538</v>
      </c>
      <c r="E409" s="114" t="s">
        <v>144</v>
      </c>
      <c r="F409" s="115"/>
      <c r="H409" s="50" t="str">
        <f t="shared" si="18"/>
        <v>Darko – Klarić – OK Međimurje</v>
      </c>
      <c r="J409" s="50" t="str">
        <f t="shared" si="19"/>
        <v>Darko – Klarić – OK Međimurje</v>
      </c>
      <c r="L409" s="50" t="str">
        <f t="shared" si="20"/>
        <v>Darko – Klarić</v>
      </c>
      <c r="N409" s="113"/>
      <c r="O409" s="114"/>
      <c r="P409" s="115"/>
    </row>
    <row r="410" spans="2:16" x14ac:dyDescent="0.25">
      <c r="B410" s="113">
        <v>1819</v>
      </c>
      <c r="C410" s="114" t="s">
        <v>133</v>
      </c>
      <c r="D410" s="114" t="s">
        <v>538</v>
      </c>
      <c r="E410" s="114" t="s">
        <v>144</v>
      </c>
      <c r="F410" s="115"/>
      <c r="H410" s="50" t="str">
        <f t="shared" si="18"/>
        <v>Marko – Klarić – OK Međimurje</v>
      </c>
      <c r="J410" s="50" t="str">
        <f t="shared" si="19"/>
        <v>Marko – Klarić – OK Međimurje</v>
      </c>
      <c r="L410" s="50" t="str">
        <f t="shared" si="20"/>
        <v>Marko – Klarić</v>
      </c>
      <c r="N410" s="113"/>
      <c r="O410" s="114"/>
      <c r="P410" s="115"/>
    </row>
    <row r="411" spans="2:16" x14ac:dyDescent="0.25">
      <c r="B411" s="113">
        <v>1564</v>
      </c>
      <c r="C411" s="114" t="s">
        <v>624</v>
      </c>
      <c r="D411" s="114" t="s">
        <v>625</v>
      </c>
      <c r="E411" s="114" t="s">
        <v>144</v>
      </c>
      <c r="F411" s="115"/>
      <c r="H411" s="50" t="str">
        <f t="shared" si="18"/>
        <v>Mihaela – Kočila Petković – OK Međimurje</v>
      </c>
      <c r="J411" s="50" t="str">
        <f t="shared" si="19"/>
        <v>Mihaela – Kočila Petković – OK Međimurje</v>
      </c>
      <c r="L411" s="50" t="str">
        <f t="shared" si="20"/>
        <v>Mihaela – Kočila Petković</v>
      </c>
      <c r="N411" s="113"/>
      <c r="O411" s="114"/>
      <c r="P411" s="115"/>
    </row>
    <row r="412" spans="2:16" x14ac:dyDescent="0.25">
      <c r="B412" s="113">
        <v>1365</v>
      </c>
      <c r="C412" s="114" t="s">
        <v>339</v>
      </c>
      <c r="D412" s="114" t="s">
        <v>626</v>
      </c>
      <c r="E412" s="114" t="s">
        <v>144</v>
      </c>
      <c r="F412" s="115" t="s">
        <v>141</v>
      </c>
      <c r="H412" s="50" t="str">
        <f t="shared" si="18"/>
        <v>Željko – Koščak – OK Međimurje – M45</v>
      </c>
      <c r="J412" s="50" t="str">
        <f t="shared" si="19"/>
        <v>Željko – Koščak – OK Međimurje</v>
      </c>
      <c r="L412" s="50" t="str">
        <f t="shared" si="20"/>
        <v>Željko – Koščak</v>
      </c>
      <c r="N412" s="113"/>
      <c r="O412" s="114"/>
      <c r="P412" s="115"/>
    </row>
    <row r="413" spans="2:16" x14ac:dyDescent="0.25">
      <c r="B413" s="113">
        <v>1161</v>
      </c>
      <c r="C413" s="114" t="s">
        <v>133</v>
      </c>
      <c r="D413" s="114" t="s">
        <v>627</v>
      </c>
      <c r="E413" s="114" t="s">
        <v>144</v>
      </c>
      <c r="F413" s="115" t="s">
        <v>115</v>
      </c>
      <c r="H413" s="50" t="str">
        <f t="shared" si="18"/>
        <v>Marko – Leljak – OK Međimurje – M35</v>
      </c>
      <c r="J413" s="50" t="str">
        <f t="shared" si="19"/>
        <v>Marko – Leljak – OK Međimurje</v>
      </c>
      <c r="L413" s="50" t="str">
        <f t="shared" si="20"/>
        <v>Marko – Leljak</v>
      </c>
      <c r="N413" s="113"/>
      <c r="O413" s="114"/>
      <c r="P413" s="115"/>
    </row>
    <row r="414" spans="2:16" x14ac:dyDescent="0.25">
      <c r="B414" s="113">
        <v>1290</v>
      </c>
      <c r="C414" s="114" t="s">
        <v>397</v>
      </c>
      <c r="D414" s="114" t="s">
        <v>142</v>
      </c>
      <c r="E414" s="114" t="s">
        <v>144</v>
      </c>
      <c r="F414" s="115"/>
      <c r="H414" s="50" t="str">
        <f t="shared" si="18"/>
        <v>Jana – Markulinčić – OK Međimurje</v>
      </c>
      <c r="J414" s="50" t="str">
        <f t="shared" si="19"/>
        <v>Jana – Markulinčić – OK Međimurje</v>
      </c>
      <c r="L414" s="50" t="str">
        <f t="shared" si="20"/>
        <v>Jana – Markulinčić</v>
      </c>
      <c r="N414" s="113"/>
      <c r="O414" s="114"/>
      <c r="P414" s="115"/>
    </row>
    <row r="415" spans="2:16" x14ac:dyDescent="0.25">
      <c r="B415" s="113">
        <v>1064</v>
      </c>
      <c r="C415" s="114" t="s">
        <v>143</v>
      </c>
      <c r="D415" s="114" t="s">
        <v>142</v>
      </c>
      <c r="E415" s="114" t="s">
        <v>144</v>
      </c>
      <c r="F415" s="115" t="s">
        <v>141</v>
      </c>
      <c r="H415" s="50" t="str">
        <f t="shared" si="18"/>
        <v>Predrag – Markulinčić – OK Međimurje – M45</v>
      </c>
      <c r="J415" s="50" t="str">
        <f t="shared" si="19"/>
        <v>Predrag – Markulinčić – OK Međimurje</v>
      </c>
      <c r="L415" s="50" t="str">
        <f t="shared" si="20"/>
        <v>Predrag – Markulinčić</v>
      </c>
      <c r="N415" s="113"/>
      <c r="O415" s="114"/>
      <c r="P415" s="115"/>
    </row>
    <row r="416" spans="2:16" x14ac:dyDescent="0.25">
      <c r="B416" s="113">
        <v>1834</v>
      </c>
      <c r="C416" s="114" t="s">
        <v>16</v>
      </c>
      <c r="D416" s="114" t="s">
        <v>628</v>
      </c>
      <c r="E416" s="114" t="s">
        <v>144</v>
      </c>
      <c r="F416" s="115"/>
      <c r="H416" s="50" t="str">
        <f t="shared" si="18"/>
        <v>Filip – Mlinarić – OK Međimurje</v>
      </c>
      <c r="J416" s="50" t="str">
        <f t="shared" si="19"/>
        <v>Filip – Mlinarić – OK Međimurje</v>
      </c>
      <c r="L416" s="50" t="str">
        <f t="shared" si="20"/>
        <v>Filip – Mlinarić</v>
      </c>
      <c r="N416" s="113"/>
      <c r="O416" s="114"/>
      <c r="P416" s="115"/>
    </row>
    <row r="417" spans="2:16" x14ac:dyDescent="0.25">
      <c r="B417" s="113">
        <v>1356</v>
      </c>
      <c r="C417" s="114" t="s">
        <v>23</v>
      </c>
      <c r="D417" s="114" t="s">
        <v>629</v>
      </c>
      <c r="E417" s="114" t="s">
        <v>144</v>
      </c>
      <c r="F417" s="115"/>
      <c r="H417" s="50" t="str">
        <f t="shared" si="18"/>
        <v>Luka – Novak – OK Međimurje</v>
      </c>
      <c r="J417" s="50" t="str">
        <f t="shared" si="19"/>
        <v>Luka – Novak – OK Međimurje</v>
      </c>
      <c r="L417" s="50" t="str">
        <f t="shared" si="20"/>
        <v>Luka – Novak</v>
      </c>
      <c r="N417" s="113"/>
      <c r="O417" s="114"/>
      <c r="P417" s="115"/>
    </row>
    <row r="418" spans="2:16" x14ac:dyDescent="0.25">
      <c r="B418" s="113">
        <v>1122</v>
      </c>
      <c r="C418" s="114" t="s">
        <v>630</v>
      </c>
      <c r="D418" s="114" t="s">
        <v>631</v>
      </c>
      <c r="E418" s="114" t="s">
        <v>144</v>
      </c>
      <c r="F418" s="115"/>
      <c r="H418" s="50" t="str">
        <f t="shared" si="18"/>
        <v>Ranko – Orehovec – OK Međimurje</v>
      </c>
      <c r="J418" s="50" t="str">
        <f t="shared" si="19"/>
        <v>Ranko – Orehovec – OK Međimurje</v>
      </c>
      <c r="L418" s="50" t="str">
        <f t="shared" si="20"/>
        <v>Ranko – Orehovec</v>
      </c>
      <c r="N418" s="113"/>
      <c r="O418" s="119"/>
      <c r="P418" s="115"/>
    </row>
    <row r="419" spans="2:16" x14ac:dyDescent="0.25">
      <c r="B419" s="113">
        <v>1334</v>
      </c>
      <c r="C419" s="114" t="s">
        <v>487</v>
      </c>
      <c r="D419" s="114" t="s">
        <v>262</v>
      </c>
      <c r="E419" s="114" t="s">
        <v>144</v>
      </c>
      <c r="F419" s="115" t="s">
        <v>91</v>
      </c>
      <c r="H419" s="50" t="str">
        <f t="shared" si="18"/>
        <v>Dalibor – Perković – OK Međimurje – M21B</v>
      </c>
      <c r="J419" s="50" t="str">
        <f t="shared" si="19"/>
        <v>Dalibor – Perković – OK Međimurje</v>
      </c>
      <c r="L419" s="50" t="str">
        <f t="shared" si="20"/>
        <v>Dalibor – Perković</v>
      </c>
      <c r="N419" s="113"/>
      <c r="O419" s="114"/>
      <c r="P419" s="115"/>
    </row>
    <row r="420" spans="2:16" x14ac:dyDescent="0.25">
      <c r="B420" s="113">
        <v>1327</v>
      </c>
      <c r="C420" s="114" t="s">
        <v>446</v>
      </c>
      <c r="D420" s="114" t="s">
        <v>632</v>
      </c>
      <c r="E420" s="114" t="s">
        <v>144</v>
      </c>
      <c r="F420" s="115"/>
      <c r="H420" s="50" t="str">
        <f t="shared" si="18"/>
        <v>Nikola – Petković – OK Međimurje</v>
      </c>
      <c r="J420" s="50" t="str">
        <f t="shared" si="19"/>
        <v>Nikola – Petković – OK Međimurje</v>
      </c>
      <c r="L420" s="50" t="str">
        <f t="shared" si="20"/>
        <v>Nikola – Petković</v>
      </c>
      <c r="N420" s="113"/>
      <c r="O420" s="114"/>
      <c r="P420" s="115"/>
    </row>
    <row r="421" spans="2:16" x14ac:dyDescent="0.25">
      <c r="B421" s="113">
        <v>1817</v>
      </c>
      <c r="C421" s="114" t="s">
        <v>503</v>
      </c>
      <c r="D421" s="114" t="s">
        <v>633</v>
      </c>
      <c r="E421" s="114" t="s">
        <v>144</v>
      </c>
      <c r="F421" s="115"/>
      <c r="H421" s="50" t="str">
        <f t="shared" si="18"/>
        <v>Branko – Polanec – OK Međimurje</v>
      </c>
      <c r="J421" s="50" t="str">
        <f t="shared" si="19"/>
        <v>Branko – Polanec – OK Međimurje</v>
      </c>
      <c r="L421" s="50" t="str">
        <f t="shared" si="20"/>
        <v>Branko – Polanec</v>
      </c>
      <c r="N421" s="113"/>
      <c r="O421" s="114"/>
      <c r="P421" s="115"/>
    </row>
    <row r="422" spans="2:16" x14ac:dyDescent="0.25">
      <c r="B422" s="113">
        <v>1452</v>
      </c>
      <c r="C422" s="114" t="s">
        <v>293</v>
      </c>
      <c r="D422" s="114" t="s">
        <v>634</v>
      </c>
      <c r="E422" s="114" t="s">
        <v>144</v>
      </c>
      <c r="F422" s="115" t="s">
        <v>247</v>
      </c>
      <c r="H422" s="50" t="str">
        <f t="shared" si="18"/>
        <v>Ivana – Tkalec – OK Međimurje – Ž21B</v>
      </c>
      <c r="J422" s="50" t="str">
        <f t="shared" si="19"/>
        <v>Ivana – Tkalec – OK Međimurje</v>
      </c>
      <c r="L422" s="50" t="str">
        <f t="shared" si="20"/>
        <v>Ivana – Tkalec</v>
      </c>
      <c r="N422" s="113"/>
      <c r="O422" s="114"/>
      <c r="P422" s="115"/>
    </row>
    <row r="423" spans="2:16" x14ac:dyDescent="0.25">
      <c r="B423" s="113">
        <v>1947</v>
      </c>
      <c r="C423" s="114" t="s">
        <v>40</v>
      </c>
      <c r="D423" s="114" t="s">
        <v>634</v>
      </c>
      <c r="E423" s="114" t="s">
        <v>144</v>
      </c>
      <c r="F423" s="115" t="s">
        <v>4</v>
      </c>
      <c r="H423" s="50" t="str">
        <f t="shared" si="18"/>
        <v>Jakov – Tkalec – OK Međimurje – M12</v>
      </c>
      <c r="J423" s="50" t="str">
        <f t="shared" si="19"/>
        <v>Jakov – Tkalec – OK Međimurje</v>
      </c>
      <c r="L423" s="50" t="str">
        <f t="shared" si="20"/>
        <v>Jakov – Tkalec</v>
      </c>
      <c r="N423" s="113"/>
      <c r="O423" s="114"/>
      <c r="P423" s="115"/>
    </row>
    <row r="424" spans="2:16" x14ac:dyDescent="0.25">
      <c r="B424" s="113">
        <v>1946</v>
      </c>
      <c r="C424" s="114" t="s">
        <v>226</v>
      </c>
      <c r="D424" s="114" t="s">
        <v>634</v>
      </c>
      <c r="E424" s="114" t="s">
        <v>144</v>
      </c>
      <c r="F424" s="115" t="s">
        <v>196</v>
      </c>
      <c r="H424" s="50" t="str">
        <f t="shared" si="18"/>
        <v>Marta – Tkalec – OK Međimurje – Ž12</v>
      </c>
      <c r="J424" s="50" t="str">
        <f t="shared" si="19"/>
        <v>Marta – Tkalec – OK Međimurje</v>
      </c>
      <c r="L424" s="50" t="str">
        <f t="shared" si="20"/>
        <v>Marta – Tkalec</v>
      </c>
      <c r="N424" s="113"/>
      <c r="O424" s="114"/>
      <c r="P424" s="115"/>
    </row>
    <row r="425" spans="2:16" x14ac:dyDescent="0.25">
      <c r="B425" s="113">
        <v>1820</v>
      </c>
      <c r="C425" s="114" t="s">
        <v>446</v>
      </c>
      <c r="D425" s="114" t="s">
        <v>634</v>
      </c>
      <c r="E425" s="114" t="s">
        <v>144</v>
      </c>
      <c r="F425" s="115"/>
      <c r="H425" s="50" t="str">
        <f t="shared" si="18"/>
        <v>Nikola – Tkalec – OK Međimurje</v>
      </c>
      <c r="J425" s="50" t="str">
        <f t="shared" si="19"/>
        <v>Nikola – Tkalec – OK Međimurje</v>
      </c>
      <c r="L425" s="50" t="str">
        <f t="shared" si="20"/>
        <v>Nikola – Tkalec</v>
      </c>
      <c r="N425" s="113"/>
      <c r="O425" s="114"/>
      <c r="P425" s="115"/>
    </row>
    <row r="426" spans="2:16" x14ac:dyDescent="0.25">
      <c r="B426" s="113">
        <v>1821</v>
      </c>
      <c r="C426" s="114" t="s">
        <v>140</v>
      </c>
      <c r="D426" s="114" t="s">
        <v>634</v>
      </c>
      <c r="E426" s="114" t="s">
        <v>144</v>
      </c>
      <c r="F426" s="115"/>
      <c r="H426" s="50" t="str">
        <f t="shared" si="18"/>
        <v>Robert – Tkalec – OK Međimurje</v>
      </c>
      <c r="J426" s="50" t="str">
        <f t="shared" si="19"/>
        <v>Robert – Tkalec – OK Međimurje</v>
      </c>
      <c r="L426" s="50" t="str">
        <f t="shared" si="20"/>
        <v>Robert – Tkalec</v>
      </c>
      <c r="N426" s="113"/>
      <c r="O426" s="114"/>
      <c r="P426" s="115"/>
    </row>
    <row r="427" spans="2:16" x14ac:dyDescent="0.25">
      <c r="B427" s="113">
        <v>1822</v>
      </c>
      <c r="C427" s="114" t="s">
        <v>84</v>
      </c>
      <c r="D427" s="114" t="s">
        <v>634</v>
      </c>
      <c r="E427" s="114" t="s">
        <v>144</v>
      </c>
      <c r="F427" s="115"/>
      <c r="H427" s="50" t="str">
        <f t="shared" si="18"/>
        <v>Vedran – Tkalec – OK Međimurje</v>
      </c>
      <c r="J427" s="50" t="str">
        <f t="shared" si="19"/>
        <v>Vedran – Tkalec – OK Međimurje</v>
      </c>
      <c r="L427" s="50" t="str">
        <f t="shared" si="20"/>
        <v>Vedran – Tkalec</v>
      </c>
      <c r="N427" s="113"/>
      <c r="O427" s="114"/>
      <c r="P427" s="115"/>
    </row>
    <row r="428" spans="2:16" x14ac:dyDescent="0.25">
      <c r="B428" s="113">
        <v>1090</v>
      </c>
      <c r="C428" s="114" t="s">
        <v>129</v>
      </c>
      <c r="D428" s="114" t="s">
        <v>634</v>
      </c>
      <c r="E428" s="114" t="s">
        <v>144</v>
      </c>
      <c r="F428" s="115" t="s">
        <v>91</v>
      </c>
      <c r="H428" s="50" t="str">
        <f t="shared" si="18"/>
        <v>Vladimir – Tkalec – OK Međimurje – M21B</v>
      </c>
      <c r="J428" s="50" t="str">
        <f t="shared" si="19"/>
        <v>Vladimir – Tkalec – OK Međimurje</v>
      </c>
      <c r="L428" s="50" t="str">
        <f t="shared" si="20"/>
        <v>Vladimir – Tkalec</v>
      </c>
      <c r="N428" s="113"/>
      <c r="O428" s="114"/>
      <c r="P428" s="115"/>
    </row>
    <row r="429" spans="2:16" x14ac:dyDescent="0.25">
      <c r="B429" s="113">
        <v>1308</v>
      </c>
      <c r="C429" s="114" t="s">
        <v>31</v>
      </c>
      <c r="D429" s="114" t="s">
        <v>635</v>
      </c>
      <c r="E429" s="114" t="s">
        <v>144</v>
      </c>
      <c r="F429" s="115"/>
      <c r="H429" s="50" t="str">
        <f t="shared" si="18"/>
        <v>Noa – Turk – OK Međimurje</v>
      </c>
      <c r="J429" s="50" t="str">
        <f t="shared" si="19"/>
        <v>Noa – Turk – OK Međimurje</v>
      </c>
      <c r="L429" s="50" t="str">
        <f t="shared" si="20"/>
        <v>Noa – Turk</v>
      </c>
      <c r="N429" s="113"/>
      <c r="O429" s="114"/>
      <c r="P429" s="115"/>
    </row>
    <row r="430" spans="2:16" x14ac:dyDescent="0.25">
      <c r="B430" s="113">
        <v>1527</v>
      </c>
      <c r="C430" s="114" t="s">
        <v>218</v>
      </c>
      <c r="D430" s="114" t="s">
        <v>635</v>
      </c>
      <c r="E430" s="114" t="s">
        <v>144</v>
      </c>
      <c r="F430" s="115"/>
      <c r="H430" s="50" t="str">
        <f t="shared" si="18"/>
        <v>Petra – Turk – OK Međimurje</v>
      </c>
      <c r="J430" s="50" t="str">
        <f t="shared" si="19"/>
        <v>Petra – Turk – OK Međimurje</v>
      </c>
      <c r="L430" s="50" t="str">
        <f t="shared" si="20"/>
        <v>Petra – Turk</v>
      </c>
      <c r="N430" s="113"/>
      <c r="O430" s="114"/>
      <c r="P430" s="115"/>
    </row>
    <row r="431" spans="2:16" x14ac:dyDescent="0.25">
      <c r="B431" s="113">
        <v>1246</v>
      </c>
      <c r="C431" s="114" t="s">
        <v>636</v>
      </c>
      <c r="D431" s="114" t="s">
        <v>637</v>
      </c>
      <c r="E431" s="114" t="s">
        <v>144</v>
      </c>
      <c r="F431" s="115"/>
      <c r="H431" s="50" t="str">
        <f t="shared" si="18"/>
        <v>Emerik – Večerić – OK Međimurje</v>
      </c>
      <c r="J431" s="50" t="str">
        <f t="shared" si="19"/>
        <v>Emerik – Večerić – OK Međimurje</v>
      </c>
      <c r="L431" s="50" t="str">
        <f t="shared" si="20"/>
        <v>Emerik – Večerić</v>
      </c>
      <c r="N431" s="113"/>
      <c r="O431" s="114"/>
      <c r="P431" s="115"/>
    </row>
    <row r="432" spans="2:16" x14ac:dyDescent="0.25">
      <c r="B432" s="113">
        <v>1823</v>
      </c>
      <c r="C432" s="114" t="s">
        <v>97</v>
      </c>
      <c r="D432" s="114" t="s">
        <v>638</v>
      </c>
      <c r="E432" s="114" t="s">
        <v>144</v>
      </c>
      <c r="F432" s="115"/>
      <c r="H432" s="50" t="str">
        <f t="shared" si="18"/>
        <v>Branimir – Vinko – OK Međimurje</v>
      </c>
      <c r="J432" s="50" t="str">
        <f t="shared" si="19"/>
        <v>Branimir – Vinko – OK Međimurje</v>
      </c>
      <c r="L432" s="50" t="str">
        <f t="shared" si="20"/>
        <v>Branimir – Vinko</v>
      </c>
      <c r="N432" s="113"/>
      <c r="O432" s="114"/>
      <c r="P432" s="115"/>
    </row>
    <row r="433" spans="2:16" x14ac:dyDescent="0.25">
      <c r="B433" s="113">
        <v>1306</v>
      </c>
      <c r="C433" s="114" t="s">
        <v>129</v>
      </c>
      <c r="D433" s="114" t="s">
        <v>638</v>
      </c>
      <c r="E433" s="114" t="s">
        <v>144</v>
      </c>
      <c r="F433" s="115" t="s">
        <v>167</v>
      </c>
      <c r="H433" s="50" t="str">
        <f t="shared" si="18"/>
        <v>Vladimir – Vinko – OK Međimurje – M55</v>
      </c>
      <c r="J433" s="50" t="str">
        <f t="shared" si="19"/>
        <v>Vladimir – Vinko – OK Međimurje</v>
      </c>
      <c r="L433" s="50" t="str">
        <f t="shared" si="20"/>
        <v>Vladimir – Vinko</v>
      </c>
      <c r="N433" s="113"/>
      <c r="O433" s="114"/>
      <c r="P433" s="115"/>
    </row>
    <row r="434" spans="2:16" x14ac:dyDescent="0.25">
      <c r="B434" s="113">
        <v>1406</v>
      </c>
      <c r="C434" s="114" t="s">
        <v>293</v>
      </c>
      <c r="D434" s="114" t="s">
        <v>639</v>
      </c>
      <c r="E434" s="114" t="s">
        <v>144</v>
      </c>
      <c r="F434" s="115"/>
      <c r="H434" s="50" t="str">
        <f t="shared" si="18"/>
        <v>Ivana – Zeljko – OK Međimurje</v>
      </c>
      <c r="J434" s="50" t="str">
        <f t="shared" si="19"/>
        <v>Ivana – Zeljko – OK Međimurje</v>
      </c>
      <c r="L434" s="50" t="str">
        <f t="shared" si="20"/>
        <v>Ivana – Zeljko</v>
      </c>
      <c r="N434" s="113"/>
      <c r="O434" s="114"/>
      <c r="P434" s="115"/>
    </row>
    <row r="435" spans="2:16" x14ac:dyDescent="0.25">
      <c r="B435" s="113">
        <v>1278</v>
      </c>
      <c r="C435" s="114" t="s">
        <v>256</v>
      </c>
      <c r="D435" s="114" t="s">
        <v>640</v>
      </c>
      <c r="E435" s="114" t="s">
        <v>144</v>
      </c>
      <c r="F435" s="115"/>
      <c r="H435" s="50" t="str">
        <f t="shared" si="18"/>
        <v>Lana – Žnidarić – OK Međimurje</v>
      </c>
      <c r="J435" s="50" t="str">
        <f t="shared" si="19"/>
        <v>Lana – Žnidarić – OK Međimurje</v>
      </c>
      <c r="L435" s="50" t="str">
        <f t="shared" si="20"/>
        <v>Lana – Žnidarić</v>
      </c>
      <c r="N435" s="113"/>
      <c r="O435" s="114"/>
      <c r="P435" s="115"/>
    </row>
    <row r="436" spans="2:16" x14ac:dyDescent="0.25">
      <c r="B436" s="113">
        <v>1687</v>
      </c>
      <c r="C436" s="114" t="s">
        <v>412</v>
      </c>
      <c r="D436" s="114" t="s">
        <v>641</v>
      </c>
      <c r="E436" s="114" t="s">
        <v>48</v>
      </c>
      <c r="F436" s="115"/>
      <c r="H436" s="50" t="str">
        <f t="shared" si="18"/>
        <v>Borna – Bašić – OK Orion</v>
      </c>
      <c r="J436" s="50" t="str">
        <f t="shared" si="19"/>
        <v>Borna – Bašić – OK Orion</v>
      </c>
      <c r="L436" s="50" t="str">
        <f t="shared" si="20"/>
        <v>Borna – Bašić</v>
      </c>
      <c r="N436" s="113"/>
      <c r="O436" s="114"/>
      <c r="P436" s="115"/>
    </row>
    <row r="437" spans="2:16" x14ac:dyDescent="0.25">
      <c r="B437" s="113">
        <v>1684</v>
      </c>
      <c r="C437" s="114" t="s">
        <v>642</v>
      </c>
      <c r="D437" s="114" t="s">
        <v>641</v>
      </c>
      <c r="E437" s="114" t="s">
        <v>48</v>
      </c>
      <c r="F437" s="115"/>
      <c r="H437" s="50" t="str">
        <f t="shared" si="18"/>
        <v>Lucia Gianna – Bašić – OK Orion</v>
      </c>
      <c r="J437" s="50" t="str">
        <f t="shared" si="19"/>
        <v>Lucia Gianna – Bašić – OK Orion</v>
      </c>
      <c r="L437" s="50" t="str">
        <f t="shared" si="20"/>
        <v>Lucia Gianna – Bašić</v>
      </c>
      <c r="N437" s="113"/>
      <c r="O437" s="114"/>
      <c r="P437" s="115"/>
    </row>
    <row r="438" spans="2:16" x14ac:dyDescent="0.25">
      <c r="B438" s="113">
        <v>1686</v>
      </c>
      <c r="C438" s="114" t="s">
        <v>454</v>
      </c>
      <c r="D438" s="114" t="s">
        <v>643</v>
      </c>
      <c r="E438" s="114" t="s">
        <v>48</v>
      </c>
      <c r="F438" s="115"/>
      <c r="H438" s="50" t="str">
        <f t="shared" si="18"/>
        <v>Antonio – Kralj – OK Orion</v>
      </c>
      <c r="J438" s="50" t="str">
        <f t="shared" si="19"/>
        <v>Antonio – Kralj – OK Orion</v>
      </c>
      <c r="L438" s="50" t="str">
        <f t="shared" si="20"/>
        <v>Antonio – Kralj</v>
      </c>
      <c r="N438" s="113"/>
      <c r="O438" s="114"/>
      <c r="P438" s="115"/>
    </row>
    <row r="439" spans="2:16" x14ac:dyDescent="0.25">
      <c r="B439" s="113">
        <v>1683</v>
      </c>
      <c r="C439" s="114" t="s">
        <v>233</v>
      </c>
      <c r="D439" s="114" t="s">
        <v>644</v>
      </c>
      <c r="E439" s="114" t="s">
        <v>48</v>
      </c>
      <c r="F439" s="115" t="s">
        <v>247</v>
      </c>
      <c r="H439" s="50" t="str">
        <f t="shared" si="18"/>
        <v>Iva – Renić – OK Orion – Ž21B</v>
      </c>
      <c r="J439" s="50" t="str">
        <f t="shared" si="19"/>
        <v>Iva – Renić – OK Orion</v>
      </c>
      <c r="L439" s="50" t="str">
        <f t="shared" si="20"/>
        <v>Iva – Renić</v>
      </c>
      <c r="N439" s="113"/>
      <c r="O439" s="114"/>
      <c r="P439" s="115"/>
    </row>
    <row r="440" spans="2:16" x14ac:dyDescent="0.25">
      <c r="B440" s="113">
        <v>1685</v>
      </c>
      <c r="C440" s="114" t="s">
        <v>133</v>
      </c>
      <c r="D440" s="114" t="s">
        <v>644</v>
      </c>
      <c r="E440" s="114" t="s">
        <v>48</v>
      </c>
      <c r="F440" s="115" t="s">
        <v>91</v>
      </c>
      <c r="H440" s="50" t="str">
        <f t="shared" si="18"/>
        <v>Marko – Renić – OK Orion – M21B</v>
      </c>
      <c r="J440" s="50" t="str">
        <f t="shared" si="19"/>
        <v>Marko – Renić – OK Orion</v>
      </c>
      <c r="L440" s="50" t="str">
        <f t="shared" si="20"/>
        <v>Marko – Renić</v>
      </c>
      <c r="N440" s="113"/>
      <c r="O440" s="114"/>
      <c r="P440" s="115"/>
    </row>
    <row r="441" spans="2:16" x14ac:dyDescent="0.25">
      <c r="B441" s="113">
        <v>1688</v>
      </c>
      <c r="C441" s="114" t="s">
        <v>645</v>
      </c>
      <c r="D441" s="114" t="s">
        <v>644</v>
      </c>
      <c r="E441" s="114" t="s">
        <v>48</v>
      </c>
      <c r="F441" s="115" t="s">
        <v>41</v>
      </c>
      <c r="H441" s="50" t="str">
        <f t="shared" si="18"/>
        <v>Niko – Renić – OK Orion – M16</v>
      </c>
      <c r="J441" s="50" t="str">
        <f t="shared" si="19"/>
        <v>Niko – Renić – OK Orion</v>
      </c>
      <c r="L441" s="50" t="str">
        <f t="shared" si="20"/>
        <v>Niko – Renić</v>
      </c>
      <c r="N441" s="113"/>
      <c r="O441" s="114"/>
      <c r="P441" s="115"/>
    </row>
    <row r="442" spans="2:16" x14ac:dyDescent="0.25">
      <c r="B442" s="113">
        <v>1680</v>
      </c>
      <c r="C442" s="114" t="s">
        <v>272</v>
      </c>
      <c r="D442" s="114" t="s">
        <v>644</v>
      </c>
      <c r="E442" s="114" t="s">
        <v>48</v>
      </c>
      <c r="F442" s="115" t="s">
        <v>303</v>
      </c>
      <c r="H442" s="50" t="str">
        <f t="shared" si="18"/>
        <v>Nikolina – Renić – OK Orion – Ž45</v>
      </c>
      <c r="J442" s="50" t="str">
        <f t="shared" si="19"/>
        <v>Nikolina – Renić – OK Orion</v>
      </c>
      <c r="L442" s="50" t="str">
        <f t="shared" si="20"/>
        <v>Nikolina – Renić</v>
      </c>
      <c r="N442" s="113"/>
      <c r="O442" s="114"/>
      <c r="P442" s="115"/>
    </row>
    <row r="443" spans="2:16" x14ac:dyDescent="0.25">
      <c r="B443" s="113">
        <v>1689</v>
      </c>
      <c r="C443" s="114" t="s">
        <v>114</v>
      </c>
      <c r="D443" s="114" t="s">
        <v>644</v>
      </c>
      <c r="E443" s="114" t="s">
        <v>48</v>
      </c>
      <c r="F443" s="115" t="s">
        <v>141</v>
      </c>
      <c r="H443" s="50" t="str">
        <f t="shared" si="18"/>
        <v>Petar – Renić – OK Orion – M45</v>
      </c>
      <c r="J443" s="50" t="str">
        <f t="shared" si="19"/>
        <v>Petar – Renić – OK Orion</v>
      </c>
      <c r="L443" s="50" t="str">
        <f t="shared" si="20"/>
        <v>Petar – Renić</v>
      </c>
      <c r="N443" s="113"/>
      <c r="O443" s="114"/>
      <c r="P443" s="115"/>
    </row>
    <row r="444" spans="2:16" x14ac:dyDescent="0.25">
      <c r="B444" s="113">
        <v>1682</v>
      </c>
      <c r="C444" s="114" t="s">
        <v>646</v>
      </c>
      <c r="D444" s="114" t="s">
        <v>46</v>
      </c>
      <c r="E444" s="114" t="s">
        <v>48</v>
      </c>
      <c r="F444" s="115" t="s">
        <v>91</v>
      </c>
      <c r="H444" s="50" t="str">
        <f t="shared" si="18"/>
        <v>Antun – Tišljar – OK Orion – M21B</v>
      </c>
      <c r="J444" s="50" t="str">
        <f t="shared" si="19"/>
        <v>Antun – Tišljar – OK Orion</v>
      </c>
      <c r="L444" s="50" t="str">
        <f t="shared" si="20"/>
        <v>Antun – Tišljar</v>
      </c>
      <c r="N444" s="113"/>
      <c r="O444" s="114"/>
      <c r="P444" s="115"/>
    </row>
    <row r="445" spans="2:16" x14ac:dyDescent="0.25">
      <c r="B445" s="113">
        <v>1249</v>
      </c>
      <c r="C445" s="114" t="s">
        <v>593</v>
      </c>
      <c r="D445" s="114" t="s">
        <v>46</v>
      </c>
      <c r="E445" s="114" t="s">
        <v>48</v>
      </c>
      <c r="F445" s="115" t="s">
        <v>141</v>
      </c>
      <c r="H445" s="50" t="str">
        <f t="shared" si="18"/>
        <v>Ivo – Tišljar – OK Orion – M45</v>
      </c>
      <c r="J445" s="50" t="str">
        <f t="shared" si="19"/>
        <v>Ivo – Tišljar – OK Orion</v>
      </c>
      <c r="L445" s="50" t="str">
        <f t="shared" si="20"/>
        <v>Ivo – Tišljar</v>
      </c>
      <c r="N445" s="113"/>
      <c r="O445" s="114"/>
      <c r="P445" s="115"/>
    </row>
    <row r="446" spans="2:16" x14ac:dyDescent="0.25">
      <c r="B446" s="113">
        <v>1681</v>
      </c>
      <c r="C446" s="114" t="s">
        <v>306</v>
      </c>
      <c r="D446" s="114" t="s">
        <v>46</v>
      </c>
      <c r="E446" s="114" t="s">
        <v>48</v>
      </c>
      <c r="F446" s="115" t="s">
        <v>247</v>
      </c>
      <c r="H446" s="50" t="str">
        <f t="shared" si="18"/>
        <v>Marija – Tišljar – OK Orion – Ž21B</v>
      </c>
      <c r="J446" s="50" t="str">
        <f t="shared" si="19"/>
        <v>Marija – Tišljar – OK Orion</v>
      </c>
      <c r="L446" s="50" t="str">
        <f t="shared" si="20"/>
        <v>Marija – Tišljar</v>
      </c>
      <c r="N446" s="113"/>
      <c r="O446" s="114"/>
      <c r="P446" s="115"/>
    </row>
    <row r="447" spans="2:16" x14ac:dyDescent="0.25">
      <c r="B447" s="113">
        <v>1155</v>
      </c>
      <c r="C447" s="114" t="s">
        <v>47</v>
      </c>
      <c r="D447" s="114" t="s">
        <v>46</v>
      </c>
      <c r="E447" s="114" t="s">
        <v>48</v>
      </c>
      <c r="F447" s="115" t="s">
        <v>41</v>
      </c>
      <c r="H447" s="50" t="str">
        <f t="shared" si="18"/>
        <v>Mirko – Tišljar – OK Orion – M16</v>
      </c>
      <c r="J447" s="50" t="str">
        <f t="shared" si="19"/>
        <v>Mirko – Tišljar – OK Orion</v>
      </c>
      <c r="L447" s="50" t="str">
        <f t="shared" si="20"/>
        <v>Mirko – Tišljar</v>
      </c>
      <c r="N447" s="113"/>
      <c r="O447" s="114"/>
      <c r="P447" s="115"/>
    </row>
    <row r="448" spans="2:16" x14ac:dyDescent="0.25">
      <c r="B448" s="113">
        <v>1838</v>
      </c>
      <c r="C448" s="114" t="s">
        <v>192</v>
      </c>
      <c r="D448" s="114" t="s">
        <v>647</v>
      </c>
      <c r="E448" s="114" t="s">
        <v>121</v>
      </c>
      <c r="F448" s="115"/>
      <c r="H448" s="50" t="str">
        <f t="shared" si="18"/>
        <v>Ana – Grbac – OK Ris</v>
      </c>
      <c r="J448" s="50" t="str">
        <f t="shared" si="19"/>
        <v>Ana – Grbac – OK Ris</v>
      </c>
      <c r="L448" s="50" t="str">
        <f t="shared" si="20"/>
        <v>Ana – Grbac</v>
      </c>
      <c r="N448" s="113"/>
      <c r="O448" s="114"/>
      <c r="P448" s="115"/>
    </row>
    <row r="449" spans="2:16" x14ac:dyDescent="0.25">
      <c r="B449" s="113">
        <v>1827</v>
      </c>
      <c r="C449" s="114" t="s">
        <v>131</v>
      </c>
      <c r="D449" s="114" t="s">
        <v>647</v>
      </c>
      <c r="E449" s="114" t="s">
        <v>121</v>
      </c>
      <c r="F449" s="115"/>
      <c r="H449" s="50" t="str">
        <f t="shared" si="18"/>
        <v>Goran – Grbac – OK Ris</v>
      </c>
      <c r="J449" s="50" t="str">
        <f t="shared" si="19"/>
        <v>Goran – Grbac – OK Ris</v>
      </c>
      <c r="L449" s="50" t="str">
        <f t="shared" si="20"/>
        <v>Goran – Grbac</v>
      </c>
      <c r="N449" s="113"/>
      <c r="O449" s="114"/>
      <c r="P449" s="115"/>
    </row>
    <row r="450" spans="2:16" x14ac:dyDescent="0.25">
      <c r="B450" s="113">
        <v>1830</v>
      </c>
      <c r="C450" s="114" t="s">
        <v>648</v>
      </c>
      <c r="D450" s="114" t="s">
        <v>446</v>
      </c>
      <c r="E450" s="114" t="s">
        <v>121</v>
      </c>
      <c r="F450" s="115"/>
      <c r="H450" s="50" t="str">
        <f t="shared" si="18"/>
        <v>Toni – Nikola – OK Ris</v>
      </c>
      <c r="J450" s="50" t="str">
        <f t="shared" si="19"/>
        <v>Toni – Nikola – OK Ris</v>
      </c>
      <c r="L450" s="50" t="str">
        <f t="shared" si="20"/>
        <v>Toni – Nikola</v>
      </c>
      <c r="N450" s="113"/>
      <c r="O450" s="114"/>
      <c r="P450" s="115"/>
    </row>
    <row r="451" spans="2:16" x14ac:dyDescent="0.25">
      <c r="B451" s="113">
        <v>1835</v>
      </c>
      <c r="C451" s="114" t="s">
        <v>120</v>
      </c>
      <c r="D451" s="114" t="s">
        <v>119</v>
      </c>
      <c r="E451" s="114" t="s">
        <v>121</v>
      </c>
      <c r="F451" s="115"/>
      <c r="H451" s="50" t="str">
        <f t="shared" si="18"/>
        <v>Tihomir – Salopek – OK Ris</v>
      </c>
      <c r="J451" s="50" t="str">
        <f t="shared" si="19"/>
        <v>Tihomir – Salopek – OK Ris</v>
      </c>
      <c r="L451" s="50" t="str">
        <f t="shared" si="20"/>
        <v>Tihomir – Salopek</v>
      </c>
      <c r="N451" s="113"/>
      <c r="O451" s="114"/>
      <c r="P451" s="115"/>
    </row>
    <row r="452" spans="2:16" x14ac:dyDescent="0.25">
      <c r="B452" s="113">
        <v>1832</v>
      </c>
      <c r="C452" s="114" t="s">
        <v>649</v>
      </c>
      <c r="D452" s="114" t="s">
        <v>119</v>
      </c>
      <c r="E452" s="114" t="s">
        <v>121</v>
      </c>
      <c r="F452" s="115"/>
      <c r="H452" s="50" t="str">
        <f t="shared" si="18"/>
        <v>Tihon – Salopek – OK Ris</v>
      </c>
      <c r="J452" s="50" t="str">
        <f t="shared" si="19"/>
        <v>Tihon – Salopek – OK Ris</v>
      </c>
      <c r="L452" s="50" t="str">
        <f t="shared" si="20"/>
        <v>Tihon – Salopek</v>
      </c>
      <c r="N452" s="113"/>
      <c r="O452" s="114"/>
      <c r="P452" s="115"/>
    </row>
    <row r="453" spans="2:16" x14ac:dyDescent="0.25">
      <c r="B453" s="113">
        <v>1833</v>
      </c>
      <c r="C453" s="114" t="s">
        <v>607</v>
      </c>
      <c r="D453" s="114" t="s">
        <v>650</v>
      </c>
      <c r="E453" s="114" t="s">
        <v>121</v>
      </c>
      <c r="F453" s="115"/>
      <c r="H453" s="50" t="str">
        <f t="shared" si="18"/>
        <v>Andrej – Šubat – OK Ris</v>
      </c>
      <c r="J453" s="50" t="str">
        <f t="shared" si="19"/>
        <v>Andrej – Šubat – OK Ris</v>
      </c>
      <c r="L453" s="50" t="str">
        <f t="shared" si="20"/>
        <v>Andrej – Šubat</v>
      </c>
      <c r="N453" s="113"/>
      <c r="O453" s="114"/>
      <c r="P453" s="115"/>
    </row>
    <row r="454" spans="2:16" x14ac:dyDescent="0.25">
      <c r="B454" s="113">
        <v>1831</v>
      </c>
      <c r="C454" s="114" t="s">
        <v>651</v>
      </c>
      <c r="D454" s="114" t="s">
        <v>652</v>
      </c>
      <c r="E454" s="114" t="s">
        <v>121</v>
      </c>
      <c r="F454" s="115"/>
      <c r="H454" s="50" t="str">
        <f t="shared" si="18"/>
        <v>Patricija – Urbanc – OK Ris</v>
      </c>
      <c r="J454" s="50" t="str">
        <f t="shared" si="19"/>
        <v>Patricija – Urbanc – OK Ris</v>
      </c>
      <c r="L454" s="50" t="str">
        <f t="shared" si="20"/>
        <v>Patricija – Urbanc</v>
      </c>
      <c r="N454" s="113"/>
      <c r="O454" s="114"/>
      <c r="P454" s="115"/>
    </row>
    <row r="455" spans="2:16" x14ac:dyDescent="0.25">
      <c r="B455" s="113">
        <v>1634</v>
      </c>
      <c r="C455" s="114" t="s">
        <v>192</v>
      </c>
      <c r="D455" s="114" t="s">
        <v>653</v>
      </c>
      <c r="E455" s="114" t="s">
        <v>654</v>
      </c>
      <c r="F455" s="115" t="s">
        <v>228</v>
      </c>
      <c r="H455" s="50" t="str">
        <f t="shared" si="18"/>
        <v>Ana – Balaban – OK Sova – Ž20</v>
      </c>
      <c r="J455" s="50" t="str">
        <f t="shared" si="19"/>
        <v>Ana – Balaban – OK Sova</v>
      </c>
      <c r="L455" s="50" t="str">
        <f t="shared" si="20"/>
        <v>Ana – Balaban</v>
      </c>
      <c r="N455" s="113"/>
      <c r="O455" s="114"/>
      <c r="P455" s="115"/>
    </row>
    <row r="456" spans="2:16" x14ac:dyDescent="0.25">
      <c r="B456" s="113">
        <v>1632</v>
      </c>
      <c r="C456" s="114" t="s">
        <v>233</v>
      </c>
      <c r="D456" s="114" t="s">
        <v>653</v>
      </c>
      <c r="E456" s="114" t="s">
        <v>654</v>
      </c>
      <c r="F456" s="115" t="s">
        <v>219</v>
      </c>
      <c r="H456" s="50" t="str">
        <f t="shared" si="18"/>
        <v>Iva – Balaban – OK Sova – Ž16</v>
      </c>
      <c r="J456" s="50" t="str">
        <f t="shared" si="19"/>
        <v>Iva – Balaban – OK Sova</v>
      </c>
      <c r="L456" s="50" t="str">
        <f t="shared" si="20"/>
        <v>Iva – Balaban</v>
      </c>
      <c r="N456" s="113"/>
      <c r="O456" s="114"/>
      <c r="P456" s="115"/>
    </row>
    <row r="457" spans="2:16" x14ac:dyDescent="0.25">
      <c r="B457" s="113">
        <v>1731</v>
      </c>
      <c r="C457" s="114" t="s">
        <v>655</v>
      </c>
      <c r="D457" s="114" t="s">
        <v>656</v>
      </c>
      <c r="E457" s="114" t="s">
        <v>654</v>
      </c>
      <c r="F457" s="115"/>
      <c r="H457" s="50" t="str">
        <f t="shared" si="18"/>
        <v>Silvija – Balent – OK Sova</v>
      </c>
      <c r="J457" s="50" t="str">
        <f t="shared" si="19"/>
        <v>Silvija – Balent – OK Sova</v>
      </c>
      <c r="L457" s="50" t="str">
        <f t="shared" si="20"/>
        <v>Silvija – Balent</v>
      </c>
      <c r="N457" s="113"/>
      <c r="O457" s="114"/>
      <c r="P457" s="115"/>
    </row>
    <row r="458" spans="2:16" x14ac:dyDescent="0.25">
      <c r="B458" s="113">
        <v>1743</v>
      </c>
      <c r="C458" s="114" t="s">
        <v>233</v>
      </c>
      <c r="D458" s="114" t="s">
        <v>657</v>
      </c>
      <c r="E458" s="114" t="s">
        <v>654</v>
      </c>
      <c r="F458" s="115"/>
      <c r="H458" s="50" t="str">
        <f t="shared" si="18"/>
        <v>Iva – Baržić – OK Sova</v>
      </c>
      <c r="J458" s="50" t="str">
        <f t="shared" si="19"/>
        <v>Iva – Baržić – OK Sova</v>
      </c>
      <c r="L458" s="50" t="str">
        <f t="shared" si="20"/>
        <v>Iva – Baržić</v>
      </c>
      <c r="N458" s="113"/>
      <c r="O458" s="114"/>
      <c r="P458" s="115"/>
    </row>
    <row r="459" spans="2:16" x14ac:dyDescent="0.25">
      <c r="B459" s="113">
        <v>1738</v>
      </c>
      <c r="C459" s="114" t="s">
        <v>446</v>
      </c>
      <c r="D459" s="114" t="s">
        <v>658</v>
      </c>
      <c r="E459" s="114" t="s">
        <v>654</v>
      </c>
      <c r="F459" s="115"/>
      <c r="H459" s="50" t="str">
        <f t="shared" ref="H459:H522" si="21">IF(C459="","",C459) &amp; IF(D459="",""," – " &amp; D459) &amp; IF(E459="",""," – " &amp; E459) &amp; IF(F459="",""," – " &amp; F459)</f>
        <v>Nikola – Bićanić – OK Sova</v>
      </c>
      <c r="J459" s="50" t="str">
        <f t="shared" ref="J459:J522" si="22">IF(C459="","",C459) &amp; IF(D459="",""," – " &amp; D459) &amp; IF(E459="",""," – " &amp; E459)</f>
        <v>Nikola – Bićanić – OK Sova</v>
      </c>
      <c r="L459" s="50" t="str">
        <f t="shared" ref="L459:L522" si="23">IF(C459="","",C459) &amp; IF(D459="",""," – " &amp; D459)</f>
        <v>Nikola – Bićanić</v>
      </c>
      <c r="N459" s="113"/>
      <c r="O459" s="114"/>
      <c r="P459" s="115"/>
    </row>
    <row r="460" spans="2:16" x14ac:dyDescent="0.25">
      <c r="B460" s="113">
        <v>1839</v>
      </c>
      <c r="C460" s="114" t="s">
        <v>147</v>
      </c>
      <c r="D460" s="114" t="s">
        <v>659</v>
      </c>
      <c r="E460" s="114" t="s">
        <v>654</v>
      </c>
      <c r="F460" s="115" t="s">
        <v>91</v>
      </c>
      <c r="H460" s="50" t="str">
        <f t="shared" si="21"/>
        <v>Mario – Bilandžija – OK Sova – M21B</v>
      </c>
      <c r="J460" s="50" t="str">
        <f t="shared" si="22"/>
        <v>Mario – Bilandžija – OK Sova</v>
      </c>
      <c r="L460" s="50" t="str">
        <f t="shared" si="23"/>
        <v>Mario – Bilandžija</v>
      </c>
      <c r="N460" s="113"/>
      <c r="O460" s="114"/>
      <c r="P460" s="115"/>
    </row>
    <row r="461" spans="2:16" x14ac:dyDescent="0.25">
      <c r="B461" s="113">
        <v>1594</v>
      </c>
      <c r="C461" s="114" t="s">
        <v>607</v>
      </c>
      <c r="D461" s="114" t="s">
        <v>660</v>
      </c>
      <c r="E461" s="114" t="s">
        <v>654</v>
      </c>
      <c r="F461" s="115" t="s">
        <v>91</v>
      </c>
      <c r="H461" s="50" t="str">
        <f t="shared" si="21"/>
        <v>Andrej – Biro – OK Sova – M21B</v>
      </c>
      <c r="J461" s="50" t="str">
        <f t="shared" si="22"/>
        <v>Andrej – Biro – OK Sova</v>
      </c>
      <c r="L461" s="50" t="str">
        <f t="shared" si="23"/>
        <v>Andrej – Biro</v>
      </c>
      <c r="N461" s="113"/>
      <c r="O461" s="114"/>
      <c r="P461" s="115"/>
    </row>
    <row r="462" spans="2:16" x14ac:dyDescent="0.25">
      <c r="B462" s="113">
        <v>1636</v>
      </c>
      <c r="C462" s="114" t="s">
        <v>661</v>
      </c>
      <c r="D462" s="114" t="s">
        <v>662</v>
      </c>
      <c r="E462" s="114" t="s">
        <v>654</v>
      </c>
      <c r="F462" s="115" t="s">
        <v>91</v>
      </c>
      <c r="H462" s="50" t="str">
        <f t="shared" si="21"/>
        <v>Mateo – Bojo – OK Sova – M21B</v>
      </c>
      <c r="J462" s="50" t="str">
        <f t="shared" si="22"/>
        <v>Mateo – Bojo – OK Sova</v>
      </c>
      <c r="L462" s="50" t="str">
        <f t="shared" si="23"/>
        <v>Mateo – Bojo</v>
      </c>
      <c r="N462" s="113"/>
      <c r="O462" s="114"/>
      <c r="P462" s="115"/>
    </row>
    <row r="463" spans="2:16" x14ac:dyDescent="0.25">
      <c r="B463" s="113">
        <v>1736</v>
      </c>
      <c r="C463" s="114" t="s">
        <v>663</v>
      </c>
      <c r="D463" s="114" t="s">
        <v>664</v>
      </c>
      <c r="E463" s="114" t="s">
        <v>654</v>
      </c>
      <c r="F463" s="115"/>
      <c r="H463" s="50" t="str">
        <f t="shared" si="21"/>
        <v>Sven – Brkanić – OK Sova</v>
      </c>
      <c r="J463" s="50" t="str">
        <f t="shared" si="22"/>
        <v>Sven – Brkanić – OK Sova</v>
      </c>
      <c r="L463" s="50" t="str">
        <f t="shared" si="23"/>
        <v>Sven – Brkanić</v>
      </c>
      <c r="N463" s="113"/>
      <c r="O463" s="114"/>
      <c r="P463" s="115"/>
    </row>
    <row r="464" spans="2:16" x14ac:dyDescent="0.25">
      <c r="B464" s="113">
        <v>1651</v>
      </c>
      <c r="C464" s="114" t="s">
        <v>665</v>
      </c>
      <c r="D464" s="114" t="s">
        <v>666</v>
      </c>
      <c r="E464" s="114" t="s">
        <v>654</v>
      </c>
      <c r="F464" s="115" t="s">
        <v>247</v>
      </c>
      <c r="H464" s="50" t="str">
        <f t="shared" si="21"/>
        <v>Diana – Buzov – OK Sova – Ž21B</v>
      </c>
      <c r="J464" s="50" t="str">
        <f t="shared" si="22"/>
        <v>Diana – Buzov – OK Sova</v>
      </c>
      <c r="L464" s="50" t="str">
        <f t="shared" si="23"/>
        <v>Diana – Buzov</v>
      </c>
      <c r="N464" s="113"/>
      <c r="O464" s="114"/>
      <c r="P464" s="115"/>
    </row>
    <row r="465" spans="2:16" x14ac:dyDescent="0.25">
      <c r="B465" s="113">
        <v>1648</v>
      </c>
      <c r="C465" s="114" t="s">
        <v>300</v>
      </c>
      <c r="D465" s="114" t="s">
        <v>667</v>
      </c>
      <c r="E465" s="114" t="s">
        <v>654</v>
      </c>
      <c r="F465" s="115" t="s">
        <v>231</v>
      </c>
      <c r="H465" s="50" t="str">
        <f t="shared" si="21"/>
        <v>Marijana – Čerkezović – OK Sova – Ž21A</v>
      </c>
      <c r="J465" s="50" t="str">
        <f t="shared" si="22"/>
        <v>Marijana – Čerkezović – OK Sova</v>
      </c>
      <c r="L465" s="50" t="str">
        <f t="shared" si="23"/>
        <v>Marijana – Čerkezović</v>
      </c>
      <c r="N465" s="113"/>
      <c r="O465" s="114"/>
      <c r="P465" s="115"/>
    </row>
    <row r="466" spans="2:16" x14ac:dyDescent="0.25">
      <c r="B466" s="113">
        <v>1740</v>
      </c>
      <c r="C466" s="114" t="s">
        <v>668</v>
      </c>
      <c r="D466" s="114" t="s">
        <v>669</v>
      </c>
      <c r="E466" s="114" t="s">
        <v>654</v>
      </c>
      <c r="F466" s="115"/>
      <c r="H466" s="50" t="str">
        <f t="shared" si="21"/>
        <v>Manuela – Crnković – OK Sova</v>
      </c>
      <c r="J466" s="50" t="str">
        <f t="shared" si="22"/>
        <v>Manuela – Crnković – OK Sova</v>
      </c>
      <c r="L466" s="50" t="str">
        <f t="shared" si="23"/>
        <v>Manuela – Crnković</v>
      </c>
      <c r="N466" s="113"/>
      <c r="O466" s="114"/>
      <c r="P466" s="115"/>
    </row>
    <row r="467" spans="2:16" x14ac:dyDescent="0.25">
      <c r="B467" s="113">
        <v>1570</v>
      </c>
      <c r="C467" s="114" t="s">
        <v>670</v>
      </c>
      <c r="D467" s="114" t="s">
        <v>671</v>
      </c>
      <c r="E467" s="114" t="s">
        <v>654</v>
      </c>
      <c r="F467" s="115" t="s">
        <v>91</v>
      </c>
      <c r="H467" s="50" t="str">
        <f t="shared" si="21"/>
        <v>Nebojša – Čubra – OK Sova – M21B</v>
      </c>
      <c r="J467" s="50" t="str">
        <f t="shared" si="22"/>
        <v>Nebojša – Čubra – OK Sova</v>
      </c>
      <c r="L467" s="50" t="str">
        <f t="shared" si="23"/>
        <v>Nebojša – Čubra</v>
      </c>
      <c r="N467" s="113"/>
      <c r="O467" s="114"/>
      <c r="P467" s="115"/>
    </row>
    <row r="468" spans="2:16" x14ac:dyDescent="0.25">
      <c r="B468" s="113">
        <v>1735</v>
      </c>
      <c r="C468" s="114" t="s">
        <v>76</v>
      </c>
      <c r="D468" s="114" t="s">
        <v>672</v>
      </c>
      <c r="E468" s="114" t="s">
        <v>654</v>
      </c>
      <c r="F468" s="115"/>
      <c r="H468" s="50" t="str">
        <f t="shared" si="21"/>
        <v>Tomislav – Čulina – OK Sova</v>
      </c>
      <c r="J468" s="50" t="str">
        <f t="shared" si="22"/>
        <v>Tomislav – Čulina – OK Sova</v>
      </c>
      <c r="L468" s="50" t="str">
        <f t="shared" si="23"/>
        <v>Tomislav – Čulina</v>
      </c>
      <c r="N468" s="113"/>
      <c r="O468" s="114"/>
      <c r="P468" s="115"/>
    </row>
    <row r="469" spans="2:16" x14ac:dyDescent="0.25">
      <c r="B469" s="113">
        <v>1588</v>
      </c>
      <c r="C469" s="114" t="s">
        <v>57</v>
      </c>
      <c r="D469" s="114" t="s">
        <v>673</v>
      </c>
      <c r="E469" s="114" t="s">
        <v>654</v>
      </c>
      <c r="F469" s="115" t="s">
        <v>91</v>
      </c>
      <c r="H469" s="50" t="str">
        <f t="shared" si="21"/>
        <v>Ivan – Čurić – OK Sova – M21B</v>
      </c>
      <c r="J469" s="50" t="str">
        <f t="shared" si="22"/>
        <v>Ivan – Čurić – OK Sova</v>
      </c>
      <c r="L469" s="50" t="str">
        <f t="shared" si="23"/>
        <v>Ivan – Čurić</v>
      </c>
      <c r="N469" s="113"/>
      <c r="O469" s="114"/>
      <c r="P469" s="115"/>
    </row>
    <row r="470" spans="2:16" x14ac:dyDescent="0.25">
      <c r="B470" s="113">
        <v>1732</v>
      </c>
      <c r="C470" s="114" t="s">
        <v>354</v>
      </c>
      <c r="D470" s="114" t="s">
        <v>674</v>
      </c>
      <c r="E470" s="114" t="s">
        <v>654</v>
      </c>
      <c r="F470" s="115"/>
      <c r="H470" s="50" t="str">
        <f t="shared" si="21"/>
        <v>Antonija – Damjanović – OK Sova</v>
      </c>
      <c r="J470" s="50" t="str">
        <f t="shared" si="22"/>
        <v>Antonija – Damjanović – OK Sova</v>
      </c>
      <c r="L470" s="50" t="str">
        <f t="shared" si="23"/>
        <v>Antonija – Damjanović</v>
      </c>
      <c r="N470" s="113"/>
      <c r="O470" s="114"/>
      <c r="P470" s="115"/>
    </row>
    <row r="471" spans="2:16" x14ac:dyDescent="0.25">
      <c r="B471" s="113">
        <v>1640</v>
      </c>
      <c r="C471" s="114" t="s">
        <v>535</v>
      </c>
      <c r="D471" s="114" t="s">
        <v>675</v>
      </c>
      <c r="E471" s="114" t="s">
        <v>654</v>
      </c>
      <c r="F471" s="115"/>
      <c r="H471" s="50" t="str">
        <f t="shared" si="21"/>
        <v>Tamara – Filipović – OK Sova</v>
      </c>
      <c r="J471" s="50" t="str">
        <f t="shared" si="22"/>
        <v>Tamara – Filipović – OK Sova</v>
      </c>
      <c r="L471" s="50" t="str">
        <f t="shared" si="23"/>
        <v>Tamara – Filipović</v>
      </c>
      <c r="N471" s="113"/>
      <c r="O471" s="114"/>
      <c r="P471" s="115"/>
    </row>
    <row r="472" spans="2:16" x14ac:dyDescent="0.25">
      <c r="B472" s="113">
        <v>1604</v>
      </c>
      <c r="C472" s="114" t="s">
        <v>147</v>
      </c>
      <c r="D472" s="114" t="s">
        <v>676</v>
      </c>
      <c r="E472" s="114" t="s">
        <v>654</v>
      </c>
      <c r="F472" s="115" t="s">
        <v>91</v>
      </c>
      <c r="H472" s="50" t="str">
        <f t="shared" si="21"/>
        <v>Mario – Gabrić – OK Sova – M21B</v>
      </c>
      <c r="J472" s="50" t="str">
        <f t="shared" si="22"/>
        <v>Mario – Gabrić – OK Sova</v>
      </c>
      <c r="L472" s="50" t="str">
        <f t="shared" si="23"/>
        <v>Mario – Gabrić</v>
      </c>
      <c r="N472" s="113"/>
      <c r="O472" s="114"/>
      <c r="P472" s="115"/>
    </row>
    <row r="473" spans="2:16" x14ac:dyDescent="0.25">
      <c r="B473" s="113">
        <v>1603</v>
      </c>
      <c r="C473" s="114" t="s">
        <v>147</v>
      </c>
      <c r="D473" s="114" t="s">
        <v>677</v>
      </c>
      <c r="E473" s="114" t="s">
        <v>654</v>
      </c>
      <c r="F473" s="115" t="s">
        <v>115</v>
      </c>
      <c r="H473" s="50" t="str">
        <f t="shared" si="21"/>
        <v>Mario – Gotal – OK Sova – M35</v>
      </c>
      <c r="J473" s="50" t="str">
        <f t="shared" si="22"/>
        <v>Mario – Gotal – OK Sova</v>
      </c>
      <c r="L473" s="50" t="str">
        <f t="shared" si="23"/>
        <v>Mario – Gotal</v>
      </c>
      <c r="N473" s="113"/>
      <c r="O473" s="114"/>
      <c r="P473" s="115"/>
    </row>
    <row r="474" spans="2:16" x14ac:dyDescent="0.25">
      <c r="B474" s="113">
        <v>1639</v>
      </c>
      <c r="C474" s="114" t="s">
        <v>160</v>
      </c>
      <c r="D474" s="114" t="s">
        <v>678</v>
      </c>
      <c r="E474" s="114" t="s">
        <v>654</v>
      </c>
      <c r="F474" s="115" t="s">
        <v>91</v>
      </c>
      <c r="H474" s="50" t="str">
        <f t="shared" si="21"/>
        <v>Hrvoje – Grginov – OK Sova – M21B</v>
      </c>
      <c r="J474" s="50" t="str">
        <f t="shared" si="22"/>
        <v>Hrvoje – Grginov – OK Sova</v>
      </c>
      <c r="L474" s="50" t="str">
        <f t="shared" si="23"/>
        <v>Hrvoje – Grginov</v>
      </c>
      <c r="N474" s="113"/>
      <c r="O474" s="114"/>
      <c r="P474" s="115"/>
    </row>
    <row r="475" spans="2:16" x14ac:dyDescent="0.25">
      <c r="B475" s="113">
        <v>1635</v>
      </c>
      <c r="C475" s="114" t="s">
        <v>23</v>
      </c>
      <c r="D475" s="114" t="s">
        <v>679</v>
      </c>
      <c r="E475" s="114" t="s">
        <v>654</v>
      </c>
      <c r="F475" s="115" t="s">
        <v>91</v>
      </c>
      <c r="H475" s="50" t="str">
        <f t="shared" si="21"/>
        <v>Luka – Ivković – OK Sova – M21B</v>
      </c>
      <c r="J475" s="50" t="str">
        <f t="shared" si="22"/>
        <v>Luka – Ivković – OK Sova</v>
      </c>
      <c r="L475" s="50" t="str">
        <f t="shared" si="23"/>
        <v>Luka – Ivković</v>
      </c>
      <c r="N475" s="113"/>
      <c r="O475" s="114"/>
      <c r="P475" s="115"/>
    </row>
    <row r="476" spans="2:16" x14ac:dyDescent="0.25">
      <c r="B476" s="113">
        <v>1631</v>
      </c>
      <c r="C476" s="114" t="s">
        <v>199</v>
      </c>
      <c r="D476" s="114" t="s">
        <v>679</v>
      </c>
      <c r="E476" s="114" t="s">
        <v>654</v>
      </c>
      <c r="F476" s="115" t="s">
        <v>231</v>
      </c>
      <c r="H476" s="50" t="str">
        <f t="shared" si="21"/>
        <v>Sara – Ivković – OK Sova – Ž21A</v>
      </c>
      <c r="J476" s="50" t="str">
        <f t="shared" si="22"/>
        <v>Sara – Ivković – OK Sova</v>
      </c>
      <c r="L476" s="50" t="str">
        <f t="shared" si="23"/>
        <v>Sara – Ivković</v>
      </c>
      <c r="N476" s="113"/>
      <c r="O476" s="114"/>
      <c r="P476" s="115"/>
    </row>
    <row r="477" spans="2:16" x14ac:dyDescent="0.25">
      <c r="B477" s="113">
        <v>1616</v>
      </c>
      <c r="C477" s="114" t="s">
        <v>57</v>
      </c>
      <c r="D477" s="114" t="s">
        <v>680</v>
      </c>
      <c r="E477" s="114" t="s">
        <v>654</v>
      </c>
      <c r="F477" s="115" t="s">
        <v>91</v>
      </c>
      <c r="H477" s="50" t="str">
        <f t="shared" si="21"/>
        <v>Ivan – Jukić – OK Sova – M21B</v>
      </c>
      <c r="J477" s="50" t="str">
        <f t="shared" si="22"/>
        <v>Ivan – Jukić – OK Sova</v>
      </c>
      <c r="L477" s="50" t="str">
        <f t="shared" si="23"/>
        <v>Ivan – Jukić</v>
      </c>
      <c r="N477" s="113"/>
      <c r="O477" s="114"/>
      <c r="P477" s="115"/>
    </row>
    <row r="478" spans="2:16" x14ac:dyDescent="0.25">
      <c r="B478" s="113">
        <v>1620</v>
      </c>
      <c r="C478" s="114" t="s">
        <v>40</v>
      </c>
      <c r="D478" s="114" t="s">
        <v>681</v>
      </c>
      <c r="E478" s="114" t="s">
        <v>654</v>
      </c>
      <c r="F478" s="115" t="s">
        <v>91</v>
      </c>
      <c r="H478" s="50" t="str">
        <f t="shared" si="21"/>
        <v>Jakov – Kamenicki – OK Sova – M21B</v>
      </c>
      <c r="J478" s="50" t="str">
        <f t="shared" si="22"/>
        <v>Jakov – Kamenicki – OK Sova</v>
      </c>
      <c r="L478" s="50" t="str">
        <f t="shared" si="23"/>
        <v>Jakov – Kamenicki</v>
      </c>
      <c r="N478" s="113"/>
      <c r="O478" s="114"/>
      <c r="P478" s="115"/>
    </row>
    <row r="479" spans="2:16" x14ac:dyDescent="0.25">
      <c r="B479" s="113">
        <v>1729</v>
      </c>
      <c r="C479" s="114" t="s">
        <v>97</v>
      </c>
      <c r="D479" s="114" t="s">
        <v>682</v>
      </c>
      <c r="E479" s="114" t="s">
        <v>654</v>
      </c>
      <c r="F479" s="115"/>
      <c r="H479" s="50" t="str">
        <f t="shared" si="21"/>
        <v>Branimir – Kelava – OK Sova</v>
      </c>
      <c r="J479" s="50" t="str">
        <f t="shared" si="22"/>
        <v>Branimir – Kelava – OK Sova</v>
      </c>
      <c r="L479" s="50" t="str">
        <f t="shared" si="23"/>
        <v>Branimir – Kelava</v>
      </c>
      <c r="N479" s="113"/>
      <c r="O479" s="114"/>
      <c r="P479" s="115"/>
    </row>
    <row r="480" spans="2:16" x14ac:dyDescent="0.25">
      <c r="B480" s="113">
        <v>1602</v>
      </c>
      <c r="C480" s="114" t="s">
        <v>21</v>
      </c>
      <c r="D480" s="114" t="s">
        <v>683</v>
      </c>
      <c r="E480" s="114" t="s">
        <v>654</v>
      </c>
      <c r="F480" s="115" t="s">
        <v>41</v>
      </c>
      <c r="H480" s="50" t="str">
        <f t="shared" si="21"/>
        <v>Karlo – Kobijak – OK Sova – M16</v>
      </c>
      <c r="J480" s="50" t="str">
        <f t="shared" si="22"/>
        <v>Karlo – Kobijak – OK Sova</v>
      </c>
      <c r="L480" s="50" t="str">
        <f t="shared" si="23"/>
        <v>Karlo – Kobijak</v>
      </c>
      <c r="N480" s="113"/>
      <c r="O480" s="114"/>
      <c r="P480" s="115"/>
    </row>
    <row r="481" spans="2:16" x14ac:dyDescent="0.25">
      <c r="B481" s="113">
        <v>1647</v>
      </c>
      <c r="C481" s="114" t="s">
        <v>71</v>
      </c>
      <c r="D481" s="114" t="s">
        <v>684</v>
      </c>
      <c r="E481" s="114" t="s">
        <v>654</v>
      </c>
      <c r="F481" s="115" t="s">
        <v>91</v>
      </c>
      <c r="H481" s="50" t="str">
        <f t="shared" si="21"/>
        <v>Krunoslav – Kokoš – OK Sova – M21B</v>
      </c>
      <c r="J481" s="50" t="str">
        <f t="shared" si="22"/>
        <v>Krunoslav – Kokoš – OK Sova</v>
      </c>
      <c r="L481" s="50" t="str">
        <f t="shared" si="23"/>
        <v>Krunoslav – Kokoš</v>
      </c>
      <c r="N481" s="113"/>
      <c r="O481" s="114"/>
      <c r="P481" s="115"/>
    </row>
    <row r="482" spans="2:16" x14ac:dyDescent="0.25">
      <c r="B482" s="113">
        <v>1574</v>
      </c>
      <c r="C482" s="114" t="s">
        <v>102</v>
      </c>
      <c r="D482" s="114" t="s">
        <v>685</v>
      </c>
      <c r="E482" s="114" t="s">
        <v>654</v>
      </c>
      <c r="F482" s="115" t="s">
        <v>91</v>
      </c>
      <c r="H482" s="50" t="str">
        <f t="shared" si="21"/>
        <v>Dario – Kostrić – OK Sova – M21B</v>
      </c>
      <c r="J482" s="50" t="str">
        <f t="shared" si="22"/>
        <v>Dario – Kostrić – OK Sova</v>
      </c>
      <c r="L482" s="50" t="str">
        <f t="shared" si="23"/>
        <v>Dario – Kostrić</v>
      </c>
      <c r="N482" s="113"/>
      <c r="O482" s="114"/>
      <c r="P482" s="115"/>
    </row>
    <row r="483" spans="2:16" x14ac:dyDescent="0.25">
      <c r="B483" s="113">
        <v>1613</v>
      </c>
      <c r="C483" s="114" t="s">
        <v>192</v>
      </c>
      <c r="D483" s="114" t="s">
        <v>540</v>
      </c>
      <c r="E483" s="114" t="s">
        <v>654</v>
      </c>
      <c r="F483" s="115" t="s">
        <v>231</v>
      </c>
      <c r="H483" s="50" t="str">
        <f t="shared" si="21"/>
        <v>Ana – Kovačević – OK Sova – Ž21A</v>
      </c>
      <c r="J483" s="50" t="str">
        <f t="shared" si="22"/>
        <v>Ana – Kovačević – OK Sova</v>
      </c>
      <c r="L483" s="50" t="str">
        <f t="shared" si="23"/>
        <v>Ana – Kovačević</v>
      </c>
      <c r="N483" s="113"/>
      <c r="O483" s="114"/>
      <c r="P483" s="115"/>
    </row>
    <row r="484" spans="2:16" x14ac:dyDescent="0.25">
      <c r="B484" s="113">
        <v>1742</v>
      </c>
      <c r="C484" s="114" t="s">
        <v>133</v>
      </c>
      <c r="D484" s="114" t="s">
        <v>686</v>
      </c>
      <c r="E484" s="114" t="s">
        <v>654</v>
      </c>
      <c r="F484" s="115"/>
      <c r="H484" s="50" t="str">
        <f t="shared" si="21"/>
        <v>Marko – Luketić – OK Sova</v>
      </c>
      <c r="J484" s="50" t="str">
        <f t="shared" si="22"/>
        <v>Marko – Luketić – OK Sova</v>
      </c>
      <c r="L484" s="50" t="str">
        <f t="shared" si="23"/>
        <v>Marko – Luketić</v>
      </c>
      <c r="N484" s="113"/>
      <c r="O484" s="114"/>
      <c r="P484" s="115"/>
    </row>
    <row r="485" spans="2:16" x14ac:dyDescent="0.25">
      <c r="B485" s="113">
        <v>1592</v>
      </c>
      <c r="C485" s="114" t="s">
        <v>126</v>
      </c>
      <c r="D485" s="114" t="s">
        <v>687</v>
      </c>
      <c r="E485" s="114" t="s">
        <v>654</v>
      </c>
      <c r="F485" s="115" t="s">
        <v>167</v>
      </c>
      <c r="H485" s="50" t="str">
        <f t="shared" si="21"/>
        <v>Franjo – Magušić – OK Sova – M55</v>
      </c>
      <c r="J485" s="50" t="str">
        <f t="shared" si="22"/>
        <v>Franjo – Magušić – OK Sova</v>
      </c>
      <c r="L485" s="50" t="str">
        <f t="shared" si="23"/>
        <v>Franjo – Magušić</v>
      </c>
      <c r="N485" s="113"/>
      <c r="O485" s="114"/>
      <c r="P485" s="115"/>
    </row>
    <row r="486" spans="2:16" x14ac:dyDescent="0.25">
      <c r="B486" s="113">
        <v>1741</v>
      </c>
      <c r="C486" s="114" t="s">
        <v>688</v>
      </c>
      <c r="D486" s="114" t="s">
        <v>689</v>
      </c>
      <c r="E486" s="114" t="s">
        <v>654</v>
      </c>
      <c r="F486" s="115"/>
      <c r="H486" s="50" t="str">
        <f t="shared" si="21"/>
        <v>Stipan – Marinčić – OK Sova</v>
      </c>
      <c r="J486" s="50" t="str">
        <f t="shared" si="22"/>
        <v>Stipan – Marinčić – OK Sova</v>
      </c>
      <c r="L486" s="50" t="str">
        <f t="shared" si="23"/>
        <v>Stipan – Marinčić</v>
      </c>
      <c r="N486" s="113"/>
      <c r="O486" s="114"/>
      <c r="P486" s="115"/>
    </row>
    <row r="487" spans="2:16" x14ac:dyDescent="0.25">
      <c r="B487" s="113">
        <v>1585</v>
      </c>
      <c r="C487" s="114" t="s">
        <v>57</v>
      </c>
      <c r="D487" s="114" t="s">
        <v>690</v>
      </c>
      <c r="E487" s="114" t="s">
        <v>654</v>
      </c>
      <c r="F487" s="115" t="s">
        <v>91</v>
      </c>
      <c r="H487" s="50" t="str">
        <f t="shared" si="21"/>
        <v>Ivan – Maršić – OK Sova – M21B</v>
      </c>
      <c r="J487" s="50" t="str">
        <f t="shared" si="22"/>
        <v>Ivan – Maršić – OK Sova</v>
      </c>
      <c r="L487" s="50" t="str">
        <f t="shared" si="23"/>
        <v>Ivan – Maršić</v>
      </c>
      <c r="N487" s="113"/>
      <c r="O487" s="114"/>
      <c r="P487" s="115"/>
    </row>
    <row r="488" spans="2:16" x14ac:dyDescent="0.25">
      <c r="B488" s="113">
        <v>1728</v>
      </c>
      <c r="C488" s="114" t="s">
        <v>691</v>
      </c>
      <c r="D488" s="114" t="s">
        <v>692</v>
      </c>
      <c r="E488" s="114" t="s">
        <v>654</v>
      </c>
      <c r="F488" s="115"/>
      <c r="H488" s="50" t="str">
        <f t="shared" si="21"/>
        <v>Kristina – Martinčević – OK Sova</v>
      </c>
      <c r="J488" s="50" t="str">
        <f t="shared" si="22"/>
        <v>Kristina – Martinčević – OK Sova</v>
      </c>
      <c r="L488" s="50" t="str">
        <f t="shared" si="23"/>
        <v>Kristina – Martinčević</v>
      </c>
      <c r="N488" s="113"/>
      <c r="O488" s="114"/>
      <c r="P488" s="115"/>
    </row>
    <row r="489" spans="2:16" x14ac:dyDescent="0.25">
      <c r="B489" s="113">
        <v>1599</v>
      </c>
      <c r="C489" s="114" t="s">
        <v>454</v>
      </c>
      <c r="D489" s="114" t="s">
        <v>693</v>
      </c>
      <c r="E489" s="114" t="s">
        <v>654</v>
      </c>
      <c r="F489" s="115" t="s">
        <v>141</v>
      </c>
      <c r="H489" s="50" t="str">
        <f t="shared" si="21"/>
        <v>Antonio – Martinović – OK Sova – M45</v>
      </c>
      <c r="J489" s="50" t="str">
        <f t="shared" si="22"/>
        <v>Antonio – Martinović – OK Sova</v>
      </c>
      <c r="L489" s="50" t="str">
        <f t="shared" si="23"/>
        <v>Antonio – Martinović</v>
      </c>
      <c r="N489" s="113"/>
      <c r="O489" s="114"/>
      <c r="P489" s="115"/>
    </row>
    <row r="490" spans="2:16" x14ac:dyDescent="0.25">
      <c r="B490" s="113">
        <v>1583</v>
      </c>
      <c r="C490" s="114" t="s">
        <v>694</v>
      </c>
      <c r="D490" s="114" t="s">
        <v>695</v>
      </c>
      <c r="E490" s="114" t="s">
        <v>654</v>
      </c>
      <c r="F490" s="115" t="s">
        <v>91</v>
      </c>
      <c r="H490" s="50" t="str">
        <f t="shared" si="21"/>
        <v>Despot – Matijević – OK Sova – M21B</v>
      </c>
      <c r="J490" s="50" t="str">
        <f t="shared" si="22"/>
        <v>Despot – Matijević – OK Sova</v>
      </c>
      <c r="L490" s="50" t="str">
        <f t="shared" si="23"/>
        <v>Despot – Matijević</v>
      </c>
      <c r="N490" s="113"/>
      <c r="O490" s="114"/>
      <c r="P490" s="115"/>
    </row>
    <row r="491" spans="2:16" x14ac:dyDescent="0.25">
      <c r="B491" s="113">
        <v>1638</v>
      </c>
      <c r="C491" s="114" t="s">
        <v>696</v>
      </c>
      <c r="D491" s="114" t="s">
        <v>697</v>
      </c>
      <c r="E491" s="114" t="s">
        <v>654</v>
      </c>
      <c r="F491" s="115" t="s">
        <v>91</v>
      </c>
      <c r="H491" s="50" t="str">
        <f t="shared" si="21"/>
        <v>Armin – Mehinović – OK Sova – M21B</v>
      </c>
      <c r="J491" s="50" t="str">
        <f t="shared" si="22"/>
        <v>Armin – Mehinović – OK Sova</v>
      </c>
      <c r="L491" s="50" t="str">
        <f t="shared" si="23"/>
        <v>Armin – Mehinović</v>
      </c>
      <c r="N491" s="113"/>
      <c r="O491" s="114"/>
      <c r="P491" s="115"/>
    </row>
    <row r="492" spans="2:16" x14ac:dyDescent="0.25">
      <c r="B492" s="113">
        <v>1589</v>
      </c>
      <c r="C492" s="114" t="s">
        <v>698</v>
      </c>
      <c r="D492" s="114" t="s">
        <v>699</v>
      </c>
      <c r="E492" s="114" t="s">
        <v>654</v>
      </c>
      <c r="F492" s="115" t="s">
        <v>231</v>
      </c>
      <c r="H492" s="50" t="str">
        <f t="shared" si="21"/>
        <v>Nastasia – Melmajer – OK Sova – Ž21A</v>
      </c>
      <c r="J492" s="50" t="str">
        <f t="shared" si="22"/>
        <v>Nastasia – Melmajer – OK Sova</v>
      </c>
      <c r="L492" s="50" t="str">
        <f t="shared" si="23"/>
        <v>Nastasia – Melmajer</v>
      </c>
      <c r="N492" s="113"/>
      <c r="O492" s="114"/>
      <c r="P492" s="115"/>
    </row>
    <row r="493" spans="2:16" x14ac:dyDescent="0.25">
      <c r="B493" s="113">
        <v>1744</v>
      </c>
      <c r="C493" s="114" t="s">
        <v>373</v>
      </c>
      <c r="D493" s="114" t="s">
        <v>423</v>
      </c>
      <c r="E493" s="114" t="s">
        <v>654</v>
      </c>
      <c r="F493" s="115"/>
      <c r="H493" s="50" t="str">
        <f t="shared" si="21"/>
        <v>Ema – Mihaljević – OK Sova</v>
      </c>
      <c r="J493" s="50" t="str">
        <f t="shared" si="22"/>
        <v>Ema – Mihaljević – OK Sova</v>
      </c>
      <c r="L493" s="50" t="str">
        <f t="shared" si="23"/>
        <v>Ema – Mihaljević</v>
      </c>
      <c r="N493" s="113"/>
      <c r="O493" s="114"/>
      <c r="P493" s="115"/>
    </row>
    <row r="494" spans="2:16" x14ac:dyDescent="0.25">
      <c r="B494" s="113">
        <v>1733</v>
      </c>
      <c r="C494" s="114" t="s">
        <v>133</v>
      </c>
      <c r="D494" s="114" t="s">
        <v>700</v>
      </c>
      <c r="E494" s="114" t="s">
        <v>654</v>
      </c>
      <c r="F494" s="115"/>
      <c r="H494" s="50" t="str">
        <f t="shared" si="21"/>
        <v>Marko – Mirković – OK Sova</v>
      </c>
      <c r="J494" s="50" t="str">
        <f t="shared" si="22"/>
        <v>Marko – Mirković – OK Sova</v>
      </c>
      <c r="L494" s="50" t="str">
        <f t="shared" si="23"/>
        <v>Marko – Mirković</v>
      </c>
      <c r="N494" s="113"/>
      <c r="O494" s="114"/>
      <c r="P494" s="115"/>
    </row>
    <row r="495" spans="2:16" x14ac:dyDescent="0.25">
      <c r="B495" s="113">
        <v>1612</v>
      </c>
      <c r="C495" s="114" t="s">
        <v>701</v>
      </c>
      <c r="D495" s="114" t="s">
        <v>34</v>
      </c>
      <c r="E495" s="114" t="s">
        <v>654</v>
      </c>
      <c r="F495" s="115" t="s">
        <v>91</v>
      </c>
      <c r="H495" s="50" t="str">
        <f t="shared" si="21"/>
        <v>Eni – Nikolić – OK Sova – M21B</v>
      </c>
      <c r="J495" s="50" t="str">
        <f t="shared" si="22"/>
        <v>Eni – Nikolić – OK Sova</v>
      </c>
      <c r="L495" s="50" t="str">
        <f t="shared" si="23"/>
        <v>Eni – Nikolić</v>
      </c>
      <c r="N495" s="113"/>
      <c r="O495" s="114"/>
      <c r="P495" s="115"/>
    </row>
    <row r="496" spans="2:16" x14ac:dyDescent="0.25">
      <c r="B496" s="113">
        <v>1622</v>
      </c>
      <c r="C496" s="114" t="s">
        <v>702</v>
      </c>
      <c r="D496" s="114" t="s">
        <v>703</v>
      </c>
      <c r="E496" s="114" t="s">
        <v>654</v>
      </c>
      <c r="F496" s="115" t="s">
        <v>269</v>
      </c>
      <c r="H496" s="50" t="str">
        <f t="shared" si="21"/>
        <v>Dolores – Pajčin – OK Sova – Ž35</v>
      </c>
      <c r="J496" s="50" t="str">
        <f t="shared" si="22"/>
        <v>Dolores – Pajčin – OK Sova</v>
      </c>
      <c r="L496" s="50" t="str">
        <f t="shared" si="23"/>
        <v>Dolores – Pajčin</v>
      </c>
      <c r="N496" s="113"/>
      <c r="O496" s="114"/>
      <c r="P496" s="115"/>
    </row>
    <row r="497" spans="2:16" x14ac:dyDescent="0.25">
      <c r="B497" s="113">
        <v>1606</v>
      </c>
      <c r="C497" s="114" t="s">
        <v>256</v>
      </c>
      <c r="D497" s="114" t="s">
        <v>703</v>
      </c>
      <c r="E497" s="114" t="s">
        <v>654</v>
      </c>
      <c r="F497" s="115" t="s">
        <v>228</v>
      </c>
      <c r="H497" s="50" t="str">
        <f t="shared" si="21"/>
        <v>Lana – Pajčin – OK Sova – Ž20</v>
      </c>
      <c r="J497" s="50" t="str">
        <f t="shared" si="22"/>
        <v>Lana – Pajčin – OK Sova</v>
      </c>
      <c r="L497" s="50" t="str">
        <f t="shared" si="23"/>
        <v>Lana – Pajčin</v>
      </c>
      <c r="N497" s="113"/>
      <c r="O497" s="114"/>
      <c r="P497" s="115"/>
    </row>
    <row r="498" spans="2:16" x14ac:dyDescent="0.25">
      <c r="B498" s="113">
        <v>1642</v>
      </c>
      <c r="C498" s="114" t="s">
        <v>446</v>
      </c>
      <c r="D498" s="114" t="s">
        <v>703</v>
      </c>
      <c r="E498" s="114" t="s">
        <v>654</v>
      </c>
      <c r="F498" s="115" t="s">
        <v>91</v>
      </c>
      <c r="H498" s="50" t="str">
        <f t="shared" si="21"/>
        <v>Nikola – Pajčin – OK Sova – M21B</v>
      </c>
      <c r="J498" s="50" t="str">
        <f t="shared" si="22"/>
        <v>Nikola – Pajčin – OK Sova</v>
      </c>
      <c r="L498" s="50" t="str">
        <f t="shared" si="23"/>
        <v>Nikola – Pajčin</v>
      </c>
      <c r="N498" s="113"/>
      <c r="O498" s="114"/>
      <c r="P498" s="115"/>
    </row>
    <row r="499" spans="2:16" x14ac:dyDescent="0.25">
      <c r="B499" s="113">
        <v>1734</v>
      </c>
      <c r="C499" s="114" t="s">
        <v>57</v>
      </c>
      <c r="D499" s="114" t="s">
        <v>704</v>
      </c>
      <c r="E499" s="114" t="s">
        <v>654</v>
      </c>
      <c r="F499" s="115"/>
      <c r="H499" s="50" t="str">
        <f t="shared" si="21"/>
        <v>Ivan – Pavlović – OK Sova</v>
      </c>
      <c r="J499" s="50" t="str">
        <f t="shared" si="22"/>
        <v>Ivan – Pavlović – OK Sova</v>
      </c>
      <c r="L499" s="50" t="str">
        <f t="shared" si="23"/>
        <v>Ivan – Pavlović</v>
      </c>
      <c r="N499" s="113"/>
      <c r="O499" s="114"/>
      <c r="P499" s="115"/>
    </row>
    <row r="500" spans="2:16" x14ac:dyDescent="0.25">
      <c r="B500" s="113">
        <v>1737</v>
      </c>
      <c r="C500" s="114" t="s">
        <v>499</v>
      </c>
      <c r="D500" s="114" t="s">
        <v>478</v>
      </c>
      <c r="E500" s="114" t="s">
        <v>654</v>
      </c>
      <c r="F500" s="115"/>
      <c r="H500" s="50" t="str">
        <f t="shared" si="21"/>
        <v>Ante – Perić – OK Sova</v>
      </c>
      <c r="J500" s="50" t="str">
        <f t="shared" si="22"/>
        <v>Ante – Perić – OK Sova</v>
      </c>
      <c r="L500" s="50" t="str">
        <f t="shared" si="23"/>
        <v>Ante – Perić</v>
      </c>
      <c r="N500" s="113"/>
      <c r="O500" s="114"/>
      <c r="P500" s="115"/>
    </row>
    <row r="501" spans="2:16" x14ac:dyDescent="0.25">
      <c r="B501" s="113">
        <v>1600</v>
      </c>
      <c r="C501" s="114" t="s">
        <v>199</v>
      </c>
      <c r="D501" s="114" t="s">
        <v>705</v>
      </c>
      <c r="E501" s="114" t="s">
        <v>654</v>
      </c>
      <c r="F501" s="115" t="s">
        <v>228</v>
      </c>
      <c r="H501" s="50" t="str">
        <f t="shared" si="21"/>
        <v>Sara – Peter – OK Sova – Ž20</v>
      </c>
      <c r="J501" s="50" t="str">
        <f t="shared" si="22"/>
        <v>Sara – Peter – OK Sova</v>
      </c>
      <c r="L501" s="50" t="str">
        <f t="shared" si="23"/>
        <v>Sara – Peter</v>
      </c>
      <c r="N501" s="113"/>
      <c r="O501" s="114"/>
      <c r="P501" s="115"/>
    </row>
    <row r="502" spans="2:16" x14ac:dyDescent="0.25">
      <c r="B502" s="113">
        <v>1653</v>
      </c>
      <c r="C502" s="114" t="s">
        <v>706</v>
      </c>
      <c r="D502" s="114" t="s">
        <v>705</v>
      </c>
      <c r="E502" s="114" t="s">
        <v>654</v>
      </c>
      <c r="F502" s="115" t="s">
        <v>228</v>
      </c>
      <c r="H502" s="50" t="str">
        <f t="shared" si="21"/>
        <v>Stela – Peter – OK Sova – Ž20</v>
      </c>
      <c r="J502" s="50" t="str">
        <f t="shared" si="22"/>
        <v>Stela – Peter – OK Sova</v>
      </c>
      <c r="L502" s="50" t="str">
        <f t="shared" si="23"/>
        <v>Stela – Peter</v>
      </c>
      <c r="N502" s="113"/>
      <c r="O502" s="114"/>
      <c r="P502" s="115"/>
    </row>
    <row r="503" spans="2:16" x14ac:dyDescent="0.25">
      <c r="B503" s="113">
        <v>1579</v>
      </c>
      <c r="C503" s="114" t="s">
        <v>339</v>
      </c>
      <c r="D503" s="114" t="s">
        <v>707</v>
      </c>
      <c r="E503" s="114" t="s">
        <v>654</v>
      </c>
      <c r="F503" s="115" t="s">
        <v>91</v>
      </c>
      <c r="H503" s="50" t="str">
        <f t="shared" si="21"/>
        <v>Željko – Plentaj – OK Sova – M21B</v>
      </c>
      <c r="J503" s="50" t="str">
        <f t="shared" si="22"/>
        <v>Željko – Plentaj – OK Sova</v>
      </c>
      <c r="L503" s="50" t="str">
        <f t="shared" si="23"/>
        <v>Željko – Plentaj</v>
      </c>
      <c r="N503" s="113"/>
      <c r="O503" s="114"/>
      <c r="P503" s="115"/>
    </row>
    <row r="504" spans="2:16" x14ac:dyDescent="0.25">
      <c r="B504" s="113">
        <v>1582</v>
      </c>
      <c r="C504" s="114" t="s">
        <v>708</v>
      </c>
      <c r="D504" s="114" t="s">
        <v>709</v>
      </c>
      <c r="E504" s="114" t="s">
        <v>654</v>
      </c>
      <c r="F504" s="115" t="s">
        <v>91</v>
      </c>
      <c r="H504" s="50" t="str">
        <f t="shared" si="21"/>
        <v>Šime – Šarić – OK Sova – M21B</v>
      </c>
      <c r="J504" s="50" t="str">
        <f t="shared" si="22"/>
        <v>Šime – Šarić – OK Sova</v>
      </c>
      <c r="L504" s="50" t="str">
        <f t="shared" si="23"/>
        <v>Šime – Šarić</v>
      </c>
      <c r="N504" s="113"/>
      <c r="O504" s="114"/>
      <c r="P504" s="115"/>
    </row>
    <row r="505" spans="2:16" x14ac:dyDescent="0.25">
      <c r="B505" s="113">
        <v>1590</v>
      </c>
      <c r="C505" s="114" t="s">
        <v>487</v>
      </c>
      <c r="D505" s="114" t="s">
        <v>710</v>
      </c>
      <c r="E505" s="114" t="s">
        <v>654</v>
      </c>
      <c r="F505" s="115" t="s">
        <v>141</v>
      </c>
      <c r="H505" s="50" t="str">
        <f t="shared" si="21"/>
        <v>Dalibor – Sovilj – OK Sova – M45</v>
      </c>
      <c r="J505" s="50" t="str">
        <f t="shared" si="22"/>
        <v>Dalibor – Sovilj – OK Sova</v>
      </c>
      <c r="L505" s="50" t="str">
        <f t="shared" si="23"/>
        <v>Dalibor – Sovilj</v>
      </c>
      <c r="N505" s="113"/>
      <c r="O505" s="114"/>
      <c r="P505" s="115"/>
    </row>
    <row r="506" spans="2:16" x14ac:dyDescent="0.25">
      <c r="B506" s="113">
        <v>1629</v>
      </c>
      <c r="C506" s="114" t="s">
        <v>711</v>
      </c>
      <c r="D506" s="114" t="s">
        <v>712</v>
      </c>
      <c r="E506" s="114" t="s">
        <v>654</v>
      </c>
      <c r="F506" s="115" t="s">
        <v>61</v>
      </c>
      <c r="H506" s="50" t="str">
        <f t="shared" si="21"/>
        <v>Matjaž – Štanfel – OK Sova – M21A</v>
      </c>
      <c r="J506" s="50" t="str">
        <f t="shared" si="22"/>
        <v>Matjaž – Štanfel – OK Sova</v>
      </c>
      <c r="L506" s="50" t="str">
        <f t="shared" si="23"/>
        <v>Matjaž – Štanfel</v>
      </c>
      <c r="N506" s="113"/>
      <c r="O506" s="114"/>
      <c r="P506" s="115"/>
    </row>
    <row r="507" spans="2:16" x14ac:dyDescent="0.25">
      <c r="B507" s="113">
        <v>1730</v>
      </c>
      <c r="C507" s="114" t="s">
        <v>499</v>
      </c>
      <c r="D507" s="114" t="s">
        <v>713</v>
      </c>
      <c r="E507" s="114" t="s">
        <v>654</v>
      </c>
      <c r="F507" s="115"/>
      <c r="H507" s="50" t="str">
        <f t="shared" si="21"/>
        <v>Ante – Tipurić – OK Sova</v>
      </c>
      <c r="J507" s="50" t="str">
        <f t="shared" si="22"/>
        <v>Ante – Tipurić – OK Sova</v>
      </c>
      <c r="L507" s="50" t="str">
        <f t="shared" si="23"/>
        <v>Ante – Tipurić</v>
      </c>
      <c r="N507" s="113"/>
      <c r="O507" s="114"/>
      <c r="P507" s="115"/>
    </row>
    <row r="508" spans="2:16" x14ac:dyDescent="0.25">
      <c r="B508" s="113">
        <v>1654</v>
      </c>
      <c r="C508" s="114" t="s">
        <v>120</v>
      </c>
      <c r="D508" s="114" t="s">
        <v>714</v>
      </c>
      <c r="E508" s="114" t="s">
        <v>654</v>
      </c>
      <c r="F508" s="115" t="s">
        <v>91</v>
      </c>
      <c r="H508" s="50" t="str">
        <f t="shared" si="21"/>
        <v>Tihomir – Topalović – OK Sova – M21B</v>
      </c>
      <c r="J508" s="50" t="str">
        <f t="shared" si="22"/>
        <v>Tihomir – Topalović – OK Sova</v>
      </c>
      <c r="L508" s="50" t="str">
        <f t="shared" si="23"/>
        <v>Tihomir – Topalović</v>
      </c>
      <c r="N508" s="113"/>
      <c r="O508" s="114"/>
      <c r="P508" s="115"/>
    </row>
    <row r="509" spans="2:16" x14ac:dyDescent="0.25">
      <c r="B509" s="113">
        <v>1829</v>
      </c>
      <c r="C509" s="114" t="s">
        <v>306</v>
      </c>
      <c r="D509" s="114" t="s">
        <v>715</v>
      </c>
      <c r="E509" s="114" t="s">
        <v>654</v>
      </c>
      <c r="F509" s="115" t="s">
        <v>231</v>
      </c>
      <c r="H509" s="50" t="str">
        <f t="shared" si="21"/>
        <v>Marija – Vida – OK Sova – Ž21A</v>
      </c>
      <c r="J509" s="50" t="str">
        <f t="shared" si="22"/>
        <v>Marija – Vida – OK Sova</v>
      </c>
      <c r="L509" s="50" t="str">
        <f t="shared" si="23"/>
        <v>Marija – Vida</v>
      </c>
      <c r="N509" s="113"/>
      <c r="O509" s="114"/>
      <c r="P509" s="115"/>
    </row>
    <row r="510" spans="2:16" x14ac:dyDescent="0.25">
      <c r="B510" s="113">
        <v>1598</v>
      </c>
      <c r="C510" s="114" t="s">
        <v>133</v>
      </c>
      <c r="D510" s="114" t="s">
        <v>716</v>
      </c>
      <c r="E510" s="114" t="s">
        <v>654</v>
      </c>
      <c r="F510" s="115"/>
      <c r="H510" s="50" t="str">
        <f t="shared" si="21"/>
        <v>Marko – Vrabec – OK Sova</v>
      </c>
      <c r="J510" s="50" t="str">
        <f t="shared" si="22"/>
        <v>Marko – Vrabec – OK Sova</v>
      </c>
      <c r="L510" s="50" t="str">
        <f t="shared" si="23"/>
        <v>Marko – Vrabec</v>
      </c>
      <c r="N510" s="113"/>
      <c r="O510" s="114"/>
      <c r="P510" s="115"/>
    </row>
    <row r="511" spans="2:16" x14ac:dyDescent="0.25">
      <c r="B511" s="113">
        <v>1727</v>
      </c>
      <c r="C511" s="114" t="s">
        <v>717</v>
      </c>
      <c r="D511" s="114" t="s">
        <v>718</v>
      </c>
      <c r="E511" s="114" t="s">
        <v>654</v>
      </c>
      <c r="F511" s="115"/>
      <c r="H511" s="50" t="str">
        <f t="shared" si="21"/>
        <v>Doris – Vunić – OK Sova</v>
      </c>
      <c r="J511" s="50" t="str">
        <f t="shared" si="22"/>
        <v>Doris – Vunić – OK Sova</v>
      </c>
      <c r="L511" s="50" t="str">
        <f t="shared" si="23"/>
        <v>Doris – Vunić</v>
      </c>
      <c r="N511" s="113"/>
      <c r="O511" s="114"/>
      <c r="P511" s="115"/>
    </row>
    <row r="512" spans="2:16" x14ac:dyDescent="0.25">
      <c r="B512" s="113">
        <v>1572</v>
      </c>
      <c r="C512" s="114" t="s">
        <v>16</v>
      </c>
      <c r="D512" s="114" t="s">
        <v>719</v>
      </c>
      <c r="E512" s="114" t="s">
        <v>654</v>
      </c>
      <c r="F512" s="115" t="s">
        <v>91</v>
      </c>
      <c r="H512" s="50" t="str">
        <f t="shared" si="21"/>
        <v>Filip – Zadrović – OK Sova – M21B</v>
      </c>
      <c r="J512" s="50" t="str">
        <f t="shared" si="22"/>
        <v>Filip – Zadrović – OK Sova</v>
      </c>
      <c r="L512" s="50" t="str">
        <f t="shared" si="23"/>
        <v>Filip – Zadrović</v>
      </c>
      <c r="N512" s="113"/>
      <c r="O512" s="114"/>
      <c r="P512" s="115"/>
    </row>
    <row r="513" spans="2:16" x14ac:dyDescent="0.25">
      <c r="B513" s="113">
        <v>1739</v>
      </c>
      <c r="C513" s="114" t="s">
        <v>720</v>
      </c>
      <c r="D513" s="114" t="s">
        <v>721</v>
      </c>
      <c r="E513" s="114" t="s">
        <v>654</v>
      </c>
      <c r="F513" s="115"/>
      <c r="H513" s="50" t="str">
        <f t="shared" si="21"/>
        <v>Antonela – Žderić – OK Sova</v>
      </c>
      <c r="J513" s="50" t="str">
        <f t="shared" si="22"/>
        <v>Antonela – Žderić – OK Sova</v>
      </c>
      <c r="L513" s="50" t="str">
        <f t="shared" si="23"/>
        <v>Antonela – Žderić</v>
      </c>
      <c r="N513" s="113"/>
      <c r="O513" s="114"/>
      <c r="P513" s="115"/>
    </row>
    <row r="514" spans="2:16" x14ac:dyDescent="0.25">
      <c r="B514" s="113">
        <v>1611</v>
      </c>
      <c r="C514" s="114" t="s">
        <v>416</v>
      </c>
      <c r="D514" s="114" t="s">
        <v>722</v>
      </c>
      <c r="E514" s="114" t="s">
        <v>654</v>
      </c>
      <c r="F514" s="115" t="s">
        <v>91</v>
      </c>
      <c r="H514" s="50" t="str">
        <f t="shared" si="21"/>
        <v>Josip – Župarić – OK Sova – M21B</v>
      </c>
      <c r="J514" s="50" t="str">
        <f t="shared" si="22"/>
        <v>Josip – Župarić – OK Sova</v>
      </c>
      <c r="L514" s="50" t="str">
        <f t="shared" si="23"/>
        <v>Josip – Župarić</v>
      </c>
      <c r="N514" s="113"/>
      <c r="O514" s="114"/>
      <c r="P514" s="115"/>
    </row>
    <row r="515" spans="2:16" x14ac:dyDescent="0.25">
      <c r="B515" s="113">
        <v>1657</v>
      </c>
      <c r="C515" s="114" t="s">
        <v>723</v>
      </c>
      <c r="D515" s="114" t="s">
        <v>724</v>
      </c>
      <c r="E515" s="114" t="s">
        <v>7</v>
      </c>
      <c r="F515" s="115"/>
      <c r="H515" s="50" t="str">
        <f t="shared" si="21"/>
        <v>Hiba – Amaneh – OK Varaždin</v>
      </c>
      <c r="J515" s="50" t="str">
        <f t="shared" si="22"/>
        <v>Hiba – Amaneh – OK Varaždin</v>
      </c>
      <c r="L515" s="50" t="str">
        <f t="shared" si="23"/>
        <v>Hiba – Amaneh</v>
      </c>
      <c r="N515" s="113"/>
      <c r="O515" s="114"/>
      <c r="P515" s="115"/>
    </row>
    <row r="516" spans="2:16" x14ac:dyDescent="0.25">
      <c r="B516" s="113">
        <v>1050</v>
      </c>
      <c r="C516" s="114" t="s">
        <v>6</v>
      </c>
      <c r="D516" s="114" t="s">
        <v>5</v>
      </c>
      <c r="E516" s="114" t="s">
        <v>7</v>
      </c>
      <c r="F516" s="115" t="s">
        <v>27</v>
      </c>
      <c r="H516" s="50" t="str">
        <f t="shared" si="21"/>
        <v>Adam – Anadolac – OK Varaždin – M14</v>
      </c>
      <c r="J516" s="50" t="str">
        <f t="shared" si="22"/>
        <v>Adam – Anadolac – OK Varaždin</v>
      </c>
      <c r="L516" s="50" t="str">
        <f t="shared" si="23"/>
        <v>Adam – Anadolac</v>
      </c>
      <c r="N516" s="113"/>
      <c r="O516" s="114"/>
      <c r="P516" s="115"/>
    </row>
    <row r="517" spans="2:16" x14ac:dyDescent="0.25">
      <c r="B517" s="113">
        <v>1179</v>
      </c>
      <c r="C517" s="114" t="s">
        <v>725</v>
      </c>
      <c r="D517" s="114" t="s">
        <v>5</v>
      </c>
      <c r="E517" s="114" t="s">
        <v>7</v>
      </c>
      <c r="F517" s="115" t="s">
        <v>91</v>
      </c>
      <c r="H517" s="50" t="str">
        <f t="shared" si="21"/>
        <v>Emil – Anadolac – OK Varaždin – M21B</v>
      </c>
      <c r="J517" s="50" t="str">
        <f t="shared" si="22"/>
        <v>Emil – Anadolac – OK Varaždin</v>
      </c>
      <c r="L517" s="50" t="str">
        <f t="shared" si="23"/>
        <v>Emil – Anadolac</v>
      </c>
      <c r="N517" s="113"/>
      <c r="O517" s="114"/>
      <c r="P517" s="115"/>
    </row>
    <row r="518" spans="2:16" x14ac:dyDescent="0.25">
      <c r="B518" s="113">
        <v>1106</v>
      </c>
      <c r="C518" s="114" t="s">
        <v>16</v>
      </c>
      <c r="D518" s="114" t="s">
        <v>5</v>
      </c>
      <c r="E518" s="114" t="s">
        <v>7</v>
      </c>
      <c r="F518" s="115" t="s">
        <v>4</v>
      </c>
      <c r="H518" s="50" t="str">
        <f t="shared" si="21"/>
        <v>Filip – Anadolac – OK Varaždin – M12</v>
      </c>
      <c r="J518" s="50" t="str">
        <f t="shared" si="22"/>
        <v>Filip – Anadolac – OK Varaždin</v>
      </c>
      <c r="L518" s="50" t="str">
        <f t="shared" si="23"/>
        <v>Filip – Anadolac</v>
      </c>
      <c r="N518" s="113"/>
      <c r="O518" s="119"/>
      <c r="P518" s="115"/>
    </row>
    <row r="519" spans="2:16" x14ac:dyDescent="0.25">
      <c r="B519" s="113">
        <v>1633</v>
      </c>
      <c r="C519" s="114" t="s">
        <v>21</v>
      </c>
      <c r="D519" s="114" t="s">
        <v>726</v>
      </c>
      <c r="E519" s="114" t="s">
        <v>7</v>
      </c>
      <c r="F519" s="115"/>
      <c r="H519" s="50" t="str">
        <f t="shared" si="21"/>
        <v>Karlo – Bartolić – OK Varaždin</v>
      </c>
      <c r="J519" s="50" t="str">
        <f t="shared" si="22"/>
        <v>Karlo – Bartolić – OK Varaždin</v>
      </c>
      <c r="L519" s="50" t="str">
        <f t="shared" si="23"/>
        <v>Karlo – Bartolić</v>
      </c>
      <c r="N519" s="113"/>
      <c r="O519" s="114"/>
      <c r="P519" s="115"/>
    </row>
    <row r="520" spans="2:16" x14ac:dyDescent="0.25">
      <c r="B520" s="113">
        <v>1379</v>
      </c>
      <c r="C520" s="114" t="s">
        <v>114</v>
      </c>
      <c r="D520" s="114" t="s">
        <v>727</v>
      </c>
      <c r="E520" s="114" t="s">
        <v>7</v>
      </c>
      <c r="F520" s="115"/>
      <c r="H520" s="50" t="str">
        <f t="shared" si="21"/>
        <v>Petar – Barulek – OK Varaždin</v>
      </c>
      <c r="J520" s="50" t="str">
        <f t="shared" si="22"/>
        <v>Petar – Barulek – OK Varaždin</v>
      </c>
      <c r="L520" s="50" t="str">
        <f t="shared" si="23"/>
        <v>Petar – Barulek</v>
      </c>
      <c r="N520" s="113"/>
      <c r="O520" s="114"/>
      <c r="P520" s="115"/>
    </row>
    <row r="521" spans="2:16" x14ac:dyDescent="0.25">
      <c r="B521" s="113">
        <v>1096</v>
      </c>
      <c r="C521" s="114" t="s">
        <v>728</v>
      </c>
      <c r="D521" s="114" t="s">
        <v>729</v>
      </c>
      <c r="E521" s="114" t="s">
        <v>7</v>
      </c>
      <c r="F521" s="115"/>
      <c r="H521" s="50" t="str">
        <f t="shared" si="21"/>
        <v>Miro – Borček – OK Varaždin</v>
      </c>
      <c r="J521" s="50" t="str">
        <f t="shared" si="22"/>
        <v>Miro – Borček – OK Varaždin</v>
      </c>
      <c r="L521" s="50" t="str">
        <f t="shared" si="23"/>
        <v>Miro – Borček</v>
      </c>
      <c r="N521" s="113"/>
      <c r="O521" s="114"/>
      <c r="P521" s="115"/>
    </row>
    <row r="522" spans="2:16" x14ac:dyDescent="0.25">
      <c r="B522" s="113">
        <v>1099</v>
      </c>
      <c r="C522" s="114" t="s">
        <v>71</v>
      </c>
      <c r="D522" s="114" t="s">
        <v>730</v>
      </c>
      <c r="E522" s="114" t="s">
        <v>7</v>
      </c>
      <c r="F522" s="115" t="s">
        <v>115</v>
      </c>
      <c r="H522" s="50" t="str">
        <f t="shared" si="21"/>
        <v>Krunoslav – Canjuga – OK Varaždin – M35</v>
      </c>
      <c r="J522" s="50" t="str">
        <f t="shared" si="22"/>
        <v>Krunoslav – Canjuga – OK Varaždin</v>
      </c>
      <c r="L522" s="50" t="str">
        <f t="shared" si="23"/>
        <v>Krunoslav – Canjuga</v>
      </c>
      <c r="N522" s="113"/>
      <c r="O522" s="114"/>
      <c r="P522" s="115"/>
    </row>
    <row r="523" spans="2:16" x14ac:dyDescent="0.25">
      <c r="B523" s="113">
        <v>1335</v>
      </c>
      <c r="C523" s="114" t="s">
        <v>731</v>
      </c>
      <c r="D523" s="114" t="s">
        <v>730</v>
      </c>
      <c r="E523" s="114" t="s">
        <v>7</v>
      </c>
      <c r="F523" s="115"/>
      <c r="H523" s="50" t="str">
        <f t="shared" ref="H523:H586" si="24">IF(C523="","",C523) &amp; IF(D523="",""," – " &amp; D523) &amp; IF(E523="",""," – " &amp; E523) &amp; IF(F523="",""," – " &amp; F523)</f>
        <v>Stjepan – Canjuga – OK Varaždin</v>
      </c>
      <c r="J523" s="50" t="str">
        <f t="shared" ref="J523:J586" si="25">IF(C523="","",C523) &amp; IF(D523="",""," – " &amp; D523) &amp; IF(E523="",""," – " &amp; E523)</f>
        <v>Stjepan – Canjuga – OK Varaždin</v>
      </c>
      <c r="L523" s="50" t="str">
        <f t="shared" ref="L523:L586" si="26">IF(C523="","",C523) &amp; IF(D523="",""," – " &amp; D523)</f>
        <v>Stjepan – Canjuga</v>
      </c>
      <c r="N523" s="113"/>
      <c r="O523" s="114"/>
      <c r="P523" s="115"/>
    </row>
    <row r="524" spans="2:16" x14ac:dyDescent="0.25">
      <c r="B524" s="113">
        <v>1458</v>
      </c>
      <c r="C524" s="114" t="s">
        <v>233</v>
      </c>
      <c r="D524" s="114" t="s">
        <v>365</v>
      </c>
      <c r="E524" s="114" t="s">
        <v>7</v>
      </c>
      <c r="F524" s="115"/>
      <c r="H524" s="50" t="str">
        <f t="shared" si="24"/>
        <v>Iva – Detić – OK Varaždin</v>
      </c>
      <c r="J524" s="50" t="str">
        <f t="shared" si="25"/>
        <v>Iva – Detić – OK Varaždin</v>
      </c>
      <c r="L524" s="50" t="str">
        <f t="shared" si="26"/>
        <v>Iva – Detić</v>
      </c>
      <c r="N524" s="113"/>
      <c r="O524" s="114"/>
      <c r="P524" s="115"/>
    </row>
    <row r="525" spans="2:16" x14ac:dyDescent="0.25">
      <c r="B525" s="113">
        <v>1194</v>
      </c>
      <c r="C525" s="114" t="s">
        <v>448</v>
      </c>
      <c r="D525" s="114" t="s">
        <v>365</v>
      </c>
      <c r="E525" s="114" t="s">
        <v>7</v>
      </c>
      <c r="F525" s="115" t="s">
        <v>269</v>
      </c>
      <c r="H525" s="50" t="str">
        <f t="shared" si="24"/>
        <v>Lidija – Detić – OK Varaždin – Ž35</v>
      </c>
      <c r="J525" s="50" t="str">
        <f t="shared" si="25"/>
        <v>Lidija – Detić – OK Varaždin</v>
      </c>
      <c r="L525" s="50" t="str">
        <f t="shared" si="26"/>
        <v>Lidija – Detić</v>
      </c>
      <c r="N525" s="113"/>
      <c r="O525" s="114"/>
      <c r="P525" s="115"/>
    </row>
    <row r="526" spans="2:16" x14ac:dyDescent="0.25">
      <c r="B526" s="113">
        <v>1425</v>
      </c>
      <c r="C526" s="114" t="s">
        <v>197</v>
      </c>
      <c r="D526" s="114" t="s">
        <v>365</v>
      </c>
      <c r="E526" s="114" t="s">
        <v>7</v>
      </c>
      <c r="F526" s="115" t="s">
        <v>196</v>
      </c>
      <c r="H526" s="50" t="str">
        <f t="shared" si="24"/>
        <v>Lucija – Detić – OK Varaždin – Ž12</v>
      </c>
      <c r="J526" s="50" t="str">
        <f t="shared" si="25"/>
        <v>Lucija – Detić – OK Varaždin</v>
      </c>
      <c r="L526" s="50" t="str">
        <f t="shared" si="26"/>
        <v>Lucija – Detić</v>
      </c>
      <c r="N526" s="113"/>
      <c r="O526" s="114"/>
      <c r="P526" s="115"/>
    </row>
    <row r="527" spans="2:16" x14ac:dyDescent="0.25">
      <c r="B527" s="113">
        <v>1571</v>
      </c>
      <c r="C527" s="114" t="s">
        <v>663</v>
      </c>
      <c r="D527" s="114" t="s">
        <v>732</v>
      </c>
      <c r="E527" s="114" t="s">
        <v>7</v>
      </c>
      <c r="F527" s="115"/>
      <c r="H527" s="50" t="str">
        <f t="shared" si="24"/>
        <v>Sven – Divjak – OK Varaždin</v>
      </c>
      <c r="J527" s="50" t="str">
        <f t="shared" si="25"/>
        <v>Sven – Divjak – OK Varaždin</v>
      </c>
      <c r="L527" s="50" t="str">
        <f t="shared" si="26"/>
        <v>Sven – Divjak</v>
      </c>
      <c r="N527" s="113"/>
      <c r="O527" s="114"/>
      <c r="P527" s="115"/>
    </row>
    <row r="528" spans="2:16" x14ac:dyDescent="0.25">
      <c r="B528" s="113">
        <v>1235</v>
      </c>
      <c r="C528" s="114" t="s">
        <v>733</v>
      </c>
      <c r="D528" s="114" t="s">
        <v>734</v>
      </c>
      <c r="E528" s="114" t="s">
        <v>7</v>
      </c>
      <c r="F528" s="115" t="s">
        <v>219</v>
      </c>
      <c r="H528" s="50" t="str">
        <f t="shared" si="24"/>
        <v>Julijana – Dolenc – OK Varaždin – Ž16</v>
      </c>
      <c r="J528" s="50" t="str">
        <f t="shared" si="25"/>
        <v>Julijana – Dolenc – OK Varaždin</v>
      </c>
      <c r="L528" s="50" t="str">
        <f t="shared" si="26"/>
        <v>Julijana – Dolenc</v>
      </c>
      <c r="N528" s="113"/>
      <c r="O528" s="114"/>
      <c r="P528" s="115"/>
    </row>
    <row r="529" spans="2:16" x14ac:dyDescent="0.25">
      <c r="B529" s="113">
        <v>1085</v>
      </c>
      <c r="C529" s="114" t="s">
        <v>39</v>
      </c>
      <c r="D529" s="114" t="s">
        <v>735</v>
      </c>
      <c r="E529" s="114" t="s">
        <v>7</v>
      </c>
      <c r="F529" s="115"/>
      <c r="H529" s="50" t="str">
        <f t="shared" si="24"/>
        <v>Teo – Friščić – OK Varaždin</v>
      </c>
      <c r="J529" s="50" t="str">
        <f t="shared" si="25"/>
        <v>Teo – Friščić – OK Varaždin</v>
      </c>
      <c r="L529" s="50" t="str">
        <f t="shared" si="26"/>
        <v>Teo – Friščić</v>
      </c>
      <c r="N529" s="113"/>
      <c r="O529" s="114"/>
      <c r="P529" s="115"/>
    </row>
    <row r="530" spans="2:16" x14ac:dyDescent="0.25">
      <c r="B530" s="113">
        <v>1511</v>
      </c>
      <c r="C530" s="114" t="s">
        <v>40</v>
      </c>
      <c r="D530" s="114" t="s">
        <v>736</v>
      </c>
      <c r="E530" s="114" t="s">
        <v>7</v>
      </c>
      <c r="F530" s="115"/>
      <c r="H530" s="50" t="str">
        <f t="shared" si="24"/>
        <v>Jakov – Grabar – OK Varaždin</v>
      </c>
      <c r="J530" s="50" t="str">
        <f t="shared" si="25"/>
        <v>Jakov – Grabar – OK Varaždin</v>
      </c>
      <c r="L530" s="50" t="str">
        <f t="shared" si="26"/>
        <v>Jakov – Grabar</v>
      </c>
      <c r="N530" s="113"/>
      <c r="O530" s="114"/>
      <c r="P530" s="115"/>
    </row>
    <row r="531" spans="2:16" x14ac:dyDescent="0.25">
      <c r="B531" s="113">
        <v>1630</v>
      </c>
      <c r="C531" s="114" t="s">
        <v>95</v>
      </c>
      <c r="D531" s="114" t="s">
        <v>737</v>
      </c>
      <c r="E531" s="114" t="s">
        <v>7</v>
      </c>
      <c r="F531" s="115"/>
      <c r="H531" s="50" t="str">
        <f t="shared" si="24"/>
        <v>Kristijan – Grivić – OK Varaždin</v>
      </c>
      <c r="J531" s="50" t="str">
        <f t="shared" si="25"/>
        <v>Kristijan – Grivić – OK Varaždin</v>
      </c>
      <c r="L531" s="50" t="str">
        <f t="shared" si="26"/>
        <v>Kristijan – Grivić</v>
      </c>
      <c r="N531" s="113"/>
      <c r="O531" s="114"/>
      <c r="P531" s="115"/>
    </row>
    <row r="532" spans="2:16" x14ac:dyDescent="0.25">
      <c r="B532" s="113">
        <v>1624</v>
      </c>
      <c r="C532" s="114" t="s">
        <v>2</v>
      </c>
      <c r="D532" s="114" t="s">
        <v>737</v>
      </c>
      <c r="E532" s="114" t="s">
        <v>7</v>
      </c>
      <c r="F532" s="115"/>
      <c r="H532" s="50" t="str">
        <f t="shared" si="24"/>
        <v>Martin – Grivić – OK Varaždin</v>
      </c>
      <c r="J532" s="50" t="str">
        <f t="shared" si="25"/>
        <v>Martin – Grivić – OK Varaždin</v>
      </c>
      <c r="L532" s="50" t="str">
        <f t="shared" si="26"/>
        <v>Martin – Grivić</v>
      </c>
      <c r="N532" s="113"/>
      <c r="O532" s="114"/>
      <c r="P532" s="115"/>
    </row>
    <row r="533" spans="2:16" x14ac:dyDescent="0.25">
      <c r="B533" s="113">
        <v>1362</v>
      </c>
      <c r="C533" s="114" t="s">
        <v>490</v>
      </c>
      <c r="D533" s="114" t="s">
        <v>738</v>
      </c>
      <c r="E533" s="114" t="s">
        <v>7</v>
      </c>
      <c r="F533" s="115"/>
      <c r="H533" s="50" t="str">
        <f t="shared" si="24"/>
        <v>Dorijan – Habek – OK Varaždin</v>
      </c>
      <c r="J533" s="50" t="str">
        <f t="shared" si="25"/>
        <v>Dorijan – Habek – OK Varaždin</v>
      </c>
      <c r="L533" s="50" t="str">
        <f t="shared" si="26"/>
        <v>Dorijan – Habek</v>
      </c>
      <c r="N533" s="113"/>
      <c r="O533" s="114"/>
      <c r="P533" s="115"/>
    </row>
    <row r="534" spans="2:16" x14ac:dyDescent="0.25">
      <c r="B534" s="113">
        <v>1151</v>
      </c>
      <c r="C534" s="114" t="s">
        <v>178</v>
      </c>
      <c r="D534" s="114" t="s">
        <v>739</v>
      </c>
      <c r="E534" s="114" t="s">
        <v>7</v>
      </c>
      <c r="F534" s="115" t="s">
        <v>115</v>
      </c>
      <c r="H534" s="50" t="str">
        <f t="shared" si="24"/>
        <v>Miroslav – Hainž – OK Varaždin – M35</v>
      </c>
      <c r="J534" s="50" t="str">
        <f t="shared" si="25"/>
        <v>Miroslav – Hainž – OK Varaždin</v>
      </c>
      <c r="L534" s="50" t="str">
        <f t="shared" si="26"/>
        <v>Miroslav – Hainž</v>
      </c>
      <c r="N534" s="113"/>
      <c r="O534" s="114"/>
      <c r="P534" s="115"/>
    </row>
    <row r="535" spans="2:16" x14ac:dyDescent="0.25">
      <c r="B535" s="113">
        <v>1464</v>
      </c>
      <c r="C535" s="114" t="s">
        <v>23</v>
      </c>
      <c r="D535" s="114" t="s">
        <v>740</v>
      </c>
      <c r="E535" s="114" t="s">
        <v>7</v>
      </c>
      <c r="F535" s="115"/>
      <c r="H535" s="50" t="str">
        <f t="shared" si="24"/>
        <v>Luka – Hofman – OK Varaždin</v>
      </c>
      <c r="J535" s="50" t="str">
        <f t="shared" si="25"/>
        <v>Luka – Hofman – OK Varaždin</v>
      </c>
      <c r="L535" s="50" t="str">
        <f t="shared" si="26"/>
        <v>Luka – Hofman</v>
      </c>
      <c r="N535" s="113"/>
      <c r="O535" s="114"/>
      <c r="P535" s="115"/>
    </row>
    <row r="536" spans="2:16" x14ac:dyDescent="0.25">
      <c r="B536" s="113">
        <v>1403</v>
      </c>
      <c r="C536" s="114" t="s">
        <v>741</v>
      </c>
      <c r="D536" s="114" t="s">
        <v>742</v>
      </c>
      <c r="E536" s="114" t="s">
        <v>7</v>
      </c>
      <c r="F536" s="115" t="s">
        <v>321</v>
      </c>
      <c r="H536" s="50" t="str">
        <f t="shared" si="24"/>
        <v>Karmen – Holenda – OK Varaždin – Ž55</v>
      </c>
      <c r="J536" s="50" t="str">
        <f t="shared" si="25"/>
        <v>Karmen – Holenda – OK Varaždin</v>
      </c>
      <c r="L536" s="50" t="str">
        <f t="shared" si="26"/>
        <v>Karmen – Holenda</v>
      </c>
      <c r="N536" s="113"/>
      <c r="O536" s="114"/>
      <c r="P536" s="115"/>
    </row>
    <row r="537" spans="2:16" x14ac:dyDescent="0.25">
      <c r="B537" s="113">
        <v>1658</v>
      </c>
      <c r="C537" s="114" t="s">
        <v>197</v>
      </c>
      <c r="D537" s="114" t="s">
        <v>743</v>
      </c>
      <c r="E537" s="114" t="s">
        <v>7</v>
      </c>
      <c r="F537" s="115"/>
      <c r="H537" s="50" t="str">
        <f t="shared" si="24"/>
        <v>Lucija – Jertec – OK Varaždin</v>
      </c>
      <c r="J537" s="50" t="str">
        <f t="shared" si="25"/>
        <v>Lucija – Jertec – OK Varaždin</v>
      </c>
      <c r="L537" s="50" t="str">
        <f t="shared" si="26"/>
        <v>Lucija – Jertec</v>
      </c>
      <c r="N537" s="113"/>
      <c r="O537" s="114"/>
      <c r="P537" s="115"/>
    </row>
    <row r="538" spans="2:16" x14ac:dyDescent="0.25">
      <c r="B538" s="113">
        <v>1601</v>
      </c>
      <c r="C538" s="114" t="s">
        <v>16</v>
      </c>
      <c r="D538" s="114" t="s">
        <v>744</v>
      </c>
      <c r="E538" s="114" t="s">
        <v>7</v>
      </c>
      <c r="F538" s="115"/>
      <c r="H538" s="50" t="str">
        <f t="shared" si="24"/>
        <v>Filip – Juraga – OK Varaždin</v>
      </c>
      <c r="J538" s="50" t="str">
        <f t="shared" si="25"/>
        <v>Filip – Juraga – OK Varaždin</v>
      </c>
      <c r="L538" s="50" t="str">
        <f t="shared" si="26"/>
        <v>Filip – Juraga</v>
      </c>
      <c r="N538" s="113"/>
      <c r="O538" s="114"/>
      <c r="P538" s="115"/>
    </row>
    <row r="539" spans="2:16" x14ac:dyDescent="0.25">
      <c r="B539" s="113">
        <v>1186</v>
      </c>
      <c r="C539" s="114" t="s">
        <v>373</v>
      </c>
      <c r="D539" s="114" t="s">
        <v>745</v>
      </c>
      <c r="E539" s="114" t="s">
        <v>7</v>
      </c>
      <c r="F539" s="115" t="s">
        <v>196</v>
      </c>
      <c r="H539" s="50" t="str">
        <f t="shared" si="24"/>
        <v>Ema – Juričan – OK Varaždin – Ž12</v>
      </c>
      <c r="J539" s="50" t="str">
        <f t="shared" si="25"/>
        <v>Ema – Juričan – OK Varaždin</v>
      </c>
      <c r="L539" s="50" t="str">
        <f t="shared" si="26"/>
        <v>Ema – Juričan</v>
      </c>
      <c r="N539" s="113"/>
      <c r="O539" s="114"/>
      <c r="P539" s="115"/>
    </row>
    <row r="540" spans="2:16" x14ac:dyDescent="0.25">
      <c r="B540" s="113">
        <v>1401</v>
      </c>
      <c r="C540" s="114" t="s">
        <v>224</v>
      </c>
      <c r="D540" s="114" t="s">
        <v>745</v>
      </c>
      <c r="E540" s="114" t="s">
        <v>7</v>
      </c>
      <c r="F540" s="115"/>
      <c r="H540" s="50" t="str">
        <f t="shared" si="24"/>
        <v>Nika – Juričan – OK Varaždin</v>
      </c>
      <c r="J540" s="50" t="str">
        <f t="shared" si="25"/>
        <v>Nika – Juričan – OK Varaždin</v>
      </c>
      <c r="L540" s="50" t="str">
        <f t="shared" si="26"/>
        <v>Nika – Juričan</v>
      </c>
      <c r="N540" s="113"/>
      <c r="O540" s="114"/>
      <c r="P540" s="115"/>
    </row>
    <row r="541" spans="2:16" x14ac:dyDescent="0.25">
      <c r="B541" s="113">
        <v>1573</v>
      </c>
      <c r="C541" s="114" t="s">
        <v>21</v>
      </c>
      <c r="D541" s="114" t="s">
        <v>746</v>
      </c>
      <c r="E541" s="114" t="s">
        <v>7</v>
      </c>
      <c r="F541" s="115"/>
      <c r="H541" s="50" t="str">
        <f t="shared" si="24"/>
        <v>Karlo – Kadović – OK Varaždin</v>
      </c>
      <c r="J541" s="50" t="str">
        <f t="shared" si="25"/>
        <v>Karlo – Kadović – OK Varaždin</v>
      </c>
      <c r="L541" s="50" t="str">
        <f t="shared" si="26"/>
        <v>Karlo – Kadović</v>
      </c>
      <c r="N541" s="113"/>
      <c r="O541" s="114"/>
      <c r="P541" s="115"/>
    </row>
    <row r="542" spans="2:16" x14ac:dyDescent="0.25">
      <c r="B542" s="113">
        <v>1659</v>
      </c>
      <c r="C542" s="114" t="s">
        <v>306</v>
      </c>
      <c r="D542" s="114" t="s">
        <v>747</v>
      </c>
      <c r="E542" s="114" t="s">
        <v>7</v>
      </c>
      <c r="F542" s="115"/>
      <c r="H542" s="50" t="str">
        <f t="shared" si="24"/>
        <v>Marija – Kirić – OK Varaždin</v>
      </c>
      <c r="J542" s="50" t="str">
        <f t="shared" si="25"/>
        <v>Marija – Kirić – OK Varaždin</v>
      </c>
      <c r="L542" s="50" t="str">
        <f t="shared" si="26"/>
        <v>Marija – Kirić</v>
      </c>
      <c r="N542" s="113"/>
      <c r="O542" s="114"/>
      <c r="P542" s="115"/>
    </row>
    <row r="543" spans="2:16" x14ac:dyDescent="0.25">
      <c r="B543" s="113">
        <v>1419</v>
      </c>
      <c r="C543" s="114" t="s">
        <v>23</v>
      </c>
      <c r="D543" s="114" t="s">
        <v>55</v>
      </c>
      <c r="E543" s="114" t="s">
        <v>7</v>
      </c>
      <c r="F543" s="115" t="s">
        <v>50</v>
      </c>
      <c r="H543" s="50" t="str">
        <f t="shared" si="24"/>
        <v>Luka – Kocijan – OK Varaždin – M20</v>
      </c>
      <c r="J543" s="50" t="str">
        <f t="shared" si="25"/>
        <v>Luka – Kocijan – OK Varaždin</v>
      </c>
      <c r="L543" s="50" t="str">
        <f t="shared" si="26"/>
        <v>Luka – Kocijan</v>
      </c>
      <c r="N543" s="113"/>
      <c r="O543" s="114"/>
      <c r="P543" s="115"/>
    </row>
    <row r="544" spans="2:16" x14ac:dyDescent="0.25">
      <c r="B544" s="113">
        <v>1132</v>
      </c>
      <c r="C544" s="114" t="s">
        <v>412</v>
      </c>
      <c r="D544" s="114" t="s">
        <v>748</v>
      </c>
      <c r="E544" s="114" t="s">
        <v>7</v>
      </c>
      <c r="F544" s="115"/>
      <c r="H544" s="50" t="str">
        <f t="shared" si="24"/>
        <v>Borna – Košćak – OK Varaždin</v>
      </c>
      <c r="J544" s="50" t="str">
        <f t="shared" si="25"/>
        <v>Borna – Košćak – OK Varaždin</v>
      </c>
      <c r="L544" s="50" t="str">
        <f t="shared" si="26"/>
        <v>Borna – Košćak</v>
      </c>
      <c r="N544" s="113"/>
      <c r="O544" s="114"/>
      <c r="P544" s="115"/>
    </row>
    <row r="545" spans="2:16" x14ac:dyDescent="0.25">
      <c r="B545" s="113">
        <v>1093</v>
      </c>
      <c r="C545" s="114" t="s">
        <v>749</v>
      </c>
      <c r="D545" s="114" t="s">
        <v>748</v>
      </c>
      <c r="E545" s="114" t="s">
        <v>7</v>
      </c>
      <c r="F545" s="115"/>
      <c r="H545" s="50" t="str">
        <f t="shared" si="24"/>
        <v>Elena – Košćak – OK Varaždin</v>
      </c>
      <c r="J545" s="50" t="str">
        <f t="shared" si="25"/>
        <v>Elena – Košćak – OK Varaždin</v>
      </c>
      <c r="L545" s="50" t="str">
        <f t="shared" si="26"/>
        <v>Elena – Košćak</v>
      </c>
      <c r="N545" s="113"/>
      <c r="O545" s="114"/>
      <c r="P545" s="115"/>
    </row>
    <row r="546" spans="2:16" x14ac:dyDescent="0.25">
      <c r="B546" s="113">
        <v>1649</v>
      </c>
      <c r="C546" s="114" t="s">
        <v>397</v>
      </c>
      <c r="D546" s="114" t="s">
        <v>374</v>
      </c>
      <c r="E546" s="114" t="s">
        <v>7</v>
      </c>
      <c r="F546" s="115"/>
      <c r="H546" s="50" t="str">
        <f t="shared" si="24"/>
        <v>Jana – Kovačić – OK Varaždin</v>
      </c>
      <c r="J546" s="50" t="str">
        <f t="shared" si="25"/>
        <v>Jana – Kovačić – OK Varaždin</v>
      </c>
      <c r="L546" s="50" t="str">
        <f t="shared" si="26"/>
        <v>Jana – Kovačić</v>
      </c>
      <c r="N546" s="113"/>
      <c r="O546" s="114"/>
      <c r="P546" s="115"/>
    </row>
    <row r="547" spans="2:16" x14ac:dyDescent="0.25">
      <c r="B547" s="113">
        <v>1272</v>
      </c>
      <c r="C547" s="114" t="s">
        <v>750</v>
      </c>
      <c r="D547" s="114" t="s">
        <v>751</v>
      </c>
      <c r="E547" s="114" t="s">
        <v>7</v>
      </c>
      <c r="F547" s="115"/>
      <c r="H547" s="50" t="str">
        <f t="shared" si="24"/>
        <v>Nera – Krečak – OK Varaždin</v>
      </c>
      <c r="J547" s="50" t="str">
        <f t="shared" si="25"/>
        <v>Nera – Krečak – OK Varaždin</v>
      </c>
      <c r="L547" s="50" t="str">
        <f t="shared" si="26"/>
        <v>Nera – Krečak</v>
      </c>
      <c r="N547" s="113"/>
      <c r="O547" s="114"/>
      <c r="P547" s="115"/>
    </row>
    <row r="548" spans="2:16" x14ac:dyDescent="0.25">
      <c r="B548" s="113">
        <v>1538</v>
      </c>
      <c r="C548" s="114" t="s">
        <v>224</v>
      </c>
      <c r="D548" s="114" t="s">
        <v>413</v>
      </c>
      <c r="E548" s="114" t="s">
        <v>7</v>
      </c>
      <c r="F548" s="115" t="s">
        <v>196</v>
      </c>
      <c r="H548" s="50" t="str">
        <f t="shared" si="24"/>
        <v>Nika – Kuzmanić – OK Varaždin – Ž12</v>
      </c>
      <c r="J548" s="50" t="str">
        <f t="shared" si="25"/>
        <v>Nika – Kuzmanić – OK Varaždin</v>
      </c>
      <c r="L548" s="50" t="str">
        <f t="shared" si="26"/>
        <v>Nika – Kuzmanić</v>
      </c>
      <c r="N548" s="113"/>
      <c r="O548" s="114"/>
      <c r="P548" s="115"/>
    </row>
    <row r="549" spans="2:16" x14ac:dyDescent="0.25">
      <c r="B549" s="113">
        <v>1274</v>
      </c>
      <c r="C549" s="114" t="s">
        <v>143</v>
      </c>
      <c r="D549" s="114" t="s">
        <v>752</v>
      </c>
      <c r="E549" s="114" t="s">
        <v>7</v>
      </c>
      <c r="F549" s="115" t="s">
        <v>167</v>
      </c>
      <c r="H549" s="50" t="str">
        <f t="shared" si="24"/>
        <v>Predrag – Labaš – OK Varaždin – M55</v>
      </c>
      <c r="J549" s="50" t="str">
        <f t="shared" si="25"/>
        <v>Predrag – Labaš – OK Varaždin</v>
      </c>
      <c r="L549" s="50" t="str">
        <f t="shared" si="26"/>
        <v>Predrag – Labaš</v>
      </c>
      <c r="N549" s="113"/>
      <c r="O549" s="114"/>
      <c r="P549" s="115"/>
    </row>
    <row r="550" spans="2:16" x14ac:dyDescent="0.25">
      <c r="B550" s="113">
        <v>1174</v>
      </c>
      <c r="C550" s="114" t="s">
        <v>147</v>
      </c>
      <c r="D550" s="114" t="s">
        <v>753</v>
      </c>
      <c r="E550" s="114" t="s">
        <v>7</v>
      </c>
      <c r="F550" s="115" t="s">
        <v>4</v>
      </c>
      <c r="H550" s="50" t="str">
        <f t="shared" si="24"/>
        <v>Mario – Lah – OK Varaždin – M12</v>
      </c>
      <c r="J550" s="50" t="str">
        <f t="shared" si="25"/>
        <v>Mario – Lah – OK Varaždin</v>
      </c>
      <c r="L550" s="50" t="str">
        <f t="shared" si="26"/>
        <v>Mario – Lah</v>
      </c>
      <c r="N550" s="113"/>
      <c r="O550" s="114"/>
      <c r="P550" s="115"/>
    </row>
    <row r="551" spans="2:16" x14ac:dyDescent="0.25">
      <c r="B551" s="113">
        <v>1310</v>
      </c>
      <c r="C551" s="114" t="s">
        <v>352</v>
      </c>
      <c r="D551" s="114" t="s">
        <v>753</v>
      </c>
      <c r="E551" s="114" t="s">
        <v>7</v>
      </c>
      <c r="F551" s="115" t="s">
        <v>91</v>
      </c>
      <c r="H551" s="50" t="str">
        <f t="shared" si="24"/>
        <v>Siniša – Lah – OK Varaždin – M21B</v>
      </c>
      <c r="J551" s="50" t="str">
        <f t="shared" si="25"/>
        <v>Siniša – Lah – OK Varaždin</v>
      </c>
      <c r="L551" s="50" t="str">
        <f t="shared" si="26"/>
        <v>Siniša – Lah</v>
      </c>
      <c r="N551" s="113"/>
      <c r="O551" s="114"/>
      <c r="P551" s="115"/>
    </row>
    <row r="552" spans="2:16" x14ac:dyDescent="0.25">
      <c r="B552" s="113">
        <v>1660</v>
      </c>
      <c r="C552" s="114" t="s">
        <v>754</v>
      </c>
      <c r="D552" s="114" t="s">
        <v>755</v>
      </c>
      <c r="E552" s="114" t="s">
        <v>7</v>
      </c>
      <c r="F552" s="115"/>
      <c r="H552" s="50" t="str">
        <f t="shared" si="24"/>
        <v>Sven Ivor – Lebinac – OK Varaždin</v>
      </c>
      <c r="J552" s="50" t="str">
        <f t="shared" si="25"/>
        <v>Sven Ivor – Lebinac – OK Varaždin</v>
      </c>
      <c r="L552" s="50" t="str">
        <f t="shared" si="26"/>
        <v>Sven Ivor – Lebinac</v>
      </c>
      <c r="N552" s="113"/>
      <c r="O552" s="114"/>
      <c r="P552" s="115"/>
    </row>
    <row r="553" spans="2:16" x14ac:dyDescent="0.25">
      <c r="B553" s="113">
        <v>1931</v>
      </c>
      <c r="C553" s="114" t="s">
        <v>195</v>
      </c>
      <c r="D553" s="114" t="s">
        <v>756</v>
      </c>
      <c r="E553" s="114" t="s">
        <v>7</v>
      </c>
      <c r="F553" s="115"/>
      <c r="H553" s="50" t="str">
        <f t="shared" si="24"/>
        <v>Dora – Lešnjak – OK Varaždin</v>
      </c>
      <c r="J553" s="50" t="str">
        <f t="shared" si="25"/>
        <v>Dora – Lešnjak – OK Varaždin</v>
      </c>
      <c r="L553" s="50" t="str">
        <f t="shared" si="26"/>
        <v>Dora – Lešnjak</v>
      </c>
      <c r="N553" s="113"/>
      <c r="O553" s="114"/>
      <c r="P553" s="115"/>
    </row>
    <row r="554" spans="2:16" x14ac:dyDescent="0.25">
      <c r="B554" s="113">
        <v>1131</v>
      </c>
      <c r="C554" s="114" t="s">
        <v>757</v>
      </c>
      <c r="D554" s="114" t="s">
        <v>756</v>
      </c>
      <c r="E554" s="114" t="s">
        <v>7</v>
      </c>
      <c r="F554" s="115"/>
      <c r="H554" s="50" t="str">
        <f t="shared" si="24"/>
        <v>Tadej – Lešnjak – OK Varaždin</v>
      </c>
      <c r="J554" s="50" t="str">
        <f t="shared" si="25"/>
        <v>Tadej – Lešnjak – OK Varaždin</v>
      </c>
      <c r="L554" s="50" t="str">
        <f t="shared" si="26"/>
        <v>Tadej – Lešnjak</v>
      </c>
      <c r="N554" s="113"/>
      <c r="O554" s="114"/>
      <c r="P554" s="115"/>
    </row>
    <row r="555" spans="2:16" x14ac:dyDescent="0.25">
      <c r="B555" s="113">
        <v>1935</v>
      </c>
      <c r="C555" s="114" t="s">
        <v>233</v>
      </c>
      <c r="D555" s="114" t="s">
        <v>758</v>
      </c>
      <c r="E555" s="114" t="s">
        <v>7</v>
      </c>
      <c r="F555" s="115"/>
      <c r="H555" s="50" t="str">
        <f t="shared" si="24"/>
        <v>Iva – Mađarić – OK Varaždin</v>
      </c>
      <c r="J555" s="50" t="str">
        <f t="shared" si="25"/>
        <v>Iva – Mađarić – OK Varaždin</v>
      </c>
      <c r="L555" s="50" t="str">
        <f t="shared" si="26"/>
        <v>Iva – Mađarić</v>
      </c>
      <c r="N555" s="113"/>
      <c r="O555" s="114"/>
      <c r="P555" s="115"/>
    </row>
    <row r="556" spans="2:16" x14ac:dyDescent="0.25">
      <c r="B556" s="113">
        <v>1936</v>
      </c>
      <c r="C556" s="114" t="s">
        <v>143</v>
      </c>
      <c r="D556" s="114" t="s">
        <v>758</v>
      </c>
      <c r="E556" s="114" t="s">
        <v>7</v>
      </c>
      <c r="F556" s="115" t="s">
        <v>91</v>
      </c>
      <c r="H556" s="50" t="str">
        <f t="shared" si="24"/>
        <v>Predrag – Mađarić – OK Varaždin – M21B</v>
      </c>
      <c r="J556" s="50" t="str">
        <f t="shared" si="25"/>
        <v>Predrag – Mađarić – OK Varaždin</v>
      </c>
      <c r="L556" s="50" t="str">
        <f t="shared" si="26"/>
        <v>Predrag – Mađarić</v>
      </c>
      <c r="N556" s="113"/>
      <c r="O556" s="114"/>
      <c r="P556" s="115"/>
    </row>
    <row r="557" spans="2:16" x14ac:dyDescent="0.25">
      <c r="B557" s="113">
        <v>1463</v>
      </c>
      <c r="C557" s="114" t="s">
        <v>759</v>
      </c>
      <c r="D557" s="114" t="s">
        <v>760</v>
      </c>
      <c r="E557" s="114" t="s">
        <v>7</v>
      </c>
      <c r="F557" s="115"/>
      <c r="H557" s="50" t="str">
        <f t="shared" si="24"/>
        <v>Melanija – Majer – OK Varaždin</v>
      </c>
      <c r="J557" s="50" t="str">
        <f t="shared" si="25"/>
        <v>Melanija – Majer – OK Varaždin</v>
      </c>
      <c r="L557" s="50" t="str">
        <f t="shared" si="26"/>
        <v>Melanija – Majer</v>
      </c>
      <c r="N557" s="113"/>
      <c r="O557" s="114"/>
      <c r="P557" s="115"/>
    </row>
    <row r="558" spans="2:16" x14ac:dyDescent="0.25">
      <c r="B558" s="113">
        <v>1518</v>
      </c>
      <c r="C558" s="114" t="s">
        <v>761</v>
      </c>
      <c r="D558" s="114" t="s">
        <v>762</v>
      </c>
      <c r="E558" s="114" t="s">
        <v>7</v>
      </c>
      <c r="F558" s="115"/>
      <c r="H558" s="50" t="str">
        <f t="shared" si="24"/>
        <v>Marinka – Mak – OK Varaždin</v>
      </c>
      <c r="J558" s="50" t="str">
        <f t="shared" si="25"/>
        <v>Marinka – Mak – OK Varaždin</v>
      </c>
      <c r="L558" s="50" t="str">
        <f t="shared" si="26"/>
        <v>Marinka – Mak</v>
      </c>
      <c r="N558" s="113"/>
      <c r="O558" s="114"/>
      <c r="P558" s="115"/>
    </row>
    <row r="559" spans="2:16" x14ac:dyDescent="0.25">
      <c r="B559" s="113">
        <v>1241</v>
      </c>
      <c r="C559" s="114" t="s">
        <v>218</v>
      </c>
      <c r="D559" s="114" t="s">
        <v>763</v>
      </c>
      <c r="E559" s="114" t="s">
        <v>7</v>
      </c>
      <c r="F559" s="115"/>
      <c r="H559" s="50" t="str">
        <f t="shared" si="24"/>
        <v>Petra – Martak – OK Varaždin</v>
      </c>
      <c r="J559" s="50" t="str">
        <f t="shared" si="25"/>
        <v>Petra – Martak – OK Varaždin</v>
      </c>
      <c r="L559" s="50" t="str">
        <f t="shared" si="26"/>
        <v>Petra – Martak</v>
      </c>
      <c r="N559" s="113"/>
      <c r="O559" s="114"/>
      <c r="P559" s="115"/>
    </row>
    <row r="560" spans="2:16" x14ac:dyDescent="0.25">
      <c r="B560" s="113">
        <v>1597</v>
      </c>
      <c r="C560" s="114" t="s">
        <v>764</v>
      </c>
      <c r="D560" s="114" t="s">
        <v>692</v>
      </c>
      <c r="E560" s="114" t="s">
        <v>7</v>
      </c>
      <c r="F560" s="115"/>
      <c r="H560" s="50" t="str">
        <f t="shared" si="24"/>
        <v>Janik – Martinčević – OK Varaždin</v>
      </c>
      <c r="J560" s="50" t="str">
        <f t="shared" si="25"/>
        <v>Janik – Martinčević – OK Varaždin</v>
      </c>
      <c r="L560" s="50" t="str">
        <f t="shared" si="26"/>
        <v>Janik – Martinčević</v>
      </c>
      <c r="N560" s="113"/>
      <c r="O560" s="114"/>
      <c r="P560" s="115"/>
    </row>
    <row r="561" spans="2:16" x14ac:dyDescent="0.25">
      <c r="B561" s="113">
        <v>1628</v>
      </c>
      <c r="C561" s="114" t="s">
        <v>143</v>
      </c>
      <c r="D561" s="114" t="s">
        <v>692</v>
      </c>
      <c r="E561" s="114" t="s">
        <v>7</v>
      </c>
      <c r="F561" s="115"/>
      <c r="H561" s="50" t="str">
        <f t="shared" si="24"/>
        <v>Predrag – Martinčević – OK Varaždin</v>
      </c>
      <c r="J561" s="50" t="str">
        <f t="shared" si="25"/>
        <v>Predrag – Martinčević – OK Varaždin</v>
      </c>
      <c r="L561" s="50" t="str">
        <f t="shared" si="26"/>
        <v>Predrag – Martinčević</v>
      </c>
      <c r="N561" s="113"/>
      <c r="O561" s="114"/>
      <c r="P561" s="115"/>
    </row>
    <row r="562" spans="2:16" x14ac:dyDescent="0.25">
      <c r="B562" s="113">
        <v>1758</v>
      </c>
      <c r="C562" s="114" t="s">
        <v>607</v>
      </c>
      <c r="D562" s="114" t="s">
        <v>765</v>
      </c>
      <c r="E562" s="114" t="s">
        <v>7</v>
      </c>
      <c r="F562" s="115"/>
      <c r="H562" s="50" t="str">
        <f t="shared" si="24"/>
        <v>Andrej – Martinez – OK Varaždin</v>
      </c>
      <c r="J562" s="50" t="str">
        <f t="shared" si="25"/>
        <v>Andrej – Martinez – OK Varaždin</v>
      </c>
      <c r="L562" s="50" t="str">
        <f t="shared" si="26"/>
        <v>Andrej – Martinez</v>
      </c>
      <c r="N562" s="113"/>
      <c r="O562" s="114"/>
      <c r="P562" s="115"/>
    </row>
    <row r="563" spans="2:16" x14ac:dyDescent="0.25">
      <c r="B563" s="113">
        <v>1646</v>
      </c>
      <c r="C563" s="114" t="s">
        <v>400</v>
      </c>
      <c r="D563" s="114" t="s">
        <v>765</v>
      </c>
      <c r="E563" s="114" t="s">
        <v>7</v>
      </c>
      <c r="F563" s="115"/>
      <c r="H563" s="50" t="str">
        <f t="shared" si="24"/>
        <v>Anja – Martinez – OK Varaždin</v>
      </c>
      <c r="J563" s="50" t="str">
        <f t="shared" si="25"/>
        <v>Anja – Martinez – OK Varaždin</v>
      </c>
      <c r="L563" s="50" t="str">
        <f t="shared" si="26"/>
        <v>Anja – Martinez</v>
      </c>
      <c r="N563" s="113"/>
      <c r="O563" s="114"/>
      <c r="P563" s="115"/>
    </row>
    <row r="564" spans="2:16" x14ac:dyDescent="0.25">
      <c r="B564" s="113">
        <v>1432</v>
      </c>
      <c r="C564" s="114" t="s">
        <v>18</v>
      </c>
      <c r="D564" s="114" t="s">
        <v>766</v>
      </c>
      <c r="E564" s="114" t="s">
        <v>7</v>
      </c>
      <c r="F564" s="115"/>
      <c r="H564" s="50" t="str">
        <f t="shared" si="24"/>
        <v>Marin – Mihinjač – OK Varaždin</v>
      </c>
      <c r="J564" s="50" t="str">
        <f t="shared" si="25"/>
        <v>Marin – Mihinjač – OK Varaždin</v>
      </c>
      <c r="L564" s="50" t="str">
        <f t="shared" si="26"/>
        <v>Marin – Mihinjač</v>
      </c>
      <c r="N564" s="113"/>
      <c r="O564" s="114"/>
      <c r="P564" s="115"/>
    </row>
    <row r="565" spans="2:16" x14ac:dyDescent="0.25">
      <c r="B565" s="113">
        <v>1578</v>
      </c>
      <c r="C565" s="114" t="s">
        <v>399</v>
      </c>
      <c r="D565" s="114" t="s">
        <v>767</v>
      </c>
      <c r="E565" s="114" t="s">
        <v>7</v>
      </c>
      <c r="F565" s="115"/>
      <c r="H565" s="50" t="str">
        <f t="shared" si="24"/>
        <v>Lara – Možanić – OK Varaždin</v>
      </c>
      <c r="J565" s="50" t="str">
        <f t="shared" si="25"/>
        <v>Lara – Možanić – OK Varaždin</v>
      </c>
      <c r="L565" s="50" t="str">
        <f t="shared" si="26"/>
        <v>Lara – Možanić</v>
      </c>
      <c r="N565" s="113"/>
      <c r="O565" s="114"/>
      <c r="P565" s="115"/>
    </row>
    <row r="566" spans="2:16" x14ac:dyDescent="0.25">
      <c r="B566" s="113">
        <v>1097</v>
      </c>
      <c r="C566" s="114" t="s">
        <v>314</v>
      </c>
      <c r="D566" s="114" t="s">
        <v>768</v>
      </c>
      <c r="E566" s="114" t="s">
        <v>7</v>
      </c>
      <c r="F566" s="115" t="s">
        <v>303</v>
      </c>
      <c r="H566" s="50" t="str">
        <f t="shared" si="24"/>
        <v>Sanja – Ostroški – OK Varaždin – Ž45</v>
      </c>
      <c r="J566" s="50" t="str">
        <f t="shared" si="25"/>
        <v>Sanja – Ostroški – OK Varaždin</v>
      </c>
      <c r="L566" s="50" t="str">
        <f t="shared" si="26"/>
        <v>Sanja – Ostroški</v>
      </c>
      <c r="N566" s="113"/>
      <c r="O566" s="114"/>
      <c r="P566" s="115"/>
    </row>
    <row r="567" spans="2:16" x14ac:dyDescent="0.25">
      <c r="B567" s="113">
        <v>1044</v>
      </c>
      <c r="C567" s="114" t="s">
        <v>769</v>
      </c>
      <c r="D567" s="114" t="s">
        <v>770</v>
      </c>
      <c r="E567" s="114" t="s">
        <v>7</v>
      </c>
      <c r="F567" s="115"/>
      <c r="H567" s="50" t="str">
        <f t="shared" si="24"/>
        <v>Zlatko – Pap – OK Varaždin</v>
      </c>
      <c r="J567" s="50" t="str">
        <f t="shared" si="25"/>
        <v>Zlatko – Pap – OK Varaždin</v>
      </c>
      <c r="L567" s="50" t="str">
        <f t="shared" si="26"/>
        <v>Zlatko – Pap</v>
      </c>
      <c r="N567" s="113"/>
      <c r="O567" s="114"/>
      <c r="P567" s="115"/>
    </row>
    <row r="568" spans="2:16" x14ac:dyDescent="0.25">
      <c r="B568" s="113">
        <v>1661</v>
      </c>
      <c r="C568" s="114" t="s">
        <v>771</v>
      </c>
      <c r="D568" s="114" t="s">
        <v>772</v>
      </c>
      <c r="E568" s="114" t="s">
        <v>7</v>
      </c>
      <c r="F568" s="115"/>
      <c r="H568" s="50" t="str">
        <f t="shared" si="24"/>
        <v>Vesna – Pascuttini-Juraga – OK Varaždin</v>
      </c>
      <c r="J568" s="50" t="str">
        <f t="shared" si="25"/>
        <v>Vesna – Pascuttini-Juraga – OK Varaždin</v>
      </c>
      <c r="L568" s="50" t="str">
        <f t="shared" si="26"/>
        <v>Vesna – Pascuttini-Juraga</v>
      </c>
      <c r="N568" s="113"/>
      <c r="O568" s="114"/>
      <c r="P568" s="115"/>
    </row>
    <row r="569" spans="2:16" x14ac:dyDescent="0.25">
      <c r="B569" s="113">
        <v>1079</v>
      </c>
      <c r="C569" s="114" t="s">
        <v>57</v>
      </c>
      <c r="D569" s="114" t="s">
        <v>56</v>
      </c>
      <c r="E569" s="114" t="s">
        <v>7</v>
      </c>
      <c r="F569" s="115" t="s">
        <v>50</v>
      </c>
      <c r="H569" s="50" t="str">
        <f t="shared" si="24"/>
        <v>Ivan – Pasquino – OK Varaždin – M20</v>
      </c>
      <c r="J569" s="50" t="str">
        <f t="shared" si="25"/>
        <v>Ivan – Pasquino – OK Varaždin</v>
      </c>
      <c r="L569" s="50" t="str">
        <f t="shared" si="26"/>
        <v>Ivan – Pasquino</v>
      </c>
      <c r="N569" s="113"/>
      <c r="O569" s="114"/>
      <c r="P569" s="115"/>
    </row>
    <row r="570" spans="2:16" x14ac:dyDescent="0.25">
      <c r="B570" s="113">
        <v>1933</v>
      </c>
      <c r="C570" s="114" t="s">
        <v>446</v>
      </c>
      <c r="D570" s="114" t="s">
        <v>181</v>
      </c>
      <c r="E570" s="114" t="s">
        <v>7</v>
      </c>
      <c r="F570" s="115"/>
      <c r="H570" s="50" t="str">
        <f t="shared" si="24"/>
        <v>Nikola – Pavić – OK Varaždin</v>
      </c>
      <c r="J570" s="50" t="str">
        <f t="shared" si="25"/>
        <v>Nikola – Pavić – OK Varaždin</v>
      </c>
      <c r="L570" s="50" t="str">
        <f t="shared" si="26"/>
        <v>Nikola – Pavić</v>
      </c>
      <c r="N570" s="113"/>
      <c r="O570" s="114"/>
      <c r="P570" s="115"/>
    </row>
    <row r="571" spans="2:16" x14ac:dyDescent="0.25">
      <c r="B571" s="113">
        <v>1625</v>
      </c>
      <c r="C571" s="114" t="s">
        <v>773</v>
      </c>
      <c r="D571" s="114" t="s">
        <v>383</v>
      </c>
      <c r="E571" s="114" t="s">
        <v>7</v>
      </c>
      <c r="F571" s="115"/>
      <c r="H571" s="50" t="str">
        <f t="shared" si="24"/>
        <v>Roman – Petak – OK Varaždin</v>
      </c>
      <c r="J571" s="50" t="str">
        <f t="shared" si="25"/>
        <v>Roman – Petak – OK Varaždin</v>
      </c>
      <c r="L571" s="50" t="str">
        <f t="shared" si="26"/>
        <v>Roman – Petak</v>
      </c>
      <c r="N571" s="113"/>
      <c r="O571" s="114"/>
      <c r="P571" s="115"/>
    </row>
    <row r="572" spans="2:16" x14ac:dyDescent="0.25">
      <c r="B572" s="113">
        <v>1116</v>
      </c>
      <c r="C572" s="114" t="s">
        <v>774</v>
      </c>
      <c r="D572" s="114" t="s">
        <v>775</v>
      </c>
      <c r="E572" s="114" t="s">
        <v>7</v>
      </c>
      <c r="F572" s="115" t="s">
        <v>50</v>
      </c>
      <c r="H572" s="50" t="str">
        <f t="shared" si="24"/>
        <v>Ozren – Pevec – OK Varaždin – M20</v>
      </c>
      <c r="J572" s="50" t="str">
        <f t="shared" si="25"/>
        <v>Ozren – Pevec – OK Varaždin</v>
      </c>
      <c r="L572" s="50" t="str">
        <f t="shared" si="26"/>
        <v>Ozren – Pevec</v>
      </c>
      <c r="N572" s="113"/>
      <c r="O572" s="114"/>
      <c r="P572" s="115"/>
    </row>
    <row r="573" spans="2:16" x14ac:dyDescent="0.25">
      <c r="B573" s="113">
        <v>1513</v>
      </c>
      <c r="C573" s="114" t="s">
        <v>776</v>
      </c>
      <c r="D573" s="114" t="s">
        <v>775</v>
      </c>
      <c r="E573" s="114" t="s">
        <v>7</v>
      </c>
      <c r="F573" s="115"/>
      <c r="H573" s="50" t="str">
        <f t="shared" si="24"/>
        <v>Una Beata – Pevec – OK Varaždin</v>
      </c>
      <c r="J573" s="50" t="str">
        <f t="shared" si="25"/>
        <v>Una Beata – Pevec – OK Varaždin</v>
      </c>
      <c r="L573" s="50" t="str">
        <f t="shared" si="26"/>
        <v>Una Beata – Pevec</v>
      </c>
      <c r="N573" s="113"/>
      <c r="O573" s="114"/>
      <c r="P573" s="115"/>
    </row>
    <row r="574" spans="2:16" x14ac:dyDescent="0.25">
      <c r="B574" s="113">
        <v>1073</v>
      </c>
      <c r="C574" s="114" t="s">
        <v>777</v>
      </c>
      <c r="D574" s="114" t="s">
        <v>778</v>
      </c>
      <c r="E574" s="114" t="s">
        <v>7</v>
      </c>
      <c r="F574" s="115"/>
      <c r="H574" s="50" t="str">
        <f t="shared" si="24"/>
        <v>Nino – Piskač – OK Varaždin</v>
      </c>
      <c r="J574" s="50" t="str">
        <f t="shared" si="25"/>
        <v>Nino – Piskač – OK Varaždin</v>
      </c>
      <c r="L574" s="50" t="str">
        <f t="shared" si="26"/>
        <v>Nino – Piskač</v>
      </c>
      <c r="N574" s="113"/>
      <c r="O574" s="114"/>
      <c r="P574" s="115"/>
    </row>
    <row r="575" spans="2:16" x14ac:dyDescent="0.25">
      <c r="B575" s="113">
        <v>1934</v>
      </c>
      <c r="C575" s="114" t="s">
        <v>39</v>
      </c>
      <c r="D575" s="114" t="s">
        <v>778</v>
      </c>
      <c r="E575" s="114" t="s">
        <v>7</v>
      </c>
      <c r="F575" s="115"/>
      <c r="H575" s="50" t="str">
        <f t="shared" si="24"/>
        <v>Teo – Piskač – OK Varaždin</v>
      </c>
      <c r="J575" s="50" t="str">
        <f t="shared" si="25"/>
        <v>Teo – Piskač – OK Varaždin</v>
      </c>
      <c r="L575" s="50" t="str">
        <f t="shared" si="26"/>
        <v>Teo – Piskač</v>
      </c>
      <c r="N575" s="113"/>
      <c r="O575" s="114"/>
      <c r="P575" s="115"/>
    </row>
    <row r="576" spans="2:16" x14ac:dyDescent="0.25">
      <c r="B576" s="113">
        <v>1441</v>
      </c>
      <c r="C576" s="114" t="s">
        <v>373</v>
      </c>
      <c r="D576" s="114" t="s">
        <v>779</v>
      </c>
      <c r="E576" s="114" t="s">
        <v>7</v>
      </c>
      <c r="F576" s="115" t="s">
        <v>219</v>
      </c>
      <c r="H576" s="50" t="str">
        <f t="shared" si="24"/>
        <v>Ema – Potrebica – OK Varaždin – Ž16</v>
      </c>
      <c r="J576" s="50" t="str">
        <f t="shared" si="25"/>
        <v>Ema – Potrebica – OK Varaždin</v>
      </c>
      <c r="L576" s="50" t="str">
        <f t="shared" si="26"/>
        <v>Ema – Potrebica</v>
      </c>
      <c r="N576" s="113"/>
      <c r="O576" s="114"/>
      <c r="P576" s="115"/>
    </row>
    <row r="577" spans="2:16" x14ac:dyDescent="0.25">
      <c r="B577" s="113">
        <v>1220</v>
      </c>
      <c r="C577" s="114" t="s">
        <v>780</v>
      </c>
      <c r="D577" s="114" t="s">
        <v>779</v>
      </c>
      <c r="E577" s="114" t="s">
        <v>7</v>
      </c>
      <c r="F577" s="115" t="s">
        <v>269</v>
      </c>
      <c r="H577" s="50" t="str">
        <f t="shared" si="24"/>
        <v>Tanja – Potrebica – OK Varaždin – Ž35</v>
      </c>
      <c r="J577" s="50" t="str">
        <f t="shared" si="25"/>
        <v>Tanja – Potrebica – OK Varaždin</v>
      </c>
      <c r="L577" s="50" t="str">
        <f t="shared" si="26"/>
        <v>Tanja – Potrebica</v>
      </c>
      <c r="N577" s="113"/>
      <c r="O577" s="114"/>
      <c r="P577" s="115"/>
    </row>
    <row r="578" spans="2:16" x14ac:dyDescent="0.25">
      <c r="B578" s="113">
        <v>1637</v>
      </c>
      <c r="C578" s="114" t="s">
        <v>40</v>
      </c>
      <c r="D578" s="114" t="s">
        <v>781</v>
      </c>
      <c r="E578" s="114" t="s">
        <v>7</v>
      </c>
      <c r="F578" s="115"/>
      <c r="H578" s="50" t="str">
        <f t="shared" si="24"/>
        <v>Jakov – Pravica – OK Varaždin</v>
      </c>
      <c r="J578" s="50" t="str">
        <f t="shared" si="25"/>
        <v>Jakov – Pravica – OK Varaždin</v>
      </c>
      <c r="L578" s="50" t="str">
        <f t="shared" si="26"/>
        <v>Jakov – Pravica</v>
      </c>
      <c r="N578" s="113"/>
      <c r="O578" s="114"/>
      <c r="P578" s="115"/>
    </row>
    <row r="579" spans="2:16" x14ac:dyDescent="0.25">
      <c r="B579" s="113">
        <v>1644</v>
      </c>
      <c r="C579" s="114" t="s">
        <v>386</v>
      </c>
      <c r="D579" s="114" t="s">
        <v>782</v>
      </c>
      <c r="E579" s="114" t="s">
        <v>7</v>
      </c>
      <c r="F579" s="115"/>
      <c r="H579" s="50" t="str">
        <f t="shared" si="24"/>
        <v>Mislav – Putarek – OK Varaždin</v>
      </c>
      <c r="J579" s="50" t="str">
        <f t="shared" si="25"/>
        <v>Mislav – Putarek – OK Varaždin</v>
      </c>
      <c r="L579" s="50" t="str">
        <f t="shared" si="26"/>
        <v>Mislav – Putarek</v>
      </c>
      <c r="N579" s="113"/>
      <c r="O579" s="114"/>
      <c r="P579" s="115"/>
    </row>
    <row r="580" spans="2:16" x14ac:dyDescent="0.25">
      <c r="B580" s="113">
        <v>1621</v>
      </c>
      <c r="C580" s="114" t="s">
        <v>783</v>
      </c>
      <c r="D580" s="114" t="s">
        <v>782</v>
      </c>
      <c r="E580" s="114" t="s">
        <v>7</v>
      </c>
      <c r="F580" s="115"/>
      <c r="H580" s="50" t="str">
        <f t="shared" si="24"/>
        <v>Vita – Putarek – OK Varaždin</v>
      </c>
      <c r="J580" s="50" t="str">
        <f t="shared" si="25"/>
        <v>Vita – Putarek – OK Varaždin</v>
      </c>
      <c r="L580" s="50" t="str">
        <f t="shared" si="26"/>
        <v>Vita – Putarek</v>
      </c>
      <c r="N580" s="113"/>
      <c r="O580" s="114"/>
      <c r="P580" s="115"/>
    </row>
    <row r="581" spans="2:16" x14ac:dyDescent="0.25">
      <c r="B581" s="113">
        <v>1531</v>
      </c>
      <c r="C581" s="114" t="s">
        <v>784</v>
      </c>
      <c r="D581" s="114" t="s">
        <v>785</v>
      </c>
      <c r="E581" s="114" t="s">
        <v>7</v>
      </c>
      <c r="F581" s="115"/>
      <c r="H581" s="50" t="str">
        <f t="shared" si="24"/>
        <v>Srećko – Radulović – OK Varaždin</v>
      </c>
      <c r="J581" s="50" t="str">
        <f t="shared" si="25"/>
        <v>Srećko – Radulović – OK Varaždin</v>
      </c>
      <c r="L581" s="50" t="str">
        <f t="shared" si="26"/>
        <v>Srećko – Radulović</v>
      </c>
      <c r="N581" s="113"/>
      <c r="O581" s="114"/>
      <c r="P581" s="115"/>
    </row>
    <row r="582" spans="2:16" x14ac:dyDescent="0.25">
      <c r="B582" s="113">
        <v>1281</v>
      </c>
      <c r="C582" s="114" t="s">
        <v>715</v>
      </c>
      <c r="D582" s="114" t="s">
        <v>786</v>
      </c>
      <c r="E582" s="114" t="s">
        <v>7</v>
      </c>
      <c r="F582" s="115"/>
      <c r="H582" s="50" t="str">
        <f t="shared" si="24"/>
        <v>Vida – Rak – OK Varaždin</v>
      </c>
      <c r="J582" s="50" t="str">
        <f t="shared" si="25"/>
        <v>Vida – Rak – OK Varaždin</v>
      </c>
      <c r="L582" s="50" t="str">
        <f t="shared" si="26"/>
        <v>Vida – Rak</v>
      </c>
      <c r="N582" s="113"/>
      <c r="O582" s="114"/>
      <c r="P582" s="115"/>
    </row>
    <row r="583" spans="2:16" x14ac:dyDescent="0.25">
      <c r="B583" s="113">
        <v>1652</v>
      </c>
      <c r="C583" s="114" t="s">
        <v>195</v>
      </c>
      <c r="D583" s="114" t="s">
        <v>787</v>
      </c>
      <c r="E583" s="114" t="s">
        <v>7</v>
      </c>
      <c r="F583" s="115"/>
      <c r="H583" s="50" t="str">
        <f t="shared" si="24"/>
        <v>Dora – Rodeš – OK Varaždin</v>
      </c>
      <c r="J583" s="50" t="str">
        <f t="shared" si="25"/>
        <v>Dora – Rodeš – OK Varaždin</v>
      </c>
      <c r="L583" s="50" t="str">
        <f t="shared" si="26"/>
        <v>Dora – Rodeš</v>
      </c>
      <c r="N583" s="113"/>
      <c r="O583" s="114"/>
      <c r="P583" s="115"/>
    </row>
    <row r="584" spans="2:16" x14ac:dyDescent="0.25">
      <c r="B584" s="113">
        <v>1147</v>
      </c>
      <c r="C584" s="114" t="s">
        <v>788</v>
      </c>
      <c r="D584" s="114" t="s">
        <v>789</v>
      </c>
      <c r="E584" s="114" t="s">
        <v>7</v>
      </c>
      <c r="F584" s="115"/>
      <c r="H584" s="50" t="str">
        <f t="shared" si="24"/>
        <v>Emanuel – Rožić – OK Varaždin</v>
      </c>
      <c r="J584" s="50" t="str">
        <f t="shared" si="25"/>
        <v>Emanuel – Rožić – OK Varaždin</v>
      </c>
      <c r="L584" s="50" t="str">
        <f t="shared" si="26"/>
        <v>Emanuel – Rožić</v>
      </c>
      <c r="N584" s="113"/>
      <c r="O584" s="114"/>
      <c r="P584" s="115"/>
    </row>
    <row r="585" spans="2:16" x14ac:dyDescent="0.25">
      <c r="B585" s="113">
        <v>1402</v>
      </c>
      <c r="C585" s="114" t="s">
        <v>418</v>
      </c>
      <c r="D585" s="114" t="s">
        <v>790</v>
      </c>
      <c r="E585" s="114" t="s">
        <v>7</v>
      </c>
      <c r="F585" s="115" t="s">
        <v>196</v>
      </c>
      <c r="H585" s="50" t="str">
        <f t="shared" si="24"/>
        <v>Eva – Šantek – OK Varaždin – Ž12</v>
      </c>
      <c r="J585" s="50" t="str">
        <f t="shared" si="25"/>
        <v>Eva – Šantek – OK Varaždin</v>
      </c>
      <c r="L585" s="50" t="str">
        <f t="shared" si="26"/>
        <v>Eva – Šantek</v>
      </c>
      <c r="N585" s="113"/>
      <c r="O585" s="114"/>
      <c r="P585" s="115"/>
    </row>
    <row r="586" spans="2:16" x14ac:dyDescent="0.25">
      <c r="B586" s="113">
        <v>1149</v>
      </c>
      <c r="C586" s="114" t="s">
        <v>57</v>
      </c>
      <c r="D586" s="114" t="s">
        <v>790</v>
      </c>
      <c r="E586" s="114" t="s">
        <v>7</v>
      </c>
      <c r="F586" s="115" t="s">
        <v>91</v>
      </c>
      <c r="H586" s="50" t="str">
        <f t="shared" si="24"/>
        <v>Ivan – Šantek – OK Varaždin – M21B</v>
      </c>
      <c r="J586" s="50" t="str">
        <f t="shared" si="25"/>
        <v>Ivan – Šantek – OK Varaždin</v>
      </c>
      <c r="L586" s="50" t="str">
        <f t="shared" si="26"/>
        <v>Ivan – Šantek</v>
      </c>
      <c r="N586" s="113"/>
      <c r="O586" s="114"/>
      <c r="P586" s="115"/>
    </row>
    <row r="587" spans="2:16" x14ac:dyDescent="0.25">
      <c r="B587" s="113">
        <v>1932</v>
      </c>
      <c r="C587" s="114" t="s">
        <v>197</v>
      </c>
      <c r="D587" s="114" t="s">
        <v>790</v>
      </c>
      <c r="E587" s="114" t="s">
        <v>7</v>
      </c>
      <c r="F587" s="115"/>
      <c r="H587" s="50" t="str">
        <f t="shared" ref="H587:H650" si="27">IF(C587="","",C587) &amp; IF(D587="",""," – " &amp; D587) &amp; IF(E587="",""," – " &amp; E587) &amp; IF(F587="",""," – " &amp; F587)</f>
        <v>Lucija – Šantek – OK Varaždin</v>
      </c>
      <c r="J587" s="50" t="str">
        <f t="shared" ref="J587:J650" si="28">IF(C587="","",C587) &amp; IF(D587="",""," – " &amp; D587) &amp; IF(E587="",""," – " &amp; E587)</f>
        <v>Lucija – Šantek – OK Varaždin</v>
      </c>
      <c r="L587" s="50" t="str">
        <f t="shared" ref="L587:L650" si="29">IF(C587="","",C587) &amp; IF(D587="",""," – " &amp; D587)</f>
        <v>Lucija – Šantek</v>
      </c>
      <c r="N587" s="113"/>
      <c r="O587" s="114"/>
      <c r="P587" s="115"/>
    </row>
    <row r="588" spans="2:16" x14ac:dyDescent="0.25">
      <c r="B588" s="113">
        <v>1270</v>
      </c>
      <c r="C588" s="114" t="s">
        <v>306</v>
      </c>
      <c r="D588" s="114" t="s">
        <v>308</v>
      </c>
      <c r="E588" s="114" t="s">
        <v>7</v>
      </c>
      <c r="F588" s="115" t="s">
        <v>303</v>
      </c>
      <c r="H588" s="50" t="str">
        <f t="shared" si="27"/>
        <v>Marija – Schubert – OK Varaždin – Ž45</v>
      </c>
      <c r="J588" s="50" t="str">
        <f t="shared" si="28"/>
        <v>Marija – Schubert – OK Varaždin</v>
      </c>
      <c r="L588" s="50" t="str">
        <f t="shared" si="29"/>
        <v>Marija – Schubert</v>
      </c>
      <c r="N588" s="113"/>
      <c r="O588" s="114"/>
      <c r="P588" s="115"/>
    </row>
    <row r="589" spans="2:16" x14ac:dyDescent="0.25">
      <c r="B589" s="113">
        <v>1046</v>
      </c>
      <c r="C589" s="114" t="s">
        <v>192</v>
      </c>
      <c r="D589" s="114" t="s">
        <v>791</v>
      </c>
      <c r="E589" s="114" t="s">
        <v>7</v>
      </c>
      <c r="F589" s="115"/>
      <c r="H589" s="50" t="str">
        <f t="shared" si="27"/>
        <v>Ana – Smuđ – OK Varaždin</v>
      </c>
      <c r="J589" s="50" t="str">
        <f t="shared" si="28"/>
        <v>Ana – Smuđ – OK Varaždin</v>
      </c>
      <c r="L589" s="50" t="str">
        <f t="shared" si="29"/>
        <v>Ana – Smuđ</v>
      </c>
      <c r="N589" s="113"/>
      <c r="O589" s="114"/>
      <c r="P589" s="115"/>
    </row>
    <row r="590" spans="2:16" x14ac:dyDescent="0.25">
      <c r="B590" s="113">
        <v>1609</v>
      </c>
      <c r="C590" s="114" t="s">
        <v>178</v>
      </c>
      <c r="D590" s="114" t="s">
        <v>791</v>
      </c>
      <c r="E590" s="114" t="s">
        <v>7</v>
      </c>
      <c r="F590" s="115"/>
      <c r="H590" s="50" t="str">
        <f t="shared" si="27"/>
        <v>Miroslav – Smuđ – OK Varaždin</v>
      </c>
      <c r="J590" s="50" t="str">
        <f t="shared" si="28"/>
        <v>Miroslav – Smuđ – OK Varaždin</v>
      </c>
      <c r="L590" s="50" t="str">
        <f t="shared" si="29"/>
        <v>Miroslav – Smuđ</v>
      </c>
      <c r="N590" s="113"/>
      <c r="O590" s="114"/>
      <c r="P590" s="115"/>
    </row>
    <row r="591" spans="2:16" x14ac:dyDescent="0.25">
      <c r="B591" s="113">
        <v>1840</v>
      </c>
      <c r="C591" s="114" t="s">
        <v>192</v>
      </c>
      <c r="D591" s="114" t="s">
        <v>186</v>
      </c>
      <c r="E591" s="114" t="s">
        <v>7</v>
      </c>
      <c r="F591" s="115" t="s">
        <v>228</v>
      </c>
      <c r="H591" s="50" t="str">
        <f t="shared" si="27"/>
        <v>Ana – Srebačić – OK Varaždin – Ž20</v>
      </c>
      <c r="J591" s="50" t="str">
        <f t="shared" si="28"/>
        <v>Ana – Srebačić – OK Varaždin</v>
      </c>
      <c r="L591" s="50" t="str">
        <f t="shared" si="29"/>
        <v>Ana – Srebačić</v>
      </c>
      <c r="N591" s="113"/>
      <c r="O591" s="114"/>
      <c r="P591" s="115"/>
    </row>
    <row r="592" spans="2:16" x14ac:dyDescent="0.25">
      <c r="B592" s="113">
        <v>1067</v>
      </c>
      <c r="C592" s="114" t="s">
        <v>187</v>
      </c>
      <c r="D592" s="114" t="s">
        <v>186</v>
      </c>
      <c r="E592" s="114" t="s">
        <v>7</v>
      </c>
      <c r="F592" s="115" t="s">
        <v>303</v>
      </c>
      <c r="H592" s="50" t="str">
        <f t="shared" si="27"/>
        <v>Davorka – Srebačić – OK Varaždin – Ž45</v>
      </c>
      <c r="J592" s="50" t="str">
        <f t="shared" si="28"/>
        <v>Davorka – Srebačić – OK Varaždin</v>
      </c>
      <c r="L592" s="50" t="str">
        <f t="shared" si="29"/>
        <v>Davorka – Srebačić</v>
      </c>
      <c r="N592" s="113"/>
      <c r="O592" s="114"/>
      <c r="P592" s="115"/>
    </row>
    <row r="593" spans="2:16" x14ac:dyDescent="0.25">
      <c r="B593" s="113">
        <v>1756</v>
      </c>
      <c r="C593" s="114" t="s">
        <v>31</v>
      </c>
      <c r="D593" s="114" t="s">
        <v>792</v>
      </c>
      <c r="E593" s="114" t="s">
        <v>7</v>
      </c>
      <c r="F593" s="115"/>
      <c r="H593" s="50" t="str">
        <f t="shared" si="27"/>
        <v>Noa – Stančić – OK Varaždin</v>
      </c>
      <c r="J593" s="50" t="str">
        <f t="shared" si="28"/>
        <v>Noa – Stančić – OK Varaždin</v>
      </c>
      <c r="L593" s="50" t="str">
        <f t="shared" si="29"/>
        <v>Noa – Stančić</v>
      </c>
      <c r="N593" s="113"/>
      <c r="O593" s="114"/>
      <c r="P593" s="115"/>
    </row>
    <row r="594" spans="2:16" x14ac:dyDescent="0.25">
      <c r="B594" s="113">
        <v>1568</v>
      </c>
      <c r="C594" s="114" t="s">
        <v>184</v>
      </c>
      <c r="D594" s="114" t="s">
        <v>79</v>
      </c>
      <c r="E594" s="114" t="s">
        <v>7</v>
      </c>
      <c r="F594" s="115" t="s">
        <v>573</v>
      </c>
      <c r="H594" s="50" t="str">
        <f t="shared" si="27"/>
        <v>Milan – Turkalj – OK Varaždin – M70</v>
      </c>
      <c r="J594" s="50" t="str">
        <f t="shared" si="28"/>
        <v>Milan – Turkalj – OK Varaždin</v>
      </c>
      <c r="L594" s="50" t="str">
        <f t="shared" si="29"/>
        <v>Milan – Turkalj</v>
      </c>
      <c r="N594" s="113"/>
      <c r="O594" s="114"/>
      <c r="P594" s="115"/>
    </row>
    <row r="595" spans="2:16" x14ac:dyDescent="0.25">
      <c r="B595" s="113">
        <v>1180</v>
      </c>
      <c r="C595" s="114" t="s">
        <v>58</v>
      </c>
      <c r="D595" s="114" t="s">
        <v>793</v>
      </c>
      <c r="E595" s="114" t="s">
        <v>7</v>
      </c>
      <c r="F595" s="115"/>
      <c r="H595" s="50" t="str">
        <f t="shared" si="27"/>
        <v>Jan – Turković – OK Varaždin</v>
      </c>
      <c r="J595" s="50" t="str">
        <f t="shared" si="28"/>
        <v>Jan – Turković – OK Varaždin</v>
      </c>
      <c r="L595" s="50" t="str">
        <f t="shared" si="29"/>
        <v>Jan – Turković</v>
      </c>
      <c r="N595" s="113"/>
      <c r="O595" s="114"/>
      <c r="P595" s="115"/>
    </row>
    <row r="596" spans="2:16" x14ac:dyDescent="0.25">
      <c r="B596" s="113">
        <v>1035</v>
      </c>
      <c r="C596" s="114" t="s">
        <v>794</v>
      </c>
      <c r="D596" s="114" t="s">
        <v>795</v>
      </c>
      <c r="E596" s="114" t="s">
        <v>7</v>
      </c>
      <c r="F596" s="115"/>
      <c r="H596" s="50" t="str">
        <f t="shared" si="27"/>
        <v>Tony – Udris – OK Varaždin</v>
      </c>
      <c r="J596" s="50" t="str">
        <f t="shared" si="28"/>
        <v>Tony – Udris – OK Varaždin</v>
      </c>
      <c r="L596" s="50" t="str">
        <f t="shared" si="29"/>
        <v>Tony – Udris</v>
      </c>
      <c r="N596" s="113"/>
      <c r="O596" s="114"/>
      <c r="P596" s="115"/>
    </row>
    <row r="597" spans="2:16" x14ac:dyDescent="0.25">
      <c r="B597" s="113">
        <v>1591</v>
      </c>
      <c r="C597" s="114" t="s">
        <v>358</v>
      </c>
      <c r="D597" s="114" t="s">
        <v>796</v>
      </c>
      <c r="E597" s="114" t="s">
        <v>7</v>
      </c>
      <c r="F597" s="115"/>
      <c r="H597" s="50" t="str">
        <f t="shared" si="27"/>
        <v>Hana – Uranić – OK Varaždin</v>
      </c>
      <c r="J597" s="50" t="str">
        <f t="shared" si="28"/>
        <v>Hana – Uranić – OK Varaždin</v>
      </c>
      <c r="L597" s="50" t="str">
        <f t="shared" si="29"/>
        <v>Hana – Uranić</v>
      </c>
      <c r="N597" s="113"/>
      <c r="O597" s="114"/>
      <c r="P597" s="115"/>
    </row>
    <row r="598" spans="2:16" x14ac:dyDescent="0.25">
      <c r="B598" s="113">
        <v>1759</v>
      </c>
      <c r="C598" s="114" t="s">
        <v>216</v>
      </c>
      <c r="D598" s="114" t="s">
        <v>797</v>
      </c>
      <c r="E598" s="114" t="s">
        <v>7</v>
      </c>
      <c r="F598" s="115"/>
      <c r="H598" s="50" t="str">
        <f t="shared" si="27"/>
        <v>Nina – Veseljak – OK Varaždin</v>
      </c>
      <c r="J598" s="50" t="str">
        <f t="shared" si="28"/>
        <v>Nina – Veseljak – OK Varaždin</v>
      </c>
      <c r="L598" s="50" t="str">
        <f t="shared" si="29"/>
        <v>Nina – Veseljak</v>
      </c>
      <c r="N598" s="113"/>
      <c r="O598" s="114"/>
      <c r="P598" s="115"/>
    </row>
    <row r="599" spans="2:16" x14ac:dyDescent="0.25">
      <c r="B599" s="113">
        <v>1051</v>
      </c>
      <c r="C599" s="114" t="s">
        <v>720</v>
      </c>
      <c r="D599" s="114" t="s">
        <v>798</v>
      </c>
      <c r="E599" s="114" t="s">
        <v>7</v>
      </c>
      <c r="F599" s="115"/>
      <c r="H599" s="50" t="str">
        <f t="shared" si="27"/>
        <v>Antonela – Vidović – OK Varaždin</v>
      </c>
      <c r="J599" s="50" t="str">
        <f t="shared" si="28"/>
        <v>Antonela – Vidović – OK Varaždin</v>
      </c>
      <c r="L599" s="50" t="str">
        <f t="shared" si="29"/>
        <v>Antonela – Vidović</v>
      </c>
      <c r="N599" s="113"/>
      <c r="O599" s="114"/>
      <c r="P599" s="115"/>
    </row>
    <row r="600" spans="2:16" x14ac:dyDescent="0.25">
      <c r="B600" s="113">
        <v>1551</v>
      </c>
      <c r="C600" s="114" t="s">
        <v>332</v>
      </c>
      <c r="D600" s="114" t="s">
        <v>101</v>
      </c>
      <c r="E600" s="114" t="s">
        <v>7</v>
      </c>
      <c r="F600" s="115"/>
      <c r="H600" s="50" t="str">
        <f t="shared" si="27"/>
        <v>Biserka – Vodopija – OK Varaždin</v>
      </c>
      <c r="J600" s="50" t="str">
        <f t="shared" si="28"/>
        <v>Biserka – Vodopija – OK Varaždin</v>
      </c>
      <c r="L600" s="50" t="str">
        <f t="shared" si="29"/>
        <v>Biserka – Vodopija</v>
      </c>
      <c r="N600" s="113"/>
      <c r="O600" s="114"/>
      <c r="P600" s="115"/>
    </row>
    <row r="601" spans="2:16" x14ac:dyDescent="0.25">
      <c r="B601" s="113">
        <v>1210</v>
      </c>
      <c r="C601" s="114" t="s">
        <v>378</v>
      </c>
      <c r="D601" s="114" t="s">
        <v>101</v>
      </c>
      <c r="E601" s="114" t="s">
        <v>7</v>
      </c>
      <c r="F601" s="115"/>
      <c r="H601" s="50" t="str">
        <f t="shared" si="27"/>
        <v>Bruno – Vodopija – OK Varaždin</v>
      </c>
      <c r="J601" s="50" t="str">
        <f t="shared" si="28"/>
        <v>Bruno – Vodopija – OK Varaždin</v>
      </c>
      <c r="L601" s="50" t="str">
        <f t="shared" si="29"/>
        <v>Bruno – Vodopija</v>
      </c>
      <c r="N601" s="113"/>
      <c r="O601" s="114"/>
      <c r="P601" s="115"/>
    </row>
    <row r="602" spans="2:16" x14ac:dyDescent="0.25">
      <c r="B602" s="113">
        <v>1662</v>
      </c>
      <c r="C602" s="114" t="s">
        <v>799</v>
      </c>
      <c r="D602" s="114" t="s">
        <v>101</v>
      </c>
      <c r="E602" s="114" t="s">
        <v>7</v>
      </c>
      <c r="F602" s="115"/>
      <c r="H602" s="50" t="str">
        <f t="shared" si="27"/>
        <v>Neven – Vodopija – OK Varaždin</v>
      </c>
      <c r="J602" s="50" t="str">
        <f t="shared" si="28"/>
        <v>Neven – Vodopija – OK Varaždin</v>
      </c>
      <c r="L602" s="50" t="str">
        <f t="shared" si="29"/>
        <v>Neven – Vodopija</v>
      </c>
      <c r="N602" s="113"/>
      <c r="O602" s="114"/>
      <c r="P602" s="115"/>
    </row>
    <row r="603" spans="2:16" x14ac:dyDescent="0.25">
      <c r="B603" s="113">
        <v>1245</v>
      </c>
      <c r="C603" s="114" t="s">
        <v>364</v>
      </c>
      <c r="D603" s="114" t="s">
        <v>101</v>
      </c>
      <c r="E603" s="114" t="s">
        <v>7</v>
      </c>
      <c r="F603" s="115"/>
      <c r="H603" s="50" t="str">
        <f t="shared" si="27"/>
        <v>Rea – Vodopija – OK Varaždin</v>
      </c>
      <c r="J603" s="50" t="str">
        <f t="shared" si="28"/>
        <v>Rea – Vodopija – OK Varaždin</v>
      </c>
      <c r="L603" s="50" t="str">
        <f t="shared" si="29"/>
        <v>Rea – Vodopija</v>
      </c>
      <c r="N603" s="113"/>
      <c r="O603" s="114"/>
      <c r="P603" s="115"/>
    </row>
    <row r="604" spans="2:16" x14ac:dyDescent="0.25">
      <c r="B604" s="113">
        <v>1299</v>
      </c>
      <c r="C604" s="114" t="s">
        <v>108</v>
      </c>
      <c r="D604" s="114" t="s">
        <v>101</v>
      </c>
      <c r="E604" s="114" t="s">
        <v>7</v>
      </c>
      <c r="F604" s="115"/>
      <c r="H604" s="50" t="str">
        <f t="shared" si="27"/>
        <v>Zvonko – Vodopija – OK Varaždin</v>
      </c>
      <c r="J604" s="50" t="str">
        <f t="shared" si="28"/>
        <v>Zvonko – Vodopija – OK Varaždin</v>
      </c>
      <c r="L604" s="50" t="str">
        <f t="shared" si="29"/>
        <v>Zvonko – Vodopija</v>
      </c>
      <c r="N604" s="113"/>
      <c r="O604" s="114"/>
      <c r="P604" s="115"/>
    </row>
    <row r="605" spans="2:16" x14ac:dyDescent="0.25">
      <c r="B605" s="113">
        <v>1619</v>
      </c>
      <c r="C605" s="114" t="s">
        <v>199</v>
      </c>
      <c r="D605" s="114" t="s">
        <v>800</v>
      </c>
      <c r="E605" s="114" t="s">
        <v>7</v>
      </c>
      <c r="F605" s="115"/>
      <c r="H605" s="50" t="str">
        <f t="shared" si="27"/>
        <v>Sara – Vugrek – OK Varaždin</v>
      </c>
      <c r="J605" s="50" t="str">
        <f t="shared" si="28"/>
        <v>Sara – Vugrek – OK Varaždin</v>
      </c>
      <c r="L605" s="50" t="str">
        <f t="shared" si="29"/>
        <v>Sara – Vugrek</v>
      </c>
      <c r="N605" s="113"/>
      <c r="O605" s="114"/>
      <c r="P605" s="115"/>
    </row>
    <row r="606" spans="2:16" x14ac:dyDescent="0.25">
      <c r="B606" s="113">
        <v>1757</v>
      </c>
      <c r="C606" s="114" t="s">
        <v>788</v>
      </c>
      <c r="D606" s="114" t="s">
        <v>801</v>
      </c>
      <c r="E606" s="114" t="s">
        <v>7</v>
      </c>
      <c r="F606" s="115"/>
      <c r="H606" s="50" t="str">
        <f t="shared" si="27"/>
        <v>Emanuel – Vukovac – OK Varaždin</v>
      </c>
      <c r="J606" s="50" t="str">
        <f t="shared" si="28"/>
        <v>Emanuel – Vukovac – OK Varaždin</v>
      </c>
      <c r="L606" s="50" t="str">
        <f t="shared" si="29"/>
        <v>Emanuel – Vukovac</v>
      </c>
      <c r="N606" s="113"/>
      <c r="O606" s="114"/>
      <c r="P606" s="115"/>
    </row>
    <row r="607" spans="2:16" x14ac:dyDescent="0.25">
      <c r="B607" s="113">
        <v>1539</v>
      </c>
      <c r="C607" s="114" t="s">
        <v>15</v>
      </c>
      <c r="D607" s="114" t="s">
        <v>802</v>
      </c>
      <c r="E607" s="114" t="s">
        <v>7</v>
      </c>
      <c r="F607" s="115"/>
      <c r="H607" s="50" t="str">
        <f t="shared" si="27"/>
        <v>Fran – Zagrajski – OK Varaždin</v>
      </c>
      <c r="J607" s="50" t="str">
        <f t="shared" si="28"/>
        <v>Fran – Zagrajski – OK Varaždin</v>
      </c>
      <c r="L607" s="50" t="str">
        <f t="shared" si="29"/>
        <v>Fran – Zagrajski</v>
      </c>
      <c r="N607" s="113"/>
      <c r="O607" s="114"/>
      <c r="P607" s="115"/>
    </row>
    <row r="608" spans="2:16" x14ac:dyDescent="0.25">
      <c r="B608" s="113">
        <v>1197</v>
      </c>
      <c r="C608" s="114" t="s">
        <v>293</v>
      </c>
      <c r="D608" s="114" t="s">
        <v>802</v>
      </c>
      <c r="E608" s="114" t="s">
        <v>7</v>
      </c>
      <c r="F608" s="115"/>
      <c r="H608" s="50" t="str">
        <f t="shared" si="27"/>
        <v>Ivana – Zagrajski – OK Varaždin</v>
      </c>
      <c r="J608" s="50" t="str">
        <f t="shared" si="28"/>
        <v>Ivana – Zagrajski – OK Varaždin</v>
      </c>
      <c r="L608" s="50" t="str">
        <f t="shared" si="29"/>
        <v>Ivana – Zagrajski</v>
      </c>
      <c r="N608" s="113"/>
      <c r="O608" s="114"/>
      <c r="P608" s="115"/>
    </row>
    <row r="609" spans="2:16" x14ac:dyDescent="0.25">
      <c r="B609" s="113">
        <v>1255</v>
      </c>
      <c r="C609" s="114" t="s">
        <v>218</v>
      </c>
      <c r="D609" s="114" t="s">
        <v>803</v>
      </c>
      <c r="E609" s="114" t="s">
        <v>13</v>
      </c>
      <c r="F609" s="115" t="s">
        <v>247</v>
      </c>
      <c r="H609" s="50" t="str">
        <f t="shared" si="27"/>
        <v>Petra – Abramović – OK Vihor – Ž21B</v>
      </c>
      <c r="J609" s="50" t="str">
        <f t="shared" si="28"/>
        <v>Petra – Abramović – OK Vihor</v>
      </c>
      <c r="L609" s="50" t="str">
        <f t="shared" si="29"/>
        <v>Petra – Abramović</v>
      </c>
      <c r="N609" s="113"/>
      <c r="O609" s="114"/>
      <c r="P609" s="115"/>
    </row>
    <row r="610" spans="2:16" x14ac:dyDescent="0.25">
      <c r="B610" s="113">
        <v>1113</v>
      </c>
      <c r="C610" s="114" t="s">
        <v>804</v>
      </c>
      <c r="D610" s="114" t="s">
        <v>805</v>
      </c>
      <c r="E610" s="114" t="s">
        <v>13</v>
      </c>
      <c r="F610" s="115" t="s">
        <v>247</v>
      </c>
      <c r="H610" s="50" t="str">
        <f t="shared" si="27"/>
        <v>Barbara – Arbanas – OK Vihor – Ž21B</v>
      </c>
      <c r="J610" s="50" t="str">
        <f t="shared" si="28"/>
        <v>Barbara – Arbanas – OK Vihor</v>
      </c>
      <c r="L610" s="50" t="str">
        <f t="shared" si="29"/>
        <v>Barbara – Arbanas</v>
      </c>
      <c r="N610" s="113"/>
      <c r="O610" s="114"/>
      <c r="P610" s="115"/>
    </row>
    <row r="611" spans="2:16" x14ac:dyDescent="0.25">
      <c r="B611" s="113">
        <v>1006</v>
      </c>
      <c r="C611" s="114" t="s">
        <v>806</v>
      </c>
      <c r="D611" s="114" t="s">
        <v>807</v>
      </c>
      <c r="E611" s="114" t="s">
        <v>13</v>
      </c>
      <c r="F611" s="115"/>
      <c r="H611" s="50" t="str">
        <f t="shared" si="27"/>
        <v>Anamarija – Artić – OK Vihor</v>
      </c>
      <c r="J611" s="50" t="str">
        <f t="shared" si="28"/>
        <v>Anamarija – Artić – OK Vihor</v>
      </c>
      <c r="L611" s="50" t="str">
        <f t="shared" si="29"/>
        <v>Anamarija – Artić</v>
      </c>
      <c r="N611" s="113"/>
      <c r="O611" s="114"/>
      <c r="P611" s="115"/>
    </row>
    <row r="612" spans="2:16" x14ac:dyDescent="0.25">
      <c r="B612" s="113">
        <v>1796</v>
      </c>
      <c r="C612" s="114" t="s">
        <v>808</v>
      </c>
      <c r="D612" s="114" t="s">
        <v>809</v>
      </c>
      <c r="E612" s="114" t="s">
        <v>13</v>
      </c>
      <c r="F612" s="115"/>
      <c r="H612" s="50" t="str">
        <f t="shared" si="27"/>
        <v>Anna – Artyushenko – OK Vihor</v>
      </c>
      <c r="J612" s="50" t="str">
        <f t="shared" si="28"/>
        <v>Anna – Artyushenko – OK Vihor</v>
      </c>
      <c r="L612" s="50" t="str">
        <f t="shared" si="29"/>
        <v>Anna – Artyushenko</v>
      </c>
      <c r="N612" s="113"/>
      <c r="O612" s="114"/>
      <c r="P612" s="115"/>
    </row>
    <row r="613" spans="2:16" x14ac:dyDescent="0.25">
      <c r="B613" s="113">
        <v>1797</v>
      </c>
      <c r="C613" s="114" t="s">
        <v>810</v>
      </c>
      <c r="D613" s="114" t="s">
        <v>809</v>
      </c>
      <c r="E613" s="114" t="s">
        <v>13</v>
      </c>
      <c r="F613" s="115"/>
      <c r="H613" s="50" t="str">
        <f t="shared" si="27"/>
        <v>Irina – Artyushenko – OK Vihor</v>
      </c>
      <c r="J613" s="50" t="str">
        <f t="shared" si="28"/>
        <v>Irina – Artyushenko – OK Vihor</v>
      </c>
      <c r="L613" s="50" t="str">
        <f t="shared" si="29"/>
        <v>Irina – Artyushenko</v>
      </c>
      <c r="N613" s="113"/>
      <c r="O613" s="114"/>
      <c r="P613" s="115"/>
    </row>
    <row r="614" spans="2:16" x14ac:dyDescent="0.25">
      <c r="B614" s="113">
        <v>1795</v>
      </c>
      <c r="C614" s="114" t="s">
        <v>811</v>
      </c>
      <c r="D614" s="114" t="s">
        <v>809</v>
      </c>
      <c r="E614" s="114" t="s">
        <v>13</v>
      </c>
      <c r="F614" s="115"/>
      <c r="H614" s="50" t="str">
        <f t="shared" si="27"/>
        <v>Julia – Artyushenko – OK Vihor</v>
      </c>
      <c r="J614" s="50" t="str">
        <f t="shared" si="28"/>
        <v>Julia – Artyushenko – OK Vihor</v>
      </c>
      <c r="L614" s="50" t="str">
        <f t="shared" si="29"/>
        <v>Julia – Artyushenko</v>
      </c>
      <c r="N614" s="113"/>
      <c r="O614" s="114"/>
      <c r="P614" s="115"/>
    </row>
    <row r="615" spans="2:16" x14ac:dyDescent="0.25">
      <c r="B615" s="113">
        <v>1691</v>
      </c>
      <c r="C615" s="114" t="s">
        <v>131</v>
      </c>
      <c r="D615" s="114" t="s">
        <v>812</v>
      </c>
      <c r="E615" s="114" t="s">
        <v>13</v>
      </c>
      <c r="F615" s="115"/>
      <c r="H615" s="50" t="str">
        <f t="shared" si="27"/>
        <v>Goran – Babić – OK Vihor</v>
      </c>
      <c r="J615" s="50" t="str">
        <f t="shared" si="28"/>
        <v>Goran – Babić – OK Vihor</v>
      </c>
      <c r="L615" s="50" t="str">
        <f t="shared" si="29"/>
        <v>Goran – Babić</v>
      </c>
      <c r="N615" s="113"/>
      <c r="O615" s="114"/>
      <c r="P615" s="115"/>
    </row>
    <row r="616" spans="2:16" x14ac:dyDescent="0.25">
      <c r="B616" s="113">
        <v>1690</v>
      </c>
      <c r="C616" s="114" t="s">
        <v>691</v>
      </c>
      <c r="D616" s="114" t="s">
        <v>812</v>
      </c>
      <c r="E616" s="114" t="s">
        <v>13</v>
      </c>
      <c r="F616" s="115"/>
      <c r="H616" s="50" t="str">
        <f t="shared" si="27"/>
        <v>Kristina – Babić – OK Vihor</v>
      </c>
      <c r="J616" s="50" t="str">
        <f t="shared" si="28"/>
        <v>Kristina – Babić – OK Vihor</v>
      </c>
      <c r="L616" s="50" t="str">
        <f t="shared" si="29"/>
        <v>Kristina – Babić</v>
      </c>
      <c r="N616" s="113"/>
      <c r="O616" s="114"/>
      <c r="P616" s="115"/>
    </row>
    <row r="617" spans="2:16" x14ac:dyDescent="0.25">
      <c r="B617" s="113">
        <v>1692</v>
      </c>
      <c r="C617" s="114" t="s">
        <v>731</v>
      </c>
      <c r="D617" s="114" t="s">
        <v>812</v>
      </c>
      <c r="E617" s="114" t="s">
        <v>13</v>
      </c>
      <c r="F617" s="115"/>
      <c r="H617" s="50" t="str">
        <f t="shared" si="27"/>
        <v>Stjepan – Babić – OK Vihor</v>
      </c>
      <c r="J617" s="50" t="str">
        <f t="shared" si="28"/>
        <v>Stjepan – Babić – OK Vihor</v>
      </c>
      <c r="L617" s="50" t="str">
        <f t="shared" si="29"/>
        <v>Stjepan – Babić</v>
      </c>
      <c r="N617" s="113"/>
      <c r="O617" s="114"/>
      <c r="P617" s="115"/>
    </row>
    <row r="618" spans="2:16" x14ac:dyDescent="0.25">
      <c r="B618" s="113">
        <v>1693</v>
      </c>
      <c r="C618" s="114" t="s">
        <v>421</v>
      </c>
      <c r="D618" s="114" t="s">
        <v>813</v>
      </c>
      <c r="E618" s="114" t="s">
        <v>13</v>
      </c>
      <c r="F618" s="115"/>
      <c r="H618" s="50" t="str">
        <f t="shared" si="27"/>
        <v>Frane – Baće – OK Vihor</v>
      </c>
      <c r="J618" s="50" t="str">
        <f t="shared" si="28"/>
        <v>Frane – Baće – OK Vihor</v>
      </c>
      <c r="L618" s="50" t="str">
        <f t="shared" si="29"/>
        <v>Frane – Baće</v>
      </c>
      <c r="N618" s="113"/>
      <c r="O618" s="119"/>
      <c r="P618" s="115"/>
    </row>
    <row r="619" spans="2:16" x14ac:dyDescent="0.25">
      <c r="B619" s="113">
        <v>1055</v>
      </c>
      <c r="C619" s="114" t="s">
        <v>202</v>
      </c>
      <c r="D619" s="114" t="s">
        <v>201</v>
      </c>
      <c r="E619" s="114" t="s">
        <v>13</v>
      </c>
      <c r="F619" s="115" t="s">
        <v>196</v>
      </c>
      <c r="H619" s="50" t="str">
        <f t="shared" si="27"/>
        <v>Luna – Bajrektarević – OK Vihor – Ž12</v>
      </c>
      <c r="J619" s="50" t="str">
        <f t="shared" si="28"/>
        <v>Luna – Bajrektarević – OK Vihor</v>
      </c>
      <c r="L619" s="50" t="str">
        <f t="shared" si="29"/>
        <v>Luna – Bajrektarević</v>
      </c>
      <c r="N619" s="113"/>
      <c r="O619" s="114"/>
      <c r="P619" s="115"/>
    </row>
    <row r="620" spans="2:16" x14ac:dyDescent="0.25">
      <c r="B620" s="113">
        <v>1881</v>
      </c>
      <c r="C620" s="114" t="s">
        <v>233</v>
      </c>
      <c r="D620" s="114" t="s">
        <v>814</v>
      </c>
      <c r="E620" s="114" t="s">
        <v>13</v>
      </c>
      <c r="F620" s="115" t="s">
        <v>247</v>
      </c>
      <c r="H620" s="50" t="str">
        <f t="shared" si="27"/>
        <v>Iva – Balaž – OK Vihor – Ž21B</v>
      </c>
      <c r="J620" s="50" t="str">
        <f t="shared" si="28"/>
        <v>Iva – Balaž – OK Vihor</v>
      </c>
      <c r="L620" s="50" t="str">
        <f t="shared" si="29"/>
        <v>Iva – Balaž</v>
      </c>
      <c r="N620" s="113"/>
      <c r="O620" s="114"/>
      <c r="P620" s="115"/>
    </row>
    <row r="621" spans="2:16" x14ac:dyDescent="0.25">
      <c r="B621" s="113">
        <v>1811</v>
      </c>
      <c r="C621" s="114" t="s">
        <v>354</v>
      </c>
      <c r="D621" s="114" t="s">
        <v>815</v>
      </c>
      <c r="E621" s="114" t="s">
        <v>13</v>
      </c>
      <c r="F621" s="115"/>
      <c r="H621" s="50" t="str">
        <f t="shared" si="27"/>
        <v>Antonija – Banovic – OK Vihor</v>
      </c>
      <c r="J621" s="50" t="str">
        <f t="shared" si="28"/>
        <v>Antonija – Banovic – OK Vihor</v>
      </c>
      <c r="L621" s="50" t="str">
        <f t="shared" si="29"/>
        <v>Antonija – Banovic</v>
      </c>
      <c r="N621" s="113"/>
      <c r="O621" s="114"/>
      <c r="P621" s="115"/>
    </row>
    <row r="622" spans="2:16" x14ac:dyDescent="0.25">
      <c r="B622" s="113">
        <v>1882</v>
      </c>
      <c r="C622" s="114" t="s">
        <v>95</v>
      </c>
      <c r="D622" s="114" t="s">
        <v>816</v>
      </c>
      <c r="E622" s="114" t="s">
        <v>13</v>
      </c>
      <c r="F622" s="115" t="s">
        <v>91</v>
      </c>
      <c r="H622" s="50" t="str">
        <f t="shared" si="27"/>
        <v>Kristijan – Barišić – OK Vihor – M21B</v>
      </c>
      <c r="J622" s="50" t="str">
        <f t="shared" si="28"/>
        <v>Kristijan – Barišić – OK Vihor</v>
      </c>
      <c r="L622" s="50" t="str">
        <f t="shared" si="29"/>
        <v>Kristijan – Barišić</v>
      </c>
      <c r="N622" s="113"/>
      <c r="O622" s="114"/>
      <c r="P622" s="115"/>
    </row>
    <row r="623" spans="2:16" x14ac:dyDescent="0.25">
      <c r="B623" s="113">
        <v>1380</v>
      </c>
      <c r="C623" s="114" t="s">
        <v>192</v>
      </c>
      <c r="D623" s="114" t="s">
        <v>817</v>
      </c>
      <c r="E623" s="114" t="s">
        <v>13</v>
      </c>
      <c r="F623" s="115"/>
      <c r="H623" s="50" t="str">
        <f t="shared" si="27"/>
        <v>Ana – Batinović – OK Vihor</v>
      </c>
      <c r="J623" s="50" t="str">
        <f t="shared" si="28"/>
        <v>Ana – Batinović – OK Vihor</v>
      </c>
      <c r="L623" s="50" t="str">
        <f t="shared" si="29"/>
        <v>Ana – Batinović</v>
      </c>
      <c r="N623" s="113"/>
      <c r="O623" s="114"/>
      <c r="P623" s="115"/>
    </row>
    <row r="624" spans="2:16" x14ac:dyDescent="0.25">
      <c r="B624" s="113">
        <v>1048</v>
      </c>
      <c r="C624" s="114" t="s">
        <v>691</v>
      </c>
      <c r="D624" s="114" t="s">
        <v>818</v>
      </c>
      <c r="E624" s="114" t="s">
        <v>13</v>
      </c>
      <c r="F624" s="115"/>
      <c r="H624" s="50" t="str">
        <f t="shared" si="27"/>
        <v>Kristina – Beljan – OK Vihor</v>
      </c>
      <c r="J624" s="50" t="str">
        <f t="shared" si="28"/>
        <v>Kristina – Beljan – OK Vihor</v>
      </c>
      <c r="L624" s="50" t="str">
        <f t="shared" si="29"/>
        <v>Kristina – Beljan</v>
      </c>
      <c r="N624" s="113"/>
      <c r="O624" s="114"/>
      <c r="P624" s="115"/>
    </row>
    <row r="625" spans="2:16" x14ac:dyDescent="0.25">
      <c r="B625" s="113">
        <v>1748</v>
      </c>
      <c r="C625" s="114" t="s">
        <v>819</v>
      </c>
      <c r="D625" s="114" t="s">
        <v>820</v>
      </c>
      <c r="E625" s="114" t="s">
        <v>13</v>
      </c>
      <c r="F625" s="115"/>
      <c r="H625" s="50" t="str">
        <f t="shared" si="27"/>
        <v>Filipa – Beroš – OK Vihor</v>
      </c>
      <c r="J625" s="50" t="str">
        <f t="shared" si="28"/>
        <v>Filipa – Beroš – OK Vihor</v>
      </c>
      <c r="L625" s="50" t="str">
        <f t="shared" si="29"/>
        <v>Filipa – Beroš</v>
      </c>
      <c r="N625" s="113"/>
      <c r="O625" s="114"/>
      <c r="P625" s="115"/>
    </row>
    <row r="626" spans="2:16" x14ac:dyDescent="0.25">
      <c r="B626" s="113">
        <v>1333</v>
      </c>
      <c r="C626" s="114" t="s">
        <v>172</v>
      </c>
      <c r="D626" s="114" t="s">
        <v>821</v>
      </c>
      <c r="E626" s="114" t="s">
        <v>13</v>
      </c>
      <c r="F626" s="115" t="s">
        <v>91</v>
      </c>
      <c r="H626" s="50" t="str">
        <f t="shared" si="27"/>
        <v>Ivica – Bertol – OK Vihor – M21B</v>
      </c>
      <c r="J626" s="50" t="str">
        <f t="shared" si="28"/>
        <v>Ivica – Bertol – OK Vihor</v>
      </c>
      <c r="L626" s="50" t="str">
        <f t="shared" si="29"/>
        <v>Ivica – Bertol</v>
      </c>
      <c r="N626" s="113"/>
      <c r="O626" s="114"/>
      <c r="P626" s="115"/>
    </row>
    <row r="627" spans="2:16" x14ac:dyDescent="0.25">
      <c r="B627" s="113">
        <v>1009</v>
      </c>
      <c r="C627" s="114" t="s">
        <v>822</v>
      </c>
      <c r="D627" s="114" t="s">
        <v>823</v>
      </c>
      <c r="E627" s="114" t="s">
        <v>13</v>
      </c>
      <c r="F627" s="115"/>
      <c r="H627" s="50" t="str">
        <f t="shared" si="27"/>
        <v>Anita – Bilandžić – OK Vihor</v>
      </c>
      <c r="J627" s="50" t="str">
        <f t="shared" si="28"/>
        <v>Anita – Bilandžić – OK Vihor</v>
      </c>
      <c r="L627" s="50" t="str">
        <f t="shared" si="29"/>
        <v>Anita – Bilandžić</v>
      </c>
      <c r="N627" s="113"/>
      <c r="O627" s="114"/>
      <c r="P627" s="115"/>
    </row>
    <row r="628" spans="2:16" x14ac:dyDescent="0.25">
      <c r="B628" s="113">
        <v>1373</v>
      </c>
      <c r="C628" s="114" t="s">
        <v>824</v>
      </c>
      <c r="D628" s="114" t="s">
        <v>825</v>
      </c>
      <c r="E628" s="114" t="s">
        <v>13</v>
      </c>
      <c r="F628" s="115" t="s">
        <v>4</v>
      </c>
      <c r="H628" s="50" t="str">
        <f t="shared" si="27"/>
        <v>Maks – Bjelajac – OK Vihor – M12</v>
      </c>
      <c r="J628" s="50" t="str">
        <f t="shared" si="28"/>
        <v>Maks – Bjelajac – OK Vihor</v>
      </c>
      <c r="L628" s="50" t="str">
        <f t="shared" si="29"/>
        <v>Maks – Bjelajac</v>
      </c>
      <c r="N628" s="113"/>
      <c r="O628" s="114"/>
      <c r="P628" s="115"/>
    </row>
    <row r="629" spans="2:16" x14ac:dyDescent="0.25">
      <c r="B629" s="113">
        <v>1883</v>
      </c>
      <c r="C629" s="114" t="s">
        <v>804</v>
      </c>
      <c r="D629" s="114" t="s">
        <v>826</v>
      </c>
      <c r="E629" s="114" t="s">
        <v>13</v>
      </c>
      <c r="F629" s="115" t="s">
        <v>247</v>
      </c>
      <c r="H629" s="50" t="str">
        <f t="shared" si="27"/>
        <v>Barbara – Bjeliš – OK Vihor – Ž21B</v>
      </c>
      <c r="J629" s="50" t="str">
        <f t="shared" si="28"/>
        <v>Barbara – Bjeliš – OK Vihor</v>
      </c>
      <c r="L629" s="50" t="str">
        <f t="shared" si="29"/>
        <v>Barbara – Bjeliš</v>
      </c>
      <c r="N629" s="113"/>
      <c r="O629" s="114"/>
      <c r="P629" s="115"/>
    </row>
    <row r="630" spans="2:16" x14ac:dyDescent="0.25">
      <c r="B630" s="113">
        <v>1352</v>
      </c>
      <c r="C630" s="114" t="s">
        <v>378</v>
      </c>
      <c r="D630" s="114" t="s">
        <v>827</v>
      </c>
      <c r="E630" s="114" t="s">
        <v>13</v>
      </c>
      <c r="F630" s="115" t="s">
        <v>115</v>
      </c>
      <c r="H630" s="50" t="str">
        <f t="shared" si="27"/>
        <v>Bruno – Blažinč – OK Vihor – M35</v>
      </c>
      <c r="J630" s="50" t="str">
        <f t="shared" si="28"/>
        <v>Bruno – Blažinč – OK Vihor</v>
      </c>
      <c r="L630" s="50" t="str">
        <f t="shared" si="29"/>
        <v>Bruno – Blažinč</v>
      </c>
      <c r="N630" s="113"/>
      <c r="O630" s="114"/>
      <c r="P630" s="115"/>
    </row>
    <row r="631" spans="2:16" x14ac:dyDescent="0.25">
      <c r="B631" s="113">
        <v>1474</v>
      </c>
      <c r="C631" s="114" t="s">
        <v>21</v>
      </c>
      <c r="D631" s="114" t="s">
        <v>828</v>
      </c>
      <c r="E631" s="114" t="s">
        <v>13</v>
      </c>
      <c r="F631" s="115" t="s">
        <v>91</v>
      </c>
      <c r="H631" s="50" t="str">
        <f t="shared" si="27"/>
        <v>Karlo – Borisavljević – OK Vihor – M21B</v>
      </c>
      <c r="J631" s="50" t="str">
        <f t="shared" si="28"/>
        <v>Karlo – Borisavljević – OK Vihor</v>
      </c>
      <c r="L631" s="50" t="str">
        <f t="shared" si="29"/>
        <v>Karlo – Borisavljević</v>
      </c>
      <c r="N631" s="113"/>
      <c r="O631" s="114"/>
      <c r="P631" s="115"/>
    </row>
    <row r="632" spans="2:16" x14ac:dyDescent="0.25">
      <c r="B632" s="113">
        <v>1880</v>
      </c>
      <c r="C632" s="114" t="s">
        <v>829</v>
      </c>
      <c r="D632" s="114" t="s">
        <v>830</v>
      </c>
      <c r="E632" s="114" t="s">
        <v>13</v>
      </c>
      <c r="F632" s="115" t="s">
        <v>41</v>
      </c>
      <c r="H632" s="50" t="str">
        <f t="shared" si="27"/>
        <v>Bako – Botond – OK Vihor – M16</v>
      </c>
      <c r="J632" s="50" t="str">
        <f t="shared" si="28"/>
        <v>Bako – Botond – OK Vihor</v>
      </c>
      <c r="L632" s="50" t="str">
        <f t="shared" si="29"/>
        <v>Bako – Botond</v>
      </c>
      <c r="N632" s="113"/>
      <c r="O632" s="114"/>
      <c r="P632" s="115"/>
    </row>
    <row r="633" spans="2:16" x14ac:dyDescent="0.25">
      <c r="B633" s="113">
        <v>1003</v>
      </c>
      <c r="C633" s="114" t="s">
        <v>831</v>
      </c>
      <c r="D633" s="114" t="s">
        <v>832</v>
      </c>
      <c r="E633" s="114" t="s">
        <v>13</v>
      </c>
      <c r="F633" s="115"/>
      <c r="H633" s="50" t="str">
        <f t="shared" si="27"/>
        <v>Aleksandar – Brborović – OK Vihor</v>
      </c>
      <c r="J633" s="50" t="str">
        <f t="shared" si="28"/>
        <v>Aleksandar – Brborović – OK Vihor</v>
      </c>
      <c r="L633" s="50" t="str">
        <f t="shared" si="29"/>
        <v>Aleksandar – Brborović</v>
      </c>
      <c r="N633" s="113"/>
      <c r="O633" s="114"/>
      <c r="P633" s="115"/>
    </row>
    <row r="634" spans="2:16" x14ac:dyDescent="0.25">
      <c r="B634" s="113">
        <v>1199</v>
      </c>
      <c r="C634" s="114" t="s">
        <v>266</v>
      </c>
      <c r="D634" s="114" t="s">
        <v>833</v>
      </c>
      <c r="E634" s="114" t="s">
        <v>13</v>
      </c>
      <c r="F634" s="115" t="s">
        <v>247</v>
      </c>
      <c r="H634" s="50" t="str">
        <f t="shared" si="27"/>
        <v>Aleksandra – Brezovečki Biđin – OK Vihor – Ž21B</v>
      </c>
      <c r="J634" s="50" t="str">
        <f t="shared" si="28"/>
        <v>Aleksandra – Brezovečki Biđin – OK Vihor</v>
      </c>
      <c r="L634" s="50" t="str">
        <f t="shared" si="29"/>
        <v>Aleksandra – Brezovečki Biđin</v>
      </c>
      <c r="N634" s="113"/>
      <c r="O634" s="114"/>
      <c r="P634" s="115"/>
    </row>
    <row r="635" spans="2:16" x14ac:dyDescent="0.25">
      <c r="B635" s="113">
        <v>1884</v>
      </c>
      <c r="C635" s="114" t="s">
        <v>76</v>
      </c>
      <c r="D635" s="114" t="s">
        <v>834</v>
      </c>
      <c r="E635" s="114" t="s">
        <v>13</v>
      </c>
      <c r="F635" s="115" t="s">
        <v>91</v>
      </c>
      <c r="H635" s="50" t="str">
        <f t="shared" si="27"/>
        <v>Tomislav – Burgund – OK Vihor – M21B</v>
      </c>
      <c r="J635" s="50" t="str">
        <f t="shared" si="28"/>
        <v>Tomislav – Burgund – OK Vihor</v>
      </c>
      <c r="L635" s="50" t="str">
        <f t="shared" si="29"/>
        <v>Tomislav – Burgund</v>
      </c>
      <c r="N635" s="113"/>
      <c r="O635" s="114"/>
      <c r="P635" s="115"/>
    </row>
    <row r="636" spans="2:16" x14ac:dyDescent="0.25">
      <c r="B636" s="113">
        <v>1444</v>
      </c>
      <c r="C636" s="114" t="s">
        <v>37</v>
      </c>
      <c r="D636" s="114" t="s">
        <v>835</v>
      </c>
      <c r="E636" s="114" t="s">
        <v>13</v>
      </c>
      <c r="F636" s="115" t="s">
        <v>167</v>
      </c>
      <c r="H636" s="50" t="str">
        <f t="shared" si="27"/>
        <v>Patrick – Burton – OK Vihor – M55</v>
      </c>
      <c r="J636" s="50" t="str">
        <f t="shared" si="28"/>
        <v>Patrick – Burton – OK Vihor</v>
      </c>
      <c r="L636" s="50" t="str">
        <f t="shared" si="29"/>
        <v>Patrick – Burton</v>
      </c>
      <c r="N636" s="113"/>
      <c r="O636" s="114"/>
      <c r="P636" s="115"/>
    </row>
    <row r="637" spans="2:16" x14ac:dyDescent="0.25">
      <c r="B637" s="113">
        <v>1005</v>
      </c>
      <c r="C637" s="114" t="s">
        <v>836</v>
      </c>
      <c r="D637" s="114" t="s">
        <v>837</v>
      </c>
      <c r="E637" s="114" t="s">
        <v>13</v>
      </c>
      <c r="F637" s="115" t="s">
        <v>247</v>
      </c>
      <c r="H637" s="50" t="str">
        <f t="shared" si="27"/>
        <v>Alma – Cacan – OK Vihor – Ž21B</v>
      </c>
      <c r="J637" s="50" t="str">
        <f t="shared" si="28"/>
        <v>Alma – Cacan – OK Vihor</v>
      </c>
      <c r="L637" s="50" t="str">
        <f t="shared" si="29"/>
        <v>Alma – Cacan</v>
      </c>
      <c r="N637" s="113"/>
      <c r="O637" s="114"/>
      <c r="P637" s="115"/>
    </row>
    <row r="638" spans="2:16" x14ac:dyDescent="0.25">
      <c r="B638" s="113">
        <v>1063</v>
      </c>
      <c r="C638" s="114" t="s">
        <v>838</v>
      </c>
      <c r="D638" s="114" t="s">
        <v>839</v>
      </c>
      <c r="E638" s="114" t="s">
        <v>13</v>
      </c>
      <c r="F638" s="115" t="s">
        <v>247</v>
      </c>
      <c r="H638" s="50" t="str">
        <f t="shared" si="27"/>
        <v>Lovorka – Čaja – OK Vihor – Ž21B</v>
      </c>
      <c r="J638" s="50" t="str">
        <f t="shared" si="28"/>
        <v>Lovorka – Čaja – OK Vihor</v>
      </c>
      <c r="L638" s="50" t="str">
        <f t="shared" si="29"/>
        <v>Lovorka – Čaja</v>
      </c>
      <c r="N638" s="113"/>
      <c r="O638" s="114"/>
      <c r="P638" s="115"/>
    </row>
    <row r="639" spans="2:16" x14ac:dyDescent="0.25">
      <c r="B639" s="113">
        <v>1330</v>
      </c>
      <c r="C639" s="114" t="s">
        <v>283</v>
      </c>
      <c r="D639" s="114" t="s">
        <v>282</v>
      </c>
      <c r="E639" s="114" t="s">
        <v>13</v>
      </c>
      <c r="F639" s="115" t="s">
        <v>269</v>
      </c>
      <c r="H639" s="50" t="str">
        <f t="shared" si="27"/>
        <v>Violeta – Čalić – OK Vihor – Ž35</v>
      </c>
      <c r="J639" s="50" t="str">
        <f t="shared" si="28"/>
        <v>Violeta – Čalić – OK Vihor</v>
      </c>
      <c r="L639" s="50" t="str">
        <f t="shared" si="29"/>
        <v>Violeta – Čalić</v>
      </c>
      <c r="N639" s="113"/>
      <c r="O639" s="114"/>
      <c r="P639" s="115"/>
    </row>
    <row r="640" spans="2:16" x14ac:dyDescent="0.25">
      <c r="B640" s="113">
        <v>1023</v>
      </c>
      <c r="C640" s="114" t="s">
        <v>249</v>
      </c>
      <c r="D640" s="114" t="s">
        <v>840</v>
      </c>
      <c r="E640" s="114" t="s">
        <v>13</v>
      </c>
      <c r="F640" s="115"/>
      <c r="H640" s="50" t="str">
        <f t="shared" si="27"/>
        <v>Mirjana – Čavlina – OK Vihor</v>
      </c>
      <c r="J640" s="50" t="str">
        <f t="shared" si="28"/>
        <v>Mirjana – Čavlina – OK Vihor</v>
      </c>
      <c r="L640" s="50" t="str">
        <f t="shared" si="29"/>
        <v>Mirjana – Čavlina</v>
      </c>
      <c r="N640" s="113"/>
      <c r="O640" s="114"/>
      <c r="P640" s="115"/>
    </row>
    <row r="641" spans="2:16" x14ac:dyDescent="0.25">
      <c r="B641" s="113">
        <v>1123</v>
      </c>
      <c r="C641" s="114" t="s">
        <v>841</v>
      </c>
      <c r="D641" s="114" t="s">
        <v>842</v>
      </c>
      <c r="E641" s="114" t="s">
        <v>13</v>
      </c>
      <c r="F641" s="115" t="s">
        <v>303</v>
      </c>
      <c r="H641" s="50" t="str">
        <f t="shared" si="27"/>
        <v>Magdalena – Čečura – OK Vihor – Ž45</v>
      </c>
      <c r="J641" s="50" t="str">
        <f t="shared" si="28"/>
        <v>Magdalena – Čečura – OK Vihor</v>
      </c>
      <c r="L641" s="50" t="str">
        <f t="shared" si="29"/>
        <v>Magdalena – Čečura</v>
      </c>
      <c r="N641" s="113"/>
      <c r="O641" s="114"/>
      <c r="P641" s="115"/>
    </row>
    <row r="642" spans="2:16" x14ac:dyDescent="0.25">
      <c r="B642" s="113">
        <v>1071</v>
      </c>
      <c r="C642" s="114" t="s">
        <v>78</v>
      </c>
      <c r="D642" s="114" t="s">
        <v>77</v>
      </c>
      <c r="E642" s="114" t="s">
        <v>13</v>
      </c>
      <c r="F642" s="115" t="s">
        <v>61</v>
      </c>
      <c r="H642" s="50" t="str">
        <f t="shared" si="27"/>
        <v>Oleg – Celić – OK Vihor – M21A</v>
      </c>
      <c r="J642" s="50" t="str">
        <f t="shared" si="28"/>
        <v>Oleg – Celić – OK Vihor</v>
      </c>
      <c r="L642" s="50" t="str">
        <f t="shared" si="29"/>
        <v>Oleg – Celić</v>
      </c>
      <c r="N642" s="113"/>
      <c r="O642" s="114"/>
      <c r="P642" s="115"/>
    </row>
    <row r="643" spans="2:16" x14ac:dyDescent="0.25">
      <c r="B643" s="113">
        <v>1914</v>
      </c>
      <c r="C643" s="114" t="s">
        <v>73</v>
      </c>
      <c r="D643" s="114" t="s">
        <v>843</v>
      </c>
      <c r="E643" s="114" t="s">
        <v>13</v>
      </c>
      <c r="F643" s="115"/>
      <c r="H643" s="50" t="str">
        <f t="shared" si="27"/>
        <v>Dražen – Cenčić – OK Vihor</v>
      </c>
      <c r="J643" s="50" t="str">
        <f t="shared" si="28"/>
        <v>Dražen – Cenčić – OK Vihor</v>
      </c>
      <c r="L643" s="50" t="str">
        <f t="shared" si="29"/>
        <v>Dražen – Cenčić</v>
      </c>
      <c r="N643" s="113"/>
      <c r="O643" s="114"/>
      <c r="P643" s="115"/>
    </row>
    <row r="644" spans="2:16" x14ac:dyDescent="0.25">
      <c r="B644" s="113">
        <v>1339</v>
      </c>
      <c r="C644" s="114" t="s">
        <v>16</v>
      </c>
      <c r="D644" s="114" t="s">
        <v>844</v>
      </c>
      <c r="E644" s="114" t="s">
        <v>13</v>
      </c>
      <c r="F644" s="115" t="s">
        <v>91</v>
      </c>
      <c r="H644" s="50" t="str">
        <f t="shared" si="27"/>
        <v>Filip – Cesar – OK Vihor – M21B</v>
      </c>
      <c r="J644" s="50" t="str">
        <f t="shared" si="28"/>
        <v>Filip – Cesar – OK Vihor</v>
      </c>
      <c r="L644" s="50" t="str">
        <f t="shared" si="29"/>
        <v>Filip – Cesar</v>
      </c>
      <c r="N644" s="113"/>
      <c r="O644" s="114"/>
      <c r="P644" s="115"/>
    </row>
    <row r="645" spans="2:16" x14ac:dyDescent="0.25">
      <c r="B645" s="113">
        <v>1916</v>
      </c>
      <c r="C645" s="114" t="s">
        <v>845</v>
      </c>
      <c r="D645" s="114" t="s">
        <v>846</v>
      </c>
      <c r="E645" s="114" t="s">
        <v>13</v>
      </c>
      <c r="F645" s="115" t="s">
        <v>141</v>
      </c>
      <c r="H645" s="50" t="str">
        <f t="shared" si="27"/>
        <v>Dinko – Ćetković – OK Vihor – M45</v>
      </c>
      <c r="J645" s="50" t="str">
        <f t="shared" si="28"/>
        <v>Dinko – Ćetković – OK Vihor</v>
      </c>
      <c r="L645" s="50" t="str">
        <f t="shared" si="29"/>
        <v>Dinko – Ćetković</v>
      </c>
      <c r="N645" s="113"/>
      <c r="O645" s="114"/>
      <c r="P645" s="115"/>
    </row>
    <row r="646" spans="2:16" x14ac:dyDescent="0.25">
      <c r="B646" s="113">
        <v>1814</v>
      </c>
      <c r="C646" s="114" t="s">
        <v>771</v>
      </c>
      <c r="D646" s="114" t="s">
        <v>847</v>
      </c>
      <c r="E646" s="114" t="s">
        <v>13</v>
      </c>
      <c r="F646" s="115"/>
      <c r="H646" s="50" t="str">
        <f t="shared" si="27"/>
        <v>Vesna – Ciglar Kovač – OK Vihor</v>
      </c>
      <c r="J646" s="50" t="str">
        <f t="shared" si="28"/>
        <v>Vesna – Ciglar Kovač – OK Vihor</v>
      </c>
      <c r="L646" s="50" t="str">
        <f t="shared" si="29"/>
        <v>Vesna – Ciglar Kovač</v>
      </c>
      <c r="N646" s="113"/>
      <c r="O646" s="114"/>
      <c r="P646" s="115"/>
    </row>
    <row r="647" spans="2:16" x14ac:dyDescent="0.25">
      <c r="B647" s="113">
        <v>1915</v>
      </c>
      <c r="C647" s="114" t="s">
        <v>848</v>
      </c>
      <c r="D647" s="114" t="s">
        <v>849</v>
      </c>
      <c r="E647" s="114" t="s">
        <v>13</v>
      </c>
      <c r="F647" s="115" t="s">
        <v>91</v>
      </c>
      <c r="H647" s="50" t="str">
        <f t="shared" si="27"/>
        <v>Jurica – Cimperšak Žigrović – OK Vihor – M21B</v>
      </c>
      <c r="J647" s="50" t="str">
        <f t="shared" si="28"/>
        <v>Jurica – Cimperšak Žigrović – OK Vihor</v>
      </c>
      <c r="L647" s="50" t="str">
        <f t="shared" si="29"/>
        <v>Jurica – Cimperšak Žigrović</v>
      </c>
      <c r="N647" s="113"/>
      <c r="O647" s="114"/>
      <c r="P647" s="115"/>
    </row>
    <row r="648" spans="2:16" x14ac:dyDescent="0.25">
      <c r="B648" s="113">
        <v>1885</v>
      </c>
      <c r="C648" s="114" t="s">
        <v>850</v>
      </c>
      <c r="D648" s="114" t="s">
        <v>851</v>
      </c>
      <c r="E648" s="114" t="s">
        <v>13</v>
      </c>
      <c r="F648" s="115" t="s">
        <v>91</v>
      </c>
      <c r="H648" s="50" t="str">
        <f t="shared" si="27"/>
        <v>Zoran – Ćorić – OK Vihor – M21B</v>
      </c>
      <c r="J648" s="50" t="str">
        <f t="shared" si="28"/>
        <v>Zoran – Ćorić – OK Vihor</v>
      </c>
      <c r="L648" s="50" t="str">
        <f t="shared" si="29"/>
        <v>Zoran – Ćorić</v>
      </c>
      <c r="N648" s="113"/>
      <c r="O648" s="114"/>
      <c r="P648" s="115"/>
    </row>
    <row r="649" spans="2:16" x14ac:dyDescent="0.25">
      <c r="B649" s="113">
        <v>1253</v>
      </c>
      <c r="C649" s="114" t="s">
        <v>163</v>
      </c>
      <c r="D649" s="114" t="s">
        <v>669</v>
      </c>
      <c r="E649" s="114" t="s">
        <v>13</v>
      </c>
      <c r="F649" s="115" t="s">
        <v>167</v>
      </c>
      <c r="H649" s="50" t="str">
        <f t="shared" si="27"/>
        <v>Zdravko – Crnković – OK Vihor – M55</v>
      </c>
      <c r="J649" s="50" t="str">
        <f t="shared" si="28"/>
        <v>Zdravko – Crnković – OK Vihor</v>
      </c>
      <c r="L649" s="50" t="str">
        <f t="shared" si="29"/>
        <v>Zdravko – Crnković</v>
      </c>
      <c r="N649" s="113"/>
      <c r="O649" s="114"/>
      <c r="P649" s="115"/>
    </row>
    <row r="650" spans="2:16" x14ac:dyDescent="0.25">
      <c r="B650" s="113">
        <v>1809</v>
      </c>
      <c r="C650" s="114" t="s">
        <v>621</v>
      </c>
      <c r="D650" s="114" t="s">
        <v>852</v>
      </c>
      <c r="E650" s="114" t="s">
        <v>13</v>
      </c>
      <c r="F650" s="115"/>
      <c r="H650" s="50" t="str">
        <f t="shared" si="27"/>
        <v>Smiljana – Čuka Husnjak – OK Vihor</v>
      </c>
      <c r="J650" s="50" t="str">
        <f t="shared" si="28"/>
        <v>Smiljana – Čuka Husnjak – OK Vihor</v>
      </c>
      <c r="L650" s="50" t="str">
        <f t="shared" si="29"/>
        <v>Smiljana – Čuka Husnjak</v>
      </c>
      <c r="N650" s="113"/>
      <c r="O650" s="114"/>
      <c r="P650" s="115"/>
    </row>
    <row r="651" spans="2:16" x14ac:dyDescent="0.25">
      <c r="B651" s="113">
        <v>1296</v>
      </c>
      <c r="C651" s="114" t="s">
        <v>291</v>
      </c>
      <c r="D651" s="114" t="s">
        <v>320</v>
      </c>
      <c r="E651" s="114" t="s">
        <v>13</v>
      </c>
      <c r="F651" s="115" t="s">
        <v>321</v>
      </c>
      <c r="H651" s="50" t="str">
        <f t="shared" ref="H651:H714" si="30">IF(C651="","",C651) &amp; IF(D651="",""," – " &amp; D651) &amp; IF(E651="",""," – " &amp; E651) &amp; IF(F651="",""," – " &amp; F651)</f>
        <v>Maja – Cvitković – OK Vihor – Ž55</v>
      </c>
      <c r="J651" s="50" t="str">
        <f t="shared" ref="J651:J714" si="31">IF(C651="","",C651) &amp; IF(D651="",""," – " &amp; D651) &amp; IF(E651="",""," – " &amp; E651)</f>
        <v>Maja – Cvitković – OK Vihor</v>
      </c>
      <c r="L651" s="50" t="str">
        <f t="shared" ref="L651:L714" si="32">IF(C651="","",C651) &amp; IF(D651="",""," – " &amp; D651)</f>
        <v>Maja – Cvitković</v>
      </c>
      <c r="N651" s="113"/>
      <c r="O651" s="114"/>
      <c r="P651" s="115"/>
    </row>
    <row r="652" spans="2:16" x14ac:dyDescent="0.25">
      <c r="B652" s="113">
        <v>1343</v>
      </c>
      <c r="C652" s="114" t="s">
        <v>853</v>
      </c>
      <c r="D652" s="114" t="s">
        <v>854</v>
      </c>
      <c r="E652" s="114" t="s">
        <v>13</v>
      </c>
      <c r="F652" s="115" t="s">
        <v>141</v>
      </c>
      <c r="H652" s="50" t="str">
        <f t="shared" si="30"/>
        <v>Francisco – Delgado – OK Vihor – M45</v>
      </c>
      <c r="J652" s="50" t="str">
        <f t="shared" si="31"/>
        <v>Francisco – Delgado – OK Vihor</v>
      </c>
      <c r="L652" s="50" t="str">
        <f t="shared" si="32"/>
        <v>Francisco – Delgado</v>
      </c>
      <c r="N652" s="113"/>
      <c r="O652" s="114"/>
      <c r="P652" s="115"/>
    </row>
    <row r="653" spans="2:16" x14ac:dyDescent="0.25">
      <c r="B653" s="113">
        <v>1288</v>
      </c>
      <c r="C653" s="114" t="s">
        <v>73</v>
      </c>
      <c r="D653" s="114" t="s">
        <v>855</v>
      </c>
      <c r="E653" s="114" t="s">
        <v>13</v>
      </c>
      <c r="F653" s="115" t="s">
        <v>91</v>
      </c>
      <c r="H653" s="50" t="str">
        <f t="shared" si="30"/>
        <v>Dražen – Dervišević – OK Vihor – M21B</v>
      </c>
      <c r="J653" s="50" t="str">
        <f t="shared" si="31"/>
        <v>Dražen – Dervišević – OK Vihor</v>
      </c>
      <c r="L653" s="50" t="str">
        <f t="shared" si="32"/>
        <v>Dražen – Dervišević</v>
      </c>
      <c r="N653" s="113"/>
      <c r="O653" s="114"/>
      <c r="P653" s="115"/>
    </row>
    <row r="654" spans="2:16" x14ac:dyDescent="0.25">
      <c r="B654" s="113">
        <v>1816</v>
      </c>
      <c r="C654" s="114" t="s">
        <v>856</v>
      </c>
      <c r="D654" s="114" t="s">
        <v>857</v>
      </c>
      <c r="E654" s="114" t="s">
        <v>13</v>
      </c>
      <c r="F654" s="115"/>
      <c r="H654" s="50" t="str">
        <f t="shared" si="30"/>
        <v>Alena – Detan Karlović – OK Vihor</v>
      </c>
      <c r="J654" s="50" t="str">
        <f t="shared" si="31"/>
        <v>Alena – Detan Karlović – OK Vihor</v>
      </c>
      <c r="L654" s="50" t="str">
        <f t="shared" si="32"/>
        <v>Alena – Detan Karlović</v>
      </c>
      <c r="N654" s="113"/>
      <c r="O654" s="114"/>
      <c r="P654" s="115"/>
    </row>
    <row r="655" spans="2:16" x14ac:dyDescent="0.25">
      <c r="B655" s="113">
        <v>1694</v>
      </c>
      <c r="C655" s="114" t="s">
        <v>202</v>
      </c>
      <c r="D655" s="114" t="s">
        <v>858</v>
      </c>
      <c r="E655" s="114" t="s">
        <v>13</v>
      </c>
      <c r="F655" s="115"/>
      <c r="H655" s="50" t="str">
        <f t="shared" si="30"/>
        <v>Luna – Đokić – OK Vihor</v>
      </c>
      <c r="J655" s="50" t="str">
        <f t="shared" si="31"/>
        <v>Luna – Đokić – OK Vihor</v>
      </c>
      <c r="L655" s="50" t="str">
        <f t="shared" si="32"/>
        <v>Luna – Đokić</v>
      </c>
      <c r="N655" s="113"/>
      <c r="O655" s="114"/>
      <c r="P655" s="115"/>
    </row>
    <row r="656" spans="2:16" x14ac:dyDescent="0.25">
      <c r="B656" s="113">
        <v>1346</v>
      </c>
      <c r="C656" s="114" t="s">
        <v>293</v>
      </c>
      <c r="D656" s="114" t="s">
        <v>859</v>
      </c>
      <c r="E656" s="114" t="s">
        <v>13</v>
      </c>
      <c r="F656" s="115" t="s">
        <v>303</v>
      </c>
      <c r="H656" s="50" t="str">
        <f t="shared" si="30"/>
        <v>Ivana – Dolenac – OK Vihor – Ž45</v>
      </c>
      <c r="J656" s="50" t="str">
        <f t="shared" si="31"/>
        <v>Ivana – Dolenac – OK Vihor</v>
      </c>
      <c r="L656" s="50" t="str">
        <f t="shared" si="32"/>
        <v>Ivana – Dolenac</v>
      </c>
      <c r="N656" s="113"/>
      <c r="O656" s="114"/>
      <c r="P656" s="115"/>
    </row>
    <row r="657" spans="2:16" x14ac:dyDescent="0.25">
      <c r="B657" s="113">
        <v>1163</v>
      </c>
      <c r="C657" s="114" t="s">
        <v>380</v>
      </c>
      <c r="D657" s="114" t="s">
        <v>860</v>
      </c>
      <c r="E657" s="114" t="s">
        <v>13</v>
      </c>
      <c r="F657" s="115" t="s">
        <v>141</v>
      </c>
      <c r="H657" s="50" t="str">
        <f t="shared" si="30"/>
        <v>Igor – Dorotić – OK Vihor – M45</v>
      </c>
      <c r="J657" s="50" t="str">
        <f t="shared" si="31"/>
        <v>Igor – Dorotić – OK Vihor</v>
      </c>
      <c r="L657" s="50" t="str">
        <f t="shared" si="32"/>
        <v>Igor – Dorotić</v>
      </c>
      <c r="N657" s="113"/>
      <c r="O657" s="114"/>
      <c r="P657" s="115"/>
    </row>
    <row r="658" spans="2:16" x14ac:dyDescent="0.25">
      <c r="B658" s="113">
        <v>1747</v>
      </c>
      <c r="C658" s="114" t="s">
        <v>233</v>
      </c>
      <c r="D658" s="114" t="s">
        <v>861</v>
      </c>
      <c r="E658" s="114" t="s">
        <v>13</v>
      </c>
      <c r="F658" s="115"/>
      <c r="H658" s="50" t="str">
        <f t="shared" si="30"/>
        <v>Iva – Drganc – OK Vihor</v>
      </c>
      <c r="J658" s="50" t="str">
        <f t="shared" si="31"/>
        <v>Iva – Drganc – OK Vihor</v>
      </c>
      <c r="L658" s="50" t="str">
        <f t="shared" si="32"/>
        <v>Iva – Drganc</v>
      </c>
      <c r="N658" s="113"/>
      <c r="O658" s="114"/>
      <c r="P658" s="115"/>
    </row>
    <row r="659" spans="2:16" x14ac:dyDescent="0.25">
      <c r="B659" s="113">
        <v>1344</v>
      </c>
      <c r="C659" s="114" t="s">
        <v>204</v>
      </c>
      <c r="D659" s="114" t="s">
        <v>257</v>
      </c>
      <c r="E659" s="114" t="s">
        <v>13</v>
      </c>
      <c r="F659" s="115" t="s">
        <v>247</v>
      </c>
      <c r="H659" s="50" t="str">
        <f t="shared" si="30"/>
        <v>Helena – Dukić – OK Vihor – Ž21B</v>
      </c>
      <c r="J659" s="50" t="str">
        <f t="shared" si="31"/>
        <v>Helena – Dukić – OK Vihor</v>
      </c>
      <c r="L659" s="50" t="str">
        <f t="shared" si="32"/>
        <v>Helena – Dukić</v>
      </c>
      <c r="N659" s="113"/>
      <c r="O659" s="114"/>
      <c r="P659" s="115"/>
    </row>
    <row r="660" spans="2:16" x14ac:dyDescent="0.25">
      <c r="B660" s="113">
        <v>1695</v>
      </c>
      <c r="C660" s="114" t="s">
        <v>352</v>
      </c>
      <c r="D660" s="114" t="s">
        <v>862</v>
      </c>
      <c r="E660" s="114" t="s">
        <v>13</v>
      </c>
      <c r="F660" s="115"/>
      <c r="H660" s="50" t="str">
        <f t="shared" si="30"/>
        <v>Siniša – Đukić – OK Vihor</v>
      </c>
      <c r="J660" s="50" t="str">
        <f t="shared" si="31"/>
        <v>Siniša – Đukić – OK Vihor</v>
      </c>
      <c r="L660" s="50" t="str">
        <f t="shared" si="32"/>
        <v>Siniša – Đukić</v>
      </c>
      <c r="N660" s="113"/>
      <c r="O660" s="114"/>
      <c r="P660" s="115"/>
    </row>
    <row r="661" spans="2:16" x14ac:dyDescent="0.25">
      <c r="B661" s="113">
        <v>1230</v>
      </c>
      <c r="C661" s="114" t="s">
        <v>447</v>
      </c>
      <c r="D661" s="114" t="s">
        <v>863</v>
      </c>
      <c r="E661" s="114" t="s">
        <v>13</v>
      </c>
      <c r="F661" s="115" t="s">
        <v>303</v>
      </c>
      <c r="H661" s="50" t="str">
        <f t="shared" si="30"/>
        <v>Tea – Đurek – OK Vihor – Ž45</v>
      </c>
      <c r="J661" s="50" t="str">
        <f t="shared" si="31"/>
        <v>Tea – Đurek – OK Vihor</v>
      </c>
      <c r="L661" s="50" t="str">
        <f t="shared" si="32"/>
        <v>Tea – Đurek</v>
      </c>
      <c r="N661" s="113"/>
      <c r="O661" s="114"/>
      <c r="P661" s="115"/>
    </row>
    <row r="662" spans="2:16" x14ac:dyDescent="0.25">
      <c r="B662" s="113">
        <v>1746</v>
      </c>
      <c r="C662" s="114" t="s">
        <v>291</v>
      </c>
      <c r="D662" s="114" t="s">
        <v>864</v>
      </c>
      <c r="E662" s="114" t="s">
        <v>13</v>
      </c>
      <c r="F662" s="115"/>
      <c r="H662" s="50" t="str">
        <f t="shared" si="30"/>
        <v>Maja – Duvnjak – OK Vihor</v>
      </c>
      <c r="J662" s="50" t="str">
        <f t="shared" si="31"/>
        <v>Maja – Duvnjak – OK Vihor</v>
      </c>
      <c r="L662" s="50" t="str">
        <f t="shared" si="32"/>
        <v>Maja – Duvnjak</v>
      </c>
      <c r="N662" s="113"/>
      <c r="O662" s="114"/>
      <c r="P662" s="115"/>
    </row>
    <row r="663" spans="2:16" x14ac:dyDescent="0.25">
      <c r="B663" s="113">
        <v>1015</v>
      </c>
      <c r="C663" s="114" t="s">
        <v>131</v>
      </c>
      <c r="D663" s="114" t="s">
        <v>865</v>
      </c>
      <c r="E663" s="114" t="s">
        <v>13</v>
      </c>
      <c r="F663" s="115"/>
      <c r="H663" s="50" t="str">
        <f t="shared" si="30"/>
        <v>Goran – Ferić – OK Vihor</v>
      </c>
      <c r="J663" s="50" t="str">
        <f t="shared" si="31"/>
        <v>Goran – Ferić – OK Vihor</v>
      </c>
      <c r="L663" s="50" t="str">
        <f t="shared" si="32"/>
        <v>Goran – Ferić</v>
      </c>
      <c r="N663" s="113"/>
      <c r="O663" s="114"/>
      <c r="P663" s="115"/>
    </row>
    <row r="664" spans="2:16" x14ac:dyDescent="0.25">
      <c r="B664" s="113">
        <v>1157</v>
      </c>
      <c r="C664" s="114" t="s">
        <v>21</v>
      </c>
      <c r="D664" s="114" t="s">
        <v>866</v>
      </c>
      <c r="E664" s="114" t="s">
        <v>13</v>
      </c>
      <c r="F664" s="115" t="s">
        <v>91</v>
      </c>
      <c r="H664" s="50" t="str">
        <f t="shared" si="30"/>
        <v>Karlo – Filek – OK Vihor – M21B</v>
      </c>
      <c r="J664" s="50" t="str">
        <f t="shared" si="31"/>
        <v>Karlo – Filek – OK Vihor</v>
      </c>
      <c r="L664" s="50" t="str">
        <f t="shared" si="32"/>
        <v>Karlo – Filek</v>
      </c>
      <c r="N664" s="113"/>
      <c r="O664" s="114"/>
      <c r="P664" s="115"/>
    </row>
    <row r="665" spans="2:16" x14ac:dyDescent="0.25">
      <c r="B665" s="113">
        <v>1021</v>
      </c>
      <c r="C665" s="114" t="s">
        <v>291</v>
      </c>
      <c r="D665" s="114" t="s">
        <v>867</v>
      </c>
      <c r="E665" s="114" t="s">
        <v>13</v>
      </c>
      <c r="F665" s="115"/>
      <c r="H665" s="50" t="str">
        <f t="shared" si="30"/>
        <v>Maja – Flajsig – OK Vihor</v>
      </c>
      <c r="J665" s="50" t="str">
        <f t="shared" si="31"/>
        <v>Maja – Flajsig – OK Vihor</v>
      </c>
      <c r="L665" s="50" t="str">
        <f t="shared" si="32"/>
        <v>Maja – Flajsig</v>
      </c>
      <c r="N665" s="113"/>
      <c r="O665" s="114"/>
      <c r="P665" s="115"/>
    </row>
    <row r="666" spans="2:16" x14ac:dyDescent="0.25">
      <c r="B666" s="113">
        <v>1810</v>
      </c>
      <c r="C666" s="114" t="s">
        <v>15</v>
      </c>
      <c r="D666" s="114" t="s">
        <v>868</v>
      </c>
      <c r="E666" s="114" t="s">
        <v>13</v>
      </c>
      <c r="F666" s="115"/>
      <c r="H666" s="50" t="str">
        <f t="shared" si="30"/>
        <v>Fran – Fran Husnjak – OK Vihor</v>
      </c>
      <c r="J666" s="50" t="str">
        <f t="shared" si="31"/>
        <v>Fran – Fran Husnjak – OK Vihor</v>
      </c>
      <c r="L666" s="50" t="str">
        <f t="shared" si="32"/>
        <v>Fran – Fran Husnjak</v>
      </c>
      <c r="N666" s="113"/>
      <c r="O666" s="114"/>
      <c r="P666" s="115"/>
    </row>
    <row r="667" spans="2:16" x14ac:dyDescent="0.25">
      <c r="B667" s="113">
        <v>1750</v>
      </c>
      <c r="C667" s="114" t="s">
        <v>804</v>
      </c>
      <c r="D667" s="114" t="s">
        <v>522</v>
      </c>
      <c r="E667" s="114" t="s">
        <v>13</v>
      </c>
      <c r="F667" s="115"/>
      <c r="H667" s="50" t="str">
        <f t="shared" si="30"/>
        <v>Barbara – Fumić – OK Vihor</v>
      </c>
      <c r="J667" s="50" t="str">
        <f t="shared" si="31"/>
        <v>Barbara – Fumić – OK Vihor</v>
      </c>
      <c r="L667" s="50" t="str">
        <f t="shared" si="32"/>
        <v>Barbara – Fumić</v>
      </c>
      <c r="N667" s="113"/>
      <c r="O667" s="114"/>
      <c r="P667" s="115"/>
    </row>
    <row r="668" spans="2:16" x14ac:dyDescent="0.25">
      <c r="B668" s="113">
        <v>1886</v>
      </c>
      <c r="C668" s="114" t="s">
        <v>869</v>
      </c>
      <c r="D668" s="114" t="s">
        <v>870</v>
      </c>
      <c r="E668" s="114" t="s">
        <v>13</v>
      </c>
      <c r="F668" s="115" t="s">
        <v>247</v>
      </c>
      <c r="H668" s="50" t="str">
        <f t="shared" si="30"/>
        <v>Andrea – Funarić – OK Vihor – Ž21B</v>
      </c>
      <c r="J668" s="50" t="str">
        <f t="shared" si="31"/>
        <v>Andrea – Funarić – OK Vihor</v>
      </c>
      <c r="L668" s="50" t="str">
        <f t="shared" si="32"/>
        <v>Andrea – Funarić</v>
      </c>
      <c r="N668" s="113"/>
      <c r="O668" s="114"/>
      <c r="P668" s="115"/>
    </row>
    <row r="669" spans="2:16" x14ac:dyDescent="0.25">
      <c r="B669" s="113">
        <v>1534</v>
      </c>
      <c r="C669" s="114" t="s">
        <v>133</v>
      </c>
      <c r="D669" s="114" t="s">
        <v>871</v>
      </c>
      <c r="E669" s="114" t="s">
        <v>13</v>
      </c>
      <c r="F669" s="115" t="s">
        <v>141</v>
      </c>
      <c r="H669" s="50" t="str">
        <f t="shared" si="30"/>
        <v>Marko – Gamberger – OK Vihor – M45</v>
      </c>
      <c r="J669" s="50" t="str">
        <f t="shared" si="31"/>
        <v>Marko – Gamberger – OK Vihor</v>
      </c>
      <c r="L669" s="50" t="str">
        <f t="shared" si="32"/>
        <v>Marko – Gamberger</v>
      </c>
      <c r="N669" s="113"/>
      <c r="O669" s="114"/>
      <c r="P669" s="115"/>
    </row>
    <row r="670" spans="2:16" x14ac:dyDescent="0.25">
      <c r="B670" s="113">
        <v>1153</v>
      </c>
      <c r="C670" s="114" t="s">
        <v>16</v>
      </c>
      <c r="D670" s="114" t="s">
        <v>872</v>
      </c>
      <c r="E670" s="114" t="s">
        <v>13</v>
      </c>
      <c r="F670" s="115"/>
      <c r="H670" s="50" t="str">
        <f t="shared" si="30"/>
        <v>Filip – Gašparević – OK Vihor</v>
      </c>
      <c r="J670" s="50" t="str">
        <f t="shared" si="31"/>
        <v>Filip – Gašparević – OK Vihor</v>
      </c>
      <c r="L670" s="50" t="str">
        <f t="shared" si="32"/>
        <v>Filip – Gašparević</v>
      </c>
      <c r="N670" s="113"/>
      <c r="O670" s="114"/>
      <c r="P670" s="115"/>
    </row>
    <row r="671" spans="2:16" x14ac:dyDescent="0.25">
      <c r="B671" s="113">
        <v>1209</v>
      </c>
      <c r="C671" s="114" t="s">
        <v>69</v>
      </c>
      <c r="D671" s="114" t="s">
        <v>53</v>
      </c>
      <c r="E671" s="114" t="s">
        <v>13</v>
      </c>
      <c r="F671" s="115" t="s">
        <v>141</v>
      </c>
      <c r="H671" s="50" t="str">
        <f t="shared" si="30"/>
        <v>Damir – Gobec – OK Vihor – M45</v>
      </c>
      <c r="J671" s="50" t="str">
        <f t="shared" si="31"/>
        <v>Damir – Gobec – OK Vihor</v>
      </c>
      <c r="L671" s="50" t="str">
        <f t="shared" si="32"/>
        <v>Damir – Gobec</v>
      </c>
      <c r="N671" s="113"/>
      <c r="O671" s="114"/>
      <c r="P671" s="115"/>
    </row>
    <row r="672" spans="2:16" x14ac:dyDescent="0.25">
      <c r="B672" s="113">
        <v>1309</v>
      </c>
      <c r="C672" s="114" t="s">
        <v>293</v>
      </c>
      <c r="D672" s="114" t="s">
        <v>53</v>
      </c>
      <c r="E672" s="114" t="s">
        <v>13</v>
      </c>
      <c r="F672" s="115" t="s">
        <v>303</v>
      </c>
      <c r="H672" s="50" t="str">
        <f t="shared" si="30"/>
        <v>Ivana – Gobec – OK Vihor – Ž45</v>
      </c>
      <c r="J672" s="50" t="str">
        <f t="shared" si="31"/>
        <v>Ivana – Gobec – OK Vihor</v>
      </c>
      <c r="L672" s="50" t="str">
        <f t="shared" si="32"/>
        <v>Ivana – Gobec</v>
      </c>
      <c r="N672" s="113"/>
      <c r="O672" s="114"/>
      <c r="P672" s="115"/>
    </row>
    <row r="673" spans="2:16" x14ac:dyDescent="0.25">
      <c r="B673" s="113">
        <v>1522</v>
      </c>
      <c r="C673" s="114" t="s">
        <v>58</v>
      </c>
      <c r="D673" s="114" t="s">
        <v>53</v>
      </c>
      <c r="E673" s="114" t="s">
        <v>13</v>
      </c>
      <c r="F673" s="115" t="s">
        <v>50</v>
      </c>
      <c r="H673" s="50" t="str">
        <f t="shared" si="30"/>
        <v>Jan – Gobec – OK Vihor – M20</v>
      </c>
      <c r="J673" s="50" t="str">
        <f t="shared" si="31"/>
        <v>Jan – Gobec – OK Vihor</v>
      </c>
      <c r="L673" s="50" t="str">
        <f t="shared" si="32"/>
        <v>Jan – Gobec</v>
      </c>
      <c r="N673" s="113"/>
      <c r="O673" s="114"/>
      <c r="P673" s="115"/>
    </row>
    <row r="674" spans="2:16" x14ac:dyDescent="0.25">
      <c r="B674" s="113">
        <v>1494</v>
      </c>
      <c r="C674" s="114" t="s">
        <v>21</v>
      </c>
      <c r="D674" s="114" t="s">
        <v>53</v>
      </c>
      <c r="E674" s="114" t="s">
        <v>13</v>
      </c>
      <c r="F674" s="115" t="s">
        <v>167</v>
      </c>
      <c r="H674" s="50" t="str">
        <f t="shared" si="30"/>
        <v>Karlo – Gobec – OK Vihor – M55</v>
      </c>
      <c r="J674" s="50" t="str">
        <f t="shared" si="31"/>
        <v>Karlo – Gobec – OK Vihor</v>
      </c>
      <c r="L674" s="50" t="str">
        <f t="shared" si="32"/>
        <v>Karlo – Gobec</v>
      </c>
      <c r="N674" s="113"/>
      <c r="O674" s="114"/>
      <c r="P674" s="115"/>
    </row>
    <row r="675" spans="2:16" x14ac:dyDescent="0.25">
      <c r="B675" s="113">
        <v>1301</v>
      </c>
      <c r="C675" s="114" t="s">
        <v>225</v>
      </c>
      <c r="D675" s="114" t="s">
        <v>53</v>
      </c>
      <c r="E675" s="114" t="s">
        <v>13</v>
      </c>
      <c r="F675" s="115" t="s">
        <v>219</v>
      </c>
      <c r="H675" s="50" t="str">
        <f t="shared" si="30"/>
        <v>Kimi Maria – Gobec – OK Vihor – Ž16</v>
      </c>
      <c r="J675" s="50" t="str">
        <f t="shared" si="31"/>
        <v>Kimi Maria – Gobec – OK Vihor</v>
      </c>
      <c r="L675" s="50" t="str">
        <f t="shared" si="32"/>
        <v>Kimi Maria – Gobec</v>
      </c>
      <c r="N675" s="113"/>
      <c r="O675" s="114"/>
      <c r="P675" s="115"/>
    </row>
    <row r="676" spans="2:16" x14ac:dyDescent="0.25">
      <c r="B676" s="113">
        <v>1203</v>
      </c>
      <c r="C676" s="114" t="s">
        <v>873</v>
      </c>
      <c r="D676" s="114" t="s">
        <v>53</v>
      </c>
      <c r="E676" s="114" t="s">
        <v>13</v>
      </c>
      <c r="F676" s="115" t="s">
        <v>231</v>
      </c>
      <c r="H676" s="50" t="str">
        <f t="shared" si="30"/>
        <v>Lea Katarina – Gobec – OK Vihor – Ž21A</v>
      </c>
      <c r="J676" s="50" t="str">
        <f t="shared" si="31"/>
        <v>Lea Katarina – Gobec – OK Vihor</v>
      </c>
      <c r="L676" s="50" t="str">
        <f t="shared" si="32"/>
        <v>Lea Katarina – Gobec</v>
      </c>
      <c r="N676" s="113"/>
      <c r="O676" s="114"/>
      <c r="P676" s="115"/>
    </row>
    <row r="677" spans="2:16" x14ac:dyDescent="0.25">
      <c r="B677" s="113">
        <v>1501</v>
      </c>
      <c r="C677" s="114" t="s">
        <v>306</v>
      </c>
      <c r="D677" s="114" t="s">
        <v>53</v>
      </c>
      <c r="E677" s="114" t="s">
        <v>13</v>
      </c>
      <c r="F677" s="115" t="s">
        <v>874</v>
      </c>
      <c r="H677" s="50" t="str">
        <f t="shared" si="30"/>
        <v>Marija – Gobec – OK Vihor – Ž70</v>
      </c>
      <c r="J677" s="50" t="str">
        <f t="shared" si="31"/>
        <v>Marija – Gobec – OK Vihor</v>
      </c>
      <c r="L677" s="50" t="str">
        <f t="shared" si="32"/>
        <v>Marija – Gobec</v>
      </c>
      <c r="N677" s="113"/>
      <c r="O677" s="114"/>
      <c r="P677" s="115"/>
    </row>
    <row r="678" spans="2:16" x14ac:dyDescent="0.25">
      <c r="B678" s="113">
        <v>1913</v>
      </c>
      <c r="C678" s="114" t="s">
        <v>317</v>
      </c>
      <c r="D678" s="114" t="s">
        <v>53</v>
      </c>
      <c r="E678" s="114" t="s">
        <v>13</v>
      </c>
      <c r="F678" s="115" t="s">
        <v>303</v>
      </c>
      <c r="H678" s="50" t="str">
        <f t="shared" si="30"/>
        <v>Neda – Gobec – OK Vihor – Ž45</v>
      </c>
      <c r="J678" s="50" t="str">
        <f t="shared" si="31"/>
        <v>Neda – Gobec – OK Vihor</v>
      </c>
      <c r="L678" s="50" t="str">
        <f t="shared" si="32"/>
        <v>Neda – Gobec</v>
      </c>
      <c r="N678" s="113"/>
      <c r="O678" s="114"/>
      <c r="P678" s="115"/>
    </row>
    <row r="679" spans="2:16" x14ac:dyDescent="0.25">
      <c r="B679" s="113">
        <v>1297</v>
      </c>
      <c r="C679" s="114" t="s">
        <v>54</v>
      </c>
      <c r="D679" s="114" t="s">
        <v>53</v>
      </c>
      <c r="E679" s="114" t="s">
        <v>13</v>
      </c>
      <c r="F679" s="115" t="s">
        <v>91</v>
      </c>
      <c r="H679" s="50" t="str">
        <f t="shared" si="30"/>
        <v>Timo Vilim – Gobec – OK Vihor – M21B</v>
      </c>
      <c r="J679" s="50" t="str">
        <f t="shared" si="31"/>
        <v>Timo Vilim – Gobec – OK Vihor</v>
      </c>
      <c r="L679" s="50" t="str">
        <f t="shared" si="32"/>
        <v>Timo Vilim – Gobec</v>
      </c>
      <c r="N679" s="113"/>
      <c r="O679" s="114"/>
      <c r="P679" s="115"/>
    </row>
    <row r="680" spans="2:16" x14ac:dyDescent="0.25">
      <c r="B680" s="113">
        <v>1393</v>
      </c>
      <c r="C680" s="114" t="s">
        <v>339</v>
      </c>
      <c r="D680" s="114" t="s">
        <v>53</v>
      </c>
      <c r="E680" s="114" t="s">
        <v>13</v>
      </c>
      <c r="F680" s="115" t="s">
        <v>573</v>
      </c>
      <c r="H680" s="50" t="str">
        <f t="shared" si="30"/>
        <v>Željko – Gobec – OK Vihor – M70</v>
      </c>
      <c r="J680" s="50" t="str">
        <f t="shared" si="31"/>
        <v>Željko – Gobec – OK Vihor</v>
      </c>
      <c r="L680" s="50" t="str">
        <f t="shared" si="32"/>
        <v>Željko – Gobec</v>
      </c>
      <c r="N680" s="113"/>
      <c r="O680" s="114"/>
      <c r="P680" s="115"/>
    </row>
    <row r="681" spans="2:16" x14ac:dyDescent="0.25">
      <c r="B681" s="113">
        <v>1800</v>
      </c>
      <c r="C681" s="114" t="s">
        <v>875</v>
      </c>
      <c r="D681" s="114" t="s">
        <v>876</v>
      </c>
      <c r="E681" s="114" t="s">
        <v>13</v>
      </c>
      <c r="F681" s="115"/>
      <c r="H681" s="50" t="str">
        <f t="shared" si="30"/>
        <v>Adrian – Gojević – OK Vihor</v>
      </c>
      <c r="J681" s="50" t="str">
        <f t="shared" si="31"/>
        <v>Adrian – Gojević – OK Vihor</v>
      </c>
      <c r="L681" s="50" t="str">
        <f t="shared" si="32"/>
        <v>Adrian – Gojević</v>
      </c>
      <c r="N681" s="113"/>
      <c r="O681" s="114"/>
      <c r="P681" s="115"/>
    </row>
    <row r="682" spans="2:16" x14ac:dyDescent="0.25">
      <c r="B682" s="113">
        <v>1798</v>
      </c>
      <c r="C682" s="114" t="s">
        <v>293</v>
      </c>
      <c r="D682" s="114" t="s">
        <v>876</v>
      </c>
      <c r="E682" s="114" t="s">
        <v>13</v>
      </c>
      <c r="F682" s="115"/>
      <c r="H682" s="50" t="str">
        <f t="shared" si="30"/>
        <v>Ivana – Gojević – OK Vihor</v>
      </c>
      <c r="J682" s="50" t="str">
        <f t="shared" si="31"/>
        <v>Ivana – Gojević – OK Vihor</v>
      </c>
      <c r="L682" s="50" t="str">
        <f t="shared" si="32"/>
        <v>Ivana – Gojević</v>
      </c>
      <c r="N682" s="113"/>
      <c r="O682" s="114"/>
      <c r="P682" s="115"/>
    </row>
    <row r="683" spans="2:16" x14ac:dyDescent="0.25">
      <c r="B683" s="113">
        <v>1696</v>
      </c>
      <c r="C683" s="114" t="s">
        <v>416</v>
      </c>
      <c r="D683" s="114" t="s">
        <v>876</v>
      </c>
      <c r="E683" s="114" t="s">
        <v>13</v>
      </c>
      <c r="F683" s="115"/>
      <c r="H683" s="50" t="str">
        <f t="shared" si="30"/>
        <v>Josip – Gojević – OK Vihor</v>
      </c>
      <c r="J683" s="50" t="str">
        <f t="shared" si="31"/>
        <v>Josip – Gojević – OK Vihor</v>
      </c>
      <c r="L683" s="50" t="str">
        <f t="shared" si="32"/>
        <v>Josip – Gojević</v>
      </c>
      <c r="N683" s="113"/>
      <c r="O683" s="114"/>
      <c r="P683" s="115"/>
    </row>
    <row r="684" spans="2:16" x14ac:dyDescent="0.25">
      <c r="B684" s="113">
        <v>1801</v>
      </c>
      <c r="C684" s="114" t="s">
        <v>218</v>
      </c>
      <c r="D684" s="114" t="s">
        <v>876</v>
      </c>
      <c r="E684" s="114" t="s">
        <v>13</v>
      </c>
      <c r="F684" s="115"/>
      <c r="H684" s="50" t="str">
        <f t="shared" si="30"/>
        <v>Petra – Gojević – OK Vihor</v>
      </c>
      <c r="J684" s="50" t="str">
        <f t="shared" si="31"/>
        <v>Petra – Gojević – OK Vihor</v>
      </c>
      <c r="L684" s="50" t="str">
        <f t="shared" si="32"/>
        <v>Petra – Gojević</v>
      </c>
      <c r="N684" s="113"/>
      <c r="O684" s="114"/>
      <c r="P684" s="115"/>
    </row>
    <row r="685" spans="2:16" x14ac:dyDescent="0.25">
      <c r="B685" s="113">
        <v>1799</v>
      </c>
      <c r="C685" s="114" t="s">
        <v>877</v>
      </c>
      <c r="D685" s="114" t="s">
        <v>876</v>
      </c>
      <c r="E685" s="114" t="s">
        <v>13</v>
      </c>
      <c r="F685" s="115"/>
      <c r="H685" s="50" t="str">
        <f t="shared" si="30"/>
        <v>Timea – Gojević – OK Vihor</v>
      </c>
      <c r="J685" s="50" t="str">
        <f t="shared" si="31"/>
        <v>Timea – Gojević – OK Vihor</v>
      </c>
      <c r="L685" s="50" t="str">
        <f t="shared" si="32"/>
        <v>Timea – Gojević</v>
      </c>
      <c r="N685" s="113"/>
      <c r="O685" s="114"/>
      <c r="P685" s="115"/>
    </row>
    <row r="686" spans="2:16" x14ac:dyDescent="0.25">
      <c r="B686" s="113">
        <v>1387</v>
      </c>
      <c r="C686" s="114" t="s">
        <v>129</v>
      </c>
      <c r="D686" s="114" t="s">
        <v>878</v>
      </c>
      <c r="E686" s="114" t="s">
        <v>13</v>
      </c>
      <c r="F686" s="115" t="s">
        <v>115</v>
      </c>
      <c r="H686" s="50" t="str">
        <f t="shared" si="30"/>
        <v>Vladimir – Grgesina – OK Vihor – M35</v>
      </c>
      <c r="J686" s="50" t="str">
        <f t="shared" si="31"/>
        <v>Vladimir – Grgesina – OK Vihor</v>
      </c>
      <c r="L686" s="50" t="str">
        <f t="shared" si="32"/>
        <v>Vladimir – Grgesina</v>
      </c>
      <c r="N686" s="113"/>
      <c r="O686" s="114"/>
      <c r="P686" s="115"/>
    </row>
    <row r="687" spans="2:16" x14ac:dyDescent="0.25">
      <c r="B687" s="113">
        <v>1812</v>
      </c>
      <c r="C687" s="114" t="s">
        <v>879</v>
      </c>
      <c r="D687" s="114" t="s">
        <v>880</v>
      </c>
      <c r="E687" s="114" t="s">
        <v>13</v>
      </c>
      <c r="F687" s="115"/>
      <c r="H687" s="50" t="str">
        <f t="shared" si="30"/>
        <v>Mirna – Grgurić – OK Vihor</v>
      </c>
      <c r="J687" s="50" t="str">
        <f t="shared" si="31"/>
        <v>Mirna – Grgurić – OK Vihor</v>
      </c>
      <c r="L687" s="50" t="str">
        <f t="shared" si="32"/>
        <v>Mirna – Grgurić</v>
      </c>
      <c r="N687" s="113"/>
      <c r="O687" s="114"/>
      <c r="P687" s="115"/>
    </row>
    <row r="688" spans="2:16" x14ac:dyDescent="0.25">
      <c r="B688" s="113">
        <v>1697</v>
      </c>
      <c r="C688" s="114" t="s">
        <v>76</v>
      </c>
      <c r="D688" s="114" t="s">
        <v>881</v>
      </c>
      <c r="E688" s="114" t="s">
        <v>13</v>
      </c>
      <c r="F688" s="115"/>
      <c r="H688" s="50" t="str">
        <f t="shared" si="30"/>
        <v>Tomislav – Grguric – OK Vihor</v>
      </c>
      <c r="J688" s="50" t="str">
        <f t="shared" si="31"/>
        <v>Tomislav – Grguric – OK Vihor</v>
      </c>
      <c r="L688" s="50" t="str">
        <f t="shared" si="32"/>
        <v>Tomislav – Grguric</v>
      </c>
      <c r="N688" s="113"/>
      <c r="O688" s="114"/>
      <c r="P688" s="115"/>
    </row>
    <row r="689" spans="2:16" x14ac:dyDescent="0.25">
      <c r="B689" s="113">
        <v>1112</v>
      </c>
      <c r="C689" s="114" t="s">
        <v>882</v>
      </c>
      <c r="D689" s="114" t="s">
        <v>883</v>
      </c>
      <c r="E689" s="114" t="s">
        <v>13</v>
      </c>
      <c r="F689" s="115" t="s">
        <v>91</v>
      </c>
      <c r="H689" s="50" t="str">
        <f t="shared" si="30"/>
        <v>Alex – Gulta – OK Vihor – M21B</v>
      </c>
      <c r="J689" s="50" t="str">
        <f t="shared" si="31"/>
        <v>Alex – Gulta – OK Vihor</v>
      </c>
      <c r="L689" s="50" t="str">
        <f t="shared" si="32"/>
        <v>Alex – Gulta</v>
      </c>
      <c r="N689" s="113"/>
      <c r="O689" s="114"/>
      <c r="P689" s="115"/>
    </row>
    <row r="690" spans="2:16" x14ac:dyDescent="0.25">
      <c r="B690" s="113">
        <v>1409</v>
      </c>
      <c r="C690" s="114" t="s">
        <v>131</v>
      </c>
      <c r="D690" s="114" t="s">
        <v>884</v>
      </c>
      <c r="E690" s="114" t="s">
        <v>13</v>
      </c>
      <c r="F690" s="115" t="s">
        <v>141</v>
      </c>
      <c r="H690" s="50" t="str">
        <f t="shared" si="30"/>
        <v>Goran – Habjanec – OK Vihor – M45</v>
      </c>
      <c r="J690" s="50" t="str">
        <f t="shared" si="31"/>
        <v>Goran – Habjanec – OK Vihor</v>
      </c>
      <c r="L690" s="50" t="str">
        <f t="shared" si="32"/>
        <v>Goran – Habjanec</v>
      </c>
      <c r="N690" s="113"/>
      <c r="O690" s="114"/>
      <c r="P690" s="115"/>
    </row>
    <row r="691" spans="2:16" x14ac:dyDescent="0.25">
      <c r="B691" s="113">
        <v>1496</v>
      </c>
      <c r="C691" s="114" t="s">
        <v>57</v>
      </c>
      <c r="D691" s="114" t="s">
        <v>885</v>
      </c>
      <c r="E691" s="114" t="s">
        <v>13</v>
      </c>
      <c r="F691" s="115" t="s">
        <v>141</v>
      </c>
      <c r="H691" s="50" t="str">
        <f t="shared" si="30"/>
        <v>Ivan – Habuš – OK Vihor – M45</v>
      </c>
      <c r="J691" s="50" t="str">
        <f t="shared" si="31"/>
        <v>Ivan – Habuš – OK Vihor</v>
      </c>
      <c r="L691" s="50" t="str">
        <f t="shared" si="32"/>
        <v>Ivan – Habuš</v>
      </c>
      <c r="N691" s="113"/>
      <c r="O691" s="114"/>
      <c r="P691" s="115"/>
    </row>
    <row r="692" spans="2:16" x14ac:dyDescent="0.25">
      <c r="B692" s="113">
        <v>1024</v>
      </c>
      <c r="C692" s="114" t="s">
        <v>224</v>
      </c>
      <c r="D692" s="114" t="s">
        <v>886</v>
      </c>
      <c r="E692" s="114" t="s">
        <v>13</v>
      </c>
      <c r="F692" s="115"/>
      <c r="H692" s="50" t="str">
        <f t="shared" si="30"/>
        <v>Nika – Hajak – OK Vihor</v>
      </c>
      <c r="J692" s="50" t="str">
        <f t="shared" si="31"/>
        <v>Nika – Hajak – OK Vihor</v>
      </c>
      <c r="L692" s="50" t="str">
        <f t="shared" si="32"/>
        <v>Nika – Hajak</v>
      </c>
      <c r="N692" s="113"/>
      <c r="O692" s="114"/>
      <c r="P692" s="115"/>
    </row>
    <row r="693" spans="2:16" x14ac:dyDescent="0.25">
      <c r="B693" s="113">
        <v>1751</v>
      </c>
      <c r="C693" s="114" t="s">
        <v>306</v>
      </c>
      <c r="D693" s="114" t="s">
        <v>461</v>
      </c>
      <c r="E693" s="114" t="s">
        <v>13</v>
      </c>
      <c r="F693" s="115"/>
      <c r="H693" s="50" t="str">
        <f t="shared" si="30"/>
        <v>Marija – Herceg – OK Vihor</v>
      </c>
      <c r="J693" s="50" t="str">
        <f t="shared" si="31"/>
        <v>Marija – Herceg – OK Vihor</v>
      </c>
      <c r="L693" s="50" t="str">
        <f t="shared" si="32"/>
        <v>Marija – Herceg</v>
      </c>
      <c r="N693" s="113"/>
      <c r="O693" s="114"/>
      <c r="P693" s="115"/>
    </row>
    <row r="694" spans="2:16" x14ac:dyDescent="0.25">
      <c r="B694" s="113">
        <v>1917</v>
      </c>
      <c r="C694" s="114" t="s">
        <v>192</v>
      </c>
      <c r="D694" s="114" t="s">
        <v>887</v>
      </c>
      <c r="E694" s="114" t="s">
        <v>13</v>
      </c>
      <c r="F694" s="115"/>
      <c r="H694" s="50" t="str">
        <f t="shared" si="30"/>
        <v>Ana – Hiršl Barišec – OK Vihor</v>
      </c>
      <c r="J694" s="50" t="str">
        <f t="shared" si="31"/>
        <v>Ana – Hiršl Barišec – OK Vihor</v>
      </c>
      <c r="L694" s="50" t="str">
        <f t="shared" si="32"/>
        <v>Ana – Hiršl Barišec</v>
      </c>
      <c r="N694" s="113"/>
      <c r="O694" s="114"/>
      <c r="P694" s="115"/>
    </row>
    <row r="695" spans="2:16" x14ac:dyDescent="0.25">
      <c r="B695" s="113">
        <v>1146</v>
      </c>
      <c r="C695" s="114" t="s">
        <v>354</v>
      </c>
      <c r="D695" s="114" t="s">
        <v>888</v>
      </c>
      <c r="E695" s="114" t="s">
        <v>13</v>
      </c>
      <c r="F695" s="115" t="s">
        <v>303</v>
      </c>
      <c r="H695" s="50" t="str">
        <f t="shared" si="30"/>
        <v>Antonija – Hodak – OK Vihor – Ž45</v>
      </c>
      <c r="J695" s="50" t="str">
        <f t="shared" si="31"/>
        <v>Antonija – Hodak – OK Vihor</v>
      </c>
      <c r="L695" s="50" t="str">
        <f t="shared" si="32"/>
        <v>Antonija – Hodak</v>
      </c>
      <c r="N695" s="113"/>
      <c r="O695" s="114"/>
      <c r="P695" s="115"/>
    </row>
    <row r="696" spans="2:16" x14ac:dyDescent="0.25">
      <c r="B696" s="113">
        <v>1557</v>
      </c>
      <c r="C696" s="114" t="s">
        <v>889</v>
      </c>
      <c r="D696" s="114" t="s">
        <v>888</v>
      </c>
      <c r="E696" s="114" t="s">
        <v>13</v>
      </c>
      <c r="F696" s="115" t="s">
        <v>27</v>
      </c>
      <c r="H696" s="50" t="str">
        <f t="shared" si="30"/>
        <v>Janko – Hodak – OK Vihor – M14</v>
      </c>
      <c r="J696" s="50" t="str">
        <f t="shared" si="31"/>
        <v>Janko – Hodak – OK Vihor</v>
      </c>
      <c r="L696" s="50" t="str">
        <f t="shared" si="32"/>
        <v>Janko – Hodak</v>
      </c>
      <c r="N696" s="113"/>
      <c r="O696" s="114"/>
      <c r="P696" s="115"/>
    </row>
    <row r="697" spans="2:16" x14ac:dyDescent="0.25">
      <c r="B697" s="113">
        <v>1371</v>
      </c>
      <c r="C697" s="114" t="s">
        <v>363</v>
      </c>
      <c r="D697" s="114" t="s">
        <v>888</v>
      </c>
      <c r="E697" s="114" t="s">
        <v>13</v>
      </c>
      <c r="F697" s="115" t="s">
        <v>219</v>
      </c>
      <c r="H697" s="50" t="str">
        <f t="shared" si="30"/>
        <v>Mirta – Hodak – OK Vihor – Ž16</v>
      </c>
      <c r="J697" s="50" t="str">
        <f t="shared" si="31"/>
        <v>Mirta – Hodak – OK Vihor</v>
      </c>
      <c r="L697" s="50" t="str">
        <f t="shared" si="32"/>
        <v>Mirta – Hodak</v>
      </c>
      <c r="N697" s="113"/>
      <c r="O697" s="114"/>
      <c r="P697" s="115"/>
    </row>
    <row r="698" spans="2:16" x14ac:dyDescent="0.25">
      <c r="B698" s="113">
        <v>1523</v>
      </c>
      <c r="C698" s="114" t="s">
        <v>293</v>
      </c>
      <c r="D698" s="114" t="s">
        <v>292</v>
      </c>
      <c r="E698" s="114" t="s">
        <v>13</v>
      </c>
      <c r="F698" s="115" t="s">
        <v>269</v>
      </c>
      <c r="H698" s="50" t="str">
        <f t="shared" si="30"/>
        <v>Ivana – Horbec – OK Vihor – Ž35</v>
      </c>
      <c r="J698" s="50" t="str">
        <f t="shared" si="31"/>
        <v>Ivana – Horbec – OK Vihor</v>
      </c>
      <c r="L698" s="50" t="str">
        <f t="shared" si="32"/>
        <v>Ivana – Horbec</v>
      </c>
      <c r="N698" s="113"/>
      <c r="O698" s="114"/>
      <c r="P698" s="115"/>
    </row>
    <row r="699" spans="2:16" x14ac:dyDescent="0.25">
      <c r="B699" s="113">
        <v>1480</v>
      </c>
      <c r="C699" s="114" t="s">
        <v>150</v>
      </c>
      <c r="D699" s="114" t="s">
        <v>149</v>
      </c>
      <c r="E699" s="114" t="s">
        <v>13</v>
      </c>
      <c r="F699" s="115" t="s">
        <v>141</v>
      </c>
      <c r="H699" s="50" t="str">
        <f t="shared" si="30"/>
        <v>Zdenko – Horjan – OK Vihor – M45</v>
      </c>
      <c r="J699" s="50" t="str">
        <f t="shared" si="31"/>
        <v>Zdenko – Horjan – OK Vihor</v>
      </c>
      <c r="L699" s="50" t="str">
        <f t="shared" si="32"/>
        <v>Zdenko – Horjan</v>
      </c>
      <c r="N699" s="113"/>
      <c r="O699" s="114"/>
      <c r="P699" s="115"/>
    </row>
    <row r="700" spans="2:16" x14ac:dyDescent="0.25">
      <c r="B700" s="113">
        <v>1324</v>
      </c>
      <c r="C700" s="114" t="s">
        <v>332</v>
      </c>
      <c r="D700" s="114" t="s">
        <v>331</v>
      </c>
      <c r="E700" s="114" t="s">
        <v>13</v>
      </c>
      <c r="F700" s="115" t="s">
        <v>330</v>
      </c>
      <c r="H700" s="50" t="str">
        <f t="shared" si="30"/>
        <v>Biserka – Horvat-Nikšić – OK Vihor – Ž65</v>
      </c>
      <c r="J700" s="50" t="str">
        <f t="shared" si="31"/>
        <v>Biserka – Horvat-Nikšić – OK Vihor</v>
      </c>
      <c r="L700" s="50" t="str">
        <f t="shared" si="32"/>
        <v>Biserka – Horvat-Nikšić</v>
      </c>
      <c r="N700" s="113"/>
      <c r="O700" s="114"/>
      <c r="P700" s="115"/>
    </row>
    <row r="701" spans="2:16" x14ac:dyDescent="0.25">
      <c r="B701" s="113">
        <v>1943</v>
      </c>
      <c r="C701" s="114" t="s">
        <v>869</v>
      </c>
      <c r="D701" s="114" t="s">
        <v>531</v>
      </c>
      <c r="E701" s="114" t="s">
        <v>13</v>
      </c>
      <c r="F701" s="115" t="s">
        <v>247</v>
      </c>
      <c r="H701" s="50" t="str">
        <f t="shared" si="30"/>
        <v>Andrea – Hribar – OK Vihor – Ž21B</v>
      </c>
      <c r="J701" s="50" t="str">
        <f t="shared" si="31"/>
        <v>Andrea – Hribar – OK Vihor</v>
      </c>
      <c r="L701" s="50" t="str">
        <f t="shared" si="32"/>
        <v>Andrea – Hribar</v>
      </c>
      <c r="N701" s="113"/>
      <c r="O701" s="114"/>
      <c r="P701" s="115"/>
    </row>
    <row r="702" spans="2:16" x14ac:dyDescent="0.25">
      <c r="B702" s="113">
        <v>1887</v>
      </c>
      <c r="C702" s="114" t="s">
        <v>890</v>
      </c>
      <c r="D702" s="114" t="s">
        <v>891</v>
      </c>
      <c r="E702" s="114" t="s">
        <v>13</v>
      </c>
      <c r="F702" s="115" t="s">
        <v>27</v>
      </c>
      <c r="H702" s="50" t="str">
        <f t="shared" si="30"/>
        <v>Tristan – Ilić – OK Vihor – M14</v>
      </c>
      <c r="J702" s="50" t="str">
        <f t="shared" si="31"/>
        <v>Tristan – Ilić – OK Vihor</v>
      </c>
      <c r="L702" s="50" t="str">
        <f t="shared" si="32"/>
        <v>Tristan – Ilić</v>
      </c>
      <c r="N702" s="113"/>
      <c r="O702" s="114"/>
      <c r="P702" s="115"/>
    </row>
    <row r="703" spans="2:16" x14ac:dyDescent="0.25">
      <c r="B703" s="113">
        <v>1802</v>
      </c>
      <c r="C703" s="114" t="s">
        <v>892</v>
      </c>
      <c r="D703" s="114" t="s">
        <v>893</v>
      </c>
      <c r="E703" s="114" t="s">
        <v>13</v>
      </c>
      <c r="F703" s="115"/>
      <c r="H703" s="50" t="str">
        <f t="shared" si="30"/>
        <v>Mihej – Ivančan – OK Vihor</v>
      </c>
      <c r="J703" s="50" t="str">
        <f t="shared" si="31"/>
        <v>Mihej – Ivančan – OK Vihor</v>
      </c>
      <c r="L703" s="50" t="str">
        <f t="shared" si="32"/>
        <v>Mihej – Ivančan</v>
      </c>
      <c r="N703" s="113"/>
      <c r="O703" s="114"/>
      <c r="P703" s="115"/>
    </row>
    <row r="704" spans="2:16" x14ac:dyDescent="0.25">
      <c r="B704" s="113">
        <v>1002</v>
      </c>
      <c r="C704" s="114" t="s">
        <v>894</v>
      </c>
      <c r="D704" s="114" t="s">
        <v>895</v>
      </c>
      <c r="E704" s="114" t="s">
        <v>13</v>
      </c>
      <c r="F704" s="115"/>
      <c r="H704" s="50" t="str">
        <f t="shared" si="30"/>
        <v>Aleks – Ivanov – OK Vihor</v>
      </c>
      <c r="J704" s="50" t="str">
        <f t="shared" si="31"/>
        <v>Aleks – Ivanov – OK Vihor</v>
      </c>
      <c r="L704" s="50" t="str">
        <f t="shared" si="32"/>
        <v>Aleks – Ivanov</v>
      </c>
      <c r="N704" s="113"/>
      <c r="O704" s="114"/>
      <c r="P704" s="115"/>
    </row>
    <row r="705" spans="2:16" x14ac:dyDescent="0.25">
      <c r="B705" s="113">
        <v>1698</v>
      </c>
      <c r="C705" s="114" t="s">
        <v>896</v>
      </c>
      <c r="D705" s="114" t="s">
        <v>897</v>
      </c>
      <c r="E705" s="114" t="s">
        <v>13</v>
      </c>
      <c r="F705" s="115" t="s">
        <v>91</v>
      </c>
      <c r="H705" s="50" t="str">
        <f t="shared" si="30"/>
        <v>Bernard – Ivezic – OK Vihor – M21B</v>
      </c>
      <c r="J705" s="50" t="str">
        <f t="shared" si="31"/>
        <v>Bernard – Ivezic – OK Vihor</v>
      </c>
      <c r="L705" s="50" t="str">
        <f t="shared" si="32"/>
        <v>Bernard – Ivezic</v>
      </c>
      <c r="N705" s="113"/>
      <c r="O705" s="114"/>
      <c r="P705" s="115"/>
    </row>
    <row r="706" spans="2:16" x14ac:dyDescent="0.25">
      <c r="B706" s="113">
        <v>1252</v>
      </c>
      <c r="C706" s="114" t="s">
        <v>12</v>
      </c>
      <c r="D706" s="114" t="s">
        <v>11</v>
      </c>
      <c r="E706" s="114" t="s">
        <v>13</v>
      </c>
      <c r="F706" s="115" t="s">
        <v>4</v>
      </c>
      <c r="H706" s="50" t="str">
        <f t="shared" si="30"/>
        <v>Viktor Ignjat – Ivezić – OK Vihor – M12</v>
      </c>
      <c r="J706" s="50" t="str">
        <f t="shared" si="31"/>
        <v>Viktor Ignjat – Ivezić – OK Vihor</v>
      </c>
      <c r="L706" s="50" t="str">
        <f t="shared" si="32"/>
        <v>Viktor Ignjat – Ivezić</v>
      </c>
      <c r="N706" s="113"/>
      <c r="O706" s="114"/>
      <c r="P706" s="115"/>
    </row>
    <row r="707" spans="2:16" x14ac:dyDescent="0.25">
      <c r="B707" s="113">
        <v>1888</v>
      </c>
      <c r="C707" s="114" t="s">
        <v>898</v>
      </c>
      <c r="D707" s="114" t="s">
        <v>899</v>
      </c>
      <c r="E707" s="114" t="s">
        <v>13</v>
      </c>
      <c r="F707" s="115" t="s">
        <v>247</v>
      </c>
      <c r="H707" s="50" t="str">
        <f t="shared" si="30"/>
        <v>Luana – Ivošević – OK Vihor – Ž21B</v>
      </c>
      <c r="J707" s="50" t="str">
        <f t="shared" si="31"/>
        <v>Luana – Ivošević – OK Vihor</v>
      </c>
      <c r="L707" s="50" t="str">
        <f t="shared" si="32"/>
        <v>Luana – Ivošević</v>
      </c>
      <c r="N707" s="113"/>
      <c r="O707" s="114"/>
      <c r="P707" s="115"/>
    </row>
    <row r="708" spans="2:16" x14ac:dyDescent="0.25">
      <c r="B708" s="113">
        <v>1007</v>
      </c>
      <c r="C708" s="114" t="s">
        <v>869</v>
      </c>
      <c r="D708" s="114" t="s">
        <v>900</v>
      </c>
      <c r="E708" s="114" t="s">
        <v>13</v>
      </c>
      <c r="F708" s="115"/>
      <c r="H708" s="50" t="str">
        <f t="shared" si="30"/>
        <v>Andrea – Jambrosić Sakoman – OK Vihor</v>
      </c>
      <c r="J708" s="50" t="str">
        <f t="shared" si="31"/>
        <v>Andrea – Jambrosić Sakoman – OK Vihor</v>
      </c>
      <c r="L708" s="50" t="str">
        <f t="shared" si="32"/>
        <v>Andrea – Jambrosić Sakoman</v>
      </c>
      <c r="N708" s="113"/>
      <c r="O708" s="114"/>
      <c r="P708" s="115"/>
    </row>
    <row r="709" spans="2:16" x14ac:dyDescent="0.25">
      <c r="B709" s="113">
        <v>1889</v>
      </c>
      <c r="C709" s="114" t="s">
        <v>131</v>
      </c>
      <c r="D709" s="114" t="s">
        <v>901</v>
      </c>
      <c r="E709" s="114" t="s">
        <v>13</v>
      </c>
      <c r="F709" s="115" t="s">
        <v>41</v>
      </c>
      <c r="H709" s="50" t="str">
        <f t="shared" si="30"/>
        <v>Goran – Jandras – OK Vihor – M16</v>
      </c>
      <c r="J709" s="50" t="str">
        <f t="shared" si="31"/>
        <v>Goran – Jandras – OK Vihor</v>
      </c>
      <c r="L709" s="50" t="str">
        <f t="shared" si="32"/>
        <v>Goran – Jandras</v>
      </c>
      <c r="N709" s="113"/>
      <c r="O709" s="114"/>
      <c r="P709" s="115"/>
    </row>
    <row r="710" spans="2:16" x14ac:dyDescent="0.25">
      <c r="B710" s="113">
        <v>1890</v>
      </c>
      <c r="C710" s="114" t="s">
        <v>160</v>
      </c>
      <c r="D710" s="114" t="s">
        <v>901</v>
      </c>
      <c r="E710" s="114" t="s">
        <v>13</v>
      </c>
      <c r="F710" s="115" t="s">
        <v>91</v>
      </c>
      <c r="H710" s="50" t="str">
        <f t="shared" si="30"/>
        <v>Hrvoje – Jandras – OK Vihor – M21B</v>
      </c>
      <c r="J710" s="50" t="str">
        <f t="shared" si="31"/>
        <v>Hrvoje – Jandras – OK Vihor</v>
      </c>
      <c r="L710" s="50" t="str">
        <f t="shared" si="32"/>
        <v>Hrvoje – Jandras</v>
      </c>
      <c r="N710" s="113"/>
      <c r="O710" s="114"/>
      <c r="P710" s="115"/>
    </row>
    <row r="711" spans="2:16" x14ac:dyDescent="0.25">
      <c r="B711" s="113">
        <v>1394</v>
      </c>
      <c r="C711" s="114" t="s">
        <v>539</v>
      </c>
      <c r="D711" s="114" t="s">
        <v>902</v>
      </c>
      <c r="E711" s="114" t="s">
        <v>13</v>
      </c>
      <c r="F711" s="115" t="s">
        <v>167</v>
      </c>
      <c r="H711" s="50" t="str">
        <f t="shared" si="30"/>
        <v>Dragan – Janković – OK Vihor – M55</v>
      </c>
      <c r="J711" s="50" t="str">
        <f t="shared" si="31"/>
        <v>Dragan – Janković – OK Vihor</v>
      </c>
      <c r="L711" s="50" t="str">
        <f t="shared" si="32"/>
        <v>Dragan – Janković</v>
      </c>
      <c r="N711" s="113"/>
      <c r="O711" s="114"/>
      <c r="P711" s="115"/>
    </row>
    <row r="712" spans="2:16" x14ac:dyDescent="0.25">
      <c r="B712" s="113">
        <v>1918</v>
      </c>
      <c r="C712" s="114" t="s">
        <v>651</v>
      </c>
      <c r="D712" s="114" t="s">
        <v>903</v>
      </c>
      <c r="E712" s="114" t="s">
        <v>13</v>
      </c>
      <c r="F712" s="115"/>
      <c r="H712" s="50" t="str">
        <f t="shared" si="30"/>
        <v>Patricija – Jedrejčić – OK Vihor</v>
      </c>
      <c r="J712" s="50" t="str">
        <f t="shared" si="31"/>
        <v>Patricija – Jedrejčić – OK Vihor</v>
      </c>
      <c r="L712" s="50" t="str">
        <f t="shared" si="32"/>
        <v>Patricija – Jedrejčić</v>
      </c>
      <c r="N712" s="113"/>
      <c r="O712" s="114"/>
      <c r="P712" s="115"/>
    </row>
    <row r="713" spans="2:16" x14ac:dyDescent="0.25">
      <c r="B713" s="113">
        <v>1415</v>
      </c>
      <c r="C713" s="114" t="s">
        <v>100</v>
      </c>
      <c r="D713" s="114" t="s">
        <v>99</v>
      </c>
      <c r="E713" s="114" t="s">
        <v>13</v>
      </c>
      <c r="F713" s="115" t="s">
        <v>91</v>
      </c>
      <c r="H713" s="50" t="str">
        <f t="shared" si="30"/>
        <v>Nikica – Jokić – OK Vihor – M21B</v>
      </c>
      <c r="J713" s="50" t="str">
        <f t="shared" si="31"/>
        <v>Nikica – Jokić – OK Vihor</v>
      </c>
      <c r="L713" s="50" t="str">
        <f t="shared" si="32"/>
        <v>Nikica – Jokić</v>
      </c>
      <c r="N713" s="113"/>
      <c r="O713" s="114"/>
      <c r="P713" s="115"/>
    </row>
    <row r="714" spans="2:16" x14ac:dyDescent="0.25">
      <c r="B714" s="113">
        <v>1700</v>
      </c>
      <c r="C714" s="114" t="s">
        <v>135</v>
      </c>
      <c r="D714" s="114" t="s">
        <v>904</v>
      </c>
      <c r="E714" s="114" t="s">
        <v>13</v>
      </c>
      <c r="F714" s="115"/>
      <c r="H714" s="50" t="str">
        <f t="shared" si="30"/>
        <v>Darko – Josipović – OK Vihor</v>
      </c>
      <c r="J714" s="50" t="str">
        <f t="shared" si="31"/>
        <v>Darko – Josipović – OK Vihor</v>
      </c>
      <c r="L714" s="50" t="str">
        <f t="shared" si="32"/>
        <v>Darko – Josipović</v>
      </c>
      <c r="N714" s="113"/>
      <c r="O714" s="114"/>
      <c r="P714" s="115"/>
    </row>
    <row r="715" spans="2:16" x14ac:dyDescent="0.25">
      <c r="B715" s="113">
        <v>1699</v>
      </c>
      <c r="C715" s="114" t="s">
        <v>426</v>
      </c>
      <c r="D715" s="114" t="s">
        <v>904</v>
      </c>
      <c r="E715" s="114" t="s">
        <v>13</v>
      </c>
      <c r="F715" s="115"/>
      <c r="H715" s="50" t="str">
        <f t="shared" ref="H715:H778" si="33">IF(C715="","",C715) &amp; IF(D715="",""," – " &amp; D715) &amp; IF(E715="",""," – " &amp; E715) &amp; IF(F715="",""," – " &amp; F715)</f>
        <v>Mirela – Josipović – OK Vihor</v>
      </c>
      <c r="J715" s="50" t="str">
        <f t="shared" ref="J715:J778" si="34">IF(C715="","",C715) &amp; IF(D715="",""," – " &amp; D715) &amp; IF(E715="",""," – " &amp; E715)</f>
        <v>Mirela – Josipović – OK Vihor</v>
      </c>
      <c r="L715" s="50" t="str">
        <f t="shared" ref="L715:L778" si="35">IF(C715="","",C715) &amp; IF(D715="",""," – " &amp; D715)</f>
        <v>Mirela – Josipović</v>
      </c>
      <c r="N715" s="113"/>
      <c r="O715" s="114"/>
      <c r="P715" s="115"/>
    </row>
    <row r="716" spans="2:16" x14ac:dyDescent="0.25">
      <c r="B716" s="113">
        <v>1440</v>
      </c>
      <c r="C716" s="114" t="s">
        <v>373</v>
      </c>
      <c r="D716" s="114" t="s">
        <v>905</v>
      </c>
      <c r="E716" s="114" t="s">
        <v>13</v>
      </c>
      <c r="F716" s="115" t="s">
        <v>196</v>
      </c>
      <c r="H716" s="50" t="str">
        <f t="shared" si="33"/>
        <v>Ema – Jurač – OK Vihor – Ž12</v>
      </c>
      <c r="J716" s="50" t="str">
        <f t="shared" si="34"/>
        <v>Ema – Jurač – OK Vihor</v>
      </c>
      <c r="L716" s="50" t="str">
        <f t="shared" si="35"/>
        <v>Ema – Jurač</v>
      </c>
      <c r="N716" s="113"/>
      <c r="O716" s="114"/>
      <c r="P716" s="115"/>
    </row>
    <row r="717" spans="2:16" x14ac:dyDescent="0.25">
      <c r="B717" s="113">
        <v>1550</v>
      </c>
      <c r="C717" s="114" t="s">
        <v>191</v>
      </c>
      <c r="D717" s="114" t="s">
        <v>905</v>
      </c>
      <c r="E717" s="114" t="s">
        <v>13</v>
      </c>
      <c r="F717" s="115" t="s">
        <v>247</v>
      </c>
      <c r="H717" s="50" t="str">
        <f t="shared" si="33"/>
        <v>Ines – Jurač – OK Vihor – Ž21B</v>
      </c>
      <c r="J717" s="50" t="str">
        <f t="shared" si="34"/>
        <v>Ines – Jurač – OK Vihor</v>
      </c>
      <c r="L717" s="50" t="str">
        <f t="shared" si="35"/>
        <v>Ines – Jurač</v>
      </c>
      <c r="N717" s="113"/>
      <c r="O717" s="114"/>
      <c r="P717" s="115"/>
    </row>
    <row r="718" spans="2:16" x14ac:dyDescent="0.25">
      <c r="B718" s="113">
        <v>1521</v>
      </c>
      <c r="C718" s="114" t="s">
        <v>133</v>
      </c>
      <c r="D718" s="114" t="s">
        <v>905</v>
      </c>
      <c r="E718" s="114" t="s">
        <v>13</v>
      </c>
      <c r="F718" s="115" t="s">
        <v>50</v>
      </c>
      <c r="H718" s="50" t="str">
        <f t="shared" si="33"/>
        <v>Marko – Jurač – OK Vihor – M20</v>
      </c>
      <c r="J718" s="50" t="str">
        <f t="shared" si="34"/>
        <v>Marko – Jurač – OK Vihor</v>
      </c>
      <c r="L718" s="50" t="str">
        <f t="shared" si="35"/>
        <v>Marko – Jurač</v>
      </c>
      <c r="N718" s="113"/>
      <c r="O718" s="119"/>
      <c r="P718" s="115"/>
    </row>
    <row r="719" spans="2:16" x14ac:dyDescent="0.25">
      <c r="B719" s="113">
        <v>1283</v>
      </c>
      <c r="C719" s="114" t="s">
        <v>114</v>
      </c>
      <c r="D719" s="114" t="s">
        <v>905</v>
      </c>
      <c r="E719" s="114" t="s">
        <v>13</v>
      </c>
      <c r="F719" s="115" t="s">
        <v>41</v>
      </c>
      <c r="H719" s="50" t="str">
        <f t="shared" si="33"/>
        <v>Petar – Jurač – OK Vihor – M16</v>
      </c>
      <c r="J719" s="50" t="str">
        <f t="shared" si="34"/>
        <v>Petar – Jurač – OK Vihor</v>
      </c>
      <c r="L719" s="50" t="str">
        <f t="shared" si="35"/>
        <v>Petar – Jurač</v>
      </c>
      <c r="N719" s="113"/>
      <c r="O719" s="114"/>
      <c r="P719" s="115"/>
    </row>
    <row r="720" spans="2:16" x14ac:dyDescent="0.25">
      <c r="B720" s="113">
        <v>1567</v>
      </c>
      <c r="C720" s="114" t="s">
        <v>76</v>
      </c>
      <c r="D720" s="114" t="s">
        <v>905</v>
      </c>
      <c r="E720" s="114" t="s">
        <v>13</v>
      </c>
      <c r="F720" s="115" t="s">
        <v>91</v>
      </c>
      <c r="H720" s="50" t="str">
        <f t="shared" si="33"/>
        <v>Tomislav – Jurač – OK Vihor – M21B</v>
      </c>
      <c r="J720" s="50" t="str">
        <f t="shared" si="34"/>
        <v>Tomislav – Jurač – OK Vihor</v>
      </c>
      <c r="L720" s="50" t="str">
        <f t="shared" si="35"/>
        <v>Tomislav – Jurač</v>
      </c>
      <c r="N720" s="113"/>
      <c r="O720" s="114"/>
      <c r="P720" s="115"/>
    </row>
    <row r="721" spans="2:16" x14ac:dyDescent="0.25">
      <c r="B721" s="113">
        <v>1919</v>
      </c>
      <c r="C721" s="114" t="s">
        <v>131</v>
      </c>
      <c r="D721" s="114" t="s">
        <v>906</v>
      </c>
      <c r="E721" s="114" t="s">
        <v>13</v>
      </c>
      <c r="F721" s="115" t="s">
        <v>91</v>
      </c>
      <c r="H721" s="50" t="str">
        <f t="shared" si="33"/>
        <v>Goran – Juratović – OK Vihor – M21B</v>
      </c>
      <c r="J721" s="50" t="str">
        <f t="shared" si="34"/>
        <v>Goran – Juratović – OK Vihor</v>
      </c>
      <c r="L721" s="50" t="str">
        <f t="shared" si="35"/>
        <v>Goran – Juratović</v>
      </c>
      <c r="N721" s="113"/>
      <c r="O721" s="114"/>
      <c r="P721" s="115"/>
    </row>
    <row r="722" spans="2:16" x14ac:dyDescent="0.25">
      <c r="B722" s="113">
        <v>1920</v>
      </c>
      <c r="C722" s="114" t="s">
        <v>23</v>
      </c>
      <c r="D722" s="114" t="s">
        <v>462</v>
      </c>
      <c r="E722" s="114" t="s">
        <v>13</v>
      </c>
      <c r="F722" s="115" t="s">
        <v>91</v>
      </c>
      <c r="H722" s="50" t="str">
        <f t="shared" si="33"/>
        <v>Luka – Jurić – OK Vihor – M21B</v>
      </c>
      <c r="J722" s="50" t="str">
        <f t="shared" si="34"/>
        <v>Luka – Jurić – OK Vihor</v>
      </c>
      <c r="L722" s="50" t="str">
        <f t="shared" si="35"/>
        <v>Luka – Jurić</v>
      </c>
      <c r="N722" s="113"/>
      <c r="O722" s="114"/>
      <c r="P722" s="115"/>
    </row>
    <row r="723" spans="2:16" x14ac:dyDescent="0.25">
      <c r="B723" s="113">
        <v>1891</v>
      </c>
      <c r="C723" s="114" t="s">
        <v>249</v>
      </c>
      <c r="D723" s="114" t="s">
        <v>462</v>
      </c>
      <c r="E723" s="114" t="s">
        <v>13</v>
      </c>
      <c r="F723" s="115" t="s">
        <v>247</v>
      </c>
      <c r="H723" s="50" t="str">
        <f t="shared" si="33"/>
        <v>Mirjana – Jurić – OK Vihor – Ž21B</v>
      </c>
      <c r="J723" s="50" t="str">
        <f t="shared" si="34"/>
        <v>Mirjana – Jurić – OK Vihor</v>
      </c>
      <c r="L723" s="50" t="str">
        <f t="shared" si="35"/>
        <v>Mirjana – Jurić</v>
      </c>
      <c r="N723" s="113"/>
      <c r="O723" s="114"/>
      <c r="P723" s="115"/>
    </row>
    <row r="724" spans="2:16" x14ac:dyDescent="0.25">
      <c r="B724" s="113">
        <v>1892</v>
      </c>
      <c r="C724" s="114" t="s">
        <v>224</v>
      </c>
      <c r="D724" s="114" t="s">
        <v>462</v>
      </c>
      <c r="E724" s="114" t="s">
        <v>13</v>
      </c>
      <c r="F724" s="115" t="s">
        <v>228</v>
      </c>
      <c r="H724" s="50" t="str">
        <f t="shared" si="33"/>
        <v>Nika – Jurić – OK Vihor – Ž20</v>
      </c>
      <c r="J724" s="50" t="str">
        <f t="shared" si="34"/>
        <v>Nika – Jurić – OK Vihor</v>
      </c>
      <c r="L724" s="50" t="str">
        <f t="shared" si="35"/>
        <v>Nika – Jurić</v>
      </c>
      <c r="N724" s="113"/>
      <c r="O724" s="114"/>
      <c r="P724" s="115"/>
    </row>
    <row r="725" spans="2:16" x14ac:dyDescent="0.25">
      <c r="B725" s="113">
        <v>1893</v>
      </c>
      <c r="C725" s="114" t="s">
        <v>218</v>
      </c>
      <c r="D725" s="114" t="s">
        <v>462</v>
      </c>
      <c r="E725" s="114" t="s">
        <v>13</v>
      </c>
      <c r="F725" s="115" t="s">
        <v>210</v>
      </c>
      <c r="H725" s="50" t="str">
        <f t="shared" si="33"/>
        <v>Petra – Jurić – OK Vihor – Ž14</v>
      </c>
      <c r="J725" s="50" t="str">
        <f t="shared" si="34"/>
        <v>Petra – Jurić – OK Vihor</v>
      </c>
      <c r="L725" s="50" t="str">
        <f t="shared" si="35"/>
        <v>Petra – Jurić</v>
      </c>
      <c r="N725" s="113"/>
      <c r="O725" s="114"/>
      <c r="P725" s="115"/>
    </row>
    <row r="726" spans="2:16" x14ac:dyDescent="0.25">
      <c r="B726" s="113">
        <v>1701</v>
      </c>
      <c r="C726" s="114" t="s">
        <v>907</v>
      </c>
      <c r="D726" s="114" t="s">
        <v>908</v>
      </c>
      <c r="E726" s="114" t="s">
        <v>13</v>
      </c>
      <c r="F726" s="115"/>
      <c r="H726" s="50" t="str">
        <f t="shared" si="33"/>
        <v>Eugen – Jurković – OK Vihor</v>
      </c>
      <c r="J726" s="50" t="str">
        <f t="shared" si="34"/>
        <v>Eugen – Jurković – OK Vihor</v>
      </c>
      <c r="L726" s="50" t="str">
        <f t="shared" si="35"/>
        <v>Eugen – Jurković</v>
      </c>
      <c r="N726" s="113"/>
      <c r="O726" s="114"/>
      <c r="P726" s="115"/>
    </row>
    <row r="727" spans="2:16" x14ac:dyDescent="0.25">
      <c r="B727" s="113">
        <v>1026</v>
      </c>
      <c r="C727" s="114" t="s">
        <v>216</v>
      </c>
      <c r="D727" s="114" t="s">
        <v>909</v>
      </c>
      <c r="E727" s="114" t="s">
        <v>13</v>
      </c>
      <c r="F727" s="115"/>
      <c r="H727" s="50" t="str">
        <f t="shared" si="33"/>
        <v>Nina – Kale – OK Vihor</v>
      </c>
      <c r="J727" s="50" t="str">
        <f t="shared" si="34"/>
        <v>Nina – Kale – OK Vihor</v>
      </c>
      <c r="L727" s="50" t="str">
        <f t="shared" si="35"/>
        <v>Nina – Kale</v>
      </c>
      <c r="N727" s="113"/>
      <c r="O727" s="114"/>
      <c r="P727" s="115"/>
    </row>
    <row r="728" spans="2:16" x14ac:dyDescent="0.25">
      <c r="B728" s="113">
        <v>1702</v>
      </c>
      <c r="C728" s="114" t="s">
        <v>375</v>
      </c>
      <c r="D728" s="114" t="s">
        <v>910</v>
      </c>
      <c r="E728" s="114" t="s">
        <v>13</v>
      </c>
      <c r="F728" s="115"/>
      <c r="H728" s="50" t="str">
        <f t="shared" si="33"/>
        <v>Mia – Kamenjarin – OK Vihor</v>
      </c>
      <c r="J728" s="50" t="str">
        <f t="shared" si="34"/>
        <v>Mia – Kamenjarin – OK Vihor</v>
      </c>
      <c r="L728" s="50" t="str">
        <f t="shared" si="35"/>
        <v>Mia – Kamenjarin</v>
      </c>
      <c r="N728" s="113"/>
      <c r="O728" s="114"/>
      <c r="P728" s="115"/>
    </row>
    <row r="729" spans="2:16" x14ac:dyDescent="0.25">
      <c r="B729" s="113">
        <v>1426</v>
      </c>
      <c r="C729" s="114" t="s">
        <v>23</v>
      </c>
      <c r="D729" s="114" t="s">
        <v>911</v>
      </c>
      <c r="E729" s="114" t="s">
        <v>13</v>
      </c>
      <c r="F729" s="115" t="s">
        <v>61</v>
      </c>
      <c r="H729" s="50" t="str">
        <f t="shared" si="33"/>
        <v>Luka – Karavidović – OK Vihor – M21A</v>
      </c>
      <c r="J729" s="50" t="str">
        <f t="shared" si="34"/>
        <v>Luka – Karavidović – OK Vihor</v>
      </c>
      <c r="L729" s="50" t="str">
        <f t="shared" si="35"/>
        <v>Luka – Karavidović</v>
      </c>
      <c r="N729" s="113"/>
      <c r="O729" s="114"/>
      <c r="P729" s="115"/>
    </row>
    <row r="730" spans="2:16" x14ac:dyDescent="0.25">
      <c r="B730" s="113">
        <v>1703</v>
      </c>
      <c r="C730" s="114" t="s">
        <v>15</v>
      </c>
      <c r="D730" s="114" t="s">
        <v>912</v>
      </c>
      <c r="E730" s="114" t="s">
        <v>13</v>
      </c>
      <c r="F730" s="115"/>
      <c r="H730" s="50" t="str">
        <f t="shared" si="33"/>
        <v>Fran – Karlović – OK Vihor</v>
      </c>
      <c r="J730" s="50" t="str">
        <f t="shared" si="34"/>
        <v>Fran – Karlović – OK Vihor</v>
      </c>
      <c r="L730" s="50" t="str">
        <f t="shared" si="35"/>
        <v>Fran – Karlović</v>
      </c>
      <c r="N730" s="113"/>
      <c r="O730" s="114"/>
      <c r="P730" s="115"/>
    </row>
    <row r="731" spans="2:16" x14ac:dyDescent="0.25">
      <c r="B731" s="113">
        <v>1510</v>
      </c>
      <c r="C731" s="114" t="s">
        <v>913</v>
      </c>
      <c r="D731" s="114" t="s">
        <v>914</v>
      </c>
      <c r="E731" s="114" t="s">
        <v>13</v>
      </c>
      <c r="F731" s="115"/>
      <c r="H731" s="50" t="str">
        <f t="shared" si="33"/>
        <v>Tina – Katić – OK Vihor</v>
      </c>
      <c r="J731" s="50" t="str">
        <f t="shared" si="34"/>
        <v>Tina – Katić – OK Vihor</v>
      </c>
      <c r="L731" s="50" t="str">
        <f t="shared" si="35"/>
        <v>Tina – Katić</v>
      </c>
      <c r="N731" s="113"/>
      <c r="O731" s="114"/>
      <c r="P731" s="115"/>
    </row>
    <row r="732" spans="2:16" x14ac:dyDescent="0.25">
      <c r="B732" s="113">
        <v>1894</v>
      </c>
      <c r="C732" s="114" t="s">
        <v>291</v>
      </c>
      <c r="D732" s="114" t="s">
        <v>915</v>
      </c>
      <c r="E732" s="114" t="s">
        <v>13</v>
      </c>
      <c r="F732" s="115" t="s">
        <v>247</v>
      </c>
      <c r="H732" s="50" t="str">
        <f t="shared" si="33"/>
        <v>Maja – Katušić – OK Vihor – Ž21B</v>
      </c>
      <c r="J732" s="50" t="str">
        <f t="shared" si="34"/>
        <v>Maja – Katušić – OK Vihor</v>
      </c>
      <c r="L732" s="50" t="str">
        <f t="shared" si="35"/>
        <v>Maja – Katušić</v>
      </c>
      <c r="N732" s="113"/>
      <c r="O732" s="114"/>
      <c r="P732" s="115"/>
    </row>
    <row r="733" spans="2:16" x14ac:dyDescent="0.25">
      <c r="B733" s="113">
        <v>1921</v>
      </c>
      <c r="C733" s="114" t="s">
        <v>82</v>
      </c>
      <c r="D733" s="114" t="s">
        <v>916</v>
      </c>
      <c r="E733" s="114" t="s">
        <v>13</v>
      </c>
      <c r="F733" s="115" t="s">
        <v>91</v>
      </c>
      <c r="H733" s="50" t="str">
        <f t="shared" si="33"/>
        <v>Domagoj – Kavečić – OK Vihor – M21B</v>
      </c>
      <c r="J733" s="50" t="str">
        <f t="shared" si="34"/>
        <v>Domagoj – Kavečić – OK Vihor</v>
      </c>
      <c r="L733" s="50" t="str">
        <f t="shared" si="35"/>
        <v>Domagoj – Kavečić</v>
      </c>
      <c r="N733" s="113"/>
      <c r="O733" s="114"/>
      <c r="P733" s="115"/>
    </row>
    <row r="734" spans="2:16" x14ac:dyDescent="0.25">
      <c r="B734" s="113">
        <v>1704</v>
      </c>
      <c r="C734" s="114" t="s">
        <v>917</v>
      </c>
      <c r="D734" s="114" t="s">
        <v>918</v>
      </c>
      <c r="E734" s="114" t="s">
        <v>13</v>
      </c>
      <c r="F734" s="115"/>
      <c r="H734" s="50" t="str">
        <f t="shared" si="33"/>
        <v>Bartol – Kekić – OK Vihor</v>
      </c>
      <c r="J734" s="50" t="str">
        <f t="shared" si="34"/>
        <v>Bartol – Kekić – OK Vihor</v>
      </c>
      <c r="L734" s="50" t="str">
        <f t="shared" si="35"/>
        <v>Bartol – Kekić</v>
      </c>
      <c r="N734" s="113"/>
      <c r="O734" s="114"/>
      <c r="P734" s="115"/>
    </row>
    <row r="735" spans="2:16" x14ac:dyDescent="0.25">
      <c r="B735" s="113">
        <v>1260</v>
      </c>
      <c r="C735" s="114" t="s">
        <v>226</v>
      </c>
      <c r="D735" s="114" t="s">
        <v>919</v>
      </c>
      <c r="E735" s="114" t="s">
        <v>13</v>
      </c>
      <c r="F735" s="115" t="s">
        <v>269</v>
      </c>
      <c r="H735" s="50" t="str">
        <f t="shared" si="33"/>
        <v>Marta – Kiš – OK Vihor – Ž35</v>
      </c>
      <c r="J735" s="50" t="str">
        <f t="shared" si="34"/>
        <v>Marta – Kiš – OK Vihor</v>
      </c>
      <c r="L735" s="50" t="str">
        <f t="shared" si="35"/>
        <v>Marta – Kiš</v>
      </c>
      <c r="N735" s="113"/>
      <c r="O735" s="114"/>
      <c r="P735" s="115"/>
    </row>
    <row r="736" spans="2:16" x14ac:dyDescent="0.25">
      <c r="B736" s="113">
        <v>1705</v>
      </c>
      <c r="C736" s="114" t="s">
        <v>431</v>
      </c>
      <c r="D736" s="114" t="s">
        <v>920</v>
      </c>
      <c r="E736" s="114" t="s">
        <v>13</v>
      </c>
      <c r="F736" s="115"/>
      <c r="H736" s="50" t="str">
        <f t="shared" si="33"/>
        <v>Karla – Kiš Kamenjarin – OK Vihor</v>
      </c>
      <c r="J736" s="50" t="str">
        <f t="shared" si="34"/>
        <v>Karla – Kiš Kamenjarin – OK Vihor</v>
      </c>
      <c r="L736" s="50" t="str">
        <f t="shared" si="35"/>
        <v>Karla – Kiš Kamenjarin</v>
      </c>
      <c r="N736" s="113"/>
      <c r="O736" s="114"/>
      <c r="P736" s="115"/>
    </row>
    <row r="737" spans="2:16" x14ac:dyDescent="0.25">
      <c r="B737" s="113">
        <v>1922</v>
      </c>
      <c r="C737" s="114" t="s">
        <v>120</v>
      </c>
      <c r="D737" s="114" t="s">
        <v>921</v>
      </c>
      <c r="E737" s="114" t="s">
        <v>13</v>
      </c>
      <c r="F737" s="115" t="s">
        <v>91</v>
      </c>
      <c r="H737" s="50" t="str">
        <f t="shared" si="33"/>
        <v>Tihomir – Klement – OK Vihor – M21B</v>
      </c>
      <c r="J737" s="50" t="str">
        <f t="shared" si="34"/>
        <v>Tihomir – Klement – OK Vihor</v>
      </c>
      <c r="L737" s="50" t="str">
        <f t="shared" si="35"/>
        <v>Tihomir – Klement</v>
      </c>
      <c r="N737" s="113"/>
      <c r="O737" s="114"/>
      <c r="P737" s="115"/>
    </row>
    <row r="738" spans="2:16" x14ac:dyDescent="0.25">
      <c r="B738" s="113">
        <v>1749</v>
      </c>
      <c r="C738" s="114" t="s">
        <v>268</v>
      </c>
      <c r="D738" s="114" t="s">
        <v>922</v>
      </c>
      <c r="E738" s="114" t="s">
        <v>13</v>
      </c>
      <c r="F738" s="115"/>
      <c r="H738" s="50" t="str">
        <f t="shared" si="33"/>
        <v>Martina – Knezović – OK Vihor</v>
      </c>
      <c r="J738" s="50" t="str">
        <f t="shared" si="34"/>
        <v>Martina – Knezović – OK Vihor</v>
      </c>
      <c r="L738" s="50" t="str">
        <f t="shared" si="35"/>
        <v>Martina – Knezović</v>
      </c>
      <c r="N738" s="113"/>
      <c r="O738" s="114"/>
      <c r="P738" s="115"/>
    </row>
    <row r="739" spans="2:16" x14ac:dyDescent="0.25">
      <c r="B739" s="113">
        <v>1124</v>
      </c>
      <c r="C739" s="114" t="s">
        <v>923</v>
      </c>
      <c r="D739" s="114" t="s">
        <v>105</v>
      </c>
      <c r="E739" s="114" t="s">
        <v>13</v>
      </c>
      <c r="F739" s="115" t="s">
        <v>91</v>
      </c>
      <c r="H739" s="50" t="str">
        <f t="shared" si="33"/>
        <v>Tin – Kodba – OK Vihor – M21B</v>
      </c>
      <c r="J739" s="50" t="str">
        <f t="shared" si="34"/>
        <v>Tin – Kodba – OK Vihor</v>
      </c>
      <c r="L739" s="50" t="str">
        <f t="shared" si="35"/>
        <v>Tin – Kodba</v>
      </c>
      <c r="N739" s="113"/>
      <c r="O739" s="114"/>
      <c r="P739" s="115"/>
    </row>
    <row r="740" spans="2:16" x14ac:dyDescent="0.25">
      <c r="B740" s="113">
        <v>1263</v>
      </c>
      <c r="C740" s="114" t="s">
        <v>106</v>
      </c>
      <c r="D740" s="114" t="s">
        <v>105</v>
      </c>
      <c r="E740" s="114" t="s">
        <v>13</v>
      </c>
      <c r="F740" s="115" t="s">
        <v>91</v>
      </c>
      <c r="H740" s="50" t="str">
        <f t="shared" si="33"/>
        <v>Vid – Kodba – OK Vihor – M21B</v>
      </c>
      <c r="J740" s="50" t="str">
        <f t="shared" si="34"/>
        <v>Vid – Kodba – OK Vihor</v>
      </c>
      <c r="L740" s="50" t="str">
        <f t="shared" si="35"/>
        <v>Vid – Kodba</v>
      </c>
      <c r="N740" s="113"/>
      <c r="O740" s="114"/>
      <c r="P740" s="115"/>
    </row>
    <row r="741" spans="2:16" x14ac:dyDescent="0.25">
      <c r="B741" s="113">
        <v>1707</v>
      </c>
      <c r="C741" s="114" t="s">
        <v>454</v>
      </c>
      <c r="D741" s="114" t="s">
        <v>924</v>
      </c>
      <c r="E741" s="114" t="s">
        <v>13</v>
      </c>
      <c r="F741" s="115"/>
      <c r="H741" s="50" t="str">
        <f t="shared" si="33"/>
        <v>Antonio – Kolar – OK Vihor</v>
      </c>
      <c r="J741" s="50" t="str">
        <f t="shared" si="34"/>
        <v>Antonio – Kolar – OK Vihor</v>
      </c>
      <c r="L741" s="50" t="str">
        <f t="shared" si="35"/>
        <v>Antonio – Kolar</v>
      </c>
      <c r="N741" s="113"/>
      <c r="O741" s="114"/>
      <c r="P741" s="115"/>
    </row>
    <row r="742" spans="2:16" x14ac:dyDescent="0.25">
      <c r="B742" s="113">
        <v>1706</v>
      </c>
      <c r="C742" s="114" t="s">
        <v>436</v>
      </c>
      <c r="D742" s="114" t="s">
        <v>924</v>
      </c>
      <c r="E742" s="114" t="s">
        <v>13</v>
      </c>
      <c r="F742" s="115"/>
      <c r="H742" s="50" t="str">
        <f t="shared" si="33"/>
        <v>Roko – Kolar – OK Vihor</v>
      </c>
      <c r="J742" s="50" t="str">
        <f t="shared" si="34"/>
        <v>Roko – Kolar – OK Vihor</v>
      </c>
      <c r="L742" s="50" t="str">
        <f t="shared" si="35"/>
        <v>Roko – Kolar</v>
      </c>
      <c r="N742" s="113"/>
      <c r="O742" s="114"/>
      <c r="P742" s="115"/>
    </row>
    <row r="743" spans="2:16" x14ac:dyDescent="0.25">
      <c r="B743" s="113">
        <v>1070</v>
      </c>
      <c r="C743" s="114" t="s">
        <v>311</v>
      </c>
      <c r="D743" s="114" t="s">
        <v>49</v>
      </c>
      <c r="E743" s="114" t="s">
        <v>13</v>
      </c>
      <c r="F743" s="115" t="s">
        <v>303</v>
      </c>
      <c r="H743" s="50" t="str">
        <f t="shared" si="33"/>
        <v>Nataša – Kolarek – OK Vihor – Ž45</v>
      </c>
      <c r="J743" s="50" t="str">
        <f t="shared" si="34"/>
        <v>Nataša – Kolarek – OK Vihor</v>
      </c>
      <c r="L743" s="50" t="str">
        <f t="shared" si="35"/>
        <v>Nataša – Kolarek</v>
      </c>
      <c r="N743" s="113"/>
      <c r="O743" s="114"/>
      <c r="P743" s="115"/>
    </row>
    <row r="744" spans="2:16" x14ac:dyDescent="0.25">
      <c r="B744" s="113">
        <v>1477</v>
      </c>
      <c r="C744" s="114" t="s">
        <v>224</v>
      </c>
      <c r="D744" s="114" t="s">
        <v>49</v>
      </c>
      <c r="E744" s="114" t="s">
        <v>13</v>
      </c>
      <c r="F744" s="115" t="s">
        <v>228</v>
      </c>
      <c r="H744" s="50" t="str">
        <f t="shared" si="33"/>
        <v>Nika – Kolarek – OK Vihor – Ž20</v>
      </c>
      <c r="J744" s="50" t="str">
        <f t="shared" si="34"/>
        <v>Nika – Kolarek – OK Vihor</v>
      </c>
      <c r="L744" s="50" t="str">
        <f t="shared" si="35"/>
        <v>Nika – Kolarek</v>
      </c>
      <c r="N744" s="113"/>
      <c r="O744" s="114"/>
      <c r="P744" s="115"/>
    </row>
    <row r="745" spans="2:16" x14ac:dyDescent="0.25">
      <c r="B745" s="113">
        <v>1191</v>
      </c>
      <c r="C745" s="114" t="s">
        <v>31</v>
      </c>
      <c r="D745" s="114" t="s">
        <v>49</v>
      </c>
      <c r="E745" s="114" t="s">
        <v>13</v>
      </c>
      <c r="F745" s="115" t="s">
        <v>50</v>
      </c>
      <c r="H745" s="50" t="str">
        <f t="shared" si="33"/>
        <v>Noa – Kolarek – OK Vihor – M20</v>
      </c>
      <c r="J745" s="50" t="str">
        <f t="shared" si="34"/>
        <v>Noa – Kolarek – OK Vihor</v>
      </c>
      <c r="L745" s="50" t="str">
        <f t="shared" si="35"/>
        <v>Noa – Kolarek</v>
      </c>
      <c r="N745" s="113"/>
      <c r="O745" s="114"/>
      <c r="P745" s="115"/>
    </row>
    <row r="746" spans="2:16" x14ac:dyDescent="0.25">
      <c r="B746" s="113">
        <v>1524</v>
      </c>
      <c r="C746" s="114" t="s">
        <v>114</v>
      </c>
      <c r="D746" s="114" t="s">
        <v>925</v>
      </c>
      <c r="E746" s="114" t="s">
        <v>13</v>
      </c>
      <c r="F746" s="115"/>
      <c r="H746" s="50" t="str">
        <f t="shared" si="33"/>
        <v>Petar – Korlaet – OK Vihor</v>
      </c>
      <c r="J746" s="50" t="str">
        <f t="shared" si="34"/>
        <v>Petar – Korlaet – OK Vihor</v>
      </c>
      <c r="L746" s="50" t="str">
        <f t="shared" si="35"/>
        <v>Petar – Korlaet</v>
      </c>
      <c r="N746" s="113"/>
      <c r="O746" s="114"/>
      <c r="P746" s="115"/>
    </row>
    <row r="747" spans="2:16" x14ac:dyDescent="0.25">
      <c r="B747" s="113">
        <v>1895</v>
      </c>
      <c r="C747" s="114" t="s">
        <v>218</v>
      </c>
      <c r="D747" s="114" t="s">
        <v>245</v>
      </c>
      <c r="E747" s="114" t="s">
        <v>13</v>
      </c>
      <c r="F747" s="115" t="s">
        <v>247</v>
      </c>
      <c r="H747" s="50" t="str">
        <f t="shared" si="33"/>
        <v>Petra – Kos – OK Vihor – Ž21B</v>
      </c>
      <c r="J747" s="50" t="str">
        <f t="shared" si="34"/>
        <v>Petra – Kos – OK Vihor</v>
      </c>
      <c r="L747" s="50" t="str">
        <f t="shared" si="35"/>
        <v>Petra – Kos</v>
      </c>
      <c r="N747" s="113"/>
      <c r="O747" s="114"/>
      <c r="P747" s="115"/>
    </row>
    <row r="748" spans="2:16" x14ac:dyDescent="0.25">
      <c r="B748" s="113">
        <v>1930</v>
      </c>
      <c r="C748" s="114" t="s">
        <v>926</v>
      </c>
      <c r="D748" s="114" t="s">
        <v>245</v>
      </c>
      <c r="E748" s="114" t="s">
        <v>13</v>
      </c>
      <c r="F748" s="115" t="s">
        <v>91</v>
      </c>
      <c r="H748" s="50" t="str">
        <f t="shared" si="33"/>
        <v>Zlatan – Kos – OK Vihor – M21B</v>
      </c>
      <c r="J748" s="50" t="str">
        <f t="shared" si="34"/>
        <v>Zlatan – Kos – OK Vihor</v>
      </c>
      <c r="L748" s="50" t="str">
        <f t="shared" si="35"/>
        <v>Zlatan – Kos</v>
      </c>
      <c r="N748" s="113"/>
      <c r="O748" s="114"/>
      <c r="P748" s="115"/>
    </row>
    <row r="749" spans="2:16" x14ac:dyDescent="0.25">
      <c r="B749" s="113">
        <v>1815</v>
      </c>
      <c r="C749" s="114" t="s">
        <v>927</v>
      </c>
      <c r="D749" s="114" t="s">
        <v>211</v>
      </c>
      <c r="E749" s="114" t="s">
        <v>13</v>
      </c>
      <c r="F749" s="115"/>
      <c r="H749" s="50" t="str">
        <f t="shared" si="33"/>
        <v>Nediljko – Kovač – OK Vihor</v>
      </c>
      <c r="J749" s="50" t="str">
        <f t="shared" si="34"/>
        <v>Nediljko – Kovač – OK Vihor</v>
      </c>
      <c r="L749" s="50" t="str">
        <f t="shared" si="35"/>
        <v>Nediljko – Kovač</v>
      </c>
      <c r="N749" s="113"/>
      <c r="O749" s="114"/>
      <c r="P749" s="115"/>
    </row>
    <row r="750" spans="2:16" x14ac:dyDescent="0.25">
      <c r="B750" s="113">
        <v>1405</v>
      </c>
      <c r="C750" s="114" t="s">
        <v>192</v>
      </c>
      <c r="D750" s="114" t="s">
        <v>374</v>
      </c>
      <c r="E750" s="114" t="s">
        <v>13</v>
      </c>
      <c r="F750" s="115" t="s">
        <v>247</v>
      </c>
      <c r="H750" s="50" t="str">
        <f t="shared" si="33"/>
        <v>Ana – Kovačić – OK Vihor – Ž21B</v>
      </c>
      <c r="J750" s="50" t="str">
        <f t="shared" si="34"/>
        <v>Ana – Kovačić – OK Vihor</v>
      </c>
      <c r="L750" s="50" t="str">
        <f t="shared" si="35"/>
        <v>Ana – Kovačić</v>
      </c>
      <c r="N750" s="113"/>
      <c r="O750" s="114"/>
      <c r="P750" s="115"/>
    </row>
    <row r="751" spans="2:16" x14ac:dyDescent="0.25">
      <c r="B751" s="113">
        <v>1423</v>
      </c>
      <c r="C751" s="114" t="s">
        <v>93</v>
      </c>
      <c r="D751" s="114" t="s">
        <v>92</v>
      </c>
      <c r="E751" s="114" t="s">
        <v>13</v>
      </c>
      <c r="F751" s="115" t="s">
        <v>91</v>
      </c>
      <c r="H751" s="50" t="str">
        <f t="shared" si="33"/>
        <v>Eduard – Kožul – OK Vihor – M21B</v>
      </c>
      <c r="J751" s="50" t="str">
        <f t="shared" si="34"/>
        <v>Eduard – Kožul – OK Vihor</v>
      </c>
      <c r="L751" s="50" t="str">
        <f t="shared" si="35"/>
        <v>Eduard – Kožul</v>
      </c>
      <c r="N751" s="113"/>
      <c r="O751" s="114"/>
      <c r="P751" s="115"/>
    </row>
    <row r="752" spans="2:16" x14ac:dyDescent="0.25">
      <c r="B752" s="113">
        <v>1182</v>
      </c>
      <c r="C752" s="114" t="s">
        <v>192</v>
      </c>
      <c r="D752" s="114" t="s">
        <v>928</v>
      </c>
      <c r="E752" s="114" t="s">
        <v>13</v>
      </c>
      <c r="F752" s="115" t="s">
        <v>210</v>
      </c>
      <c r="H752" s="50" t="str">
        <f t="shared" si="33"/>
        <v>Ana – Krajnović – OK Vihor – Ž14</v>
      </c>
      <c r="J752" s="50" t="str">
        <f t="shared" si="34"/>
        <v>Ana – Krajnović – OK Vihor</v>
      </c>
      <c r="L752" s="50" t="str">
        <f t="shared" si="35"/>
        <v>Ana – Krajnović</v>
      </c>
      <c r="N752" s="113"/>
      <c r="O752" s="114"/>
      <c r="P752" s="115"/>
    </row>
    <row r="753" spans="2:16" x14ac:dyDescent="0.25">
      <c r="B753" s="113">
        <v>1295</v>
      </c>
      <c r="C753" s="114" t="s">
        <v>593</v>
      </c>
      <c r="D753" s="114" t="s">
        <v>928</v>
      </c>
      <c r="E753" s="114" t="s">
        <v>13</v>
      </c>
      <c r="F753" s="115" t="s">
        <v>141</v>
      </c>
      <c r="H753" s="50" t="str">
        <f t="shared" si="33"/>
        <v>Ivo – Krajnović – OK Vihor – M45</v>
      </c>
      <c r="J753" s="50" t="str">
        <f t="shared" si="34"/>
        <v>Ivo – Krajnović – OK Vihor</v>
      </c>
      <c r="L753" s="50" t="str">
        <f t="shared" si="35"/>
        <v>Ivo – Krajnović</v>
      </c>
      <c r="N753" s="113"/>
      <c r="O753" s="114"/>
      <c r="P753" s="115"/>
    </row>
    <row r="754" spans="2:16" x14ac:dyDescent="0.25">
      <c r="B754" s="113">
        <v>1497</v>
      </c>
      <c r="C754" s="114" t="s">
        <v>23</v>
      </c>
      <c r="D754" s="114" t="s">
        <v>928</v>
      </c>
      <c r="E754" s="114" t="s">
        <v>13</v>
      </c>
      <c r="F754" s="115" t="s">
        <v>50</v>
      </c>
      <c r="H754" s="50" t="str">
        <f t="shared" si="33"/>
        <v>Luka – Krajnović – OK Vihor – M20</v>
      </c>
      <c r="J754" s="50" t="str">
        <f t="shared" si="34"/>
        <v>Luka – Krajnović – OK Vihor</v>
      </c>
      <c r="L754" s="50" t="str">
        <f t="shared" si="35"/>
        <v>Luka – Krajnović</v>
      </c>
      <c r="N754" s="113"/>
      <c r="O754" s="114"/>
      <c r="P754" s="115"/>
    </row>
    <row r="755" spans="2:16" x14ac:dyDescent="0.25">
      <c r="B755" s="113">
        <v>1495</v>
      </c>
      <c r="C755" s="114" t="s">
        <v>178</v>
      </c>
      <c r="D755" s="114" t="s">
        <v>643</v>
      </c>
      <c r="E755" s="114" t="s">
        <v>13</v>
      </c>
      <c r="F755" s="115" t="s">
        <v>61</v>
      </c>
      <c r="H755" s="50" t="str">
        <f t="shared" si="33"/>
        <v>Miroslav – Kralj – OK Vihor – M21A</v>
      </c>
      <c r="J755" s="50" t="str">
        <f t="shared" si="34"/>
        <v>Miroslav – Kralj – OK Vihor</v>
      </c>
      <c r="L755" s="50" t="str">
        <f t="shared" si="35"/>
        <v>Miroslav – Kralj</v>
      </c>
      <c r="N755" s="113"/>
      <c r="O755" s="114"/>
      <c r="P755" s="115"/>
    </row>
    <row r="756" spans="2:16" x14ac:dyDescent="0.25">
      <c r="B756" s="113">
        <v>1896</v>
      </c>
      <c r="C756" s="114" t="s">
        <v>272</v>
      </c>
      <c r="D756" s="114" t="s">
        <v>929</v>
      </c>
      <c r="E756" s="114" t="s">
        <v>13</v>
      </c>
      <c r="F756" s="115" t="s">
        <v>247</v>
      </c>
      <c r="H756" s="50" t="str">
        <f t="shared" si="33"/>
        <v>Nikolina – Kranjec – OK Vihor – Ž21B</v>
      </c>
      <c r="J756" s="50" t="str">
        <f t="shared" si="34"/>
        <v>Nikolina – Kranjec – OK Vihor</v>
      </c>
      <c r="L756" s="50" t="str">
        <f t="shared" si="35"/>
        <v>Nikolina – Kranjec</v>
      </c>
      <c r="N756" s="113"/>
      <c r="O756" s="114"/>
      <c r="P756" s="115"/>
    </row>
    <row r="757" spans="2:16" x14ac:dyDescent="0.25">
      <c r="B757" s="113">
        <v>1010</v>
      </c>
      <c r="C757" s="114" t="s">
        <v>822</v>
      </c>
      <c r="D757" s="114" t="s">
        <v>930</v>
      </c>
      <c r="E757" s="114" t="s">
        <v>13</v>
      </c>
      <c r="F757" s="115"/>
      <c r="H757" s="50" t="str">
        <f t="shared" si="33"/>
        <v>Anita – Kristian – OK Vihor</v>
      </c>
      <c r="J757" s="50" t="str">
        <f t="shared" si="34"/>
        <v>Anita – Kristian – OK Vihor</v>
      </c>
      <c r="L757" s="50" t="str">
        <f t="shared" si="35"/>
        <v>Anita – Kristian</v>
      </c>
      <c r="N757" s="113"/>
      <c r="O757" s="114"/>
      <c r="P757" s="115"/>
    </row>
    <row r="758" spans="2:16" x14ac:dyDescent="0.25">
      <c r="B758" s="113">
        <v>1386</v>
      </c>
      <c r="C758" s="114" t="s">
        <v>931</v>
      </c>
      <c r="D758" s="114" t="s">
        <v>932</v>
      </c>
      <c r="E758" s="114" t="s">
        <v>13</v>
      </c>
      <c r="F758" s="115" t="s">
        <v>141</v>
      </c>
      <c r="H758" s="50" t="str">
        <f t="shared" si="33"/>
        <v>Edo – Krš – OK Vihor – M45</v>
      </c>
      <c r="J758" s="50" t="str">
        <f t="shared" si="34"/>
        <v>Edo – Krš – OK Vihor</v>
      </c>
      <c r="L758" s="50" t="str">
        <f t="shared" si="35"/>
        <v>Edo – Krš</v>
      </c>
      <c r="N758" s="113"/>
      <c r="O758" s="114"/>
      <c r="P758" s="115"/>
    </row>
    <row r="759" spans="2:16" x14ac:dyDescent="0.25">
      <c r="B759" s="113">
        <v>1216</v>
      </c>
      <c r="C759" s="114" t="s">
        <v>314</v>
      </c>
      <c r="D759" s="114" t="s">
        <v>932</v>
      </c>
      <c r="E759" s="114" t="s">
        <v>13</v>
      </c>
      <c r="F759" s="115" t="s">
        <v>269</v>
      </c>
      <c r="H759" s="50" t="str">
        <f t="shared" si="33"/>
        <v>Sanja – Krš – OK Vihor – Ž35</v>
      </c>
      <c r="J759" s="50" t="str">
        <f t="shared" si="34"/>
        <v>Sanja – Krš – OK Vihor</v>
      </c>
      <c r="L759" s="50" t="str">
        <f t="shared" si="35"/>
        <v>Sanja – Krš</v>
      </c>
      <c r="N759" s="113"/>
      <c r="O759" s="114"/>
      <c r="P759" s="115"/>
    </row>
    <row r="760" spans="2:16" x14ac:dyDescent="0.25">
      <c r="B760" s="113">
        <v>1489</v>
      </c>
      <c r="C760" s="114" t="s">
        <v>60</v>
      </c>
      <c r="D760" s="114" t="s">
        <v>933</v>
      </c>
      <c r="E760" s="114" t="s">
        <v>13</v>
      </c>
      <c r="F760" s="115" t="s">
        <v>91</v>
      </c>
      <c r="H760" s="50" t="str">
        <f t="shared" si="33"/>
        <v>Matija – Kučinac – OK Vihor – M21B</v>
      </c>
      <c r="J760" s="50" t="str">
        <f t="shared" si="34"/>
        <v>Matija – Kučinac – OK Vihor</v>
      </c>
      <c r="L760" s="50" t="str">
        <f t="shared" si="35"/>
        <v>Matija – Kučinac</v>
      </c>
      <c r="N760" s="113"/>
      <c r="O760" s="114"/>
      <c r="P760" s="115"/>
    </row>
    <row r="761" spans="2:16" x14ac:dyDescent="0.25">
      <c r="B761" s="113">
        <v>1544</v>
      </c>
      <c r="C761" s="114" t="s">
        <v>934</v>
      </c>
      <c r="D761" s="114" t="s">
        <v>933</v>
      </c>
      <c r="E761" s="114" t="s">
        <v>13</v>
      </c>
      <c r="F761" s="115" t="s">
        <v>321</v>
      </c>
      <c r="H761" s="50" t="str">
        <f t="shared" si="33"/>
        <v>Teodora – Kučinac – OK Vihor – Ž55</v>
      </c>
      <c r="J761" s="50" t="str">
        <f t="shared" si="34"/>
        <v>Teodora – Kučinac – OK Vihor</v>
      </c>
      <c r="L761" s="50" t="str">
        <f t="shared" si="35"/>
        <v>Teodora – Kučinac</v>
      </c>
      <c r="N761" s="113"/>
      <c r="O761" s="114"/>
      <c r="P761" s="115"/>
    </row>
    <row r="762" spans="2:16" x14ac:dyDescent="0.25">
      <c r="B762" s="113">
        <v>1069</v>
      </c>
      <c r="C762" s="114" t="s">
        <v>935</v>
      </c>
      <c r="D762" s="114" t="s">
        <v>51</v>
      </c>
      <c r="E762" s="114" t="s">
        <v>13</v>
      </c>
      <c r="F762" s="115" t="s">
        <v>141</v>
      </c>
      <c r="H762" s="50" t="str">
        <f t="shared" si="33"/>
        <v>Boris – Kukec – OK Vihor – M45</v>
      </c>
      <c r="J762" s="50" t="str">
        <f t="shared" si="34"/>
        <v>Boris – Kukec – OK Vihor</v>
      </c>
      <c r="L762" s="50" t="str">
        <f t="shared" si="35"/>
        <v>Boris – Kukec</v>
      </c>
      <c r="N762" s="113"/>
      <c r="O762" s="114"/>
      <c r="P762" s="115"/>
    </row>
    <row r="763" spans="2:16" x14ac:dyDescent="0.25">
      <c r="B763" s="113">
        <v>1105</v>
      </c>
      <c r="C763" s="114" t="s">
        <v>52</v>
      </c>
      <c r="D763" s="114" t="s">
        <v>51</v>
      </c>
      <c r="E763" s="114" t="s">
        <v>13</v>
      </c>
      <c r="F763" s="115" t="s">
        <v>50</v>
      </c>
      <c r="H763" s="50" t="str">
        <f t="shared" si="33"/>
        <v>Jura – Kukec – OK Vihor – M20</v>
      </c>
      <c r="J763" s="50" t="str">
        <f t="shared" si="34"/>
        <v>Jura – Kukec – OK Vihor</v>
      </c>
      <c r="L763" s="50" t="str">
        <f t="shared" si="35"/>
        <v>Jura – Kukec</v>
      </c>
      <c r="N763" s="113"/>
      <c r="O763" s="114"/>
      <c r="P763" s="115"/>
    </row>
    <row r="764" spans="2:16" x14ac:dyDescent="0.25">
      <c r="B764" s="113">
        <v>1397</v>
      </c>
      <c r="C764" s="114" t="s">
        <v>936</v>
      </c>
      <c r="D764" s="114" t="s">
        <v>51</v>
      </c>
      <c r="E764" s="114" t="s">
        <v>13</v>
      </c>
      <c r="F764" s="115" t="s">
        <v>303</v>
      </c>
      <c r="H764" s="50" t="str">
        <f t="shared" si="33"/>
        <v>Karolina – Kukec – OK Vihor – Ž45</v>
      </c>
      <c r="J764" s="50" t="str">
        <f t="shared" si="34"/>
        <v>Karolina – Kukec – OK Vihor</v>
      </c>
      <c r="L764" s="50" t="str">
        <f t="shared" si="35"/>
        <v>Karolina – Kukec</v>
      </c>
      <c r="N764" s="113"/>
      <c r="O764" s="114"/>
      <c r="P764" s="115"/>
    </row>
    <row r="765" spans="2:16" x14ac:dyDescent="0.25">
      <c r="B765" s="113">
        <v>1512</v>
      </c>
      <c r="C765" s="114" t="s">
        <v>226</v>
      </c>
      <c r="D765" s="114" t="s">
        <v>51</v>
      </c>
      <c r="E765" s="114" t="s">
        <v>13</v>
      </c>
      <c r="F765" s="115" t="s">
        <v>228</v>
      </c>
      <c r="H765" s="50" t="str">
        <f t="shared" si="33"/>
        <v>Marta – Kukec – OK Vihor – Ž20</v>
      </c>
      <c r="J765" s="50" t="str">
        <f t="shared" si="34"/>
        <v>Marta – Kukec – OK Vihor</v>
      </c>
      <c r="L765" s="50" t="str">
        <f t="shared" si="35"/>
        <v>Marta – Kukec</v>
      </c>
      <c r="N765" s="113"/>
      <c r="O765" s="114"/>
      <c r="P765" s="115"/>
    </row>
    <row r="766" spans="2:16" x14ac:dyDescent="0.25">
      <c r="B766" s="113">
        <v>1708</v>
      </c>
      <c r="C766" s="114" t="s">
        <v>937</v>
      </c>
      <c r="D766" s="114" t="s">
        <v>938</v>
      </c>
      <c r="E766" s="114" t="s">
        <v>13</v>
      </c>
      <c r="F766" s="115"/>
      <c r="H766" s="50" t="str">
        <f t="shared" si="33"/>
        <v>Matea – Kulušić – OK Vihor</v>
      </c>
      <c r="J766" s="50" t="str">
        <f t="shared" si="34"/>
        <v>Matea – Kulušić – OK Vihor</v>
      </c>
      <c r="L766" s="50" t="str">
        <f t="shared" si="35"/>
        <v>Matea – Kulušić</v>
      </c>
      <c r="N766" s="113"/>
      <c r="O766" s="114"/>
      <c r="P766" s="115"/>
    </row>
    <row r="767" spans="2:16" x14ac:dyDescent="0.25">
      <c r="B767" s="113">
        <v>1375</v>
      </c>
      <c r="C767" s="114" t="s">
        <v>291</v>
      </c>
      <c r="D767" s="114" t="s">
        <v>290</v>
      </c>
      <c r="E767" s="114" t="s">
        <v>13</v>
      </c>
      <c r="F767" s="115" t="s">
        <v>269</v>
      </c>
      <c r="H767" s="50" t="str">
        <f t="shared" si="33"/>
        <v>Maja – Kušt – OK Vihor – Ž35</v>
      </c>
      <c r="J767" s="50" t="str">
        <f t="shared" si="34"/>
        <v>Maja – Kušt – OK Vihor</v>
      </c>
      <c r="L767" s="50" t="str">
        <f t="shared" si="35"/>
        <v>Maja – Kušt</v>
      </c>
      <c r="N767" s="113"/>
      <c r="O767" s="114"/>
      <c r="P767" s="115"/>
    </row>
    <row r="768" spans="2:16" x14ac:dyDescent="0.25">
      <c r="B768" s="113">
        <v>1029</v>
      </c>
      <c r="C768" s="114" t="s">
        <v>218</v>
      </c>
      <c r="D768" s="114" t="s">
        <v>939</v>
      </c>
      <c r="E768" s="114" t="s">
        <v>13</v>
      </c>
      <c r="F768" s="115"/>
      <c r="H768" s="50" t="str">
        <f t="shared" si="33"/>
        <v>Petra – Laškarin – OK Vihor</v>
      </c>
      <c r="J768" s="50" t="str">
        <f t="shared" si="34"/>
        <v>Petra – Laškarin – OK Vihor</v>
      </c>
      <c r="L768" s="50" t="str">
        <f t="shared" si="35"/>
        <v>Petra – Laškarin</v>
      </c>
      <c r="N768" s="113"/>
      <c r="O768" s="114"/>
      <c r="P768" s="115"/>
    </row>
    <row r="769" spans="2:16" x14ac:dyDescent="0.25">
      <c r="B769" s="113">
        <v>1076</v>
      </c>
      <c r="C769" s="114" t="s">
        <v>940</v>
      </c>
      <c r="D769" s="114" t="s">
        <v>941</v>
      </c>
      <c r="E769" s="114" t="s">
        <v>13</v>
      </c>
      <c r="F769" s="115" t="s">
        <v>303</v>
      </c>
      <c r="H769" s="50" t="str">
        <f t="shared" si="33"/>
        <v>Nevena – Letica – OK Vihor – Ž45</v>
      </c>
      <c r="J769" s="50" t="str">
        <f t="shared" si="34"/>
        <v>Nevena – Letica – OK Vihor</v>
      </c>
      <c r="L769" s="50" t="str">
        <f t="shared" si="35"/>
        <v>Nevena – Letica</v>
      </c>
      <c r="N769" s="113"/>
      <c r="O769" s="114"/>
      <c r="P769" s="115"/>
    </row>
    <row r="770" spans="2:16" x14ac:dyDescent="0.25">
      <c r="B770" s="113">
        <v>1013</v>
      </c>
      <c r="C770" s="114" t="s">
        <v>82</v>
      </c>
      <c r="D770" s="114" t="s">
        <v>942</v>
      </c>
      <c r="E770" s="114" t="s">
        <v>13</v>
      </c>
      <c r="F770" s="115"/>
      <c r="H770" s="50" t="str">
        <f t="shared" si="33"/>
        <v>Domagoj – Levanić – OK Vihor</v>
      </c>
      <c r="J770" s="50" t="str">
        <f t="shared" si="34"/>
        <v>Domagoj – Levanić – OK Vihor</v>
      </c>
      <c r="L770" s="50" t="str">
        <f t="shared" si="35"/>
        <v>Domagoj – Levanić</v>
      </c>
      <c r="N770" s="113"/>
      <c r="O770" s="114"/>
      <c r="P770" s="115"/>
    </row>
    <row r="771" spans="2:16" x14ac:dyDescent="0.25">
      <c r="B771" s="113">
        <v>1034</v>
      </c>
      <c r="C771" s="114" t="s">
        <v>76</v>
      </c>
      <c r="D771" s="114" t="s">
        <v>943</v>
      </c>
      <c r="E771" s="114" t="s">
        <v>13</v>
      </c>
      <c r="F771" s="115"/>
      <c r="H771" s="50" t="str">
        <f t="shared" si="33"/>
        <v>Tomislav – Lopandić – OK Vihor</v>
      </c>
      <c r="J771" s="50" t="str">
        <f t="shared" si="34"/>
        <v>Tomislav – Lopandić – OK Vihor</v>
      </c>
      <c r="L771" s="50" t="str">
        <f t="shared" si="35"/>
        <v>Tomislav – Lopandić</v>
      </c>
      <c r="N771" s="113"/>
      <c r="O771" s="114"/>
      <c r="P771" s="115"/>
    </row>
    <row r="772" spans="2:16" x14ac:dyDescent="0.25">
      <c r="B772" s="113">
        <v>1080</v>
      </c>
      <c r="C772" s="114" t="s">
        <v>944</v>
      </c>
      <c r="D772" s="114" t="s">
        <v>945</v>
      </c>
      <c r="E772" s="114" t="s">
        <v>13</v>
      </c>
      <c r="F772" s="115" t="s">
        <v>303</v>
      </c>
      <c r="H772" s="50" t="str">
        <f t="shared" si="33"/>
        <v>Darinka – Lovrec – OK Vihor – Ž45</v>
      </c>
      <c r="J772" s="50" t="str">
        <f t="shared" si="34"/>
        <v>Darinka – Lovrec – OK Vihor</v>
      </c>
      <c r="L772" s="50" t="str">
        <f t="shared" si="35"/>
        <v>Darinka – Lovrec</v>
      </c>
      <c r="N772" s="113"/>
      <c r="O772" s="114"/>
      <c r="P772" s="115"/>
    </row>
    <row r="773" spans="2:16" x14ac:dyDescent="0.25">
      <c r="B773" s="113">
        <v>1360</v>
      </c>
      <c r="C773" s="114" t="s">
        <v>233</v>
      </c>
      <c r="D773" s="114" t="s">
        <v>945</v>
      </c>
      <c r="E773" s="114" t="s">
        <v>13</v>
      </c>
      <c r="F773" s="115" t="s">
        <v>231</v>
      </c>
      <c r="H773" s="50" t="str">
        <f t="shared" si="33"/>
        <v>Iva – Lovrec – OK Vihor – Ž21A</v>
      </c>
      <c r="J773" s="50" t="str">
        <f t="shared" si="34"/>
        <v>Iva – Lovrec – OK Vihor</v>
      </c>
      <c r="L773" s="50" t="str">
        <f t="shared" si="35"/>
        <v>Iva – Lovrec</v>
      </c>
      <c r="N773" s="113"/>
      <c r="O773" s="114"/>
      <c r="P773" s="115"/>
    </row>
    <row r="774" spans="2:16" x14ac:dyDescent="0.25">
      <c r="B774" s="113">
        <v>1532</v>
      </c>
      <c r="C774" s="114" t="s">
        <v>375</v>
      </c>
      <c r="D774" s="114" t="s">
        <v>945</v>
      </c>
      <c r="E774" s="114" t="s">
        <v>13</v>
      </c>
      <c r="F774" s="115" t="s">
        <v>247</v>
      </c>
      <c r="H774" s="50" t="str">
        <f t="shared" si="33"/>
        <v>Mia – Lovrec – OK Vihor – Ž21B</v>
      </c>
      <c r="J774" s="50" t="str">
        <f t="shared" si="34"/>
        <v>Mia – Lovrec – OK Vihor</v>
      </c>
      <c r="L774" s="50" t="str">
        <f t="shared" si="35"/>
        <v>Mia – Lovrec</v>
      </c>
      <c r="N774" s="113"/>
      <c r="O774" s="114"/>
      <c r="P774" s="115"/>
    </row>
    <row r="775" spans="2:16" x14ac:dyDescent="0.25">
      <c r="B775" s="113">
        <v>1482</v>
      </c>
      <c r="C775" s="114" t="s">
        <v>495</v>
      </c>
      <c r="D775" s="114" t="s">
        <v>945</v>
      </c>
      <c r="E775" s="114" t="s">
        <v>13</v>
      </c>
      <c r="F775" s="115" t="s">
        <v>167</v>
      </c>
      <c r="H775" s="50" t="str">
        <f t="shared" si="33"/>
        <v>Nenad – Lovrec – OK Vihor – M55</v>
      </c>
      <c r="J775" s="50" t="str">
        <f t="shared" si="34"/>
        <v>Nenad – Lovrec – OK Vihor</v>
      </c>
      <c r="L775" s="50" t="str">
        <f t="shared" si="35"/>
        <v>Nenad – Lovrec</v>
      </c>
      <c r="N775" s="113"/>
      <c r="O775" s="114"/>
      <c r="P775" s="115"/>
    </row>
    <row r="776" spans="2:16" x14ac:dyDescent="0.25">
      <c r="B776" s="113">
        <v>1897</v>
      </c>
      <c r="C776" s="114" t="s">
        <v>126</v>
      </c>
      <c r="D776" s="114" t="s">
        <v>946</v>
      </c>
      <c r="E776" s="114" t="s">
        <v>13</v>
      </c>
      <c r="F776" s="115" t="s">
        <v>91</v>
      </c>
      <c r="H776" s="50" t="str">
        <f t="shared" si="33"/>
        <v>Franjo – Lozančić – OK Vihor – M21B</v>
      </c>
      <c r="J776" s="50" t="str">
        <f t="shared" si="34"/>
        <v>Franjo – Lozančić – OK Vihor</v>
      </c>
      <c r="L776" s="50" t="str">
        <f t="shared" si="35"/>
        <v>Franjo – Lozančić</v>
      </c>
      <c r="N776" s="113"/>
      <c r="O776" s="114"/>
      <c r="P776" s="115"/>
    </row>
    <row r="777" spans="2:16" x14ac:dyDescent="0.25">
      <c r="B777" s="113">
        <v>1898</v>
      </c>
      <c r="C777" s="114" t="s">
        <v>446</v>
      </c>
      <c r="D777" s="114" t="s">
        <v>947</v>
      </c>
      <c r="E777" s="114" t="s">
        <v>13</v>
      </c>
      <c r="F777" s="115" t="s">
        <v>91</v>
      </c>
      <c r="H777" s="50" t="str">
        <f t="shared" si="33"/>
        <v>Nikola – Lucić – OK Vihor – M21B</v>
      </c>
      <c r="J777" s="50" t="str">
        <f t="shared" si="34"/>
        <v>Nikola – Lucić – OK Vihor</v>
      </c>
      <c r="L777" s="50" t="str">
        <f t="shared" si="35"/>
        <v>Nikola – Lucić</v>
      </c>
      <c r="N777" s="113"/>
      <c r="O777" s="114"/>
      <c r="P777" s="115"/>
    </row>
    <row r="778" spans="2:16" x14ac:dyDescent="0.25">
      <c r="B778" s="113">
        <v>1899</v>
      </c>
      <c r="C778" s="114" t="s">
        <v>57</v>
      </c>
      <c r="D778" s="114" t="s">
        <v>948</v>
      </c>
      <c r="E778" s="114" t="s">
        <v>13</v>
      </c>
      <c r="F778" s="115" t="s">
        <v>91</v>
      </c>
      <c r="H778" s="50" t="str">
        <f t="shared" si="33"/>
        <v>Ivan – Majnarić – OK Vihor – M21B</v>
      </c>
      <c r="J778" s="50" t="str">
        <f t="shared" si="34"/>
        <v>Ivan – Majnarić – OK Vihor</v>
      </c>
      <c r="L778" s="50" t="str">
        <f t="shared" si="35"/>
        <v>Ivan – Majnarić</v>
      </c>
      <c r="N778" s="113"/>
      <c r="O778" s="114"/>
      <c r="P778" s="115"/>
    </row>
    <row r="779" spans="2:16" x14ac:dyDescent="0.25">
      <c r="B779" s="113">
        <v>1390</v>
      </c>
      <c r="C779" s="114" t="s">
        <v>599</v>
      </c>
      <c r="D779" s="114" t="s">
        <v>949</v>
      </c>
      <c r="E779" s="114" t="s">
        <v>13</v>
      </c>
      <c r="F779" s="115" t="s">
        <v>247</v>
      </c>
      <c r="H779" s="50" t="str">
        <f t="shared" ref="H779:H842" si="36">IF(C779="","",C779) &amp; IF(D779="",""," – " &amp; D779) &amp; IF(E779="",""," – " &amp; E779) &amp; IF(F779="",""," – " &amp; F779)</f>
        <v>Lorena – Malec – OK Vihor – Ž21B</v>
      </c>
      <c r="J779" s="50" t="str">
        <f t="shared" ref="J779:J842" si="37">IF(C779="","",C779) &amp; IF(D779="",""," – " &amp; D779) &amp; IF(E779="",""," – " &amp; E779)</f>
        <v>Lorena – Malec – OK Vihor</v>
      </c>
      <c r="L779" s="50" t="str">
        <f t="shared" ref="L779:L842" si="38">IF(C779="","",C779) &amp; IF(D779="",""," – " &amp; D779)</f>
        <v>Lorena – Malec</v>
      </c>
      <c r="N779" s="113"/>
      <c r="O779" s="114"/>
      <c r="P779" s="115"/>
    </row>
    <row r="780" spans="2:16" x14ac:dyDescent="0.25">
      <c r="B780" s="113">
        <v>1900</v>
      </c>
      <c r="C780" s="114" t="s">
        <v>102</v>
      </c>
      <c r="D780" s="114" t="s">
        <v>544</v>
      </c>
      <c r="E780" s="114" t="s">
        <v>13</v>
      </c>
      <c r="F780" s="115" t="s">
        <v>91</v>
      </c>
      <c r="H780" s="50" t="str">
        <f t="shared" si="36"/>
        <v>Dario – Malović – OK Vihor – M21B</v>
      </c>
      <c r="J780" s="50" t="str">
        <f t="shared" si="37"/>
        <v>Dario – Malović – OK Vihor</v>
      </c>
      <c r="L780" s="50" t="str">
        <f t="shared" si="38"/>
        <v>Dario – Malović</v>
      </c>
      <c r="N780" s="113"/>
      <c r="O780" s="114"/>
      <c r="P780" s="115"/>
    </row>
    <row r="781" spans="2:16" x14ac:dyDescent="0.25">
      <c r="B781" s="113">
        <v>1411</v>
      </c>
      <c r="C781" s="114" t="s">
        <v>378</v>
      </c>
      <c r="D781" s="114" t="s">
        <v>950</v>
      </c>
      <c r="E781" s="114" t="s">
        <v>13</v>
      </c>
      <c r="F781" s="115" t="s">
        <v>4</v>
      </c>
      <c r="H781" s="50" t="str">
        <f t="shared" si="36"/>
        <v>Bruno – Mance – OK Vihor – M12</v>
      </c>
      <c r="J781" s="50" t="str">
        <f t="shared" si="37"/>
        <v>Bruno – Mance – OK Vihor</v>
      </c>
      <c r="L781" s="50" t="str">
        <f t="shared" si="38"/>
        <v>Bruno – Mance</v>
      </c>
      <c r="N781" s="113"/>
      <c r="O781" s="114"/>
      <c r="P781" s="115"/>
    </row>
    <row r="782" spans="2:16" x14ac:dyDescent="0.25">
      <c r="B782" s="113">
        <v>1353</v>
      </c>
      <c r="C782" s="114" t="s">
        <v>191</v>
      </c>
      <c r="D782" s="114" t="s">
        <v>950</v>
      </c>
      <c r="E782" s="114" t="s">
        <v>13</v>
      </c>
      <c r="F782" s="115" t="s">
        <v>247</v>
      </c>
      <c r="H782" s="50" t="str">
        <f t="shared" si="36"/>
        <v>Ines – Mance – OK Vihor – Ž21B</v>
      </c>
      <c r="J782" s="50" t="str">
        <f t="shared" si="37"/>
        <v>Ines – Mance – OK Vihor</v>
      </c>
      <c r="L782" s="50" t="str">
        <f t="shared" si="38"/>
        <v>Ines – Mance</v>
      </c>
      <c r="N782" s="113"/>
      <c r="O782" s="114"/>
      <c r="P782" s="115"/>
    </row>
    <row r="783" spans="2:16" x14ac:dyDescent="0.25">
      <c r="B783" s="113">
        <v>1207</v>
      </c>
      <c r="C783" s="114" t="s">
        <v>39</v>
      </c>
      <c r="D783" s="114" t="s">
        <v>950</v>
      </c>
      <c r="E783" s="114" t="s">
        <v>13</v>
      </c>
      <c r="F783" s="115" t="s">
        <v>4</v>
      </c>
      <c r="H783" s="50" t="str">
        <f t="shared" si="36"/>
        <v>Teo – Mance – OK Vihor – M12</v>
      </c>
      <c r="J783" s="50" t="str">
        <f t="shared" si="37"/>
        <v>Teo – Mance – OK Vihor</v>
      </c>
      <c r="L783" s="50" t="str">
        <f t="shared" si="38"/>
        <v>Teo – Mance</v>
      </c>
      <c r="N783" s="113"/>
      <c r="O783" s="114"/>
      <c r="P783" s="115"/>
    </row>
    <row r="784" spans="2:16" x14ac:dyDescent="0.25">
      <c r="B784" s="113">
        <v>1152</v>
      </c>
      <c r="C784" s="114" t="s">
        <v>951</v>
      </c>
      <c r="D784" s="114" t="s">
        <v>952</v>
      </c>
      <c r="E784" s="114" t="s">
        <v>13</v>
      </c>
      <c r="F784" s="115" t="s">
        <v>303</v>
      </c>
      <c r="H784" s="50" t="str">
        <f t="shared" si="36"/>
        <v>Jasna – Mandac – OK Vihor – Ž45</v>
      </c>
      <c r="J784" s="50" t="str">
        <f t="shared" si="37"/>
        <v>Jasna – Mandac – OK Vihor</v>
      </c>
      <c r="L784" s="50" t="str">
        <f t="shared" si="38"/>
        <v>Jasna – Mandac</v>
      </c>
      <c r="N784" s="113"/>
      <c r="O784" s="114"/>
      <c r="P784" s="115"/>
    </row>
    <row r="785" spans="2:16" x14ac:dyDescent="0.25">
      <c r="B785" s="113">
        <v>1018</v>
      </c>
      <c r="C785" s="114" t="s">
        <v>241</v>
      </c>
      <c r="D785" s="114" t="s">
        <v>953</v>
      </c>
      <c r="E785" s="114" t="s">
        <v>13</v>
      </c>
      <c r="F785" s="115"/>
      <c r="H785" s="50" t="str">
        <f t="shared" si="36"/>
        <v>Jelena – Manzin Ištvanović – OK Vihor</v>
      </c>
      <c r="J785" s="50" t="str">
        <f t="shared" si="37"/>
        <v>Jelena – Manzin Ištvanović – OK Vihor</v>
      </c>
      <c r="L785" s="50" t="str">
        <f t="shared" si="38"/>
        <v>Jelena – Manzin Ištvanović</v>
      </c>
      <c r="N785" s="113"/>
      <c r="O785" s="114"/>
      <c r="P785" s="115"/>
    </row>
    <row r="786" spans="2:16" x14ac:dyDescent="0.25">
      <c r="B786" s="113">
        <v>1410</v>
      </c>
      <c r="C786" s="114" t="s">
        <v>547</v>
      </c>
      <c r="D786" s="114" t="s">
        <v>954</v>
      </c>
      <c r="E786" s="114" t="s">
        <v>13</v>
      </c>
      <c r="F786" s="115" t="s">
        <v>219</v>
      </c>
      <c r="H786" s="50" t="str">
        <f t="shared" si="36"/>
        <v>Ira – Mareković – OK Vihor – Ž16</v>
      </c>
      <c r="J786" s="50" t="str">
        <f t="shared" si="37"/>
        <v>Ira – Mareković – OK Vihor</v>
      </c>
      <c r="L786" s="50" t="str">
        <f t="shared" si="38"/>
        <v>Ira – Mareković</v>
      </c>
      <c r="N786" s="113"/>
      <c r="O786" s="114"/>
      <c r="P786" s="115"/>
    </row>
    <row r="787" spans="2:16" x14ac:dyDescent="0.25">
      <c r="B787" s="113">
        <v>1183</v>
      </c>
      <c r="C787" s="114" t="s">
        <v>352</v>
      </c>
      <c r="D787" s="114" t="s">
        <v>954</v>
      </c>
      <c r="E787" s="114" t="s">
        <v>13</v>
      </c>
      <c r="F787" s="115" t="s">
        <v>141</v>
      </c>
      <c r="H787" s="50" t="str">
        <f t="shared" si="36"/>
        <v>Siniša – Mareković – OK Vihor – M45</v>
      </c>
      <c r="J787" s="50" t="str">
        <f t="shared" si="37"/>
        <v>Siniša – Mareković – OK Vihor</v>
      </c>
      <c r="L787" s="50" t="str">
        <f t="shared" si="38"/>
        <v>Siniša – Mareković</v>
      </c>
      <c r="N787" s="113"/>
      <c r="O787" s="114"/>
      <c r="P787" s="115"/>
    </row>
    <row r="788" spans="2:16" x14ac:dyDescent="0.25">
      <c r="B788" s="113">
        <v>1408</v>
      </c>
      <c r="C788" s="114" t="s">
        <v>16</v>
      </c>
      <c r="D788" s="114" t="s">
        <v>955</v>
      </c>
      <c r="E788" s="114" t="s">
        <v>13</v>
      </c>
      <c r="F788" s="115" t="s">
        <v>27</v>
      </c>
      <c r="H788" s="50" t="str">
        <f t="shared" si="36"/>
        <v>Filip – Marendić – OK Vihor – M14</v>
      </c>
      <c r="J788" s="50" t="str">
        <f t="shared" si="37"/>
        <v>Filip – Marendić – OK Vihor</v>
      </c>
      <c r="L788" s="50" t="str">
        <f t="shared" si="38"/>
        <v>Filip – Marendić</v>
      </c>
      <c r="N788" s="113"/>
      <c r="O788" s="114"/>
      <c r="P788" s="115"/>
    </row>
    <row r="789" spans="2:16" x14ac:dyDescent="0.25">
      <c r="B789" s="113">
        <v>1234</v>
      </c>
      <c r="C789" s="114" t="s">
        <v>76</v>
      </c>
      <c r="D789" s="114" t="s">
        <v>956</v>
      </c>
      <c r="E789" s="114" t="s">
        <v>13</v>
      </c>
      <c r="F789" s="115" t="s">
        <v>141</v>
      </c>
      <c r="H789" s="50" t="str">
        <f t="shared" si="36"/>
        <v>Tomislav – Marjanović – OK Vihor – M45</v>
      </c>
      <c r="J789" s="50" t="str">
        <f t="shared" si="37"/>
        <v>Tomislav – Marjanović – OK Vihor</v>
      </c>
      <c r="L789" s="50" t="str">
        <f t="shared" si="38"/>
        <v>Tomislav – Marjanović</v>
      </c>
      <c r="N789" s="113"/>
      <c r="O789" s="114"/>
      <c r="P789" s="115"/>
    </row>
    <row r="790" spans="2:16" x14ac:dyDescent="0.25">
      <c r="B790" s="113">
        <v>1901</v>
      </c>
      <c r="C790" s="114" t="s">
        <v>293</v>
      </c>
      <c r="D790" s="114" t="s">
        <v>422</v>
      </c>
      <c r="E790" s="114" t="s">
        <v>13</v>
      </c>
      <c r="F790" s="115" t="s">
        <v>247</v>
      </c>
      <c r="H790" s="50" t="str">
        <f t="shared" si="36"/>
        <v>Ivana – Marković – OK Vihor – Ž21B</v>
      </c>
      <c r="J790" s="50" t="str">
        <f t="shared" si="37"/>
        <v>Ivana – Marković – OK Vihor</v>
      </c>
      <c r="L790" s="50" t="str">
        <f t="shared" si="38"/>
        <v>Ivana – Marković</v>
      </c>
      <c r="N790" s="113"/>
      <c r="O790" s="114"/>
      <c r="P790" s="115"/>
    </row>
    <row r="791" spans="2:16" x14ac:dyDescent="0.25">
      <c r="B791" s="113">
        <v>1190</v>
      </c>
      <c r="C791" s="114" t="s">
        <v>192</v>
      </c>
      <c r="D791" s="114" t="s">
        <v>957</v>
      </c>
      <c r="E791" s="114" t="s">
        <v>13</v>
      </c>
      <c r="F791" s="115" t="s">
        <v>247</v>
      </c>
      <c r="H791" s="50" t="str">
        <f t="shared" si="36"/>
        <v>Ana – Markulin – OK Vihor – Ž21B</v>
      </c>
      <c r="J791" s="50" t="str">
        <f t="shared" si="37"/>
        <v>Ana – Markulin – OK Vihor</v>
      </c>
      <c r="L791" s="50" t="str">
        <f t="shared" si="38"/>
        <v>Ana – Markulin</v>
      </c>
      <c r="N791" s="113"/>
      <c r="O791" s="114"/>
      <c r="P791" s="115"/>
    </row>
    <row r="792" spans="2:16" x14ac:dyDescent="0.25">
      <c r="B792" s="113">
        <v>1016</v>
      </c>
      <c r="C792" s="114" t="s">
        <v>131</v>
      </c>
      <c r="D792" s="114" t="s">
        <v>958</v>
      </c>
      <c r="E792" s="114" t="s">
        <v>13</v>
      </c>
      <c r="F792" s="115"/>
      <c r="H792" s="50" t="str">
        <f t="shared" si="36"/>
        <v>Goran – Marović – OK Vihor</v>
      </c>
      <c r="J792" s="50" t="str">
        <f t="shared" si="37"/>
        <v>Goran – Marović – OK Vihor</v>
      </c>
      <c r="L792" s="50" t="str">
        <f t="shared" si="38"/>
        <v>Goran – Marović</v>
      </c>
      <c r="N792" s="113"/>
      <c r="O792" s="114"/>
      <c r="P792" s="115"/>
    </row>
    <row r="793" spans="2:16" x14ac:dyDescent="0.25">
      <c r="B793" s="113">
        <v>1942</v>
      </c>
      <c r="C793" s="114" t="s">
        <v>959</v>
      </c>
      <c r="D793" s="114" t="s">
        <v>693</v>
      </c>
      <c r="E793" s="114" t="s">
        <v>13</v>
      </c>
      <c r="F793" s="115" t="s">
        <v>91</v>
      </c>
      <c r="H793" s="50" t="str">
        <f t="shared" si="36"/>
        <v>Dino – Martinović – OK Vihor – M21B</v>
      </c>
      <c r="J793" s="50" t="str">
        <f t="shared" si="37"/>
        <v>Dino – Martinović – OK Vihor</v>
      </c>
      <c r="L793" s="50" t="str">
        <f t="shared" si="38"/>
        <v>Dino – Martinović</v>
      </c>
      <c r="N793" s="113"/>
      <c r="O793" s="114"/>
      <c r="P793" s="115"/>
    </row>
    <row r="794" spans="2:16" x14ac:dyDescent="0.25">
      <c r="B794" s="113">
        <v>1803</v>
      </c>
      <c r="C794" s="114" t="s">
        <v>368</v>
      </c>
      <c r="D794" s="114" t="s">
        <v>960</v>
      </c>
      <c r="E794" s="114" t="s">
        <v>13</v>
      </c>
      <c r="F794" s="115"/>
      <c r="H794" s="50" t="str">
        <f t="shared" si="36"/>
        <v>Šimun – Matešić – OK Vihor</v>
      </c>
      <c r="J794" s="50" t="str">
        <f t="shared" si="37"/>
        <v>Šimun – Matešić – OK Vihor</v>
      </c>
      <c r="L794" s="50" t="str">
        <f t="shared" si="38"/>
        <v>Šimun – Matešić</v>
      </c>
      <c r="N794" s="113"/>
      <c r="O794" s="114"/>
      <c r="P794" s="115"/>
    </row>
    <row r="795" spans="2:16" x14ac:dyDescent="0.25">
      <c r="B795" s="113">
        <v>1271</v>
      </c>
      <c r="C795" s="114" t="s">
        <v>416</v>
      </c>
      <c r="D795" s="114" t="s">
        <v>961</v>
      </c>
      <c r="E795" s="114" t="s">
        <v>13</v>
      </c>
      <c r="F795" s="115" t="s">
        <v>167</v>
      </c>
      <c r="H795" s="50" t="str">
        <f t="shared" si="36"/>
        <v>Josip – Matijašić – OK Vihor – M55</v>
      </c>
      <c r="J795" s="50" t="str">
        <f t="shared" si="37"/>
        <v>Josip – Matijašić – OK Vihor</v>
      </c>
      <c r="L795" s="50" t="str">
        <f t="shared" si="38"/>
        <v>Josip – Matijašić</v>
      </c>
      <c r="N795" s="113"/>
      <c r="O795" s="114"/>
      <c r="P795" s="115"/>
    </row>
    <row r="796" spans="2:16" x14ac:dyDescent="0.25">
      <c r="B796" s="113">
        <v>1428</v>
      </c>
      <c r="C796" s="114" t="s">
        <v>935</v>
      </c>
      <c r="D796" s="114" t="s">
        <v>962</v>
      </c>
      <c r="E796" s="114" t="s">
        <v>13</v>
      </c>
      <c r="F796" s="115" t="s">
        <v>141</v>
      </c>
      <c r="H796" s="50" t="str">
        <f t="shared" si="36"/>
        <v>Boris – Mazić – OK Vihor – M45</v>
      </c>
      <c r="J796" s="50" t="str">
        <f t="shared" si="37"/>
        <v>Boris – Mazić – OK Vihor</v>
      </c>
      <c r="L796" s="50" t="str">
        <f t="shared" si="38"/>
        <v>Boris – Mazić</v>
      </c>
      <c r="N796" s="113"/>
      <c r="O796" s="114"/>
      <c r="P796" s="115"/>
    </row>
    <row r="797" spans="2:16" x14ac:dyDescent="0.25">
      <c r="B797" s="113">
        <v>1251</v>
      </c>
      <c r="C797" s="114" t="s">
        <v>963</v>
      </c>
      <c r="D797" s="114" t="s">
        <v>962</v>
      </c>
      <c r="E797" s="114" t="s">
        <v>13</v>
      </c>
      <c r="F797" s="115" t="s">
        <v>4</v>
      </c>
      <c r="H797" s="50" t="str">
        <f t="shared" si="36"/>
        <v>Lovre – Mazić – OK Vihor – M12</v>
      </c>
      <c r="J797" s="50" t="str">
        <f t="shared" si="37"/>
        <v>Lovre – Mazić – OK Vihor</v>
      </c>
      <c r="L797" s="50" t="str">
        <f t="shared" si="38"/>
        <v>Lovre – Mazić</v>
      </c>
      <c r="N797" s="113"/>
      <c r="O797" s="114"/>
      <c r="P797" s="115"/>
    </row>
    <row r="798" spans="2:16" x14ac:dyDescent="0.25">
      <c r="B798" s="113">
        <v>1057</v>
      </c>
      <c r="C798" s="114" t="s">
        <v>964</v>
      </c>
      <c r="D798" s="114" t="s">
        <v>962</v>
      </c>
      <c r="E798" s="114" t="s">
        <v>13</v>
      </c>
      <c r="F798" s="115" t="s">
        <v>27</v>
      </c>
      <c r="H798" s="50" t="str">
        <f t="shared" si="36"/>
        <v>Mikula – Mazić – OK Vihor – M14</v>
      </c>
      <c r="J798" s="50" t="str">
        <f t="shared" si="37"/>
        <v>Mikula – Mazić – OK Vihor</v>
      </c>
      <c r="L798" s="50" t="str">
        <f t="shared" si="38"/>
        <v>Mikula – Mazić</v>
      </c>
      <c r="N798" s="113"/>
      <c r="O798" s="114"/>
      <c r="P798" s="115"/>
    </row>
    <row r="799" spans="2:16" x14ac:dyDescent="0.25">
      <c r="B799" s="113">
        <v>1221</v>
      </c>
      <c r="C799" s="114" t="s">
        <v>965</v>
      </c>
      <c r="D799" s="114" t="s">
        <v>962</v>
      </c>
      <c r="E799" s="114" t="s">
        <v>13</v>
      </c>
      <c r="F799" s="115" t="s">
        <v>4</v>
      </c>
      <c r="H799" s="50" t="str">
        <f t="shared" si="36"/>
        <v>Vjeko – Mazić – OK Vihor – M12</v>
      </c>
      <c r="J799" s="50" t="str">
        <f t="shared" si="37"/>
        <v>Vjeko – Mazić – OK Vihor</v>
      </c>
      <c r="L799" s="50" t="str">
        <f t="shared" si="38"/>
        <v>Vjeko – Mazić</v>
      </c>
      <c r="N799" s="113"/>
      <c r="O799" s="114"/>
      <c r="P799" s="115"/>
    </row>
    <row r="800" spans="2:16" x14ac:dyDescent="0.25">
      <c r="B800" s="113">
        <v>1709</v>
      </c>
      <c r="C800" s="114" t="s">
        <v>192</v>
      </c>
      <c r="D800" s="114" t="s">
        <v>966</v>
      </c>
      <c r="E800" s="114" t="s">
        <v>13</v>
      </c>
      <c r="F800" s="115"/>
      <c r="H800" s="50" t="str">
        <f t="shared" si="36"/>
        <v>Ana – Medved – OK Vihor</v>
      </c>
      <c r="J800" s="50" t="str">
        <f t="shared" si="37"/>
        <v>Ana – Medved – OK Vihor</v>
      </c>
      <c r="L800" s="50" t="str">
        <f t="shared" si="38"/>
        <v>Ana – Medved</v>
      </c>
      <c r="N800" s="113"/>
      <c r="O800" s="114"/>
      <c r="P800" s="115"/>
    </row>
    <row r="801" spans="2:16" x14ac:dyDescent="0.25">
      <c r="B801" s="113">
        <v>1548</v>
      </c>
      <c r="C801" s="114" t="s">
        <v>172</v>
      </c>
      <c r="D801" s="114" t="s">
        <v>180</v>
      </c>
      <c r="E801" s="114" t="s">
        <v>13</v>
      </c>
      <c r="F801" s="115" t="s">
        <v>179</v>
      </c>
      <c r="H801" s="50" t="str">
        <f t="shared" si="36"/>
        <v>Ivica – Mesić – OK Vihor – M65</v>
      </c>
      <c r="J801" s="50" t="str">
        <f t="shared" si="37"/>
        <v>Ivica – Mesić – OK Vihor</v>
      </c>
      <c r="L801" s="50" t="str">
        <f t="shared" si="38"/>
        <v>Ivica – Mesić</v>
      </c>
      <c r="N801" s="113"/>
      <c r="O801" s="114"/>
      <c r="P801" s="115"/>
    </row>
    <row r="802" spans="2:16" x14ac:dyDescent="0.25">
      <c r="B802" s="113">
        <v>1136</v>
      </c>
      <c r="C802" s="114" t="s">
        <v>967</v>
      </c>
      <c r="D802" s="114" t="s">
        <v>180</v>
      </c>
      <c r="E802" s="114" t="s">
        <v>13</v>
      </c>
      <c r="F802" s="115" t="s">
        <v>247</v>
      </c>
      <c r="H802" s="50" t="str">
        <f t="shared" si="36"/>
        <v>Maša – Mesić – OK Vihor – Ž21B</v>
      </c>
      <c r="J802" s="50" t="str">
        <f t="shared" si="37"/>
        <v>Maša – Mesić – OK Vihor</v>
      </c>
      <c r="L802" s="50" t="str">
        <f t="shared" si="38"/>
        <v>Maša – Mesić</v>
      </c>
      <c r="N802" s="113"/>
      <c r="O802" s="114"/>
      <c r="P802" s="115"/>
    </row>
    <row r="803" spans="2:16" x14ac:dyDescent="0.25">
      <c r="B803" s="113">
        <v>1167</v>
      </c>
      <c r="C803" s="114" t="s">
        <v>60</v>
      </c>
      <c r="D803" s="114" t="s">
        <v>180</v>
      </c>
      <c r="E803" s="114" t="s">
        <v>13</v>
      </c>
      <c r="F803" s="115" t="s">
        <v>91</v>
      </c>
      <c r="H803" s="50" t="str">
        <f t="shared" si="36"/>
        <v>Matija – Mesić – OK Vihor – M21B</v>
      </c>
      <c r="J803" s="50" t="str">
        <f t="shared" si="37"/>
        <v>Matija – Mesić – OK Vihor</v>
      </c>
      <c r="L803" s="50" t="str">
        <f t="shared" si="38"/>
        <v>Matija – Mesić</v>
      </c>
      <c r="N803" s="113"/>
      <c r="O803" s="114"/>
      <c r="P803" s="115"/>
    </row>
    <row r="804" spans="2:16" x14ac:dyDescent="0.25">
      <c r="B804" s="113">
        <v>1710</v>
      </c>
      <c r="C804" s="114" t="s">
        <v>148</v>
      </c>
      <c r="D804" s="114" t="s">
        <v>423</v>
      </c>
      <c r="E804" s="114" t="s">
        <v>13</v>
      </c>
      <c r="F804" s="115"/>
      <c r="H804" s="50" t="str">
        <f t="shared" si="36"/>
        <v>Bojan – Mihaljević – OK Vihor</v>
      </c>
      <c r="J804" s="50" t="str">
        <f t="shared" si="37"/>
        <v>Bojan – Mihaljević – OK Vihor</v>
      </c>
      <c r="L804" s="50" t="str">
        <f t="shared" si="38"/>
        <v>Bojan – Mihaljević</v>
      </c>
      <c r="N804" s="113"/>
      <c r="O804" s="114"/>
      <c r="P804" s="115"/>
    </row>
    <row r="805" spans="2:16" x14ac:dyDescent="0.25">
      <c r="B805" s="113">
        <v>1533</v>
      </c>
      <c r="C805" s="114" t="s">
        <v>495</v>
      </c>
      <c r="D805" s="114" t="s">
        <v>423</v>
      </c>
      <c r="E805" s="114" t="s">
        <v>13</v>
      </c>
      <c r="F805" s="115" t="s">
        <v>167</v>
      </c>
      <c r="H805" s="50" t="str">
        <f t="shared" si="36"/>
        <v>Nenad – Mihaljević – OK Vihor – M55</v>
      </c>
      <c r="J805" s="50" t="str">
        <f t="shared" si="37"/>
        <v>Nenad – Mihaljević – OK Vihor</v>
      </c>
      <c r="L805" s="50" t="str">
        <f t="shared" si="38"/>
        <v>Nenad – Mihaljević</v>
      </c>
      <c r="N805" s="113"/>
      <c r="O805" s="114"/>
      <c r="P805" s="115"/>
    </row>
    <row r="806" spans="2:16" x14ac:dyDescent="0.25">
      <c r="B806" s="113">
        <v>1422</v>
      </c>
      <c r="C806" s="114" t="s">
        <v>76</v>
      </c>
      <c r="D806" s="114" t="s">
        <v>968</v>
      </c>
      <c r="E806" s="114" t="s">
        <v>13</v>
      </c>
      <c r="F806" s="115" t="s">
        <v>50</v>
      </c>
      <c r="H806" s="50" t="str">
        <f t="shared" si="36"/>
        <v>Tomislav – Mikić – OK Vihor – M20</v>
      </c>
      <c r="J806" s="50" t="str">
        <f t="shared" si="37"/>
        <v>Tomislav – Mikić – OK Vihor</v>
      </c>
      <c r="L806" s="50" t="str">
        <f t="shared" si="38"/>
        <v>Tomislav – Mikić</v>
      </c>
      <c r="N806" s="113"/>
      <c r="O806" s="114"/>
      <c r="P806" s="115"/>
    </row>
    <row r="807" spans="2:16" x14ac:dyDescent="0.25">
      <c r="B807" s="113">
        <v>1460</v>
      </c>
      <c r="C807" s="114" t="s">
        <v>266</v>
      </c>
      <c r="D807" s="114" t="s">
        <v>265</v>
      </c>
      <c r="E807" s="114" t="s">
        <v>13</v>
      </c>
      <c r="F807" s="115" t="s">
        <v>247</v>
      </c>
      <c r="H807" s="50" t="str">
        <f t="shared" si="36"/>
        <v>Aleksandra – Miličević – OK Vihor – Ž21B</v>
      </c>
      <c r="J807" s="50" t="str">
        <f t="shared" si="37"/>
        <v>Aleksandra – Miličević – OK Vihor</v>
      </c>
      <c r="L807" s="50" t="str">
        <f t="shared" si="38"/>
        <v>Aleksandra – Miličević</v>
      </c>
      <c r="N807" s="113"/>
      <c r="O807" s="114"/>
      <c r="P807" s="115"/>
    </row>
    <row r="808" spans="2:16" x14ac:dyDescent="0.25">
      <c r="B808" s="113">
        <v>1065</v>
      </c>
      <c r="C808" s="114" t="s">
        <v>277</v>
      </c>
      <c r="D808" s="114" t="s">
        <v>68</v>
      </c>
      <c r="E808" s="114" t="s">
        <v>13</v>
      </c>
      <c r="F808" s="115" t="s">
        <v>303</v>
      </c>
      <c r="H808" s="50" t="str">
        <f t="shared" si="36"/>
        <v>Željka – Miljković – OK Vihor – Ž45</v>
      </c>
      <c r="J808" s="50" t="str">
        <f t="shared" si="37"/>
        <v>Željka – Miljković – OK Vihor</v>
      </c>
      <c r="L808" s="50" t="str">
        <f t="shared" si="38"/>
        <v>Željka – Miljković</v>
      </c>
      <c r="N808" s="113"/>
      <c r="O808" s="114"/>
      <c r="P808" s="115"/>
    </row>
    <row r="809" spans="2:16" x14ac:dyDescent="0.25">
      <c r="B809" s="113">
        <v>1239</v>
      </c>
      <c r="C809" s="114" t="s">
        <v>160</v>
      </c>
      <c r="D809" s="114" t="s">
        <v>700</v>
      </c>
      <c r="E809" s="114" t="s">
        <v>13</v>
      </c>
      <c r="F809" s="115" t="s">
        <v>4</v>
      </c>
      <c r="H809" s="50" t="str">
        <f t="shared" si="36"/>
        <v>Hrvoje – Mirković – OK Vihor – M12</v>
      </c>
      <c r="J809" s="50" t="str">
        <f t="shared" si="37"/>
        <v>Hrvoje – Mirković – OK Vihor</v>
      </c>
      <c r="L809" s="50" t="str">
        <f t="shared" si="38"/>
        <v>Hrvoje – Mirković</v>
      </c>
      <c r="N809" s="113"/>
      <c r="O809" s="114"/>
      <c r="P809" s="115"/>
    </row>
    <row r="810" spans="2:16" x14ac:dyDescent="0.25">
      <c r="B810" s="113">
        <v>1877</v>
      </c>
      <c r="C810" s="114" t="s">
        <v>293</v>
      </c>
      <c r="D810" s="114" t="s">
        <v>700</v>
      </c>
      <c r="E810" s="114" t="s">
        <v>13</v>
      </c>
      <c r="F810" s="115" t="s">
        <v>247</v>
      </c>
      <c r="H810" s="50" t="str">
        <f t="shared" si="36"/>
        <v>Ivana – Mirković – OK Vihor – Ž21B</v>
      </c>
      <c r="J810" s="50" t="str">
        <f t="shared" si="37"/>
        <v>Ivana – Mirković – OK Vihor</v>
      </c>
      <c r="L810" s="50" t="str">
        <f t="shared" si="38"/>
        <v>Ivana – Mirković</v>
      </c>
      <c r="N810" s="113"/>
      <c r="O810" s="114"/>
      <c r="P810" s="115"/>
    </row>
    <row r="811" spans="2:16" x14ac:dyDescent="0.25">
      <c r="B811" s="113">
        <v>1224</v>
      </c>
      <c r="C811" s="114" t="s">
        <v>80</v>
      </c>
      <c r="D811" s="114" t="s">
        <v>700</v>
      </c>
      <c r="E811" s="114" t="s">
        <v>13</v>
      </c>
      <c r="F811" s="115" t="s">
        <v>141</v>
      </c>
      <c r="H811" s="50" t="str">
        <f t="shared" si="36"/>
        <v>Marijan – Mirković – OK Vihor – M45</v>
      </c>
      <c r="J811" s="50" t="str">
        <f t="shared" si="37"/>
        <v>Marijan – Mirković – OK Vihor</v>
      </c>
      <c r="L811" s="50" t="str">
        <f t="shared" si="38"/>
        <v>Marijan – Mirković</v>
      </c>
      <c r="N811" s="113"/>
      <c r="O811" s="114"/>
      <c r="P811" s="115"/>
    </row>
    <row r="812" spans="2:16" x14ac:dyDescent="0.25">
      <c r="B812" s="113">
        <v>1876</v>
      </c>
      <c r="C812" s="114" t="s">
        <v>386</v>
      </c>
      <c r="D812" s="114" t="s">
        <v>700</v>
      </c>
      <c r="E812" s="114" t="s">
        <v>13</v>
      </c>
      <c r="F812" s="115" t="s">
        <v>4</v>
      </c>
      <c r="H812" s="50" t="str">
        <f t="shared" si="36"/>
        <v>Mislav – Mirković – OK Vihor – M12</v>
      </c>
      <c r="J812" s="50" t="str">
        <f t="shared" si="37"/>
        <v>Mislav – Mirković – OK Vihor</v>
      </c>
      <c r="L812" s="50" t="str">
        <f t="shared" si="38"/>
        <v>Mislav – Mirković</v>
      </c>
      <c r="N812" s="113"/>
      <c r="O812" s="114"/>
      <c r="P812" s="115"/>
    </row>
    <row r="813" spans="2:16" x14ac:dyDescent="0.25">
      <c r="B813" s="113">
        <v>1395</v>
      </c>
      <c r="C813" s="114" t="s">
        <v>104</v>
      </c>
      <c r="D813" s="114" t="s">
        <v>700</v>
      </c>
      <c r="E813" s="114" t="s">
        <v>13</v>
      </c>
      <c r="F813" s="115" t="s">
        <v>41</v>
      </c>
      <c r="H813" s="50" t="str">
        <f t="shared" si="36"/>
        <v>Zvonimir – Mirković – OK Vihor – M16</v>
      </c>
      <c r="J813" s="50" t="str">
        <f t="shared" si="37"/>
        <v>Zvonimir – Mirković – OK Vihor</v>
      </c>
      <c r="L813" s="50" t="str">
        <f t="shared" si="38"/>
        <v>Zvonimir – Mirković</v>
      </c>
      <c r="N813" s="113"/>
      <c r="O813" s="114"/>
      <c r="P813" s="115"/>
    </row>
    <row r="814" spans="2:16" x14ac:dyDescent="0.25">
      <c r="B814" s="113">
        <v>1902</v>
      </c>
      <c r="C814" s="114" t="s">
        <v>967</v>
      </c>
      <c r="D814" s="114" t="s">
        <v>969</v>
      </c>
      <c r="E814" s="114" t="s">
        <v>13</v>
      </c>
      <c r="F814" s="115" t="s">
        <v>247</v>
      </c>
      <c r="H814" s="50" t="str">
        <f t="shared" si="36"/>
        <v>Maša – Miščević – OK Vihor – Ž21B</v>
      </c>
      <c r="J814" s="50" t="str">
        <f t="shared" si="37"/>
        <v>Maša – Miščević – OK Vihor</v>
      </c>
      <c r="L814" s="50" t="str">
        <f t="shared" si="38"/>
        <v>Maša – Miščević</v>
      </c>
      <c r="N814" s="113"/>
      <c r="O814" s="114"/>
      <c r="P814" s="115"/>
    </row>
    <row r="815" spans="2:16" x14ac:dyDescent="0.25">
      <c r="B815" s="113">
        <v>1328</v>
      </c>
      <c r="C815" s="114" t="s">
        <v>970</v>
      </c>
      <c r="D815" s="114" t="s">
        <v>628</v>
      </c>
      <c r="E815" s="114" t="s">
        <v>13</v>
      </c>
      <c r="F815" s="115" t="s">
        <v>91</v>
      </c>
      <c r="H815" s="50" t="str">
        <f t="shared" si="36"/>
        <v>Gordan – Mlinarić – OK Vihor – M21B</v>
      </c>
      <c r="J815" s="50" t="str">
        <f t="shared" si="37"/>
        <v>Gordan – Mlinarić – OK Vihor</v>
      </c>
      <c r="L815" s="50" t="str">
        <f t="shared" si="38"/>
        <v>Gordan – Mlinarić</v>
      </c>
      <c r="N815" s="113"/>
      <c r="O815" s="114"/>
      <c r="P815" s="115"/>
    </row>
    <row r="816" spans="2:16" x14ac:dyDescent="0.25">
      <c r="B816" s="113">
        <v>1804</v>
      </c>
      <c r="C816" s="114" t="s">
        <v>971</v>
      </c>
      <c r="D816" s="114" t="s">
        <v>972</v>
      </c>
      <c r="E816" s="114" t="s">
        <v>13</v>
      </c>
      <c r="F816" s="115"/>
      <c r="H816" s="50" t="str">
        <f t="shared" si="36"/>
        <v>Lucas – Nežić – OK Vihor</v>
      </c>
      <c r="J816" s="50" t="str">
        <f t="shared" si="37"/>
        <v>Lucas – Nežić – OK Vihor</v>
      </c>
      <c r="L816" s="50" t="str">
        <f t="shared" si="38"/>
        <v>Lucas – Nežić</v>
      </c>
      <c r="N816" s="113"/>
      <c r="O816" s="114"/>
      <c r="P816" s="115"/>
    </row>
    <row r="817" spans="2:16" x14ac:dyDescent="0.25">
      <c r="B817" s="113">
        <v>1445</v>
      </c>
      <c r="C817" s="114" t="s">
        <v>304</v>
      </c>
      <c r="D817" s="114" t="s">
        <v>34</v>
      </c>
      <c r="E817" s="114" t="s">
        <v>13</v>
      </c>
      <c r="F817" s="115" t="s">
        <v>303</v>
      </c>
      <c r="H817" s="50" t="str">
        <f t="shared" si="36"/>
        <v>Bojana – Nikolić – OK Vihor – Ž45</v>
      </c>
      <c r="J817" s="50" t="str">
        <f t="shared" si="37"/>
        <v>Bojana – Nikolić – OK Vihor</v>
      </c>
      <c r="L817" s="50" t="str">
        <f t="shared" si="38"/>
        <v>Bojana – Nikolić</v>
      </c>
      <c r="N817" s="113"/>
      <c r="O817" s="114"/>
      <c r="P817" s="115"/>
    </row>
    <row r="818" spans="2:16" x14ac:dyDescent="0.25">
      <c r="B818" s="113">
        <v>1041</v>
      </c>
      <c r="C818" s="114" t="s">
        <v>226</v>
      </c>
      <c r="D818" s="114" t="s">
        <v>34</v>
      </c>
      <c r="E818" s="114" t="s">
        <v>13</v>
      </c>
      <c r="F818" s="115" t="s">
        <v>219</v>
      </c>
      <c r="H818" s="50" t="str">
        <f t="shared" si="36"/>
        <v>Marta – Nikolić – OK Vihor – Ž16</v>
      </c>
      <c r="J818" s="50" t="str">
        <f t="shared" si="37"/>
        <v>Marta – Nikolić – OK Vihor</v>
      </c>
      <c r="L818" s="50" t="str">
        <f t="shared" si="38"/>
        <v>Marta – Nikolić</v>
      </c>
      <c r="N818" s="113"/>
      <c r="O818" s="119"/>
      <c r="P818" s="115"/>
    </row>
    <row r="819" spans="2:16" x14ac:dyDescent="0.25">
      <c r="B819" s="113">
        <v>1054</v>
      </c>
      <c r="C819" s="114" t="s">
        <v>35</v>
      </c>
      <c r="D819" s="114" t="s">
        <v>34</v>
      </c>
      <c r="E819" s="114" t="s">
        <v>13</v>
      </c>
      <c r="F819" s="115" t="s">
        <v>27</v>
      </c>
      <c r="H819" s="50" t="str">
        <f t="shared" si="36"/>
        <v>Matko – Nikolić – OK Vihor – M14</v>
      </c>
      <c r="J819" s="50" t="str">
        <f t="shared" si="37"/>
        <v>Matko – Nikolić – OK Vihor</v>
      </c>
      <c r="L819" s="50" t="str">
        <f t="shared" si="38"/>
        <v>Matko – Nikolić</v>
      </c>
      <c r="N819" s="113"/>
      <c r="O819" s="114"/>
      <c r="P819" s="115"/>
    </row>
    <row r="820" spans="2:16" x14ac:dyDescent="0.25">
      <c r="B820" s="113">
        <v>1923</v>
      </c>
      <c r="C820" s="114" t="s">
        <v>153</v>
      </c>
      <c r="D820" s="114" t="s">
        <v>973</v>
      </c>
      <c r="E820" s="114" t="s">
        <v>13</v>
      </c>
      <c r="F820" s="115"/>
      <c r="H820" s="50" t="str">
        <f t="shared" si="36"/>
        <v>Mladen – Nikšić – OK Vihor</v>
      </c>
      <c r="J820" s="50" t="str">
        <f t="shared" si="37"/>
        <v>Mladen – Nikšić – OK Vihor</v>
      </c>
      <c r="L820" s="50" t="str">
        <f t="shared" si="38"/>
        <v>Mladen – Nikšić</v>
      </c>
      <c r="N820" s="113"/>
      <c r="O820" s="114"/>
      <c r="P820" s="115"/>
    </row>
    <row r="821" spans="2:16" x14ac:dyDescent="0.25">
      <c r="B821" s="113">
        <v>1017</v>
      </c>
      <c r="C821" s="114" t="s">
        <v>131</v>
      </c>
      <c r="D821" s="114" t="s">
        <v>629</v>
      </c>
      <c r="E821" s="114" t="s">
        <v>13</v>
      </c>
      <c r="F821" s="115"/>
      <c r="H821" s="50" t="str">
        <f t="shared" si="36"/>
        <v>Goran – Novak – OK Vihor</v>
      </c>
      <c r="J821" s="50" t="str">
        <f t="shared" si="37"/>
        <v>Goran – Novak – OK Vihor</v>
      </c>
      <c r="L821" s="50" t="str">
        <f t="shared" si="38"/>
        <v>Goran – Novak</v>
      </c>
      <c r="N821" s="113"/>
      <c r="O821" s="114"/>
      <c r="P821" s="115"/>
    </row>
    <row r="822" spans="2:16" x14ac:dyDescent="0.25">
      <c r="B822" s="113">
        <v>1468</v>
      </c>
      <c r="C822" s="114" t="s">
        <v>110</v>
      </c>
      <c r="D822" s="114" t="s">
        <v>473</v>
      </c>
      <c r="E822" s="114" t="s">
        <v>13</v>
      </c>
      <c r="F822" s="115"/>
      <c r="H822" s="50" t="str">
        <f t="shared" si="36"/>
        <v>Ivor – Novosel – OK Vihor</v>
      </c>
      <c r="J822" s="50" t="str">
        <f t="shared" si="37"/>
        <v>Ivor – Novosel – OK Vihor</v>
      </c>
      <c r="L822" s="50" t="str">
        <f t="shared" si="38"/>
        <v>Ivor – Novosel</v>
      </c>
      <c r="N822" s="113"/>
      <c r="O822" s="114"/>
      <c r="P822" s="115"/>
    </row>
    <row r="823" spans="2:16" x14ac:dyDescent="0.25">
      <c r="B823" s="113">
        <v>1714</v>
      </c>
      <c r="C823" s="114" t="s">
        <v>974</v>
      </c>
      <c r="D823" s="114" t="s">
        <v>975</v>
      </c>
      <c r="E823" s="114" t="s">
        <v>13</v>
      </c>
      <c r="F823" s="115"/>
      <c r="H823" s="50" t="str">
        <f t="shared" si="36"/>
        <v>Danijel – Odak – OK Vihor</v>
      </c>
      <c r="J823" s="50" t="str">
        <f t="shared" si="37"/>
        <v>Danijel – Odak – OK Vihor</v>
      </c>
      <c r="L823" s="50" t="str">
        <f t="shared" si="38"/>
        <v>Danijel – Odak</v>
      </c>
      <c r="N823" s="113"/>
      <c r="O823" s="114"/>
      <c r="P823" s="115"/>
    </row>
    <row r="824" spans="2:16" x14ac:dyDescent="0.25">
      <c r="B824" s="113">
        <v>1712</v>
      </c>
      <c r="C824" s="114" t="s">
        <v>40</v>
      </c>
      <c r="D824" s="114" t="s">
        <v>975</v>
      </c>
      <c r="E824" s="114" t="s">
        <v>13</v>
      </c>
      <c r="F824" s="115"/>
      <c r="H824" s="50" t="str">
        <f t="shared" si="36"/>
        <v>Jakov – Odak – OK Vihor</v>
      </c>
      <c r="J824" s="50" t="str">
        <f t="shared" si="37"/>
        <v>Jakov – Odak – OK Vihor</v>
      </c>
      <c r="L824" s="50" t="str">
        <f t="shared" si="38"/>
        <v>Jakov – Odak</v>
      </c>
      <c r="N824" s="113"/>
      <c r="O824" s="114"/>
      <c r="P824" s="115"/>
    </row>
    <row r="825" spans="2:16" x14ac:dyDescent="0.25">
      <c r="B825" s="113">
        <v>1711</v>
      </c>
      <c r="C825" s="114" t="s">
        <v>311</v>
      </c>
      <c r="D825" s="114" t="s">
        <v>975</v>
      </c>
      <c r="E825" s="114" t="s">
        <v>13</v>
      </c>
      <c r="F825" s="115"/>
      <c r="H825" s="50" t="str">
        <f t="shared" si="36"/>
        <v>Nataša – Odak – OK Vihor</v>
      </c>
      <c r="J825" s="50" t="str">
        <f t="shared" si="37"/>
        <v>Nataša – Odak – OK Vihor</v>
      </c>
      <c r="L825" s="50" t="str">
        <f t="shared" si="38"/>
        <v>Nataša – Odak</v>
      </c>
      <c r="N825" s="113"/>
      <c r="O825" s="114"/>
      <c r="P825" s="115"/>
    </row>
    <row r="826" spans="2:16" x14ac:dyDescent="0.25">
      <c r="B826" s="113">
        <v>1713</v>
      </c>
      <c r="C826" s="114" t="s">
        <v>648</v>
      </c>
      <c r="D826" s="114" t="s">
        <v>975</v>
      </c>
      <c r="E826" s="114" t="s">
        <v>13</v>
      </c>
      <c r="F826" s="115"/>
      <c r="H826" s="50" t="str">
        <f t="shared" si="36"/>
        <v>Toni – Odak – OK Vihor</v>
      </c>
      <c r="J826" s="50" t="str">
        <f t="shared" si="37"/>
        <v>Toni – Odak – OK Vihor</v>
      </c>
      <c r="L826" s="50" t="str">
        <f t="shared" si="38"/>
        <v>Toni – Odak</v>
      </c>
      <c r="N826" s="113"/>
      <c r="O826" s="114"/>
      <c r="P826" s="115"/>
    </row>
    <row r="827" spans="2:16" x14ac:dyDescent="0.25">
      <c r="B827" s="113">
        <v>1022</v>
      </c>
      <c r="C827" s="114" t="s">
        <v>976</v>
      </c>
      <c r="D827" s="114" t="s">
        <v>977</v>
      </c>
      <c r="E827" s="114" t="s">
        <v>13</v>
      </c>
      <c r="F827" s="115"/>
      <c r="H827" s="50" t="str">
        <f t="shared" si="36"/>
        <v>Max – Omerzu – OK Vihor</v>
      </c>
      <c r="J827" s="50" t="str">
        <f t="shared" si="37"/>
        <v>Max – Omerzu – OK Vihor</v>
      </c>
      <c r="L827" s="50" t="str">
        <f t="shared" si="38"/>
        <v>Max – Omerzu</v>
      </c>
      <c r="N827" s="113"/>
      <c r="O827" s="114"/>
      <c r="P827" s="115"/>
    </row>
    <row r="828" spans="2:16" x14ac:dyDescent="0.25">
      <c r="B828" s="113">
        <v>1446</v>
      </c>
      <c r="C828" s="114" t="s">
        <v>978</v>
      </c>
      <c r="D828" s="114" t="s">
        <v>979</v>
      </c>
      <c r="E828" s="114" t="s">
        <v>13</v>
      </c>
      <c r="F828" s="115" t="s">
        <v>91</v>
      </c>
      <c r="H828" s="50" t="str">
        <f t="shared" si="36"/>
        <v>Boško – Opalić – OK Vihor – M21B</v>
      </c>
      <c r="J828" s="50" t="str">
        <f t="shared" si="37"/>
        <v>Boško – Opalić – OK Vihor</v>
      </c>
      <c r="L828" s="50" t="str">
        <f t="shared" si="38"/>
        <v>Boško – Opalić</v>
      </c>
      <c r="N828" s="113"/>
      <c r="O828" s="114"/>
      <c r="P828" s="115"/>
    </row>
    <row r="829" spans="2:16" x14ac:dyDescent="0.25">
      <c r="B829" s="113">
        <v>1924</v>
      </c>
      <c r="C829" s="114" t="s">
        <v>980</v>
      </c>
      <c r="D829" s="114" t="s">
        <v>981</v>
      </c>
      <c r="E829" s="114" t="s">
        <v>13</v>
      </c>
      <c r="F829" s="115" t="s">
        <v>247</v>
      </c>
      <c r="H829" s="50" t="str">
        <f t="shared" si="36"/>
        <v>Ljiljana – Oršulić – OK Vihor – Ž21B</v>
      </c>
      <c r="J829" s="50" t="str">
        <f t="shared" si="37"/>
        <v>Ljiljana – Oršulić – OK Vihor</v>
      </c>
      <c r="L829" s="50" t="str">
        <f t="shared" si="38"/>
        <v>Ljiljana – Oršulić</v>
      </c>
      <c r="N829" s="113"/>
      <c r="O829" s="114"/>
      <c r="P829" s="115"/>
    </row>
    <row r="830" spans="2:16" x14ac:dyDescent="0.25">
      <c r="B830" s="113">
        <v>1168</v>
      </c>
      <c r="C830" s="114" t="s">
        <v>191</v>
      </c>
      <c r="D830" s="114" t="s">
        <v>190</v>
      </c>
      <c r="E830" s="114" t="s">
        <v>13</v>
      </c>
      <c r="F830" s="115" t="s">
        <v>196</v>
      </c>
      <c r="H830" s="50" t="str">
        <f t="shared" si="36"/>
        <v>Ines – Ostajmer – OK Vihor – Ž12</v>
      </c>
      <c r="J830" s="50" t="str">
        <f t="shared" si="37"/>
        <v>Ines – Ostajmer – OK Vihor</v>
      </c>
      <c r="L830" s="50" t="str">
        <f t="shared" si="38"/>
        <v>Ines – Ostajmer</v>
      </c>
      <c r="N830" s="113"/>
      <c r="O830" s="114"/>
      <c r="P830" s="115"/>
    </row>
    <row r="831" spans="2:16" x14ac:dyDescent="0.25">
      <c r="B831" s="113">
        <v>1716</v>
      </c>
      <c r="C831" s="114" t="s">
        <v>804</v>
      </c>
      <c r="D831" s="114" t="s">
        <v>982</v>
      </c>
      <c r="E831" s="114" t="s">
        <v>13</v>
      </c>
      <c r="F831" s="115"/>
      <c r="H831" s="50" t="str">
        <f t="shared" si="36"/>
        <v>Barbara – Pajk – OK Vihor</v>
      </c>
      <c r="J831" s="50" t="str">
        <f t="shared" si="37"/>
        <v>Barbara – Pajk – OK Vihor</v>
      </c>
      <c r="L831" s="50" t="str">
        <f t="shared" si="38"/>
        <v>Barbara – Pajk</v>
      </c>
      <c r="N831" s="113"/>
      <c r="O831" s="114"/>
      <c r="P831" s="115"/>
    </row>
    <row r="832" spans="2:16" x14ac:dyDescent="0.25">
      <c r="B832" s="113">
        <v>1715</v>
      </c>
      <c r="C832" s="114" t="s">
        <v>983</v>
      </c>
      <c r="D832" s="114" t="s">
        <v>982</v>
      </c>
      <c r="E832" s="114" t="s">
        <v>13</v>
      </c>
      <c r="F832" s="115"/>
      <c r="H832" s="50" t="str">
        <f t="shared" si="36"/>
        <v>Leonard – Pajk – OK Vihor</v>
      </c>
      <c r="J832" s="50" t="str">
        <f t="shared" si="37"/>
        <v>Leonard – Pajk – OK Vihor</v>
      </c>
      <c r="L832" s="50" t="str">
        <f t="shared" si="38"/>
        <v>Leonard – Pajk</v>
      </c>
      <c r="N832" s="113"/>
      <c r="O832" s="114"/>
      <c r="P832" s="115"/>
    </row>
    <row r="833" spans="2:16" x14ac:dyDescent="0.25">
      <c r="B833" s="113">
        <v>1038</v>
      </c>
      <c r="C833" s="114" t="s">
        <v>850</v>
      </c>
      <c r="D833" s="114" t="s">
        <v>254</v>
      </c>
      <c r="E833" s="114" t="s">
        <v>13</v>
      </c>
      <c r="F833" s="115"/>
      <c r="H833" s="50" t="str">
        <f t="shared" si="36"/>
        <v>Zoran – Pajnić – OK Vihor</v>
      </c>
      <c r="J833" s="50" t="str">
        <f t="shared" si="37"/>
        <v>Zoran – Pajnić – OK Vihor</v>
      </c>
      <c r="L833" s="50" t="str">
        <f t="shared" si="38"/>
        <v>Zoran – Pajnić</v>
      </c>
      <c r="N833" s="113"/>
      <c r="O833" s="114"/>
      <c r="P833" s="115"/>
    </row>
    <row r="834" spans="2:16" x14ac:dyDescent="0.25">
      <c r="B834" s="113">
        <v>1925</v>
      </c>
      <c r="C834" s="114" t="s">
        <v>984</v>
      </c>
      <c r="D834" s="114" t="s">
        <v>985</v>
      </c>
      <c r="E834" s="114" t="s">
        <v>13</v>
      </c>
      <c r="F834" s="115" t="s">
        <v>141</v>
      </c>
      <c r="H834" s="50" t="str">
        <f t="shared" si="36"/>
        <v>Alen – Paliska – OK Vihor – M45</v>
      </c>
      <c r="J834" s="50" t="str">
        <f t="shared" si="37"/>
        <v>Alen – Paliska – OK Vihor</v>
      </c>
      <c r="L834" s="50" t="str">
        <f t="shared" si="38"/>
        <v>Alen – Paliska</v>
      </c>
      <c r="N834" s="113"/>
      <c r="O834" s="114"/>
      <c r="P834" s="115"/>
    </row>
    <row r="835" spans="2:16" x14ac:dyDescent="0.25">
      <c r="B835" s="113">
        <v>1805</v>
      </c>
      <c r="C835" s="114" t="s">
        <v>57</v>
      </c>
      <c r="D835" s="114" t="s">
        <v>986</v>
      </c>
      <c r="E835" s="114" t="s">
        <v>13</v>
      </c>
      <c r="F835" s="115"/>
      <c r="H835" s="50" t="str">
        <f t="shared" si="36"/>
        <v>Ivan – Papak – OK Vihor</v>
      </c>
      <c r="J835" s="50" t="str">
        <f t="shared" si="37"/>
        <v>Ivan – Papak – OK Vihor</v>
      </c>
      <c r="L835" s="50" t="str">
        <f t="shared" si="38"/>
        <v>Ivan – Papak</v>
      </c>
      <c r="N835" s="113"/>
      <c r="O835" s="114"/>
      <c r="P835" s="115"/>
    </row>
    <row r="836" spans="2:16" x14ac:dyDescent="0.25">
      <c r="B836" s="113">
        <v>1189</v>
      </c>
      <c r="C836" s="114" t="s">
        <v>315</v>
      </c>
      <c r="D836" s="114" t="s">
        <v>181</v>
      </c>
      <c r="E836" s="114" t="s">
        <v>13</v>
      </c>
      <c r="F836" s="115" t="s">
        <v>247</v>
      </c>
      <c r="H836" s="50" t="str">
        <f t="shared" si="36"/>
        <v>Ana-Marija – Pavić – OK Vihor – Ž21B</v>
      </c>
      <c r="J836" s="50" t="str">
        <f t="shared" si="37"/>
        <v>Ana-Marija – Pavić – OK Vihor</v>
      </c>
      <c r="L836" s="50" t="str">
        <f t="shared" si="38"/>
        <v>Ana-Marija – Pavić</v>
      </c>
      <c r="N836" s="113"/>
      <c r="O836" s="114"/>
      <c r="P836" s="115"/>
    </row>
    <row r="837" spans="2:16" x14ac:dyDescent="0.25">
      <c r="B837" s="113">
        <v>1813</v>
      </c>
      <c r="C837" s="114" t="s">
        <v>987</v>
      </c>
      <c r="D837" s="114" t="s">
        <v>181</v>
      </c>
      <c r="E837" s="114" t="s">
        <v>13</v>
      </c>
      <c r="F837" s="115"/>
      <c r="H837" s="50" t="str">
        <f t="shared" si="36"/>
        <v>Margareta – Pavić – OK Vihor</v>
      </c>
      <c r="J837" s="50" t="str">
        <f t="shared" si="37"/>
        <v>Margareta – Pavić – OK Vihor</v>
      </c>
      <c r="L837" s="50" t="str">
        <f t="shared" si="38"/>
        <v>Margareta – Pavić</v>
      </c>
      <c r="N837" s="113"/>
      <c r="O837" s="114"/>
      <c r="P837" s="115"/>
    </row>
    <row r="838" spans="2:16" x14ac:dyDescent="0.25">
      <c r="B838" s="113">
        <v>1530</v>
      </c>
      <c r="C838" s="114" t="s">
        <v>209</v>
      </c>
      <c r="D838" s="114" t="s">
        <v>181</v>
      </c>
      <c r="E838" s="114" t="s">
        <v>13</v>
      </c>
      <c r="F838" s="115" t="s">
        <v>210</v>
      </c>
      <c r="H838" s="50" t="str">
        <f t="shared" si="36"/>
        <v>Monika – Pavić – OK Vihor – Ž14</v>
      </c>
      <c r="J838" s="50" t="str">
        <f t="shared" si="37"/>
        <v>Monika – Pavić – OK Vihor</v>
      </c>
      <c r="L838" s="50" t="str">
        <f t="shared" si="38"/>
        <v>Monika – Pavić</v>
      </c>
      <c r="N838" s="113"/>
      <c r="O838" s="114"/>
      <c r="P838" s="115"/>
    </row>
    <row r="839" spans="2:16" x14ac:dyDescent="0.25">
      <c r="B839" s="113">
        <v>1145</v>
      </c>
      <c r="C839" s="114" t="s">
        <v>76</v>
      </c>
      <c r="D839" s="114" t="s">
        <v>181</v>
      </c>
      <c r="E839" s="114" t="s">
        <v>13</v>
      </c>
      <c r="F839" s="115" t="s">
        <v>179</v>
      </c>
      <c r="H839" s="50" t="str">
        <f t="shared" si="36"/>
        <v>Tomislav – Pavić – OK Vihor – M65</v>
      </c>
      <c r="J839" s="50" t="str">
        <f t="shared" si="37"/>
        <v>Tomislav – Pavić – OK Vihor</v>
      </c>
      <c r="L839" s="50" t="str">
        <f t="shared" si="38"/>
        <v>Tomislav – Pavić</v>
      </c>
      <c r="N839" s="113"/>
      <c r="O839" s="114"/>
      <c r="P839" s="115"/>
    </row>
    <row r="840" spans="2:16" x14ac:dyDescent="0.25">
      <c r="B840" s="113">
        <v>1118</v>
      </c>
      <c r="C840" s="114" t="s">
        <v>988</v>
      </c>
      <c r="D840" s="114" t="s">
        <v>181</v>
      </c>
      <c r="E840" s="114" t="s">
        <v>13</v>
      </c>
      <c r="F840" s="115" t="s">
        <v>41</v>
      </c>
      <c r="H840" s="50" t="str">
        <f t="shared" si="36"/>
        <v>Viktor – Pavić – OK Vihor – M16</v>
      </c>
      <c r="J840" s="50" t="str">
        <f t="shared" si="37"/>
        <v>Viktor – Pavić – OK Vihor</v>
      </c>
      <c r="L840" s="50" t="str">
        <f t="shared" si="38"/>
        <v>Viktor – Pavić</v>
      </c>
      <c r="N840" s="113"/>
      <c r="O840" s="114"/>
      <c r="P840" s="115"/>
    </row>
    <row r="841" spans="2:16" x14ac:dyDescent="0.25">
      <c r="B841" s="113">
        <v>1717</v>
      </c>
      <c r="C841" s="114" t="s">
        <v>192</v>
      </c>
      <c r="D841" s="114" t="s">
        <v>989</v>
      </c>
      <c r="E841" s="114" t="s">
        <v>13</v>
      </c>
      <c r="F841" s="115"/>
      <c r="H841" s="50" t="str">
        <f t="shared" si="36"/>
        <v>Ana – Pavin – OK Vihor</v>
      </c>
      <c r="J841" s="50" t="str">
        <f t="shared" si="37"/>
        <v>Ana – Pavin – OK Vihor</v>
      </c>
      <c r="L841" s="50" t="str">
        <f t="shared" si="38"/>
        <v>Ana – Pavin</v>
      </c>
      <c r="N841" s="113"/>
      <c r="O841" s="114"/>
      <c r="P841" s="115"/>
    </row>
    <row r="842" spans="2:16" x14ac:dyDescent="0.25">
      <c r="B842" s="113">
        <v>1391</v>
      </c>
      <c r="C842" s="114" t="s">
        <v>312</v>
      </c>
      <c r="D842" s="114" t="s">
        <v>156</v>
      </c>
      <c r="E842" s="114" t="s">
        <v>13</v>
      </c>
      <c r="F842" s="115" t="s">
        <v>303</v>
      </c>
      <c r="H842" s="50" t="str">
        <f t="shared" si="36"/>
        <v>Daliborka – Pavlin – OK Vihor – Ž45</v>
      </c>
      <c r="J842" s="50" t="str">
        <f t="shared" si="37"/>
        <v>Daliborka – Pavlin – OK Vihor</v>
      </c>
      <c r="L842" s="50" t="str">
        <f t="shared" si="38"/>
        <v>Daliborka – Pavlin</v>
      </c>
      <c r="N842" s="113"/>
      <c r="O842" s="114"/>
      <c r="P842" s="115"/>
    </row>
    <row r="843" spans="2:16" x14ac:dyDescent="0.25">
      <c r="B843" s="113">
        <v>1237</v>
      </c>
      <c r="C843" s="114" t="s">
        <v>82</v>
      </c>
      <c r="D843" s="114" t="s">
        <v>156</v>
      </c>
      <c r="E843" s="114" t="s">
        <v>13</v>
      </c>
      <c r="F843" s="115" t="s">
        <v>141</v>
      </c>
      <c r="H843" s="50" t="str">
        <f t="shared" ref="H843:H906" si="39">IF(C843="","",C843) &amp; IF(D843="",""," – " &amp; D843) &amp; IF(E843="",""," – " &amp; E843) &amp; IF(F843="",""," – " &amp; F843)</f>
        <v>Domagoj – Pavlin – OK Vihor – M45</v>
      </c>
      <c r="J843" s="50" t="str">
        <f t="shared" ref="J843:J906" si="40">IF(C843="","",C843) &amp; IF(D843="",""," – " &amp; D843) &amp; IF(E843="",""," – " &amp; E843)</f>
        <v>Domagoj – Pavlin – OK Vihor</v>
      </c>
      <c r="L843" s="50" t="str">
        <f t="shared" ref="L843:L906" si="41">IF(C843="","",C843) &amp; IF(D843="",""," – " &amp; D843)</f>
        <v>Domagoj – Pavlin</v>
      </c>
      <c r="N843" s="113"/>
      <c r="O843" s="114"/>
      <c r="P843" s="115"/>
    </row>
    <row r="844" spans="2:16" x14ac:dyDescent="0.25">
      <c r="B844" s="113">
        <v>1431</v>
      </c>
      <c r="C844" s="114" t="s">
        <v>227</v>
      </c>
      <c r="D844" s="114" t="s">
        <v>156</v>
      </c>
      <c r="E844" s="114" t="s">
        <v>13</v>
      </c>
      <c r="F844" s="115" t="s">
        <v>228</v>
      </c>
      <c r="H844" s="50" t="str">
        <f t="shared" si="39"/>
        <v>Paula – Pavlin – OK Vihor – Ž20</v>
      </c>
      <c r="J844" s="50" t="str">
        <f t="shared" si="40"/>
        <v>Paula – Pavlin – OK Vihor</v>
      </c>
      <c r="L844" s="50" t="str">
        <f t="shared" si="41"/>
        <v>Paula – Pavlin</v>
      </c>
      <c r="N844" s="113"/>
      <c r="O844" s="114"/>
      <c r="P844" s="115"/>
    </row>
    <row r="845" spans="2:16" x14ac:dyDescent="0.25">
      <c r="B845" s="113">
        <v>1718</v>
      </c>
      <c r="C845" s="114" t="s">
        <v>366</v>
      </c>
      <c r="D845" s="114" t="s">
        <v>990</v>
      </c>
      <c r="E845" s="114" t="s">
        <v>13</v>
      </c>
      <c r="F845" s="115"/>
      <c r="H845" s="50" t="str">
        <f t="shared" si="39"/>
        <v>Leon – Pavliša – OK Vihor</v>
      </c>
      <c r="J845" s="50" t="str">
        <f t="shared" si="40"/>
        <v>Leon – Pavliša – OK Vihor</v>
      </c>
      <c r="L845" s="50" t="str">
        <f t="shared" si="41"/>
        <v>Leon – Pavliša</v>
      </c>
      <c r="N845" s="113"/>
      <c r="O845" s="114"/>
      <c r="P845" s="115"/>
    </row>
    <row r="846" spans="2:16" x14ac:dyDescent="0.25">
      <c r="B846" s="113">
        <v>1340</v>
      </c>
      <c r="C846" s="114" t="s">
        <v>314</v>
      </c>
      <c r="D846" s="114" t="s">
        <v>313</v>
      </c>
      <c r="E846" s="114" t="s">
        <v>13</v>
      </c>
      <c r="F846" s="115" t="s">
        <v>303</v>
      </c>
      <c r="H846" s="50" t="str">
        <f t="shared" si="39"/>
        <v>Sanja – Penc – OK Vihor – Ž45</v>
      </c>
      <c r="J846" s="50" t="str">
        <f t="shared" si="40"/>
        <v>Sanja – Penc – OK Vihor</v>
      </c>
      <c r="L846" s="50" t="str">
        <f t="shared" si="41"/>
        <v>Sanja – Penc</v>
      </c>
      <c r="N846" s="113"/>
      <c r="O846" s="114"/>
      <c r="P846" s="115"/>
    </row>
    <row r="847" spans="2:16" x14ac:dyDescent="0.25">
      <c r="B847" s="113">
        <v>1248</v>
      </c>
      <c r="C847" s="114" t="s">
        <v>991</v>
      </c>
      <c r="D847" s="114" t="s">
        <v>111</v>
      </c>
      <c r="E847" s="114" t="s">
        <v>13</v>
      </c>
      <c r="F847" s="115" t="s">
        <v>247</v>
      </c>
      <c r="H847" s="50" t="str">
        <f t="shared" si="39"/>
        <v>Jelka – Penić – OK Vihor – Ž21B</v>
      </c>
      <c r="J847" s="50" t="str">
        <f t="shared" si="40"/>
        <v>Jelka – Penić – OK Vihor</v>
      </c>
      <c r="L847" s="50" t="str">
        <f t="shared" si="41"/>
        <v>Jelka – Penić</v>
      </c>
      <c r="N847" s="113"/>
      <c r="O847" s="114"/>
      <c r="P847" s="115"/>
    </row>
    <row r="848" spans="2:16" x14ac:dyDescent="0.25">
      <c r="B848" s="113">
        <v>1277</v>
      </c>
      <c r="C848" s="114" t="s">
        <v>112</v>
      </c>
      <c r="D848" s="114" t="s">
        <v>111</v>
      </c>
      <c r="E848" s="114" t="s">
        <v>13</v>
      </c>
      <c r="F848" s="115" t="s">
        <v>91</v>
      </c>
      <c r="H848" s="50" t="str">
        <f t="shared" si="39"/>
        <v>Jerko – Penić – OK Vihor – M21B</v>
      </c>
      <c r="J848" s="50" t="str">
        <f t="shared" si="40"/>
        <v>Jerko – Penić – OK Vihor</v>
      </c>
      <c r="L848" s="50" t="str">
        <f t="shared" si="41"/>
        <v>Jerko – Penić</v>
      </c>
      <c r="N848" s="113"/>
      <c r="O848" s="114"/>
      <c r="P848" s="115"/>
    </row>
    <row r="849" spans="2:16" x14ac:dyDescent="0.25">
      <c r="B849" s="113">
        <v>1030</v>
      </c>
      <c r="C849" s="114" t="s">
        <v>655</v>
      </c>
      <c r="D849" s="114" t="s">
        <v>992</v>
      </c>
      <c r="E849" s="114" t="s">
        <v>13</v>
      </c>
      <c r="F849" s="115"/>
      <c r="H849" s="50" t="str">
        <f t="shared" si="39"/>
        <v>Silvija – Perak – OK Vihor</v>
      </c>
      <c r="J849" s="50" t="str">
        <f t="shared" si="40"/>
        <v>Silvija – Perak – OK Vihor</v>
      </c>
      <c r="L849" s="50" t="str">
        <f t="shared" si="41"/>
        <v>Silvija – Perak</v>
      </c>
      <c r="N849" s="113"/>
      <c r="O849" s="114"/>
      <c r="P849" s="115"/>
    </row>
    <row r="850" spans="2:16" x14ac:dyDescent="0.25">
      <c r="B850" s="113">
        <v>1361</v>
      </c>
      <c r="C850" s="114" t="s">
        <v>263</v>
      </c>
      <c r="D850" s="114" t="s">
        <v>262</v>
      </c>
      <c r="E850" s="114" t="s">
        <v>13</v>
      </c>
      <c r="F850" s="115" t="s">
        <v>247</v>
      </c>
      <c r="H850" s="50" t="str">
        <f t="shared" si="39"/>
        <v>Mihaela Marija – Perković – OK Vihor – Ž21B</v>
      </c>
      <c r="J850" s="50" t="str">
        <f t="shared" si="40"/>
        <v>Mihaela Marija – Perković – OK Vihor</v>
      </c>
      <c r="L850" s="50" t="str">
        <f t="shared" si="41"/>
        <v>Mihaela Marija – Perković</v>
      </c>
      <c r="N850" s="113"/>
      <c r="O850" s="114"/>
      <c r="P850" s="115"/>
    </row>
    <row r="851" spans="2:16" x14ac:dyDescent="0.25">
      <c r="B851" s="113">
        <v>1359</v>
      </c>
      <c r="C851" s="114" t="s">
        <v>90</v>
      </c>
      <c r="D851" s="114" t="s">
        <v>89</v>
      </c>
      <c r="E851" s="114" t="s">
        <v>13</v>
      </c>
      <c r="F851" s="115" t="s">
        <v>91</v>
      </c>
      <c r="H851" s="50" t="str">
        <f t="shared" si="39"/>
        <v>Danko – Pleše – OK Vihor – M21B</v>
      </c>
      <c r="J851" s="50" t="str">
        <f t="shared" si="40"/>
        <v>Danko – Pleše – OK Vihor</v>
      </c>
      <c r="L851" s="50" t="str">
        <f t="shared" si="41"/>
        <v>Danko – Pleše</v>
      </c>
      <c r="N851" s="113"/>
      <c r="O851" s="114"/>
      <c r="P851" s="115"/>
    </row>
    <row r="852" spans="2:16" x14ac:dyDescent="0.25">
      <c r="B852" s="113">
        <v>1433</v>
      </c>
      <c r="C852" s="114" t="s">
        <v>597</v>
      </c>
      <c r="D852" s="114" t="s">
        <v>993</v>
      </c>
      <c r="E852" s="114" t="s">
        <v>13</v>
      </c>
      <c r="F852" s="115" t="s">
        <v>91</v>
      </c>
      <c r="H852" s="50" t="str">
        <f t="shared" si="39"/>
        <v>Alan – Požgaj – OK Vihor – M21B</v>
      </c>
      <c r="J852" s="50" t="str">
        <f t="shared" si="40"/>
        <v>Alan – Požgaj – OK Vihor</v>
      </c>
      <c r="L852" s="50" t="str">
        <f t="shared" si="41"/>
        <v>Alan – Požgaj</v>
      </c>
      <c r="N852" s="113"/>
      <c r="O852" s="114"/>
      <c r="P852" s="115"/>
    </row>
    <row r="853" spans="2:16" x14ac:dyDescent="0.25">
      <c r="B853" s="113">
        <v>1389</v>
      </c>
      <c r="C853" s="114" t="s">
        <v>281</v>
      </c>
      <c r="D853" s="114" t="s">
        <v>993</v>
      </c>
      <c r="E853" s="114" t="s">
        <v>13</v>
      </c>
      <c r="F853" s="115"/>
      <c r="H853" s="50" t="str">
        <f t="shared" si="39"/>
        <v>Irena – Požgaj – OK Vihor</v>
      </c>
      <c r="J853" s="50" t="str">
        <f t="shared" si="40"/>
        <v>Irena – Požgaj – OK Vihor</v>
      </c>
      <c r="L853" s="50" t="str">
        <f t="shared" si="41"/>
        <v>Irena – Požgaj</v>
      </c>
      <c r="N853" s="113"/>
      <c r="O853" s="114"/>
      <c r="P853" s="115"/>
    </row>
    <row r="854" spans="2:16" x14ac:dyDescent="0.25">
      <c r="B854" s="113">
        <v>1172</v>
      </c>
      <c r="C854" s="114" t="s">
        <v>21</v>
      </c>
      <c r="D854" s="114" t="s">
        <v>993</v>
      </c>
      <c r="E854" s="114" t="s">
        <v>13</v>
      </c>
      <c r="F854" s="115" t="s">
        <v>50</v>
      </c>
      <c r="H854" s="50" t="str">
        <f t="shared" si="39"/>
        <v>Karlo – Požgaj – OK Vihor – M20</v>
      </c>
      <c r="J854" s="50" t="str">
        <f t="shared" si="40"/>
        <v>Karlo – Požgaj – OK Vihor</v>
      </c>
      <c r="L854" s="50" t="str">
        <f t="shared" si="41"/>
        <v>Karlo – Požgaj</v>
      </c>
      <c r="N854" s="113"/>
      <c r="O854" s="114"/>
      <c r="P854" s="115"/>
    </row>
    <row r="855" spans="2:16" x14ac:dyDescent="0.25">
      <c r="B855" s="113">
        <v>1185</v>
      </c>
      <c r="C855" s="114" t="s">
        <v>983</v>
      </c>
      <c r="D855" s="114" t="s">
        <v>993</v>
      </c>
      <c r="E855" s="114" t="s">
        <v>13</v>
      </c>
      <c r="F855" s="115"/>
      <c r="H855" s="50" t="str">
        <f t="shared" si="39"/>
        <v>Leonard – Požgaj – OK Vihor</v>
      </c>
      <c r="J855" s="50" t="str">
        <f t="shared" si="40"/>
        <v>Leonard – Požgaj – OK Vihor</v>
      </c>
      <c r="L855" s="50" t="str">
        <f t="shared" si="41"/>
        <v>Leonard – Požgaj</v>
      </c>
      <c r="N855" s="113"/>
      <c r="O855" s="114"/>
      <c r="P855" s="115"/>
    </row>
    <row r="856" spans="2:16" x14ac:dyDescent="0.25">
      <c r="B856" s="113">
        <v>1213</v>
      </c>
      <c r="C856" s="114" t="s">
        <v>23</v>
      </c>
      <c r="D856" s="114" t="s">
        <v>993</v>
      </c>
      <c r="E856" s="114" t="s">
        <v>13</v>
      </c>
      <c r="F856" s="115" t="s">
        <v>4</v>
      </c>
      <c r="H856" s="50" t="str">
        <f t="shared" si="39"/>
        <v>Luka – Požgaj – OK Vihor – M12</v>
      </c>
      <c r="J856" s="50" t="str">
        <f t="shared" si="40"/>
        <v>Luka – Požgaj – OK Vihor</v>
      </c>
      <c r="L856" s="50" t="str">
        <f t="shared" si="41"/>
        <v>Luka – Požgaj</v>
      </c>
      <c r="N856" s="113"/>
      <c r="O856" s="114"/>
      <c r="P856" s="115"/>
    </row>
    <row r="857" spans="2:16" x14ac:dyDescent="0.25">
      <c r="B857" s="113">
        <v>1926</v>
      </c>
      <c r="C857" s="114" t="s">
        <v>153</v>
      </c>
      <c r="D857" s="114" t="s">
        <v>994</v>
      </c>
      <c r="E857" s="114" t="s">
        <v>13</v>
      </c>
      <c r="F857" s="115" t="s">
        <v>91</v>
      </c>
      <c r="H857" s="50" t="str">
        <f t="shared" si="39"/>
        <v>Mladen – Prekrat – OK Vihor – M21B</v>
      </c>
      <c r="J857" s="50" t="str">
        <f t="shared" si="40"/>
        <v>Mladen – Prekrat – OK Vihor</v>
      </c>
      <c r="L857" s="50" t="str">
        <f t="shared" si="41"/>
        <v>Mladen – Prekrat</v>
      </c>
      <c r="N857" s="113"/>
      <c r="O857" s="114"/>
      <c r="P857" s="115"/>
    </row>
    <row r="858" spans="2:16" x14ac:dyDescent="0.25">
      <c r="B858" s="113">
        <v>1508</v>
      </c>
      <c r="C858" s="114" t="s">
        <v>227</v>
      </c>
      <c r="D858" s="114" t="s">
        <v>995</v>
      </c>
      <c r="E858" s="114" t="s">
        <v>13</v>
      </c>
      <c r="F858" s="115" t="s">
        <v>231</v>
      </c>
      <c r="H858" s="50" t="str">
        <f t="shared" si="39"/>
        <v>Paula – Prpić – OK Vihor – Ž21A</v>
      </c>
      <c r="J858" s="50" t="str">
        <f t="shared" si="40"/>
        <v>Paula – Prpić – OK Vihor</v>
      </c>
      <c r="L858" s="50" t="str">
        <f t="shared" si="41"/>
        <v>Paula – Prpić</v>
      </c>
      <c r="N858" s="113"/>
      <c r="O858" s="114"/>
      <c r="P858" s="115"/>
    </row>
    <row r="859" spans="2:16" x14ac:dyDescent="0.25">
      <c r="B859" s="113">
        <v>1502</v>
      </c>
      <c r="C859" s="114" t="s">
        <v>996</v>
      </c>
      <c r="D859" s="114" t="s">
        <v>997</v>
      </c>
      <c r="E859" s="114" t="s">
        <v>13</v>
      </c>
      <c r="F859" s="115" t="s">
        <v>247</v>
      </c>
      <c r="H859" s="50" t="str">
        <f t="shared" si="39"/>
        <v>Vedrana – Radić – OK Vihor – Ž21B</v>
      </c>
      <c r="J859" s="50" t="str">
        <f t="shared" si="40"/>
        <v>Vedrana – Radić – OK Vihor</v>
      </c>
      <c r="L859" s="50" t="str">
        <f t="shared" si="41"/>
        <v>Vedrana – Radić</v>
      </c>
      <c r="N859" s="113"/>
      <c r="O859" s="114"/>
      <c r="P859" s="115"/>
    </row>
    <row r="860" spans="2:16" x14ac:dyDescent="0.25">
      <c r="B860" s="113">
        <v>1421</v>
      </c>
      <c r="C860" s="114" t="s">
        <v>998</v>
      </c>
      <c r="D860" s="114" t="s">
        <v>999</v>
      </c>
      <c r="E860" s="114" t="s">
        <v>13</v>
      </c>
      <c r="F860" s="115" t="s">
        <v>247</v>
      </c>
      <c r="H860" s="50" t="str">
        <f t="shared" si="39"/>
        <v>Marijeta – Radman – OK Vihor – Ž21B</v>
      </c>
      <c r="J860" s="50" t="str">
        <f t="shared" si="40"/>
        <v>Marijeta – Radman – OK Vihor</v>
      </c>
      <c r="L860" s="50" t="str">
        <f t="shared" si="41"/>
        <v>Marijeta – Radman</v>
      </c>
      <c r="N860" s="113"/>
      <c r="O860" s="114"/>
      <c r="P860" s="115"/>
    </row>
    <row r="861" spans="2:16" x14ac:dyDescent="0.25">
      <c r="B861" s="113">
        <v>1074</v>
      </c>
      <c r="C861" s="114" t="s">
        <v>822</v>
      </c>
      <c r="D861" s="114" t="s">
        <v>1000</v>
      </c>
      <c r="E861" s="114" t="s">
        <v>13</v>
      </c>
      <c r="F861" s="115" t="s">
        <v>303</v>
      </c>
      <c r="H861" s="50" t="str">
        <f t="shared" si="39"/>
        <v>Anita – Radoš – OK Vihor – Ž45</v>
      </c>
      <c r="J861" s="50" t="str">
        <f t="shared" si="40"/>
        <v>Anita – Radoš – OK Vihor</v>
      </c>
      <c r="L861" s="50" t="str">
        <f t="shared" si="41"/>
        <v>Anita – Radoš</v>
      </c>
      <c r="N861" s="113"/>
      <c r="O861" s="114"/>
      <c r="P861" s="115"/>
    </row>
    <row r="862" spans="2:16" x14ac:dyDescent="0.25">
      <c r="B862" s="113">
        <v>1066</v>
      </c>
      <c r="C862" s="114" t="s">
        <v>499</v>
      </c>
      <c r="D862" s="114" t="s">
        <v>1000</v>
      </c>
      <c r="E862" s="114" t="s">
        <v>13</v>
      </c>
      <c r="F862" s="115" t="s">
        <v>4</v>
      </c>
      <c r="H862" s="50" t="str">
        <f t="shared" si="39"/>
        <v>Ante – Radoš – OK Vihor – M12</v>
      </c>
      <c r="J862" s="50" t="str">
        <f t="shared" si="40"/>
        <v>Ante – Radoš – OK Vihor</v>
      </c>
      <c r="L862" s="50" t="str">
        <f t="shared" si="41"/>
        <v>Ante – Radoš</v>
      </c>
      <c r="N862" s="113"/>
      <c r="O862" s="114"/>
      <c r="P862" s="115"/>
    </row>
    <row r="863" spans="2:16" x14ac:dyDescent="0.25">
      <c r="B863" s="113">
        <v>1547</v>
      </c>
      <c r="C863" s="114" t="s">
        <v>293</v>
      </c>
      <c r="D863" s="114" t="s">
        <v>1000</v>
      </c>
      <c r="E863" s="114" t="s">
        <v>13</v>
      </c>
      <c r="F863" s="115" t="s">
        <v>219</v>
      </c>
      <c r="H863" s="50" t="str">
        <f t="shared" si="39"/>
        <v>Ivana – Radoš – OK Vihor – Ž16</v>
      </c>
      <c r="J863" s="50" t="str">
        <f t="shared" si="40"/>
        <v>Ivana – Radoš – OK Vihor</v>
      </c>
      <c r="L863" s="50" t="str">
        <f t="shared" si="41"/>
        <v>Ivana – Radoš</v>
      </c>
      <c r="N863" s="113"/>
      <c r="O863" s="114"/>
      <c r="P863" s="115"/>
    </row>
    <row r="864" spans="2:16" x14ac:dyDescent="0.25">
      <c r="B864" s="113">
        <v>1745</v>
      </c>
      <c r="C864" s="114" t="s">
        <v>126</v>
      </c>
      <c r="D864" s="114" t="s">
        <v>1001</v>
      </c>
      <c r="E864" s="114" t="s">
        <v>13</v>
      </c>
      <c r="F864" s="115"/>
      <c r="H864" s="50" t="str">
        <f t="shared" si="39"/>
        <v>Franjo – Radošević – OK Vihor</v>
      </c>
      <c r="J864" s="50" t="str">
        <f t="shared" si="40"/>
        <v>Franjo – Radošević – OK Vihor</v>
      </c>
      <c r="L864" s="50" t="str">
        <f t="shared" si="41"/>
        <v>Franjo – Radošević</v>
      </c>
      <c r="N864" s="113"/>
      <c r="O864" s="114"/>
      <c r="P864" s="115"/>
    </row>
    <row r="865" spans="2:16" x14ac:dyDescent="0.25">
      <c r="B865" s="113">
        <v>1177</v>
      </c>
      <c r="C865" s="114" t="s">
        <v>535</v>
      </c>
      <c r="D865" s="114" t="s">
        <v>1002</v>
      </c>
      <c r="E865" s="114" t="s">
        <v>13</v>
      </c>
      <c r="F865" s="115" t="s">
        <v>303</v>
      </c>
      <c r="H865" s="50" t="str">
        <f t="shared" si="39"/>
        <v>Tamara – Radulić Butorac – OK Vihor – Ž45</v>
      </c>
      <c r="J865" s="50" t="str">
        <f t="shared" si="40"/>
        <v>Tamara – Radulić Butorac – OK Vihor</v>
      </c>
      <c r="L865" s="50" t="str">
        <f t="shared" si="41"/>
        <v>Tamara – Radulić Butorac</v>
      </c>
      <c r="N865" s="113"/>
      <c r="O865" s="114"/>
      <c r="P865" s="115"/>
    </row>
    <row r="866" spans="2:16" x14ac:dyDescent="0.25">
      <c r="B866" s="113">
        <v>1332</v>
      </c>
      <c r="C866" s="114" t="s">
        <v>1003</v>
      </c>
      <c r="D866" s="114" t="s">
        <v>1004</v>
      </c>
      <c r="E866" s="114" t="s">
        <v>13</v>
      </c>
      <c r="F866" s="115" t="s">
        <v>321</v>
      </c>
      <c r="H866" s="50" t="str">
        <f t="shared" si="39"/>
        <v>Žana – Rajić – OK Vihor – Ž55</v>
      </c>
      <c r="J866" s="50" t="str">
        <f t="shared" si="40"/>
        <v>Žana – Rajić – OK Vihor</v>
      </c>
      <c r="L866" s="50" t="str">
        <f t="shared" si="41"/>
        <v>Žana – Rajić</v>
      </c>
      <c r="N866" s="113"/>
      <c r="O866" s="114"/>
      <c r="P866" s="115"/>
    </row>
    <row r="867" spans="2:16" x14ac:dyDescent="0.25">
      <c r="B867" s="113">
        <v>1374</v>
      </c>
      <c r="C867" s="114" t="s">
        <v>137</v>
      </c>
      <c r="D867" s="114" t="s">
        <v>136</v>
      </c>
      <c r="E867" s="114" t="s">
        <v>13</v>
      </c>
      <c r="F867" s="115" t="s">
        <v>115</v>
      </c>
      <c r="H867" s="50" t="str">
        <f t="shared" si="39"/>
        <v>Duje – Rako – OK Vihor – M35</v>
      </c>
      <c r="J867" s="50" t="str">
        <f t="shared" si="40"/>
        <v>Duje – Rako – OK Vihor</v>
      </c>
      <c r="L867" s="50" t="str">
        <f t="shared" si="41"/>
        <v>Duje – Rako</v>
      </c>
      <c r="N867" s="113"/>
      <c r="O867" s="114"/>
      <c r="P867" s="115"/>
    </row>
    <row r="868" spans="2:16" x14ac:dyDescent="0.25">
      <c r="B868" s="113">
        <v>1098</v>
      </c>
      <c r="C868" s="114" t="s">
        <v>194</v>
      </c>
      <c r="D868" s="114" t="s">
        <v>136</v>
      </c>
      <c r="E868" s="114" t="s">
        <v>13</v>
      </c>
      <c r="F868" s="115" t="s">
        <v>4</v>
      </c>
      <c r="H868" s="50" t="str">
        <f t="shared" si="39"/>
        <v>Jure – Rako – OK Vihor – M12</v>
      </c>
      <c r="J868" s="50" t="str">
        <f t="shared" si="40"/>
        <v>Jure – Rako – OK Vihor</v>
      </c>
      <c r="L868" s="50" t="str">
        <f t="shared" si="41"/>
        <v>Jure – Rako</v>
      </c>
      <c r="N868" s="113"/>
      <c r="O868" s="114"/>
      <c r="P868" s="115"/>
    </row>
    <row r="869" spans="2:16" x14ac:dyDescent="0.25">
      <c r="B869" s="113">
        <v>1047</v>
      </c>
      <c r="C869" s="114" t="s">
        <v>213</v>
      </c>
      <c r="D869" s="114" t="s">
        <v>136</v>
      </c>
      <c r="E869" s="114" t="s">
        <v>13</v>
      </c>
      <c r="F869" s="115" t="s">
        <v>210</v>
      </c>
      <c r="H869" s="50" t="str">
        <f t="shared" si="39"/>
        <v>Paola – Rako – OK Vihor – Ž14</v>
      </c>
      <c r="J869" s="50" t="str">
        <f t="shared" si="40"/>
        <v>Paola – Rako – OK Vihor</v>
      </c>
      <c r="L869" s="50" t="str">
        <f t="shared" si="41"/>
        <v>Paola – Rako</v>
      </c>
      <c r="N869" s="113"/>
      <c r="O869" s="114"/>
      <c r="P869" s="115"/>
    </row>
    <row r="870" spans="2:16" x14ac:dyDescent="0.25">
      <c r="B870" s="113">
        <v>1322</v>
      </c>
      <c r="C870" s="114" t="s">
        <v>279</v>
      </c>
      <c r="D870" s="114" t="s">
        <v>136</v>
      </c>
      <c r="E870" s="114" t="s">
        <v>13</v>
      </c>
      <c r="F870" s="115" t="s">
        <v>269</v>
      </c>
      <c r="H870" s="50" t="str">
        <f t="shared" si="39"/>
        <v>Sabina – Rako – OK Vihor – Ž35</v>
      </c>
      <c r="J870" s="50" t="str">
        <f t="shared" si="40"/>
        <v>Sabina – Rako – OK Vihor</v>
      </c>
      <c r="L870" s="50" t="str">
        <f t="shared" si="41"/>
        <v>Sabina – Rako</v>
      </c>
      <c r="N870" s="113"/>
      <c r="O870" s="114"/>
      <c r="P870" s="115"/>
    </row>
    <row r="871" spans="2:16" x14ac:dyDescent="0.25">
      <c r="B871" s="113">
        <v>1242</v>
      </c>
      <c r="C871" s="114" t="s">
        <v>23</v>
      </c>
      <c r="D871" s="114" t="s">
        <v>1005</v>
      </c>
      <c r="E871" s="114" t="s">
        <v>13</v>
      </c>
      <c r="F871" s="115"/>
      <c r="H871" s="50" t="str">
        <f t="shared" si="39"/>
        <v>Luka – Relić – OK Vihor</v>
      </c>
      <c r="J871" s="50" t="str">
        <f t="shared" si="40"/>
        <v>Luka – Relić – OK Vihor</v>
      </c>
      <c r="L871" s="50" t="str">
        <f t="shared" si="41"/>
        <v>Luka – Relić</v>
      </c>
      <c r="N871" s="113"/>
      <c r="O871" s="114"/>
      <c r="P871" s="115"/>
    </row>
    <row r="872" spans="2:16" x14ac:dyDescent="0.25">
      <c r="B872" s="113">
        <v>1903</v>
      </c>
      <c r="C872" s="114" t="s">
        <v>140</v>
      </c>
      <c r="D872" s="114" t="s">
        <v>1006</v>
      </c>
      <c r="E872" s="114" t="s">
        <v>13</v>
      </c>
      <c r="F872" s="115" t="s">
        <v>91</v>
      </c>
      <c r="H872" s="50" t="str">
        <f t="shared" si="39"/>
        <v>Robert – Rigo – OK Vihor – M21B</v>
      </c>
      <c r="J872" s="50" t="str">
        <f t="shared" si="40"/>
        <v>Robert – Rigo – OK Vihor</v>
      </c>
      <c r="L872" s="50" t="str">
        <f t="shared" si="41"/>
        <v>Robert – Rigo</v>
      </c>
      <c r="N872" s="113"/>
      <c r="O872" s="114"/>
      <c r="P872" s="115"/>
    </row>
    <row r="873" spans="2:16" x14ac:dyDescent="0.25">
      <c r="B873" s="113">
        <v>1068</v>
      </c>
      <c r="C873" s="114" t="s">
        <v>18</v>
      </c>
      <c r="D873" s="114" t="s">
        <v>1007</v>
      </c>
      <c r="E873" s="114" t="s">
        <v>13</v>
      </c>
      <c r="F873" s="115"/>
      <c r="H873" s="50" t="str">
        <f t="shared" si="39"/>
        <v>Marin – Rogulj – OK Vihor</v>
      </c>
      <c r="J873" s="50" t="str">
        <f t="shared" si="40"/>
        <v>Marin – Rogulj – OK Vihor</v>
      </c>
      <c r="L873" s="50" t="str">
        <f t="shared" si="41"/>
        <v>Marin – Rogulj</v>
      </c>
      <c r="N873" s="113"/>
      <c r="O873" s="114"/>
      <c r="P873" s="115"/>
    </row>
    <row r="874" spans="2:16" x14ac:dyDescent="0.25">
      <c r="B874" s="113">
        <v>1156</v>
      </c>
      <c r="C874" s="114" t="s">
        <v>425</v>
      </c>
      <c r="D874" s="114" t="s">
        <v>1007</v>
      </c>
      <c r="E874" s="114" t="s">
        <v>13</v>
      </c>
      <c r="F874" s="115" t="s">
        <v>196</v>
      </c>
      <c r="H874" s="50" t="str">
        <f t="shared" si="39"/>
        <v>Tonka – Rogulj – OK Vihor – Ž12</v>
      </c>
      <c r="J874" s="50" t="str">
        <f t="shared" si="40"/>
        <v>Tonka – Rogulj – OK Vihor</v>
      </c>
      <c r="L874" s="50" t="str">
        <f t="shared" si="41"/>
        <v>Tonka – Rogulj</v>
      </c>
      <c r="N874" s="113"/>
      <c r="O874" s="114"/>
      <c r="P874" s="115"/>
    </row>
    <row r="875" spans="2:16" x14ac:dyDescent="0.25">
      <c r="B875" s="113">
        <v>1218</v>
      </c>
      <c r="C875" s="114" t="s">
        <v>192</v>
      </c>
      <c r="D875" s="114" t="s">
        <v>1008</v>
      </c>
      <c r="E875" s="114" t="s">
        <v>13</v>
      </c>
      <c r="F875" s="115" t="s">
        <v>269</v>
      </c>
      <c r="H875" s="50" t="str">
        <f t="shared" si="39"/>
        <v>Ana – Rumiha – OK Vihor – Ž35</v>
      </c>
      <c r="J875" s="50" t="str">
        <f t="shared" si="40"/>
        <v>Ana – Rumiha – OK Vihor</v>
      </c>
      <c r="L875" s="50" t="str">
        <f t="shared" si="41"/>
        <v>Ana – Rumiha</v>
      </c>
      <c r="N875" s="113"/>
      <c r="O875" s="114"/>
      <c r="P875" s="115"/>
    </row>
    <row r="876" spans="2:16" x14ac:dyDescent="0.25">
      <c r="B876" s="113">
        <v>1719</v>
      </c>
      <c r="C876" s="114" t="s">
        <v>268</v>
      </c>
      <c r="D876" s="114" t="s">
        <v>1009</v>
      </c>
      <c r="E876" s="114" t="s">
        <v>13</v>
      </c>
      <c r="F876" s="115"/>
      <c r="H876" s="50" t="str">
        <f t="shared" si="39"/>
        <v>Martina – Ružić – OK Vihor</v>
      </c>
      <c r="J876" s="50" t="str">
        <f t="shared" si="40"/>
        <v>Martina – Ružić – OK Vihor</v>
      </c>
      <c r="L876" s="50" t="str">
        <f t="shared" si="41"/>
        <v>Martina – Ružić</v>
      </c>
      <c r="N876" s="113"/>
      <c r="O876" s="114"/>
      <c r="P876" s="115"/>
    </row>
    <row r="877" spans="2:16" x14ac:dyDescent="0.25">
      <c r="B877" s="113">
        <v>1722</v>
      </c>
      <c r="C877" s="114" t="s">
        <v>1010</v>
      </c>
      <c r="D877" s="114" t="s">
        <v>1009</v>
      </c>
      <c r="E877" s="114" t="s">
        <v>13</v>
      </c>
      <c r="F877" s="115"/>
      <c r="H877" s="50" t="str">
        <f t="shared" si="39"/>
        <v>Rok – Ružić – OK Vihor</v>
      </c>
      <c r="J877" s="50" t="str">
        <f t="shared" si="40"/>
        <v>Rok – Ružić – OK Vihor</v>
      </c>
      <c r="L877" s="50" t="str">
        <f t="shared" si="41"/>
        <v>Rok – Ružić</v>
      </c>
      <c r="N877" s="113"/>
      <c r="O877" s="114"/>
      <c r="P877" s="115"/>
    </row>
    <row r="878" spans="2:16" x14ac:dyDescent="0.25">
      <c r="B878" s="113">
        <v>1721</v>
      </c>
      <c r="C878" s="114" t="s">
        <v>425</v>
      </c>
      <c r="D878" s="114" t="s">
        <v>1009</v>
      </c>
      <c r="E878" s="114" t="s">
        <v>13</v>
      </c>
      <c r="F878" s="115"/>
      <c r="H878" s="50" t="str">
        <f t="shared" si="39"/>
        <v>Tonka – Ružić – OK Vihor</v>
      </c>
      <c r="J878" s="50" t="str">
        <f t="shared" si="40"/>
        <v>Tonka – Ružić – OK Vihor</v>
      </c>
      <c r="L878" s="50" t="str">
        <f t="shared" si="41"/>
        <v>Tonka – Ružić</v>
      </c>
      <c r="N878" s="113"/>
      <c r="O878" s="114"/>
      <c r="P878" s="115"/>
    </row>
    <row r="879" spans="2:16" x14ac:dyDescent="0.25">
      <c r="B879" s="113">
        <v>1720</v>
      </c>
      <c r="C879" s="114" t="s">
        <v>850</v>
      </c>
      <c r="D879" s="114" t="s">
        <v>1009</v>
      </c>
      <c r="E879" s="114" t="s">
        <v>13</v>
      </c>
      <c r="F879" s="115"/>
      <c r="H879" s="50" t="str">
        <f t="shared" si="39"/>
        <v>Zoran – Ružić – OK Vihor</v>
      </c>
      <c r="J879" s="50" t="str">
        <f t="shared" si="40"/>
        <v>Zoran – Ružić – OK Vihor</v>
      </c>
      <c r="L879" s="50" t="str">
        <f t="shared" si="41"/>
        <v>Zoran – Ružić</v>
      </c>
      <c r="N879" s="113"/>
      <c r="O879" s="114"/>
      <c r="P879" s="115"/>
    </row>
    <row r="880" spans="2:16" x14ac:dyDescent="0.25">
      <c r="B880" s="113">
        <v>1020</v>
      </c>
      <c r="C880" s="114" t="s">
        <v>1011</v>
      </c>
      <c r="D880" s="114" t="s">
        <v>1012</v>
      </c>
      <c r="E880" s="114" t="s">
        <v>13</v>
      </c>
      <c r="F880" s="115"/>
      <c r="H880" s="50" t="str">
        <f t="shared" si="39"/>
        <v>Jorge – Salgado – OK Vihor</v>
      </c>
      <c r="J880" s="50" t="str">
        <f t="shared" si="40"/>
        <v>Jorge – Salgado – OK Vihor</v>
      </c>
      <c r="L880" s="50" t="str">
        <f t="shared" si="41"/>
        <v>Jorge – Salgado</v>
      </c>
      <c r="N880" s="113"/>
      <c r="O880" s="114"/>
      <c r="P880" s="115"/>
    </row>
    <row r="881" spans="2:16" x14ac:dyDescent="0.25">
      <c r="B881" s="113">
        <v>1102</v>
      </c>
      <c r="C881" s="114" t="s">
        <v>57</v>
      </c>
      <c r="D881" s="114" t="s">
        <v>1013</v>
      </c>
      <c r="E881" s="114" t="s">
        <v>13</v>
      </c>
      <c r="F881" s="115"/>
      <c r="H881" s="50" t="str">
        <f t="shared" si="39"/>
        <v>Ivan – Salgado Vinter – OK Vihor</v>
      </c>
      <c r="J881" s="50" t="str">
        <f t="shared" si="40"/>
        <v>Ivan – Salgado Vinter – OK Vihor</v>
      </c>
      <c r="L881" s="50" t="str">
        <f t="shared" si="41"/>
        <v>Ivan – Salgado Vinter</v>
      </c>
      <c r="N881" s="113"/>
      <c r="O881" s="114"/>
      <c r="P881" s="115"/>
    </row>
    <row r="882" spans="2:16" x14ac:dyDescent="0.25">
      <c r="B882" s="113">
        <v>1103</v>
      </c>
      <c r="C882" s="114" t="s">
        <v>147</v>
      </c>
      <c r="D882" s="114" t="s">
        <v>1013</v>
      </c>
      <c r="E882" s="114" t="s">
        <v>13</v>
      </c>
      <c r="F882" s="115"/>
      <c r="H882" s="50" t="str">
        <f t="shared" si="39"/>
        <v>Mario – Salgado Vinter – OK Vihor</v>
      </c>
      <c r="J882" s="50" t="str">
        <f t="shared" si="40"/>
        <v>Mario – Salgado Vinter – OK Vihor</v>
      </c>
      <c r="L882" s="50" t="str">
        <f t="shared" si="41"/>
        <v>Mario – Salgado Vinter</v>
      </c>
      <c r="N882" s="113"/>
      <c r="O882" s="114"/>
      <c r="P882" s="115"/>
    </row>
    <row r="883" spans="2:16" x14ac:dyDescent="0.25">
      <c r="B883" s="113">
        <v>1317</v>
      </c>
      <c r="C883" s="114" t="s">
        <v>645</v>
      </c>
      <c r="D883" s="114" t="s">
        <v>1014</v>
      </c>
      <c r="E883" s="114" t="s">
        <v>13</v>
      </c>
      <c r="F883" s="115"/>
      <c r="H883" s="50" t="str">
        <f t="shared" si="39"/>
        <v>Niko – Savović – OK Vihor</v>
      </c>
      <c r="J883" s="50" t="str">
        <f t="shared" si="40"/>
        <v>Niko – Savović – OK Vihor</v>
      </c>
      <c r="L883" s="50" t="str">
        <f t="shared" si="41"/>
        <v>Niko – Savović</v>
      </c>
      <c r="N883" s="113"/>
      <c r="O883" s="114"/>
      <c r="P883" s="115"/>
    </row>
    <row r="884" spans="2:16" x14ac:dyDescent="0.25">
      <c r="B884" s="113">
        <v>1001</v>
      </c>
      <c r="C884" s="114" t="s">
        <v>1015</v>
      </c>
      <c r="D884" s="114" t="s">
        <v>1016</v>
      </c>
      <c r="E884" s="114" t="s">
        <v>13</v>
      </c>
      <c r="F884" s="115"/>
      <c r="H884" s="50" t="str">
        <f t="shared" si="39"/>
        <v>Alberto – Selandari – OK Vihor</v>
      </c>
      <c r="J884" s="50" t="str">
        <f t="shared" si="40"/>
        <v>Alberto – Selandari – OK Vihor</v>
      </c>
      <c r="L884" s="50" t="str">
        <f t="shared" si="41"/>
        <v>Alberto – Selandari</v>
      </c>
      <c r="N884" s="113"/>
      <c r="O884" s="114"/>
      <c r="P884" s="115"/>
    </row>
    <row r="885" spans="2:16" x14ac:dyDescent="0.25">
      <c r="B885" s="113">
        <v>1273</v>
      </c>
      <c r="C885" s="114" t="s">
        <v>822</v>
      </c>
      <c r="D885" s="114" t="s">
        <v>1017</v>
      </c>
      <c r="E885" s="114" t="s">
        <v>13</v>
      </c>
      <c r="F885" s="115" t="s">
        <v>247</v>
      </c>
      <c r="H885" s="50" t="str">
        <f t="shared" si="39"/>
        <v>Anita – Sem – OK Vihor – Ž21B</v>
      </c>
      <c r="J885" s="50" t="str">
        <f t="shared" si="40"/>
        <v>Anita – Sem – OK Vihor</v>
      </c>
      <c r="L885" s="50" t="str">
        <f t="shared" si="41"/>
        <v>Anita – Sem</v>
      </c>
      <c r="N885" s="113"/>
      <c r="O885" s="114"/>
      <c r="P885" s="115"/>
    </row>
    <row r="886" spans="2:16" x14ac:dyDescent="0.25">
      <c r="B886" s="113">
        <v>1927</v>
      </c>
      <c r="C886" s="114" t="s">
        <v>131</v>
      </c>
      <c r="D886" s="114" t="s">
        <v>1018</v>
      </c>
      <c r="E886" s="114" t="s">
        <v>13</v>
      </c>
      <c r="F886" s="115"/>
      <c r="H886" s="50" t="str">
        <f t="shared" si="39"/>
        <v>Goran – Šepić – OK Vihor</v>
      </c>
      <c r="J886" s="50" t="str">
        <f t="shared" si="40"/>
        <v>Goran – Šepić – OK Vihor</v>
      </c>
      <c r="L886" s="50" t="str">
        <f t="shared" si="41"/>
        <v>Goran – Šepić</v>
      </c>
      <c r="N886" s="113"/>
      <c r="O886" s="114"/>
      <c r="P886" s="115"/>
    </row>
    <row r="887" spans="2:16" x14ac:dyDescent="0.25">
      <c r="B887" s="113">
        <v>1287</v>
      </c>
      <c r="C887" s="114" t="s">
        <v>293</v>
      </c>
      <c r="D887" s="114" t="s">
        <v>1019</v>
      </c>
      <c r="E887" s="114" t="s">
        <v>13</v>
      </c>
      <c r="F887" s="115" t="s">
        <v>247</v>
      </c>
      <c r="H887" s="50" t="str">
        <f t="shared" si="39"/>
        <v>Ivana – Šestan Krajnović – OK Vihor – Ž21B</v>
      </c>
      <c r="J887" s="50" t="str">
        <f t="shared" si="40"/>
        <v>Ivana – Šestan Krajnović – OK Vihor</v>
      </c>
      <c r="L887" s="50" t="str">
        <f t="shared" si="41"/>
        <v>Ivana – Šestan Krajnović</v>
      </c>
      <c r="N887" s="113"/>
      <c r="O887" s="114"/>
      <c r="P887" s="115"/>
    </row>
    <row r="888" spans="2:16" x14ac:dyDescent="0.25">
      <c r="B888" s="113">
        <v>1012</v>
      </c>
      <c r="C888" s="114" t="s">
        <v>1020</v>
      </c>
      <c r="D888" s="114" t="s">
        <v>1021</v>
      </c>
      <c r="E888" s="114" t="s">
        <v>13</v>
      </c>
      <c r="F888" s="115"/>
      <c r="H888" s="50" t="str">
        <f t="shared" si="39"/>
        <v>Dejan – Šimičević – OK Vihor</v>
      </c>
      <c r="J888" s="50" t="str">
        <f t="shared" si="40"/>
        <v>Dejan – Šimičević – OK Vihor</v>
      </c>
      <c r="L888" s="50" t="str">
        <f t="shared" si="41"/>
        <v>Dejan – Šimičević</v>
      </c>
      <c r="N888" s="113"/>
      <c r="O888" s="114"/>
      <c r="P888" s="115"/>
    </row>
    <row r="889" spans="2:16" x14ac:dyDescent="0.25">
      <c r="B889" s="113">
        <v>1457</v>
      </c>
      <c r="C889" s="114" t="s">
        <v>306</v>
      </c>
      <c r="D889" s="114" t="s">
        <v>1022</v>
      </c>
      <c r="E889" s="114" t="s">
        <v>13</v>
      </c>
      <c r="F889" s="115" t="s">
        <v>321</v>
      </c>
      <c r="H889" s="50" t="str">
        <f t="shared" si="39"/>
        <v>Marija – Sirovec – OK Vihor – Ž55</v>
      </c>
      <c r="J889" s="50" t="str">
        <f t="shared" si="40"/>
        <v>Marija – Sirovec – OK Vihor</v>
      </c>
      <c r="L889" s="50" t="str">
        <f t="shared" si="41"/>
        <v>Marija – Sirovec</v>
      </c>
      <c r="N889" s="113"/>
      <c r="O889" s="114"/>
      <c r="P889" s="115"/>
    </row>
    <row r="890" spans="2:16" x14ac:dyDescent="0.25">
      <c r="B890" s="113">
        <v>1298</v>
      </c>
      <c r="C890" s="114" t="s">
        <v>1023</v>
      </c>
      <c r="D890" s="114" t="s">
        <v>1022</v>
      </c>
      <c r="E890" s="114" t="s">
        <v>13</v>
      </c>
      <c r="F890" s="115" t="s">
        <v>247</v>
      </c>
      <c r="H890" s="50" t="str">
        <f t="shared" si="39"/>
        <v>Tara – Sirovec – OK Vihor – Ž21B</v>
      </c>
      <c r="J890" s="50" t="str">
        <f t="shared" si="40"/>
        <v>Tara – Sirovec – OK Vihor</v>
      </c>
      <c r="L890" s="50" t="str">
        <f t="shared" si="41"/>
        <v>Tara – Sirovec</v>
      </c>
      <c r="N890" s="113"/>
      <c r="O890" s="114"/>
      <c r="P890" s="115"/>
    </row>
    <row r="891" spans="2:16" x14ac:dyDescent="0.25">
      <c r="B891" s="113">
        <v>1058</v>
      </c>
      <c r="C891" s="114" t="s">
        <v>769</v>
      </c>
      <c r="D891" s="114" t="s">
        <v>1022</v>
      </c>
      <c r="E891" s="114" t="s">
        <v>13</v>
      </c>
      <c r="F891" s="115" t="s">
        <v>167</v>
      </c>
      <c r="H891" s="50" t="str">
        <f t="shared" si="39"/>
        <v>Zlatko – Sirovec – OK Vihor – M55</v>
      </c>
      <c r="J891" s="50" t="str">
        <f t="shared" si="40"/>
        <v>Zlatko – Sirovec – OK Vihor</v>
      </c>
      <c r="L891" s="50" t="str">
        <f t="shared" si="41"/>
        <v>Zlatko – Sirovec</v>
      </c>
      <c r="N891" s="113"/>
      <c r="O891" s="114"/>
      <c r="P891" s="115"/>
    </row>
    <row r="892" spans="2:16" x14ac:dyDescent="0.25">
      <c r="B892" s="113">
        <v>1904</v>
      </c>
      <c r="C892" s="114" t="s">
        <v>1024</v>
      </c>
      <c r="D892" s="114" t="s">
        <v>1025</v>
      </c>
      <c r="E892" s="114" t="s">
        <v>13</v>
      </c>
      <c r="F892" s="115" t="s">
        <v>91</v>
      </c>
      <c r="H892" s="50" t="str">
        <f t="shared" si="39"/>
        <v>Donateo – Sitarić-Knezić – OK Vihor – M21B</v>
      </c>
      <c r="J892" s="50" t="str">
        <f t="shared" si="40"/>
        <v>Donateo – Sitarić-Knezić – OK Vihor</v>
      </c>
      <c r="L892" s="50" t="str">
        <f t="shared" si="41"/>
        <v>Donateo – Sitarić-Knezić</v>
      </c>
      <c r="N892" s="113"/>
      <c r="O892" s="114"/>
      <c r="P892" s="115"/>
    </row>
    <row r="893" spans="2:16" x14ac:dyDescent="0.25">
      <c r="B893" s="113">
        <v>1492</v>
      </c>
      <c r="C893" s="114" t="s">
        <v>95</v>
      </c>
      <c r="D893" s="114" t="s">
        <v>1026</v>
      </c>
      <c r="E893" s="114" t="s">
        <v>13</v>
      </c>
      <c r="F893" s="115" t="s">
        <v>141</v>
      </c>
      <c r="H893" s="50" t="str">
        <f t="shared" si="39"/>
        <v>Kristijan – Šivak – OK Vihor – M45</v>
      </c>
      <c r="J893" s="50" t="str">
        <f t="shared" si="40"/>
        <v>Kristijan – Šivak – OK Vihor</v>
      </c>
      <c r="L893" s="50" t="str">
        <f t="shared" si="41"/>
        <v>Kristijan – Šivak</v>
      </c>
      <c r="N893" s="113"/>
      <c r="O893" s="114"/>
      <c r="P893" s="115"/>
    </row>
    <row r="894" spans="2:16" x14ac:dyDescent="0.25">
      <c r="B894" s="113">
        <v>1723</v>
      </c>
      <c r="C894" s="114" t="s">
        <v>1027</v>
      </c>
      <c r="D894" s="114" t="s">
        <v>1028</v>
      </c>
      <c r="E894" s="114" t="s">
        <v>13</v>
      </c>
      <c r="F894" s="115"/>
      <c r="H894" s="50" t="str">
        <f t="shared" si="39"/>
        <v>Paul – Skobe – OK Vihor</v>
      </c>
      <c r="J894" s="50" t="str">
        <f t="shared" si="40"/>
        <v>Paul – Skobe – OK Vihor</v>
      </c>
      <c r="L894" s="50" t="str">
        <f t="shared" si="41"/>
        <v>Paul – Skobe</v>
      </c>
      <c r="N894" s="113"/>
      <c r="O894" s="114"/>
      <c r="P894" s="115"/>
    </row>
    <row r="895" spans="2:16" x14ac:dyDescent="0.25">
      <c r="B895" s="113">
        <v>1807</v>
      </c>
      <c r="C895" s="114" t="s">
        <v>1029</v>
      </c>
      <c r="D895" s="114" t="s">
        <v>1028</v>
      </c>
      <c r="E895" s="114" t="s">
        <v>13</v>
      </c>
      <c r="F895" s="115"/>
      <c r="H895" s="50" t="str">
        <f t="shared" si="39"/>
        <v>Tymothy – Skobe – OK Vihor</v>
      </c>
      <c r="J895" s="50" t="str">
        <f t="shared" si="40"/>
        <v>Tymothy – Skobe – OK Vihor</v>
      </c>
      <c r="L895" s="50" t="str">
        <f t="shared" si="41"/>
        <v>Tymothy – Skobe</v>
      </c>
      <c r="N895" s="113"/>
      <c r="O895" s="114"/>
      <c r="P895" s="115"/>
    </row>
    <row r="896" spans="2:16" x14ac:dyDescent="0.25">
      <c r="B896" s="113">
        <v>1806</v>
      </c>
      <c r="C896" s="114" t="s">
        <v>1030</v>
      </c>
      <c r="D896" s="114" t="s">
        <v>1028</v>
      </c>
      <c r="E896" s="114" t="s">
        <v>13</v>
      </c>
      <c r="F896" s="115"/>
      <c r="H896" s="50" t="str">
        <f t="shared" si="39"/>
        <v>Valentina – Skobe – OK Vihor</v>
      </c>
      <c r="J896" s="50" t="str">
        <f t="shared" si="40"/>
        <v>Valentina – Skobe – OK Vihor</v>
      </c>
      <c r="L896" s="50" t="str">
        <f t="shared" si="41"/>
        <v>Valentina – Skobe</v>
      </c>
      <c r="N896" s="113"/>
      <c r="O896" s="114"/>
      <c r="P896" s="115"/>
    </row>
    <row r="897" spans="2:16" x14ac:dyDescent="0.25">
      <c r="B897" s="113">
        <v>1028</v>
      </c>
      <c r="C897" s="114" t="s">
        <v>1031</v>
      </c>
      <c r="D897" s="114" t="s">
        <v>1032</v>
      </c>
      <c r="E897" s="114" t="s">
        <v>13</v>
      </c>
      <c r="F897" s="115" t="s">
        <v>4</v>
      </c>
      <c r="H897" s="50" t="str">
        <f t="shared" si="39"/>
        <v>Oliver – Skočić – OK Vihor – M12</v>
      </c>
      <c r="J897" s="50" t="str">
        <f t="shared" si="40"/>
        <v>Oliver – Skočić – OK Vihor</v>
      </c>
      <c r="L897" s="50" t="str">
        <f t="shared" si="41"/>
        <v>Oliver – Skočić</v>
      </c>
      <c r="N897" s="113"/>
      <c r="O897" s="114"/>
      <c r="P897" s="115"/>
    </row>
    <row r="898" spans="2:16" x14ac:dyDescent="0.25">
      <c r="B898" s="113">
        <v>1049</v>
      </c>
      <c r="C898" s="114" t="s">
        <v>241</v>
      </c>
      <c r="D898" s="114" t="s">
        <v>1033</v>
      </c>
      <c r="E898" s="114" t="s">
        <v>13</v>
      </c>
      <c r="F898" s="115"/>
      <c r="H898" s="50" t="str">
        <f t="shared" si="39"/>
        <v>Jelena – Slijepčević – OK Vihor</v>
      </c>
      <c r="J898" s="50" t="str">
        <f t="shared" si="40"/>
        <v>Jelena – Slijepčević – OK Vihor</v>
      </c>
      <c r="L898" s="50" t="str">
        <f t="shared" si="41"/>
        <v>Jelena – Slijepčević</v>
      </c>
      <c r="N898" s="113"/>
      <c r="O898" s="114"/>
      <c r="P898" s="115"/>
    </row>
    <row r="899" spans="2:16" x14ac:dyDescent="0.25">
      <c r="B899" s="113">
        <v>1503</v>
      </c>
      <c r="C899" s="114" t="s">
        <v>1034</v>
      </c>
      <c r="D899" s="114" t="s">
        <v>1035</v>
      </c>
      <c r="E899" s="114" t="s">
        <v>13</v>
      </c>
      <c r="F899" s="115" t="s">
        <v>41</v>
      </c>
      <c r="H899" s="50" t="str">
        <f t="shared" si="39"/>
        <v>Mika – Smital – OK Vihor – M16</v>
      </c>
      <c r="J899" s="50" t="str">
        <f t="shared" si="40"/>
        <v>Mika – Smital – OK Vihor</v>
      </c>
      <c r="L899" s="50" t="str">
        <f t="shared" si="41"/>
        <v>Mika – Smital</v>
      </c>
      <c r="N899" s="113"/>
      <c r="O899" s="114"/>
      <c r="P899" s="115"/>
    </row>
    <row r="900" spans="2:16" x14ac:dyDescent="0.25">
      <c r="B900" s="113">
        <v>1104</v>
      </c>
      <c r="C900" s="114" t="s">
        <v>1036</v>
      </c>
      <c r="D900" s="114" t="s">
        <v>1035</v>
      </c>
      <c r="E900" s="114" t="s">
        <v>13</v>
      </c>
      <c r="F900" s="115"/>
      <c r="H900" s="50" t="str">
        <f t="shared" si="39"/>
        <v>Tomo – Smital – OK Vihor</v>
      </c>
      <c r="J900" s="50" t="str">
        <f t="shared" si="40"/>
        <v>Tomo – Smital – OK Vihor</v>
      </c>
      <c r="L900" s="50" t="str">
        <f t="shared" si="41"/>
        <v>Tomo – Smital</v>
      </c>
      <c r="N900" s="113"/>
      <c r="O900" s="114"/>
      <c r="P900" s="115"/>
    </row>
    <row r="901" spans="2:16" x14ac:dyDescent="0.25">
      <c r="B901" s="113">
        <v>1945</v>
      </c>
      <c r="C901" s="114" t="s">
        <v>913</v>
      </c>
      <c r="D901" s="114" t="s">
        <v>564</v>
      </c>
      <c r="E901" s="114" t="s">
        <v>13</v>
      </c>
      <c r="F901" s="115" t="s">
        <v>247</v>
      </c>
      <c r="H901" s="50" t="str">
        <f t="shared" si="39"/>
        <v>Tina – Šojat – OK Vihor – Ž21B</v>
      </c>
      <c r="J901" s="50" t="str">
        <f t="shared" si="40"/>
        <v>Tina – Šojat – OK Vihor</v>
      </c>
      <c r="L901" s="50" t="str">
        <f t="shared" si="41"/>
        <v>Tina – Šojat</v>
      </c>
      <c r="N901" s="113"/>
      <c r="O901" s="114"/>
      <c r="P901" s="115"/>
    </row>
    <row r="902" spans="2:16" x14ac:dyDescent="0.25">
      <c r="B902" s="113">
        <v>1027</v>
      </c>
      <c r="C902" s="114" t="s">
        <v>1037</v>
      </c>
      <c r="D902" s="114" t="s">
        <v>175</v>
      </c>
      <c r="E902" s="114" t="s">
        <v>13</v>
      </c>
      <c r="F902" s="115"/>
      <c r="H902" s="50" t="str">
        <f t="shared" si="39"/>
        <v>Nives – Špoljar – OK Vihor</v>
      </c>
      <c r="J902" s="50" t="str">
        <f t="shared" si="40"/>
        <v>Nives – Špoljar – OK Vihor</v>
      </c>
      <c r="L902" s="50" t="str">
        <f t="shared" si="41"/>
        <v>Nives – Špoljar</v>
      </c>
      <c r="N902" s="113"/>
      <c r="O902" s="114"/>
      <c r="P902" s="115"/>
    </row>
    <row r="903" spans="2:16" x14ac:dyDescent="0.25">
      <c r="B903" s="113">
        <v>1086</v>
      </c>
      <c r="C903" s="114" t="s">
        <v>937</v>
      </c>
      <c r="D903" s="114" t="s">
        <v>1038</v>
      </c>
      <c r="E903" s="114" t="s">
        <v>13</v>
      </c>
      <c r="F903" s="115" t="s">
        <v>269</v>
      </c>
      <c r="H903" s="50" t="str">
        <f t="shared" si="39"/>
        <v>Matea – Sršen – OK Vihor – Ž35</v>
      </c>
      <c r="J903" s="50" t="str">
        <f t="shared" si="40"/>
        <v>Matea – Sršen – OK Vihor</v>
      </c>
      <c r="L903" s="50" t="str">
        <f t="shared" si="41"/>
        <v>Matea – Sršen</v>
      </c>
      <c r="N903" s="113"/>
      <c r="O903" s="114"/>
      <c r="P903" s="115"/>
    </row>
    <row r="904" spans="2:16" x14ac:dyDescent="0.25">
      <c r="B904" s="113">
        <v>1187</v>
      </c>
      <c r="C904" s="114" t="s">
        <v>1039</v>
      </c>
      <c r="D904" s="114" t="s">
        <v>1040</v>
      </c>
      <c r="E904" s="114" t="s">
        <v>13</v>
      </c>
      <c r="F904" s="115" t="s">
        <v>228</v>
      </c>
      <c r="H904" s="50" t="str">
        <f t="shared" si="39"/>
        <v>Kira – Sršen Delgado – OK Vihor – Ž20</v>
      </c>
      <c r="J904" s="50" t="str">
        <f t="shared" si="40"/>
        <v>Kira – Sršen Delgado – OK Vihor</v>
      </c>
      <c r="L904" s="50" t="str">
        <f t="shared" si="41"/>
        <v>Kira – Sršen Delgado</v>
      </c>
      <c r="N904" s="113"/>
      <c r="O904" s="114"/>
      <c r="P904" s="115"/>
    </row>
    <row r="905" spans="2:16" x14ac:dyDescent="0.25">
      <c r="B905" s="113">
        <v>1229</v>
      </c>
      <c r="C905" s="114" t="s">
        <v>1041</v>
      </c>
      <c r="D905" s="114" t="s">
        <v>1040</v>
      </c>
      <c r="E905" s="114" t="s">
        <v>13</v>
      </c>
      <c r="F905" s="115" t="s">
        <v>219</v>
      </c>
      <c r="H905" s="50" t="str">
        <f t="shared" si="39"/>
        <v>Leire – Sršen Delgado – OK Vihor – Ž16</v>
      </c>
      <c r="J905" s="50" t="str">
        <f t="shared" si="40"/>
        <v>Leire – Sršen Delgado – OK Vihor</v>
      </c>
      <c r="L905" s="50" t="str">
        <f t="shared" si="41"/>
        <v>Leire – Sršen Delgado</v>
      </c>
      <c r="N905" s="113"/>
      <c r="O905" s="114"/>
      <c r="P905" s="115"/>
    </row>
    <row r="906" spans="2:16" x14ac:dyDescent="0.25">
      <c r="B906" s="113">
        <v>1536</v>
      </c>
      <c r="C906" s="114" t="s">
        <v>777</v>
      </c>
      <c r="D906" s="114" t="s">
        <v>1042</v>
      </c>
      <c r="E906" s="114" t="s">
        <v>13</v>
      </c>
      <c r="F906" s="115" t="s">
        <v>91</v>
      </c>
      <c r="H906" s="50" t="str">
        <f t="shared" si="39"/>
        <v>Nino – Stančić Vidrač – OK Vihor – M21B</v>
      </c>
      <c r="J906" s="50" t="str">
        <f t="shared" si="40"/>
        <v>Nino – Stančić Vidrač – OK Vihor</v>
      </c>
      <c r="L906" s="50" t="str">
        <f t="shared" si="41"/>
        <v>Nino – Stančić Vidrač</v>
      </c>
      <c r="N906" s="113"/>
      <c r="O906" s="114"/>
      <c r="P906" s="115"/>
    </row>
    <row r="907" spans="2:16" x14ac:dyDescent="0.25">
      <c r="B907" s="113">
        <v>1008</v>
      </c>
      <c r="C907" s="114" t="s">
        <v>1043</v>
      </c>
      <c r="D907" s="114" t="s">
        <v>1044</v>
      </c>
      <c r="E907" s="114" t="s">
        <v>13</v>
      </c>
      <c r="F907" s="115"/>
      <c r="H907" s="50" t="str">
        <f t="shared" ref="H907:H970" si="42">IF(C907="","",C907) &amp; IF(D907="",""," – " &amp; D907) &amp; IF(E907="",""," – " &amp; E907) &amp; IF(F907="",""," – " &amp; F907)</f>
        <v>Anđelka – Stih – OK Vihor</v>
      </c>
      <c r="J907" s="50" t="str">
        <f t="shared" ref="J907:J970" si="43">IF(C907="","",C907) &amp; IF(D907="",""," – " &amp; D907) &amp; IF(E907="",""," – " &amp; E907)</f>
        <v>Anđelka – Stih – OK Vihor</v>
      </c>
      <c r="L907" s="50" t="str">
        <f t="shared" ref="L907:L970" si="44">IF(C907="","",C907) &amp; IF(D907="",""," – " &amp; D907)</f>
        <v>Anđelka – Stih</v>
      </c>
      <c r="N907" s="113"/>
      <c r="O907" s="114"/>
      <c r="P907" s="115"/>
    </row>
    <row r="908" spans="2:16" x14ac:dyDescent="0.25">
      <c r="B908" s="113">
        <v>1036</v>
      </c>
      <c r="C908" s="114" t="s">
        <v>1045</v>
      </c>
      <c r="D908" s="114" t="s">
        <v>1046</v>
      </c>
      <c r="E908" s="114" t="s">
        <v>13</v>
      </c>
      <c r="F908" s="115"/>
      <c r="H908" s="50" t="str">
        <f t="shared" si="42"/>
        <v>Valentino – Stipčević – OK Vihor</v>
      </c>
      <c r="J908" s="50" t="str">
        <f t="shared" si="43"/>
        <v>Valentino – Stipčević – OK Vihor</v>
      </c>
      <c r="L908" s="50" t="str">
        <f t="shared" si="44"/>
        <v>Valentino – Stipčević</v>
      </c>
      <c r="N908" s="113"/>
      <c r="O908" s="114"/>
      <c r="P908" s="115"/>
    </row>
    <row r="909" spans="2:16" x14ac:dyDescent="0.25">
      <c r="B909" s="113">
        <v>1905</v>
      </c>
      <c r="C909" s="114" t="s">
        <v>233</v>
      </c>
      <c r="D909" s="114" t="s">
        <v>1047</v>
      </c>
      <c r="E909" s="114" t="s">
        <v>13</v>
      </c>
      <c r="F909" s="115" t="s">
        <v>247</v>
      </c>
      <c r="H909" s="50" t="str">
        <f t="shared" si="42"/>
        <v>Iva – Stipeljković – OK Vihor – Ž21B</v>
      </c>
      <c r="J909" s="50" t="str">
        <f t="shared" si="43"/>
        <v>Iva – Stipeljković – OK Vihor</v>
      </c>
      <c r="L909" s="50" t="str">
        <f t="shared" si="44"/>
        <v>Iva – Stipeljković</v>
      </c>
      <c r="N909" s="113"/>
      <c r="O909" s="114"/>
      <c r="P909" s="115"/>
    </row>
    <row r="910" spans="2:16" x14ac:dyDescent="0.25">
      <c r="B910" s="113">
        <v>1906</v>
      </c>
      <c r="C910" s="114" t="s">
        <v>416</v>
      </c>
      <c r="D910" s="114" t="s">
        <v>1047</v>
      </c>
      <c r="E910" s="114" t="s">
        <v>13</v>
      </c>
      <c r="F910" s="115" t="s">
        <v>91</v>
      </c>
      <c r="H910" s="50" t="str">
        <f t="shared" si="42"/>
        <v>Josip – Stipeljković – OK Vihor – M21B</v>
      </c>
      <c r="J910" s="50" t="str">
        <f t="shared" si="43"/>
        <v>Josip – Stipeljković – OK Vihor</v>
      </c>
      <c r="L910" s="50" t="str">
        <f t="shared" si="44"/>
        <v>Josip – Stipeljković</v>
      </c>
      <c r="N910" s="113"/>
      <c r="O910" s="114"/>
      <c r="P910" s="115"/>
    </row>
    <row r="911" spans="2:16" x14ac:dyDescent="0.25">
      <c r="B911" s="113">
        <v>1326</v>
      </c>
      <c r="C911" s="114" t="s">
        <v>297</v>
      </c>
      <c r="D911" s="114" t="s">
        <v>296</v>
      </c>
      <c r="E911" s="114" t="s">
        <v>13</v>
      </c>
      <c r="F911" s="115" t="s">
        <v>269</v>
      </c>
      <c r="H911" s="50" t="str">
        <f t="shared" si="42"/>
        <v>Bernardica – Stipić – OK Vihor – Ž35</v>
      </c>
      <c r="J911" s="50" t="str">
        <f t="shared" si="43"/>
        <v>Bernardica – Stipić – OK Vihor</v>
      </c>
      <c r="L911" s="50" t="str">
        <f t="shared" si="44"/>
        <v>Bernardica – Stipić</v>
      </c>
      <c r="N911" s="113"/>
      <c r="O911" s="114"/>
      <c r="P911" s="115"/>
    </row>
    <row r="912" spans="2:16" x14ac:dyDescent="0.25">
      <c r="B912" s="113">
        <v>1262</v>
      </c>
      <c r="C912" s="114" t="s">
        <v>285</v>
      </c>
      <c r="D912" s="114" t="s">
        <v>284</v>
      </c>
      <c r="E912" s="114" t="s">
        <v>13</v>
      </c>
      <c r="F912" s="115" t="s">
        <v>269</v>
      </c>
      <c r="H912" s="50" t="str">
        <f t="shared" si="42"/>
        <v>Vlatka – Stupalo – OK Vihor – Ž35</v>
      </c>
      <c r="J912" s="50" t="str">
        <f t="shared" si="43"/>
        <v>Vlatka – Stupalo – OK Vihor</v>
      </c>
      <c r="L912" s="50" t="str">
        <f t="shared" si="44"/>
        <v>Vlatka – Stupalo</v>
      </c>
      <c r="N912" s="113"/>
      <c r="O912" s="114"/>
      <c r="P912" s="115"/>
    </row>
    <row r="913" spans="2:16" x14ac:dyDescent="0.25">
      <c r="B913" s="113">
        <v>1304</v>
      </c>
      <c r="C913" s="114" t="s">
        <v>23</v>
      </c>
      <c r="D913" s="114" t="s">
        <v>22</v>
      </c>
      <c r="E913" s="114" t="s">
        <v>13</v>
      </c>
      <c r="F913" s="115" t="s">
        <v>27</v>
      </c>
      <c r="H913" s="50" t="str">
        <f t="shared" si="42"/>
        <v>Luka – Sučić – OK Vihor – M14</v>
      </c>
      <c r="J913" s="50" t="str">
        <f t="shared" si="43"/>
        <v>Luka – Sučić – OK Vihor</v>
      </c>
      <c r="L913" s="50" t="str">
        <f t="shared" si="44"/>
        <v>Luka – Sučić</v>
      </c>
      <c r="N913" s="113"/>
      <c r="O913" s="114"/>
      <c r="P913" s="115"/>
    </row>
    <row r="914" spans="2:16" x14ac:dyDescent="0.25">
      <c r="B914" s="113">
        <v>1141</v>
      </c>
      <c r="C914" s="114" t="s">
        <v>264</v>
      </c>
      <c r="D914" s="114" t="s">
        <v>22</v>
      </c>
      <c r="E914" s="114" t="s">
        <v>13</v>
      </c>
      <c r="F914" s="115" t="s">
        <v>247</v>
      </c>
      <c r="H914" s="50" t="str">
        <f t="shared" si="42"/>
        <v>Melita – Sučić – OK Vihor – Ž21B</v>
      </c>
      <c r="J914" s="50" t="str">
        <f t="shared" si="43"/>
        <v>Melita – Sučić – OK Vihor</v>
      </c>
      <c r="L914" s="50" t="str">
        <f t="shared" si="44"/>
        <v>Melita – Sučić</v>
      </c>
      <c r="N914" s="113"/>
      <c r="O914" s="114"/>
      <c r="P914" s="115"/>
    </row>
    <row r="915" spans="2:16" x14ac:dyDescent="0.25">
      <c r="B915" s="113">
        <v>1031</v>
      </c>
      <c r="C915" s="114" t="s">
        <v>731</v>
      </c>
      <c r="D915" s="114" t="s">
        <v>22</v>
      </c>
      <c r="E915" s="114" t="s">
        <v>13</v>
      </c>
      <c r="F915" s="115"/>
      <c r="H915" s="50" t="str">
        <f t="shared" si="42"/>
        <v>Stjepan – Sučić – OK Vihor</v>
      </c>
      <c r="J915" s="50" t="str">
        <f t="shared" si="43"/>
        <v>Stjepan – Sučić – OK Vihor</v>
      </c>
      <c r="L915" s="50" t="str">
        <f t="shared" si="44"/>
        <v>Stjepan – Sučić</v>
      </c>
      <c r="N915" s="113"/>
      <c r="O915" s="114"/>
      <c r="P915" s="115"/>
    </row>
    <row r="916" spans="2:16" x14ac:dyDescent="0.25">
      <c r="B916" s="113">
        <v>1366</v>
      </c>
      <c r="C916" s="114" t="s">
        <v>189</v>
      </c>
      <c r="D916" s="114" t="s">
        <v>22</v>
      </c>
      <c r="E916" s="114" t="s">
        <v>13</v>
      </c>
      <c r="F916" s="115" t="s">
        <v>91</v>
      </c>
      <c r="H916" s="50" t="str">
        <f t="shared" si="42"/>
        <v>Valter – Sučić – OK Vihor – M21B</v>
      </c>
      <c r="J916" s="50" t="str">
        <f t="shared" si="43"/>
        <v>Valter – Sučić – OK Vihor</v>
      </c>
      <c r="L916" s="50" t="str">
        <f t="shared" si="44"/>
        <v>Valter – Sučić</v>
      </c>
      <c r="N916" s="113"/>
      <c r="O916" s="114"/>
      <c r="P916" s="115"/>
    </row>
    <row r="917" spans="2:16" x14ac:dyDescent="0.25">
      <c r="B917" s="113">
        <v>1148</v>
      </c>
      <c r="C917" s="114" t="s">
        <v>233</v>
      </c>
      <c r="D917" s="114" t="s">
        <v>1048</v>
      </c>
      <c r="E917" s="114" t="s">
        <v>13</v>
      </c>
      <c r="F917" s="115" t="s">
        <v>269</v>
      </c>
      <c r="H917" s="50" t="str">
        <f t="shared" si="42"/>
        <v>Iva – Tatić – OK Vihor – Ž35</v>
      </c>
      <c r="J917" s="50" t="str">
        <f t="shared" si="43"/>
        <v>Iva – Tatić – OK Vihor</v>
      </c>
      <c r="L917" s="50" t="str">
        <f t="shared" si="44"/>
        <v>Iva – Tatić</v>
      </c>
      <c r="N917" s="113"/>
      <c r="O917" s="114"/>
      <c r="P917" s="115"/>
    </row>
    <row r="918" spans="2:16" x14ac:dyDescent="0.25">
      <c r="B918" s="113">
        <v>1291</v>
      </c>
      <c r="C918" s="114" t="s">
        <v>195</v>
      </c>
      <c r="D918" s="114" t="s">
        <v>1049</v>
      </c>
      <c r="E918" s="114" t="s">
        <v>13</v>
      </c>
      <c r="F918" s="115" t="s">
        <v>231</v>
      </c>
      <c r="H918" s="50" t="str">
        <f t="shared" si="42"/>
        <v>Dora – Težak – OK Vihor – Ž21A</v>
      </c>
      <c r="J918" s="50" t="str">
        <f t="shared" si="43"/>
        <v>Dora – Težak – OK Vihor</v>
      </c>
      <c r="L918" s="50" t="str">
        <f t="shared" si="44"/>
        <v>Dora – Težak</v>
      </c>
      <c r="N918" s="113"/>
      <c r="O918" s="119"/>
      <c r="P918" s="115"/>
    </row>
    <row r="919" spans="2:16" x14ac:dyDescent="0.25">
      <c r="B919" s="113">
        <v>1436</v>
      </c>
      <c r="C919" s="114" t="s">
        <v>293</v>
      </c>
      <c r="D919" s="114" t="s">
        <v>1049</v>
      </c>
      <c r="E919" s="114" t="s">
        <v>13</v>
      </c>
      <c r="F919" s="115" t="s">
        <v>303</v>
      </c>
      <c r="H919" s="50" t="str">
        <f t="shared" si="42"/>
        <v>Ivana – Težak – OK Vihor – Ž45</v>
      </c>
      <c r="J919" s="50" t="str">
        <f t="shared" si="43"/>
        <v>Ivana – Težak – OK Vihor</v>
      </c>
      <c r="L919" s="50" t="str">
        <f t="shared" si="44"/>
        <v>Ivana – Težak</v>
      </c>
      <c r="N919" s="113"/>
      <c r="O919" s="114"/>
      <c r="P919" s="115"/>
    </row>
    <row r="920" spans="2:16" x14ac:dyDescent="0.25">
      <c r="B920" s="113">
        <v>1114</v>
      </c>
      <c r="C920" s="114" t="s">
        <v>21</v>
      </c>
      <c r="D920" s="114" t="s">
        <v>1049</v>
      </c>
      <c r="E920" s="114" t="s">
        <v>13</v>
      </c>
      <c r="F920" s="115" t="s">
        <v>91</v>
      </c>
      <c r="H920" s="50" t="str">
        <f t="shared" si="42"/>
        <v>Karlo – Težak – OK Vihor – M21B</v>
      </c>
      <c r="J920" s="50" t="str">
        <f t="shared" si="43"/>
        <v>Karlo – Težak – OK Vihor</v>
      </c>
      <c r="L920" s="50" t="str">
        <f t="shared" si="44"/>
        <v>Karlo – Težak</v>
      </c>
      <c r="N920" s="113"/>
      <c r="O920" s="114"/>
      <c r="P920" s="115"/>
    </row>
    <row r="921" spans="2:16" x14ac:dyDescent="0.25">
      <c r="B921" s="113">
        <v>1329</v>
      </c>
      <c r="C921" s="114" t="s">
        <v>841</v>
      </c>
      <c r="D921" s="114" t="s">
        <v>1049</v>
      </c>
      <c r="E921" s="114" t="s">
        <v>13</v>
      </c>
      <c r="F921" s="115" t="s">
        <v>219</v>
      </c>
      <c r="H921" s="50" t="str">
        <f t="shared" si="42"/>
        <v>Magdalena – Težak – OK Vihor – Ž16</v>
      </c>
      <c r="J921" s="50" t="str">
        <f t="shared" si="43"/>
        <v>Magdalena – Težak – OK Vihor</v>
      </c>
      <c r="L921" s="50" t="str">
        <f t="shared" si="44"/>
        <v>Magdalena – Težak</v>
      </c>
      <c r="N921" s="113"/>
      <c r="O921" s="114"/>
      <c r="P921" s="115"/>
    </row>
    <row r="922" spans="2:16" x14ac:dyDescent="0.25">
      <c r="B922" s="113">
        <v>1280</v>
      </c>
      <c r="C922" s="114" t="s">
        <v>140</v>
      </c>
      <c r="D922" s="114" t="s">
        <v>1049</v>
      </c>
      <c r="E922" s="114" t="s">
        <v>13</v>
      </c>
      <c r="F922" s="115" t="s">
        <v>141</v>
      </c>
      <c r="H922" s="50" t="str">
        <f t="shared" si="42"/>
        <v>Robert – Težak – OK Vihor – M45</v>
      </c>
      <c r="J922" s="50" t="str">
        <f t="shared" si="43"/>
        <v>Robert – Težak – OK Vihor</v>
      </c>
      <c r="L922" s="50" t="str">
        <f t="shared" si="44"/>
        <v>Robert – Težak</v>
      </c>
      <c r="N922" s="113"/>
      <c r="O922" s="114"/>
      <c r="P922" s="115"/>
    </row>
    <row r="923" spans="2:16" x14ac:dyDescent="0.25">
      <c r="B923" s="113">
        <v>1928</v>
      </c>
      <c r="C923" s="114" t="s">
        <v>371</v>
      </c>
      <c r="D923" s="114" t="s">
        <v>1050</v>
      </c>
      <c r="E923" s="114" t="s">
        <v>13</v>
      </c>
      <c r="F923" s="115" t="s">
        <v>247</v>
      </c>
      <c r="H923" s="50" t="str">
        <f t="shared" si="42"/>
        <v>Marina – Tomac-Rojčević – OK Vihor – Ž21B</v>
      </c>
      <c r="J923" s="50" t="str">
        <f t="shared" si="43"/>
        <v>Marina – Tomac-Rojčević – OK Vihor</v>
      </c>
      <c r="L923" s="50" t="str">
        <f t="shared" si="44"/>
        <v>Marina – Tomac-Rojčević</v>
      </c>
      <c r="N923" s="113"/>
      <c r="O923" s="114"/>
      <c r="P923" s="115"/>
    </row>
    <row r="924" spans="2:16" x14ac:dyDescent="0.25">
      <c r="B924" s="113">
        <v>1929</v>
      </c>
      <c r="C924" s="114" t="s">
        <v>725</v>
      </c>
      <c r="D924" s="114" t="s">
        <v>1051</v>
      </c>
      <c r="E924" s="114" t="s">
        <v>13</v>
      </c>
      <c r="F924" s="115" t="s">
        <v>91</v>
      </c>
      <c r="H924" s="50" t="str">
        <f t="shared" si="42"/>
        <v>Emil – Trčak – OK Vihor – M21B</v>
      </c>
      <c r="J924" s="50" t="str">
        <f t="shared" si="43"/>
        <v>Emil – Trčak – OK Vihor</v>
      </c>
      <c r="L924" s="50" t="str">
        <f t="shared" si="44"/>
        <v>Emil – Trčak</v>
      </c>
      <c r="N924" s="113"/>
      <c r="O924" s="114"/>
      <c r="P924" s="115"/>
    </row>
    <row r="925" spans="2:16" x14ac:dyDescent="0.25">
      <c r="B925" s="113">
        <v>1100</v>
      </c>
      <c r="C925" s="114" t="s">
        <v>268</v>
      </c>
      <c r="D925" s="114" t="s">
        <v>1052</v>
      </c>
      <c r="E925" s="114" t="s">
        <v>13</v>
      </c>
      <c r="F925" s="115" t="s">
        <v>247</v>
      </c>
      <c r="H925" s="50" t="str">
        <f t="shared" si="42"/>
        <v>Martina – Triplat Horvat – OK Vihor – Ž21B</v>
      </c>
      <c r="J925" s="50" t="str">
        <f t="shared" si="43"/>
        <v>Martina – Triplat Horvat – OK Vihor</v>
      </c>
      <c r="L925" s="50" t="str">
        <f t="shared" si="44"/>
        <v>Martina – Triplat Horvat</v>
      </c>
      <c r="N925" s="113"/>
      <c r="O925" s="114"/>
      <c r="P925" s="115"/>
    </row>
    <row r="926" spans="2:16" x14ac:dyDescent="0.25">
      <c r="B926" s="113">
        <v>1336</v>
      </c>
      <c r="C926" s="114" t="s">
        <v>80</v>
      </c>
      <c r="D926" s="114" t="s">
        <v>79</v>
      </c>
      <c r="E926" s="114" t="s">
        <v>13</v>
      </c>
      <c r="F926" s="115" t="s">
        <v>61</v>
      </c>
      <c r="H926" s="50" t="str">
        <f t="shared" si="42"/>
        <v>Marijan – Turkalj – OK Vihor – M21A</v>
      </c>
      <c r="J926" s="50" t="str">
        <f t="shared" si="43"/>
        <v>Marijan – Turkalj – OK Vihor</v>
      </c>
      <c r="L926" s="50" t="str">
        <f t="shared" si="44"/>
        <v>Marijan – Turkalj</v>
      </c>
      <c r="N926" s="113"/>
      <c r="O926" s="114"/>
      <c r="P926" s="115"/>
    </row>
    <row r="927" spans="2:16" x14ac:dyDescent="0.25">
      <c r="B927" s="113">
        <v>1486</v>
      </c>
      <c r="C927" s="114" t="s">
        <v>1053</v>
      </c>
      <c r="D927" s="114" t="s">
        <v>1054</v>
      </c>
      <c r="E927" s="114" t="s">
        <v>13</v>
      </c>
      <c r="F927" s="115" t="s">
        <v>141</v>
      </c>
      <c r="H927" s="50" t="str">
        <f t="shared" si="42"/>
        <v>Krešimir – Tušek – OK Vihor – M45</v>
      </c>
      <c r="J927" s="50" t="str">
        <f t="shared" si="43"/>
        <v>Krešimir – Tušek – OK Vihor</v>
      </c>
      <c r="L927" s="50" t="str">
        <f t="shared" si="44"/>
        <v>Krešimir – Tušek</v>
      </c>
      <c r="N927" s="113"/>
      <c r="O927" s="114"/>
      <c r="P927" s="115"/>
    </row>
    <row r="928" spans="2:16" x14ac:dyDescent="0.25">
      <c r="B928" s="113">
        <v>1447</v>
      </c>
      <c r="C928" s="114" t="s">
        <v>73</v>
      </c>
      <c r="D928" s="114" t="s">
        <v>1055</v>
      </c>
      <c r="E928" s="114" t="s">
        <v>13</v>
      </c>
      <c r="F928" s="115" t="s">
        <v>141</v>
      </c>
      <c r="H928" s="50" t="str">
        <f t="shared" si="42"/>
        <v>Dražen – Tutić – OK Vihor – M45</v>
      </c>
      <c r="J928" s="50" t="str">
        <f t="shared" si="43"/>
        <v>Dražen – Tutić – OK Vihor</v>
      </c>
      <c r="L928" s="50" t="str">
        <f t="shared" si="44"/>
        <v>Dražen – Tutić</v>
      </c>
      <c r="N928" s="113"/>
      <c r="O928" s="114"/>
      <c r="P928" s="115"/>
    </row>
    <row r="929" spans="2:16" x14ac:dyDescent="0.25">
      <c r="B929" s="113">
        <v>1042</v>
      </c>
      <c r="C929" s="114" t="s">
        <v>373</v>
      </c>
      <c r="D929" s="114" t="s">
        <v>1055</v>
      </c>
      <c r="E929" s="114" t="s">
        <v>13</v>
      </c>
      <c r="F929" s="115" t="s">
        <v>210</v>
      </c>
      <c r="H929" s="50" t="str">
        <f t="shared" si="42"/>
        <v>Ema – Tutić – OK Vihor – Ž14</v>
      </c>
      <c r="J929" s="50" t="str">
        <f t="shared" si="43"/>
        <v>Ema – Tutić – OK Vihor</v>
      </c>
      <c r="L929" s="50" t="str">
        <f t="shared" si="44"/>
        <v>Ema – Tutić</v>
      </c>
      <c r="N929" s="113"/>
      <c r="O929" s="114"/>
      <c r="P929" s="115"/>
    </row>
    <row r="930" spans="2:16" x14ac:dyDescent="0.25">
      <c r="B930" s="113">
        <v>1154</v>
      </c>
      <c r="C930" s="114" t="s">
        <v>268</v>
      </c>
      <c r="D930" s="114" t="s">
        <v>1055</v>
      </c>
      <c r="E930" s="114" t="s">
        <v>13</v>
      </c>
      <c r="F930" s="115"/>
      <c r="H930" s="50" t="str">
        <f t="shared" si="42"/>
        <v>Martina – Tutić – OK Vihor</v>
      </c>
      <c r="J930" s="50" t="str">
        <f t="shared" si="43"/>
        <v>Martina – Tutić – OK Vihor</v>
      </c>
      <c r="L930" s="50" t="str">
        <f t="shared" si="44"/>
        <v>Martina – Tutić</v>
      </c>
      <c r="N930" s="113"/>
      <c r="O930" s="114"/>
      <c r="P930" s="115"/>
    </row>
    <row r="931" spans="2:16" x14ac:dyDescent="0.25">
      <c r="B931" s="113">
        <v>1455</v>
      </c>
      <c r="C931" s="114" t="s">
        <v>39</v>
      </c>
      <c r="D931" s="114" t="s">
        <v>1055</v>
      </c>
      <c r="E931" s="114" t="s">
        <v>13</v>
      </c>
      <c r="F931" s="115" t="s">
        <v>91</v>
      </c>
      <c r="H931" s="50" t="str">
        <f t="shared" si="42"/>
        <v>Teo – Tutić – OK Vihor – M21B</v>
      </c>
      <c r="J931" s="50" t="str">
        <f t="shared" si="43"/>
        <v>Teo – Tutić – OK Vihor</v>
      </c>
      <c r="L931" s="50" t="str">
        <f t="shared" si="44"/>
        <v>Teo – Tutić</v>
      </c>
      <c r="N931" s="113"/>
      <c r="O931" s="114"/>
      <c r="P931" s="115"/>
    </row>
    <row r="932" spans="2:16" x14ac:dyDescent="0.25">
      <c r="B932" s="113">
        <v>1724</v>
      </c>
      <c r="C932" s="114" t="s">
        <v>1056</v>
      </c>
      <c r="D932" s="114" t="s">
        <v>1057</v>
      </c>
      <c r="E932" s="114" t="s">
        <v>13</v>
      </c>
      <c r="F932" s="115"/>
      <c r="H932" s="50" t="str">
        <f t="shared" si="42"/>
        <v>Roberta – Valai – OK Vihor</v>
      </c>
      <c r="J932" s="50" t="str">
        <f t="shared" si="43"/>
        <v>Roberta – Valai – OK Vihor</v>
      </c>
      <c r="L932" s="50" t="str">
        <f t="shared" si="44"/>
        <v>Roberta – Valai</v>
      </c>
      <c r="N932" s="113"/>
      <c r="O932" s="114"/>
      <c r="P932" s="115"/>
    </row>
    <row r="933" spans="2:16" x14ac:dyDescent="0.25">
      <c r="B933" s="113">
        <v>1909</v>
      </c>
      <c r="C933" s="114" t="s">
        <v>195</v>
      </c>
      <c r="D933" s="114" t="s">
        <v>1058</v>
      </c>
      <c r="E933" s="114" t="s">
        <v>13</v>
      </c>
      <c r="F933" s="115" t="s">
        <v>219</v>
      </c>
      <c r="H933" s="50" t="str">
        <f t="shared" si="42"/>
        <v>Dora – Valjak – OK Vihor – Ž16</v>
      </c>
      <c r="J933" s="50" t="str">
        <f t="shared" si="43"/>
        <v>Dora – Valjak – OK Vihor</v>
      </c>
      <c r="L933" s="50" t="str">
        <f t="shared" si="44"/>
        <v>Dora – Valjak</v>
      </c>
      <c r="N933" s="113"/>
      <c r="O933" s="114"/>
      <c r="P933" s="115"/>
    </row>
    <row r="934" spans="2:16" x14ac:dyDescent="0.25">
      <c r="B934" s="113">
        <v>1908</v>
      </c>
      <c r="C934" s="114" t="s">
        <v>16</v>
      </c>
      <c r="D934" s="114" t="s">
        <v>1058</v>
      </c>
      <c r="E934" s="114" t="s">
        <v>13</v>
      </c>
      <c r="F934" s="115" t="s">
        <v>50</v>
      </c>
      <c r="H934" s="50" t="str">
        <f t="shared" si="42"/>
        <v>Filip – Valjak – OK Vihor – M20</v>
      </c>
      <c r="J934" s="50" t="str">
        <f t="shared" si="43"/>
        <v>Filip – Valjak – OK Vihor</v>
      </c>
      <c r="L934" s="50" t="str">
        <f t="shared" si="44"/>
        <v>Filip – Valjak</v>
      </c>
      <c r="N934" s="113"/>
      <c r="O934" s="114"/>
      <c r="P934" s="115"/>
    </row>
    <row r="935" spans="2:16" x14ac:dyDescent="0.25">
      <c r="B935" s="113">
        <v>1907</v>
      </c>
      <c r="C935" s="114" t="s">
        <v>339</v>
      </c>
      <c r="D935" s="114" t="s">
        <v>1058</v>
      </c>
      <c r="E935" s="114" t="s">
        <v>13</v>
      </c>
      <c r="F935" s="115" t="s">
        <v>91</v>
      </c>
      <c r="H935" s="50" t="str">
        <f t="shared" si="42"/>
        <v>Željko – Valjak – OK Vihor – M21B</v>
      </c>
      <c r="J935" s="50" t="str">
        <f t="shared" si="43"/>
        <v>Željko – Valjak – OK Vihor</v>
      </c>
      <c r="L935" s="50" t="str">
        <f t="shared" si="44"/>
        <v>Željko – Valjak</v>
      </c>
      <c r="N935" s="113"/>
      <c r="O935" s="114"/>
      <c r="P935" s="115"/>
    </row>
    <row r="936" spans="2:16" x14ac:dyDescent="0.25">
      <c r="B936" s="113">
        <v>1529</v>
      </c>
      <c r="C936" s="114" t="s">
        <v>293</v>
      </c>
      <c r="D936" s="114" t="s">
        <v>1059</v>
      </c>
      <c r="E936" s="114" t="s">
        <v>13</v>
      </c>
      <c r="F936" s="115" t="s">
        <v>303</v>
      </c>
      <c r="H936" s="50" t="str">
        <f t="shared" si="42"/>
        <v>Ivana – Varga Horjan – OK Vihor – Ž45</v>
      </c>
      <c r="J936" s="50" t="str">
        <f t="shared" si="43"/>
        <v>Ivana – Varga Horjan – OK Vihor</v>
      </c>
      <c r="L936" s="50" t="str">
        <f t="shared" si="44"/>
        <v>Ivana – Varga Horjan</v>
      </c>
      <c r="N936" s="113"/>
      <c r="O936" s="114"/>
      <c r="P936" s="115"/>
    </row>
    <row r="937" spans="2:16" x14ac:dyDescent="0.25">
      <c r="B937" s="113">
        <v>1289</v>
      </c>
      <c r="C937" s="114" t="s">
        <v>76</v>
      </c>
      <c r="D937" s="114" t="s">
        <v>75</v>
      </c>
      <c r="E937" s="114" t="s">
        <v>13</v>
      </c>
      <c r="F937" s="115" t="s">
        <v>61</v>
      </c>
      <c r="H937" s="50" t="str">
        <f t="shared" si="42"/>
        <v>Tomislav – Varnica – OK Vihor – M21A</v>
      </c>
      <c r="J937" s="50" t="str">
        <f t="shared" si="43"/>
        <v>Tomislav – Varnica – OK Vihor</v>
      </c>
      <c r="L937" s="50" t="str">
        <f t="shared" si="44"/>
        <v>Tomislav – Varnica</v>
      </c>
      <c r="N937" s="113"/>
      <c r="O937" s="114"/>
      <c r="P937" s="115"/>
    </row>
    <row r="938" spans="2:16" x14ac:dyDescent="0.25">
      <c r="B938" s="113">
        <v>1725</v>
      </c>
      <c r="C938" s="114" t="s">
        <v>1060</v>
      </c>
      <c r="D938" s="114" t="s">
        <v>637</v>
      </c>
      <c r="E938" s="114" t="s">
        <v>13</v>
      </c>
      <c r="F938" s="115"/>
      <c r="H938" s="50" t="str">
        <f t="shared" si="42"/>
        <v>Romana – Večerić – OK Vihor</v>
      </c>
      <c r="J938" s="50" t="str">
        <f t="shared" si="43"/>
        <v>Romana – Večerić – OK Vihor</v>
      </c>
      <c r="L938" s="50" t="str">
        <f t="shared" si="44"/>
        <v>Romana – Večerić</v>
      </c>
      <c r="N938" s="113"/>
      <c r="O938" s="114"/>
      <c r="P938" s="115"/>
    </row>
    <row r="939" spans="2:16" x14ac:dyDescent="0.25">
      <c r="B939" s="113">
        <v>1910</v>
      </c>
      <c r="C939" s="114" t="s">
        <v>277</v>
      </c>
      <c r="D939" s="114" t="s">
        <v>1061</v>
      </c>
      <c r="E939" s="114" t="s">
        <v>13</v>
      </c>
      <c r="F939" s="115" t="s">
        <v>247</v>
      </c>
      <c r="H939" s="50" t="str">
        <f t="shared" si="42"/>
        <v>Željka – Vilagoš – OK Vihor – Ž21B</v>
      </c>
      <c r="J939" s="50" t="str">
        <f t="shared" si="43"/>
        <v>Željka – Vilagoš – OK Vihor</v>
      </c>
      <c r="L939" s="50" t="str">
        <f t="shared" si="44"/>
        <v>Željka – Vilagoš</v>
      </c>
      <c r="N939" s="113"/>
      <c r="O939" s="114"/>
      <c r="P939" s="115"/>
    </row>
    <row r="940" spans="2:16" x14ac:dyDescent="0.25">
      <c r="B940" s="113">
        <v>1240</v>
      </c>
      <c r="C940" s="114" t="s">
        <v>287</v>
      </c>
      <c r="D940" s="114" t="s">
        <v>1062</v>
      </c>
      <c r="E940" s="114" t="s">
        <v>13</v>
      </c>
      <c r="F940" s="115" t="s">
        <v>303</v>
      </c>
      <c r="H940" s="50" t="str">
        <f t="shared" si="42"/>
        <v>Jasminka – Vlahović – OK Vihor – Ž45</v>
      </c>
      <c r="J940" s="50" t="str">
        <f t="shared" si="43"/>
        <v>Jasminka – Vlahović – OK Vihor</v>
      </c>
      <c r="L940" s="50" t="str">
        <f t="shared" si="44"/>
        <v>Jasminka – Vlahović</v>
      </c>
      <c r="N940" s="113"/>
      <c r="O940" s="114"/>
      <c r="P940" s="115"/>
    </row>
    <row r="941" spans="2:16" x14ac:dyDescent="0.25">
      <c r="B941" s="113">
        <v>1552</v>
      </c>
      <c r="C941" s="114" t="s">
        <v>227</v>
      </c>
      <c r="D941" s="114" t="s">
        <v>449</v>
      </c>
      <c r="E941" s="114" t="s">
        <v>13</v>
      </c>
      <c r="F941" s="115" t="s">
        <v>303</v>
      </c>
      <c r="H941" s="50" t="str">
        <f t="shared" si="42"/>
        <v>Paula – Vrdoljak – OK Vihor – Ž45</v>
      </c>
      <c r="J941" s="50" t="str">
        <f t="shared" si="43"/>
        <v>Paula – Vrdoljak – OK Vihor</v>
      </c>
      <c r="L941" s="50" t="str">
        <f t="shared" si="44"/>
        <v>Paula – Vrdoljak</v>
      </c>
      <c r="N941" s="113"/>
      <c r="O941" s="114"/>
      <c r="P941" s="115"/>
    </row>
    <row r="942" spans="2:16" x14ac:dyDescent="0.25">
      <c r="B942" s="113">
        <v>1448</v>
      </c>
      <c r="C942" s="114" t="s">
        <v>76</v>
      </c>
      <c r="D942" s="114" t="s">
        <v>122</v>
      </c>
      <c r="E942" s="114" t="s">
        <v>13</v>
      </c>
      <c r="F942" s="115" t="s">
        <v>115</v>
      </c>
      <c r="H942" s="50" t="str">
        <f t="shared" si="42"/>
        <v>Tomislav – Vuk – OK Vihor – M35</v>
      </c>
      <c r="J942" s="50" t="str">
        <f t="shared" si="43"/>
        <v>Tomislav – Vuk – OK Vihor</v>
      </c>
      <c r="L942" s="50" t="str">
        <f t="shared" si="44"/>
        <v>Tomislav – Vuk</v>
      </c>
      <c r="N942" s="113"/>
      <c r="O942" s="114"/>
      <c r="P942" s="115"/>
    </row>
    <row r="943" spans="2:16" x14ac:dyDescent="0.25">
      <c r="B943" s="113">
        <v>1911</v>
      </c>
      <c r="C943" s="114" t="s">
        <v>1063</v>
      </c>
      <c r="D943" s="114" t="s">
        <v>1064</v>
      </c>
      <c r="E943" s="114" t="s">
        <v>13</v>
      </c>
      <c r="F943" s="115" t="s">
        <v>41</v>
      </c>
      <c r="H943" s="50" t="str">
        <f t="shared" si="42"/>
        <v>Kaan – Yelen – OK Vihor – M16</v>
      </c>
      <c r="J943" s="50" t="str">
        <f t="shared" si="43"/>
        <v>Kaan – Yelen – OK Vihor</v>
      </c>
      <c r="L943" s="50" t="str">
        <f t="shared" si="44"/>
        <v>Kaan – Yelen</v>
      </c>
      <c r="N943" s="113"/>
      <c r="O943" s="114"/>
      <c r="P943" s="115"/>
    </row>
    <row r="944" spans="2:16" x14ac:dyDescent="0.25">
      <c r="B944" s="113">
        <v>1726</v>
      </c>
      <c r="C944" s="114" t="s">
        <v>133</v>
      </c>
      <c r="D944" s="114" t="s">
        <v>1065</v>
      </c>
      <c r="E944" s="114" t="s">
        <v>13</v>
      </c>
      <c r="F944" s="115"/>
      <c r="H944" s="50" t="str">
        <f t="shared" si="42"/>
        <v>Marko – Žabčić – OK Vihor</v>
      </c>
      <c r="J944" s="50" t="str">
        <f t="shared" si="43"/>
        <v>Marko – Žabčić – OK Vihor</v>
      </c>
      <c r="L944" s="50" t="str">
        <f t="shared" si="44"/>
        <v>Marko – Žabčić</v>
      </c>
      <c r="N944" s="113"/>
      <c r="O944" s="114"/>
      <c r="P944" s="115"/>
    </row>
    <row r="945" spans="2:16" x14ac:dyDescent="0.25">
      <c r="B945" s="113">
        <v>1004</v>
      </c>
      <c r="C945" s="114" t="s">
        <v>266</v>
      </c>
      <c r="D945" s="114" t="s">
        <v>1066</v>
      </c>
      <c r="E945" s="114" t="s">
        <v>13</v>
      </c>
      <c r="F945" s="115"/>
      <c r="H945" s="50" t="str">
        <f t="shared" si="42"/>
        <v>Aleksandra – Žagar – OK Vihor</v>
      </c>
      <c r="J945" s="50" t="str">
        <f t="shared" si="43"/>
        <v>Aleksandra – Žagar – OK Vihor</v>
      </c>
      <c r="L945" s="50" t="str">
        <f t="shared" si="44"/>
        <v>Aleksandra – Žagar</v>
      </c>
      <c r="N945" s="113"/>
      <c r="O945" s="114"/>
      <c r="P945" s="115"/>
    </row>
    <row r="946" spans="2:16" x14ac:dyDescent="0.25">
      <c r="B946" s="113">
        <v>1011</v>
      </c>
      <c r="C946" s="114" t="s">
        <v>69</v>
      </c>
      <c r="D946" s="114" t="s">
        <v>1066</v>
      </c>
      <c r="E946" s="114" t="s">
        <v>13</v>
      </c>
      <c r="F946" s="115"/>
      <c r="H946" s="50" t="str">
        <f t="shared" si="42"/>
        <v>Damir – Žagar – OK Vihor</v>
      </c>
      <c r="J946" s="50" t="str">
        <f t="shared" si="43"/>
        <v>Damir – Žagar – OK Vihor</v>
      </c>
      <c r="L946" s="50" t="str">
        <f t="shared" si="44"/>
        <v>Damir – Žagar</v>
      </c>
      <c r="N946" s="113"/>
      <c r="O946" s="114"/>
      <c r="P946" s="115"/>
    </row>
    <row r="947" spans="2:16" x14ac:dyDescent="0.25">
      <c r="B947" s="113">
        <v>1912</v>
      </c>
      <c r="C947" s="114" t="s">
        <v>237</v>
      </c>
      <c r="D947" s="114" t="s">
        <v>1067</v>
      </c>
      <c r="E947" s="114" t="s">
        <v>13</v>
      </c>
      <c r="F947" s="115" t="s">
        <v>247</v>
      </c>
      <c r="H947" s="50" t="str">
        <f t="shared" si="42"/>
        <v>Olga – Zaitseva – OK Vihor – Ž21B</v>
      </c>
      <c r="J947" s="50" t="str">
        <f t="shared" si="43"/>
        <v>Olga – Zaitseva – OK Vihor</v>
      </c>
      <c r="L947" s="50" t="str">
        <f t="shared" si="44"/>
        <v>Olga – Zaitseva</v>
      </c>
      <c r="N947" s="113"/>
      <c r="O947" s="114"/>
      <c r="P947" s="115"/>
    </row>
    <row r="948" spans="2:16" x14ac:dyDescent="0.25">
      <c r="B948" s="113">
        <v>1037</v>
      </c>
      <c r="C948" s="114" t="s">
        <v>771</v>
      </c>
      <c r="D948" s="114" t="s">
        <v>1068</v>
      </c>
      <c r="E948" s="114" t="s">
        <v>13</v>
      </c>
      <c r="F948" s="115"/>
      <c r="H948" s="50" t="str">
        <f t="shared" si="42"/>
        <v>Vesna – Žarak – OK Vihor</v>
      </c>
      <c r="J948" s="50" t="str">
        <f t="shared" si="43"/>
        <v>Vesna – Žarak – OK Vihor</v>
      </c>
      <c r="L948" s="50" t="str">
        <f t="shared" si="44"/>
        <v>Vesna – Žarak</v>
      </c>
      <c r="N948" s="113"/>
      <c r="O948" s="114"/>
      <c r="P948" s="115"/>
    </row>
    <row r="949" spans="2:16" x14ac:dyDescent="0.25">
      <c r="B949" s="113">
        <v>1454</v>
      </c>
      <c r="C949" s="114" t="s">
        <v>691</v>
      </c>
      <c r="D949" s="114" t="s">
        <v>1069</v>
      </c>
      <c r="E949" s="114" t="s">
        <v>13</v>
      </c>
      <c r="F949" s="115" t="s">
        <v>303</v>
      </c>
      <c r="H949" s="50" t="str">
        <f t="shared" si="42"/>
        <v>Kristina – Zubin – OK Vihor – Ž45</v>
      </c>
      <c r="J949" s="50" t="str">
        <f t="shared" si="43"/>
        <v>Kristina – Zubin – OK Vihor</v>
      </c>
      <c r="L949" s="50" t="str">
        <f t="shared" si="44"/>
        <v>Kristina – Zubin</v>
      </c>
      <c r="N949" s="113"/>
      <c r="O949" s="114"/>
      <c r="P949" s="115"/>
    </row>
    <row r="950" spans="2:16" x14ac:dyDescent="0.25">
      <c r="B950" s="113">
        <v>1808</v>
      </c>
      <c r="C950" s="114" t="s">
        <v>57</v>
      </c>
      <c r="D950" s="114" t="s">
        <v>1070</v>
      </c>
      <c r="E950" s="114" t="s">
        <v>13</v>
      </c>
      <c r="F950" s="115"/>
      <c r="H950" s="50" t="str">
        <f t="shared" si="42"/>
        <v>Ivan – Žufić – OK Vihor</v>
      </c>
      <c r="J950" s="50" t="str">
        <f t="shared" si="43"/>
        <v>Ivan – Žufić – OK Vihor</v>
      </c>
      <c r="L950" s="50" t="str">
        <f t="shared" si="44"/>
        <v>Ivan – Žufić</v>
      </c>
      <c r="N950" s="113"/>
      <c r="O950" s="114"/>
      <c r="P950" s="115"/>
    </row>
    <row r="951" spans="2:16" x14ac:dyDescent="0.25">
      <c r="B951" s="113">
        <v>1412</v>
      </c>
      <c r="C951" s="114" t="s">
        <v>233</v>
      </c>
      <c r="D951" s="114" t="s">
        <v>1071</v>
      </c>
      <c r="E951" s="114" t="s">
        <v>13</v>
      </c>
      <c r="F951" s="115" t="s">
        <v>247</v>
      </c>
      <c r="H951" s="50" t="str">
        <f t="shared" si="42"/>
        <v>Iva – Žulić – OK Vihor – Ž21B</v>
      </c>
      <c r="J951" s="50" t="str">
        <f t="shared" si="43"/>
        <v>Iva – Žulić – OK Vihor</v>
      </c>
      <c r="L951" s="50" t="str">
        <f t="shared" si="44"/>
        <v>Iva – Žulić</v>
      </c>
      <c r="N951" s="113"/>
      <c r="O951" s="114"/>
      <c r="P951" s="115"/>
    </row>
    <row r="952" spans="2:16" x14ac:dyDescent="0.25">
      <c r="B952" s="113">
        <v>1412</v>
      </c>
      <c r="C952" s="114" t="s">
        <v>233</v>
      </c>
      <c r="D952" s="114" t="s">
        <v>1071</v>
      </c>
      <c r="E952" s="114" t="s">
        <v>13</v>
      </c>
      <c r="F952" s="115" t="s">
        <v>247</v>
      </c>
      <c r="H952" s="50" t="str">
        <f t="shared" si="42"/>
        <v>Iva – Žulić – OK Vihor – Ž21B</v>
      </c>
      <c r="J952" s="50" t="str">
        <f t="shared" si="43"/>
        <v>Iva – Žulić – OK Vihor</v>
      </c>
      <c r="L952" s="50" t="str">
        <f t="shared" si="44"/>
        <v>Iva – Žulić</v>
      </c>
      <c r="N952" s="113"/>
      <c r="O952" s="114"/>
      <c r="P952" s="115"/>
    </row>
    <row r="953" spans="2:16" x14ac:dyDescent="0.25">
      <c r="B953" s="113"/>
      <c r="C953" s="114"/>
      <c r="D953" s="114"/>
      <c r="E953" s="114"/>
      <c r="F953" s="115"/>
      <c r="H953" s="50" t="str">
        <f t="shared" si="42"/>
        <v/>
      </c>
      <c r="J953" s="50" t="str">
        <f t="shared" si="43"/>
        <v/>
      </c>
      <c r="L953" s="50" t="str">
        <f t="shared" si="44"/>
        <v/>
      </c>
      <c r="N953" s="113"/>
      <c r="O953" s="114"/>
      <c r="P953" s="115"/>
    </row>
    <row r="954" spans="2:16" x14ac:dyDescent="0.25">
      <c r="B954" s="113"/>
      <c r="C954" s="114"/>
      <c r="D954" s="114"/>
      <c r="E954" s="114"/>
      <c r="F954" s="115"/>
      <c r="H954" s="50" t="str">
        <f t="shared" si="42"/>
        <v/>
      </c>
      <c r="J954" s="50" t="str">
        <f t="shared" si="43"/>
        <v/>
      </c>
      <c r="L954" s="50" t="str">
        <f t="shared" si="44"/>
        <v/>
      </c>
      <c r="N954" s="113"/>
      <c r="O954" s="114"/>
      <c r="P954" s="115"/>
    </row>
    <row r="955" spans="2:16" x14ac:dyDescent="0.25">
      <c r="B955" s="113"/>
      <c r="C955" s="114"/>
      <c r="D955" s="114"/>
      <c r="E955" s="114"/>
      <c r="F955" s="115"/>
      <c r="H955" s="50" t="str">
        <f t="shared" si="42"/>
        <v/>
      </c>
      <c r="J955" s="50" t="str">
        <f t="shared" si="43"/>
        <v/>
      </c>
      <c r="L955" s="50" t="str">
        <f t="shared" si="44"/>
        <v/>
      </c>
      <c r="N955" s="113"/>
      <c r="O955" s="114"/>
      <c r="P955" s="115"/>
    </row>
    <row r="956" spans="2:16" x14ac:dyDescent="0.25">
      <c r="B956" s="113"/>
      <c r="C956" s="114"/>
      <c r="D956" s="114"/>
      <c r="E956" s="114"/>
      <c r="F956" s="115"/>
      <c r="H956" s="50" t="str">
        <f t="shared" si="42"/>
        <v/>
      </c>
      <c r="J956" s="50" t="str">
        <f t="shared" si="43"/>
        <v/>
      </c>
      <c r="L956" s="50" t="str">
        <f t="shared" si="44"/>
        <v/>
      </c>
      <c r="N956" s="113"/>
      <c r="O956" s="114"/>
      <c r="P956" s="115"/>
    </row>
    <row r="957" spans="2:16" x14ac:dyDescent="0.25">
      <c r="B957" s="113"/>
      <c r="C957" s="114"/>
      <c r="D957" s="114"/>
      <c r="E957" s="114"/>
      <c r="F957" s="115"/>
      <c r="H957" s="50" t="str">
        <f t="shared" si="42"/>
        <v/>
      </c>
      <c r="J957" s="50" t="str">
        <f t="shared" si="43"/>
        <v/>
      </c>
      <c r="L957" s="50" t="str">
        <f t="shared" si="44"/>
        <v/>
      </c>
      <c r="N957" s="113"/>
      <c r="O957" s="114"/>
      <c r="P957" s="115"/>
    </row>
    <row r="958" spans="2:16" x14ac:dyDescent="0.25">
      <c r="B958" s="113"/>
      <c r="C958" s="114"/>
      <c r="D958" s="114"/>
      <c r="E958" s="114"/>
      <c r="F958" s="115"/>
      <c r="H958" s="50" t="str">
        <f t="shared" si="42"/>
        <v/>
      </c>
      <c r="J958" s="50" t="str">
        <f t="shared" si="43"/>
        <v/>
      </c>
      <c r="L958" s="50" t="str">
        <f t="shared" si="44"/>
        <v/>
      </c>
      <c r="N958" s="113"/>
      <c r="O958" s="114"/>
      <c r="P958" s="115"/>
    </row>
    <row r="959" spans="2:16" x14ac:dyDescent="0.25">
      <c r="B959" s="113"/>
      <c r="C959" s="114"/>
      <c r="D959" s="114"/>
      <c r="E959" s="114"/>
      <c r="F959" s="115"/>
      <c r="H959" s="50" t="str">
        <f t="shared" si="42"/>
        <v/>
      </c>
      <c r="J959" s="50" t="str">
        <f t="shared" si="43"/>
        <v/>
      </c>
      <c r="L959" s="50" t="str">
        <f t="shared" si="44"/>
        <v/>
      </c>
      <c r="N959" s="113"/>
      <c r="O959" s="114"/>
      <c r="P959" s="115"/>
    </row>
    <row r="960" spans="2:16" x14ac:dyDescent="0.25">
      <c r="B960" s="113"/>
      <c r="C960" s="114"/>
      <c r="D960" s="114"/>
      <c r="E960" s="114"/>
      <c r="F960" s="115"/>
      <c r="H960" s="50" t="str">
        <f t="shared" si="42"/>
        <v/>
      </c>
      <c r="J960" s="50" t="str">
        <f t="shared" si="43"/>
        <v/>
      </c>
      <c r="L960" s="50" t="str">
        <f t="shared" si="44"/>
        <v/>
      </c>
      <c r="N960" s="113"/>
      <c r="O960" s="114"/>
      <c r="P960" s="115"/>
    </row>
    <row r="961" spans="2:16" x14ac:dyDescent="0.25">
      <c r="B961" s="113"/>
      <c r="C961" s="114"/>
      <c r="D961" s="114"/>
      <c r="E961" s="114"/>
      <c r="F961" s="115"/>
      <c r="H961" s="50" t="str">
        <f t="shared" si="42"/>
        <v/>
      </c>
      <c r="J961" s="50" t="str">
        <f t="shared" si="43"/>
        <v/>
      </c>
      <c r="L961" s="50" t="str">
        <f t="shared" si="44"/>
        <v/>
      </c>
      <c r="N961" s="113"/>
      <c r="O961" s="114"/>
      <c r="P961" s="115"/>
    </row>
    <row r="962" spans="2:16" x14ac:dyDescent="0.25">
      <c r="B962" s="113"/>
      <c r="C962" s="114"/>
      <c r="D962" s="114"/>
      <c r="E962" s="114"/>
      <c r="F962" s="115"/>
      <c r="H962" s="50" t="str">
        <f t="shared" si="42"/>
        <v/>
      </c>
      <c r="J962" s="50" t="str">
        <f t="shared" si="43"/>
        <v/>
      </c>
      <c r="L962" s="50" t="str">
        <f t="shared" si="44"/>
        <v/>
      </c>
      <c r="N962" s="113"/>
      <c r="O962" s="114"/>
      <c r="P962" s="115"/>
    </row>
    <row r="963" spans="2:16" x14ac:dyDescent="0.25">
      <c r="B963" s="113"/>
      <c r="C963" s="114"/>
      <c r="D963" s="114"/>
      <c r="E963" s="114"/>
      <c r="F963" s="115"/>
      <c r="H963" s="50" t="str">
        <f t="shared" si="42"/>
        <v/>
      </c>
      <c r="J963" s="50" t="str">
        <f t="shared" si="43"/>
        <v/>
      </c>
      <c r="L963" s="50" t="str">
        <f t="shared" si="44"/>
        <v/>
      </c>
      <c r="N963" s="113"/>
      <c r="O963" s="114"/>
      <c r="P963" s="115"/>
    </row>
    <row r="964" spans="2:16" x14ac:dyDescent="0.25">
      <c r="B964" s="113"/>
      <c r="C964" s="114"/>
      <c r="D964" s="114"/>
      <c r="E964" s="114"/>
      <c r="F964" s="115"/>
      <c r="H964" s="50" t="str">
        <f t="shared" si="42"/>
        <v/>
      </c>
      <c r="J964" s="50" t="str">
        <f t="shared" si="43"/>
        <v/>
      </c>
      <c r="L964" s="50" t="str">
        <f t="shared" si="44"/>
        <v/>
      </c>
      <c r="N964" s="113"/>
      <c r="O964" s="114"/>
      <c r="P964" s="115"/>
    </row>
    <row r="965" spans="2:16" x14ac:dyDescent="0.25">
      <c r="B965" s="113"/>
      <c r="C965" s="114"/>
      <c r="D965" s="114"/>
      <c r="E965" s="114"/>
      <c r="F965" s="115"/>
      <c r="H965" s="50" t="str">
        <f t="shared" si="42"/>
        <v/>
      </c>
      <c r="J965" s="50" t="str">
        <f t="shared" si="43"/>
        <v/>
      </c>
      <c r="L965" s="50" t="str">
        <f t="shared" si="44"/>
        <v/>
      </c>
      <c r="N965" s="113"/>
      <c r="O965" s="114"/>
      <c r="P965" s="115"/>
    </row>
    <row r="966" spans="2:16" x14ac:dyDescent="0.25">
      <c r="B966" s="113"/>
      <c r="C966" s="114"/>
      <c r="D966" s="114"/>
      <c r="E966" s="114"/>
      <c r="F966" s="115"/>
      <c r="H966" s="50" t="str">
        <f t="shared" si="42"/>
        <v/>
      </c>
      <c r="J966" s="50" t="str">
        <f t="shared" si="43"/>
        <v/>
      </c>
      <c r="L966" s="50" t="str">
        <f t="shared" si="44"/>
        <v/>
      </c>
      <c r="N966" s="113"/>
      <c r="O966" s="114"/>
      <c r="P966" s="115"/>
    </row>
    <row r="967" spans="2:16" x14ac:dyDescent="0.25">
      <c r="B967" s="113"/>
      <c r="C967" s="114"/>
      <c r="D967" s="114"/>
      <c r="E967" s="114"/>
      <c r="F967" s="115"/>
      <c r="H967" s="50" t="str">
        <f t="shared" si="42"/>
        <v/>
      </c>
      <c r="J967" s="50" t="str">
        <f t="shared" si="43"/>
        <v/>
      </c>
      <c r="L967" s="50" t="str">
        <f t="shared" si="44"/>
        <v/>
      </c>
      <c r="N967" s="113"/>
      <c r="O967" s="114"/>
      <c r="P967" s="115"/>
    </row>
    <row r="968" spans="2:16" x14ac:dyDescent="0.25">
      <c r="B968" s="113"/>
      <c r="C968" s="114"/>
      <c r="D968" s="114"/>
      <c r="E968" s="114"/>
      <c r="F968" s="115"/>
      <c r="H968" s="50" t="str">
        <f t="shared" si="42"/>
        <v/>
      </c>
      <c r="J968" s="50" t="str">
        <f t="shared" si="43"/>
        <v/>
      </c>
      <c r="L968" s="50" t="str">
        <f t="shared" si="44"/>
        <v/>
      </c>
      <c r="N968" s="113"/>
      <c r="O968" s="114"/>
      <c r="P968" s="115"/>
    </row>
    <row r="969" spans="2:16" x14ac:dyDescent="0.25">
      <c r="B969" s="113"/>
      <c r="C969" s="114"/>
      <c r="D969" s="114"/>
      <c r="E969" s="114"/>
      <c r="F969" s="115"/>
      <c r="H969" s="50" t="str">
        <f t="shared" si="42"/>
        <v/>
      </c>
      <c r="J969" s="50" t="str">
        <f t="shared" si="43"/>
        <v/>
      </c>
      <c r="L969" s="50" t="str">
        <f t="shared" si="44"/>
        <v/>
      </c>
      <c r="N969" s="113"/>
      <c r="O969" s="114"/>
      <c r="P969" s="115"/>
    </row>
    <row r="970" spans="2:16" x14ac:dyDescent="0.25">
      <c r="B970" s="113"/>
      <c r="C970" s="114"/>
      <c r="D970" s="114"/>
      <c r="E970" s="114"/>
      <c r="F970" s="115"/>
      <c r="H970" s="50" t="str">
        <f t="shared" si="42"/>
        <v/>
      </c>
      <c r="J970" s="50" t="str">
        <f t="shared" si="43"/>
        <v/>
      </c>
      <c r="L970" s="50" t="str">
        <f t="shared" si="44"/>
        <v/>
      </c>
      <c r="N970" s="113"/>
      <c r="O970" s="114"/>
      <c r="P970" s="115"/>
    </row>
    <row r="971" spans="2:16" x14ac:dyDescent="0.25">
      <c r="B971" s="113"/>
      <c r="C971" s="114"/>
      <c r="D971" s="114"/>
      <c r="E971" s="114"/>
      <c r="F971" s="115"/>
      <c r="H971" s="50" t="str">
        <f t="shared" ref="H971:H1034" si="45">IF(C971="","",C971) &amp; IF(D971="",""," – " &amp; D971) &amp; IF(E971="",""," – " &amp; E971) &amp; IF(F971="",""," – " &amp; F971)</f>
        <v/>
      </c>
      <c r="J971" s="50" t="str">
        <f t="shared" ref="J971:J1034" si="46">IF(C971="","",C971) &amp; IF(D971="",""," – " &amp; D971) &amp; IF(E971="",""," – " &amp; E971)</f>
        <v/>
      </c>
      <c r="L971" s="50" t="str">
        <f t="shared" ref="L971:L1034" si="47">IF(C971="","",C971) &amp; IF(D971="",""," – " &amp; D971)</f>
        <v/>
      </c>
      <c r="N971" s="113"/>
      <c r="O971" s="114"/>
      <c r="P971" s="115"/>
    </row>
    <row r="972" spans="2:16" x14ac:dyDescent="0.25">
      <c r="B972" s="113"/>
      <c r="C972" s="114"/>
      <c r="D972" s="114"/>
      <c r="E972" s="114"/>
      <c r="F972" s="115"/>
      <c r="H972" s="50" t="str">
        <f t="shared" si="45"/>
        <v/>
      </c>
      <c r="J972" s="50" t="str">
        <f t="shared" si="46"/>
        <v/>
      </c>
      <c r="L972" s="50" t="str">
        <f t="shared" si="47"/>
        <v/>
      </c>
      <c r="N972" s="113"/>
      <c r="O972" s="114"/>
      <c r="P972" s="115"/>
    </row>
    <row r="973" spans="2:16" x14ac:dyDescent="0.25">
      <c r="B973" s="113"/>
      <c r="C973" s="114"/>
      <c r="D973" s="114"/>
      <c r="E973" s="114"/>
      <c r="F973" s="115"/>
      <c r="H973" s="50" t="str">
        <f t="shared" si="45"/>
        <v/>
      </c>
      <c r="J973" s="50" t="str">
        <f t="shared" si="46"/>
        <v/>
      </c>
      <c r="L973" s="50" t="str">
        <f t="shared" si="47"/>
        <v/>
      </c>
      <c r="N973" s="113"/>
      <c r="O973" s="114"/>
      <c r="P973" s="115"/>
    </row>
    <row r="974" spans="2:16" x14ac:dyDescent="0.25">
      <c r="B974" s="113"/>
      <c r="C974" s="114"/>
      <c r="D974" s="114"/>
      <c r="E974" s="114"/>
      <c r="F974" s="115"/>
      <c r="H974" s="50" t="str">
        <f t="shared" si="45"/>
        <v/>
      </c>
      <c r="J974" s="50" t="str">
        <f t="shared" si="46"/>
        <v/>
      </c>
      <c r="L974" s="50" t="str">
        <f t="shared" si="47"/>
        <v/>
      </c>
      <c r="N974" s="113"/>
      <c r="O974" s="114"/>
      <c r="P974" s="115"/>
    </row>
    <row r="975" spans="2:16" x14ac:dyDescent="0.25">
      <c r="B975" s="113"/>
      <c r="C975" s="114"/>
      <c r="D975" s="114"/>
      <c r="E975" s="114"/>
      <c r="F975" s="115"/>
      <c r="H975" s="50" t="str">
        <f t="shared" si="45"/>
        <v/>
      </c>
      <c r="J975" s="50" t="str">
        <f t="shared" si="46"/>
        <v/>
      </c>
      <c r="L975" s="50" t="str">
        <f t="shared" si="47"/>
        <v/>
      </c>
      <c r="N975" s="113"/>
      <c r="O975" s="114"/>
      <c r="P975" s="115"/>
    </row>
    <row r="976" spans="2:16" x14ac:dyDescent="0.25">
      <c r="B976" s="113"/>
      <c r="C976" s="114"/>
      <c r="D976" s="114"/>
      <c r="E976" s="114"/>
      <c r="F976" s="115"/>
      <c r="H976" s="50" t="str">
        <f t="shared" si="45"/>
        <v/>
      </c>
      <c r="J976" s="50" t="str">
        <f t="shared" si="46"/>
        <v/>
      </c>
      <c r="L976" s="50" t="str">
        <f t="shared" si="47"/>
        <v/>
      </c>
      <c r="N976" s="113"/>
      <c r="O976" s="114"/>
      <c r="P976" s="115"/>
    </row>
    <row r="977" spans="2:16" x14ac:dyDescent="0.25">
      <c r="B977" s="113"/>
      <c r="C977" s="114"/>
      <c r="D977" s="114"/>
      <c r="E977" s="114"/>
      <c r="F977" s="115"/>
      <c r="H977" s="50" t="str">
        <f t="shared" si="45"/>
        <v/>
      </c>
      <c r="J977" s="50" t="str">
        <f t="shared" si="46"/>
        <v/>
      </c>
      <c r="L977" s="50" t="str">
        <f t="shared" si="47"/>
        <v/>
      </c>
      <c r="N977" s="113"/>
      <c r="O977" s="114"/>
      <c r="P977" s="115"/>
    </row>
    <row r="978" spans="2:16" x14ac:dyDescent="0.25">
      <c r="B978" s="113"/>
      <c r="C978" s="114"/>
      <c r="D978" s="114"/>
      <c r="E978" s="114"/>
      <c r="F978" s="115"/>
      <c r="H978" s="50" t="str">
        <f t="shared" si="45"/>
        <v/>
      </c>
      <c r="J978" s="50" t="str">
        <f t="shared" si="46"/>
        <v/>
      </c>
      <c r="L978" s="50" t="str">
        <f t="shared" si="47"/>
        <v/>
      </c>
      <c r="N978" s="113"/>
      <c r="O978" s="114"/>
      <c r="P978" s="115"/>
    </row>
    <row r="979" spans="2:16" x14ac:dyDescent="0.25">
      <c r="B979" s="113"/>
      <c r="C979" s="114"/>
      <c r="D979" s="114"/>
      <c r="E979" s="114"/>
      <c r="F979" s="115"/>
      <c r="H979" s="50" t="str">
        <f t="shared" si="45"/>
        <v/>
      </c>
      <c r="J979" s="50" t="str">
        <f t="shared" si="46"/>
        <v/>
      </c>
      <c r="L979" s="50" t="str">
        <f t="shared" si="47"/>
        <v/>
      </c>
      <c r="N979" s="113"/>
      <c r="O979" s="114"/>
      <c r="P979" s="115"/>
    </row>
    <row r="980" spans="2:16" x14ac:dyDescent="0.25">
      <c r="B980" s="113"/>
      <c r="C980" s="114"/>
      <c r="D980" s="114"/>
      <c r="E980" s="114"/>
      <c r="F980" s="115"/>
      <c r="H980" s="50" t="str">
        <f t="shared" si="45"/>
        <v/>
      </c>
      <c r="J980" s="50" t="str">
        <f t="shared" si="46"/>
        <v/>
      </c>
      <c r="L980" s="50" t="str">
        <f t="shared" si="47"/>
        <v/>
      </c>
      <c r="N980" s="113"/>
      <c r="O980" s="114"/>
      <c r="P980" s="115"/>
    </row>
    <row r="981" spans="2:16" x14ac:dyDescent="0.25">
      <c r="B981" s="113"/>
      <c r="C981" s="114"/>
      <c r="D981" s="114"/>
      <c r="E981" s="114"/>
      <c r="F981" s="115"/>
      <c r="H981" s="50" t="str">
        <f t="shared" si="45"/>
        <v/>
      </c>
      <c r="J981" s="50" t="str">
        <f t="shared" si="46"/>
        <v/>
      </c>
      <c r="L981" s="50" t="str">
        <f t="shared" si="47"/>
        <v/>
      </c>
      <c r="N981" s="113"/>
      <c r="O981" s="114"/>
      <c r="P981" s="115"/>
    </row>
    <row r="982" spans="2:16" x14ac:dyDescent="0.25">
      <c r="B982" s="113"/>
      <c r="C982" s="114"/>
      <c r="D982" s="114"/>
      <c r="E982" s="114"/>
      <c r="F982" s="115"/>
      <c r="H982" s="50" t="str">
        <f t="shared" si="45"/>
        <v/>
      </c>
      <c r="J982" s="50" t="str">
        <f t="shared" si="46"/>
        <v/>
      </c>
      <c r="L982" s="50" t="str">
        <f t="shared" si="47"/>
        <v/>
      </c>
      <c r="N982" s="113"/>
      <c r="O982" s="114"/>
      <c r="P982" s="115"/>
    </row>
    <row r="983" spans="2:16" x14ac:dyDescent="0.25">
      <c r="B983" s="113"/>
      <c r="C983" s="114"/>
      <c r="D983" s="114"/>
      <c r="E983" s="114"/>
      <c r="F983" s="115"/>
      <c r="H983" s="50" t="str">
        <f t="shared" si="45"/>
        <v/>
      </c>
      <c r="J983" s="50" t="str">
        <f t="shared" si="46"/>
        <v/>
      </c>
      <c r="L983" s="50" t="str">
        <f t="shared" si="47"/>
        <v/>
      </c>
      <c r="N983" s="113"/>
      <c r="O983" s="114"/>
      <c r="P983" s="115"/>
    </row>
    <row r="984" spans="2:16" x14ac:dyDescent="0.25">
      <c r="B984" s="113"/>
      <c r="C984" s="114"/>
      <c r="D984" s="114"/>
      <c r="E984" s="114"/>
      <c r="F984" s="115"/>
      <c r="H984" s="50" t="str">
        <f t="shared" si="45"/>
        <v/>
      </c>
      <c r="J984" s="50" t="str">
        <f t="shared" si="46"/>
        <v/>
      </c>
      <c r="L984" s="50" t="str">
        <f t="shared" si="47"/>
        <v/>
      </c>
      <c r="N984" s="113"/>
      <c r="O984" s="114"/>
      <c r="P984" s="115"/>
    </row>
    <row r="985" spans="2:16" x14ac:dyDescent="0.25">
      <c r="B985" s="113"/>
      <c r="C985" s="114"/>
      <c r="D985" s="114"/>
      <c r="E985" s="114"/>
      <c r="F985" s="115"/>
      <c r="H985" s="50" t="str">
        <f t="shared" si="45"/>
        <v/>
      </c>
      <c r="J985" s="50" t="str">
        <f t="shared" si="46"/>
        <v/>
      </c>
      <c r="L985" s="50" t="str">
        <f t="shared" si="47"/>
        <v/>
      </c>
      <c r="N985" s="113"/>
      <c r="O985" s="114"/>
      <c r="P985" s="115"/>
    </row>
    <row r="986" spans="2:16" x14ac:dyDescent="0.25">
      <c r="B986" s="113"/>
      <c r="C986" s="114"/>
      <c r="D986" s="114"/>
      <c r="E986" s="114"/>
      <c r="F986" s="115"/>
      <c r="H986" s="50" t="str">
        <f t="shared" si="45"/>
        <v/>
      </c>
      <c r="J986" s="50" t="str">
        <f t="shared" si="46"/>
        <v/>
      </c>
      <c r="L986" s="50" t="str">
        <f t="shared" si="47"/>
        <v/>
      </c>
      <c r="N986" s="113"/>
      <c r="O986" s="114"/>
      <c r="P986" s="115"/>
    </row>
    <row r="987" spans="2:16" x14ac:dyDescent="0.25">
      <c r="B987" s="113"/>
      <c r="C987" s="114"/>
      <c r="D987" s="114"/>
      <c r="E987" s="114"/>
      <c r="F987" s="115"/>
      <c r="H987" s="50" t="str">
        <f t="shared" si="45"/>
        <v/>
      </c>
      <c r="J987" s="50" t="str">
        <f t="shared" si="46"/>
        <v/>
      </c>
      <c r="L987" s="50" t="str">
        <f t="shared" si="47"/>
        <v/>
      </c>
      <c r="N987" s="113"/>
      <c r="O987" s="114"/>
      <c r="P987" s="115"/>
    </row>
    <row r="988" spans="2:16" x14ac:dyDescent="0.25">
      <c r="B988" s="113"/>
      <c r="C988" s="114"/>
      <c r="D988" s="114"/>
      <c r="E988" s="114"/>
      <c r="F988" s="115"/>
      <c r="H988" s="50" t="str">
        <f t="shared" si="45"/>
        <v/>
      </c>
      <c r="J988" s="50" t="str">
        <f t="shared" si="46"/>
        <v/>
      </c>
      <c r="L988" s="50" t="str">
        <f t="shared" si="47"/>
        <v/>
      </c>
      <c r="N988" s="113"/>
      <c r="O988" s="114"/>
      <c r="P988" s="115"/>
    </row>
    <row r="989" spans="2:16" x14ac:dyDescent="0.25">
      <c r="B989" s="113"/>
      <c r="C989" s="114"/>
      <c r="D989" s="114"/>
      <c r="E989" s="114"/>
      <c r="F989" s="115"/>
      <c r="H989" s="50" t="str">
        <f t="shared" si="45"/>
        <v/>
      </c>
      <c r="J989" s="50" t="str">
        <f t="shared" si="46"/>
        <v/>
      </c>
      <c r="L989" s="50" t="str">
        <f t="shared" si="47"/>
        <v/>
      </c>
      <c r="N989" s="113"/>
      <c r="O989" s="114"/>
      <c r="P989" s="115"/>
    </row>
    <row r="990" spans="2:16" x14ac:dyDescent="0.25">
      <c r="B990" s="113"/>
      <c r="C990" s="114"/>
      <c r="D990" s="114"/>
      <c r="E990" s="114"/>
      <c r="F990" s="115"/>
      <c r="H990" s="50" t="str">
        <f t="shared" si="45"/>
        <v/>
      </c>
      <c r="J990" s="50" t="str">
        <f t="shared" si="46"/>
        <v/>
      </c>
      <c r="L990" s="50" t="str">
        <f t="shared" si="47"/>
        <v/>
      </c>
      <c r="N990" s="113"/>
      <c r="O990" s="114"/>
      <c r="P990" s="115"/>
    </row>
    <row r="991" spans="2:16" x14ac:dyDescent="0.25">
      <c r="B991" s="113"/>
      <c r="C991" s="114"/>
      <c r="D991" s="114"/>
      <c r="E991" s="114"/>
      <c r="F991" s="115"/>
      <c r="H991" s="50" t="str">
        <f t="shared" si="45"/>
        <v/>
      </c>
      <c r="J991" s="50" t="str">
        <f t="shared" si="46"/>
        <v/>
      </c>
      <c r="L991" s="50" t="str">
        <f t="shared" si="47"/>
        <v/>
      </c>
      <c r="N991" s="113"/>
      <c r="O991" s="114"/>
      <c r="P991" s="115"/>
    </row>
    <row r="992" spans="2:16" x14ac:dyDescent="0.25">
      <c r="B992" s="113"/>
      <c r="C992" s="114"/>
      <c r="D992" s="114"/>
      <c r="E992" s="114"/>
      <c r="F992" s="115"/>
      <c r="H992" s="50" t="str">
        <f t="shared" si="45"/>
        <v/>
      </c>
      <c r="J992" s="50" t="str">
        <f t="shared" si="46"/>
        <v/>
      </c>
      <c r="L992" s="50" t="str">
        <f t="shared" si="47"/>
        <v/>
      </c>
      <c r="N992" s="113"/>
      <c r="O992" s="114"/>
      <c r="P992" s="115"/>
    </row>
    <row r="993" spans="2:16" x14ac:dyDescent="0.25">
      <c r="B993" s="113"/>
      <c r="C993" s="114"/>
      <c r="D993" s="114"/>
      <c r="E993" s="114"/>
      <c r="F993" s="115"/>
      <c r="H993" s="50" t="str">
        <f t="shared" si="45"/>
        <v/>
      </c>
      <c r="J993" s="50" t="str">
        <f t="shared" si="46"/>
        <v/>
      </c>
      <c r="L993" s="50" t="str">
        <f t="shared" si="47"/>
        <v/>
      </c>
      <c r="N993" s="113"/>
      <c r="O993" s="114"/>
      <c r="P993" s="115"/>
    </row>
    <row r="994" spans="2:16" x14ac:dyDescent="0.25">
      <c r="B994" s="113"/>
      <c r="C994" s="114"/>
      <c r="D994" s="114"/>
      <c r="E994" s="114"/>
      <c r="F994" s="115"/>
      <c r="H994" s="50" t="str">
        <f t="shared" si="45"/>
        <v/>
      </c>
      <c r="J994" s="50" t="str">
        <f t="shared" si="46"/>
        <v/>
      </c>
      <c r="L994" s="50" t="str">
        <f t="shared" si="47"/>
        <v/>
      </c>
      <c r="N994" s="113"/>
      <c r="O994" s="114"/>
      <c r="P994" s="115"/>
    </row>
    <row r="995" spans="2:16" x14ac:dyDescent="0.25">
      <c r="B995" s="113"/>
      <c r="C995" s="114"/>
      <c r="D995" s="114"/>
      <c r="E995" s="114"/>
      <c r="F995" s="115"/>
      <c r="H995" s="50" t="str">
        <f t="shared" si="45"/>
        <v/>
      </c>
      <c r="J995" s="50" t="str">
        <f t="shared" si="46"/>
        <v/>
      </c>
      <c r="L995" s="50" t="str">
        <f t="shared" si="47"/>
        <v/>
      </c>
      <c r="N995" s="113"/>
      <c r="O995" s="114"/>
      <c r="P995" s="115"/>
    </row>
    <row r="996" spans="2:16" x14ac:dyDescent="0.25">
      <c r="B996" s="113"/>
      <c r="C996" s="114"/>
      <c r="D996" s="114"/>
      <c r="E996" s="114"/>
      <c r="F996" s="115"/>
      <c r="H996" s="50" t="str">
        <f t="shared" si="45"/>
        <v/>
      </c>
      <c r="J996" s="50" t="str">
        <f t="shared" si="46"/>
        <v/>
      </c>
      <c r="L996" s="50" t="str">
        <f t="shared" si="47"/>
        <v/>
      </c>
      <c r="N996" s="113"/>
      <c r="O996" s="114"/>
      <c r="P996" s="115"/>
    </row>
    <row r="997" spans="2:16" x14ac:dyDescent="0.25">
      <c r="B997" s="113"/>
      <c r="C997" s="114"/>
      <c r="D997" s="114"/>
      <c r="E997" s="114"/>
      <c r="F997" s="115"/>
      <c r="H997" s="50" t="str">
        <f t="shared" si="45"/>
        <v/>
      </c>
      <c r="J997" s="50" t="str">
        <f t="shared" si="46"/>
        <v/>
      </c>
      <c r="L997" s="50" t="str">
        <f t="shared" si="47"/>
        <v/>
      </c>
      <c r="N997" s="113"/>
      <c r="O997" s="114"/>
      <c r="P997" s="115"/>
    </row>
    <row r="998" spans="2:16" x14ac:dyDescent="0.25">
      <c r="B998" s="113"/>
      <c r="C998" s="114"/>
      <c r="D998" s="114"/>
      <c r="E998" s="114"/>
      <c r="F998" s="115"/>
      <c r="H998" s="50" t="str">
        <f t="shared" si="45"/>
        <v/>
      </c>
      <c r="J998" s="50" t="str">
        <f t="shared" si="46"/>
        <v/>
      </c>
      <c r="L998" s="50" t="str">
        <f t="shared" si="47"/>
        <v/>
      </c>
      <c r="N998" s="113"/>
      <c r="O998" s="114"/>
      <c r="P998" s="115"/>
    </row>
    <row r="999" spans="2:16" x14ac:dyDescent="0.25">
      <c r="B999" s="113"/>
      <c r="C999" s="114"/>
      <c r="D999" s="114"/>
      <c r="E999" s="114"/>
      <c r="F999" s="115"/>
      <c r="H999" s="50" t="str">
        <f t="shared" si="45"/>
        <v/>
      </c>
      <c r="J999" s="50" t="str">
        <f t="shared" si="46"/>
        <v/>
      </c>
      <c r="L999" s="50" t="str">
        <f t="shared" si="47"/>
        <v/>
      </c>
      <c r="N999" s="113"/>
      <c r="O999" s="114"/>
      <c r="P999" s="115"/>
    </row>
    <row r="1000" spans="2:16" x14ac:dyDescent="0.25">
      <c r="B1000" s="113"/>
      <c r="C1000" s="114"/>
      <c r="D1000" s="114"/>
      <c r="E1000" s="114"/>
      <c r="F1000" s="115"/>
      <c r="H1000" s="50" t="str">
        <f t="shared" si="45"/>
        <v/>
      </c>
      <c r="J1000" s="50" t="str">
        <f t="shared" si="46"/>
        <v/>
      </c>
      <c r="L1000" s="50" t="str">
        <f t="shared" si="47"/>
        <v/>
      </c>
      <c r="N1000" s="113"/>
      <c r="O1000" s="114"/>
      <c r="P1000" s="115"/>
    </row>
    <row r="1001" spans="2:16" x14ac:dyDescent="0.25">
      <c r="B1001" s="113"/>
      <c r="C1001" s="114"/>
      <c r="D1001" s="114"/>
      <c r="E1001" s="114"/>
      <c r="F1001" s="115"/>
      <c r="H1001" s="50" t="str">
        <f t="shared" si="45"/>
        <v/>
      </c>
      <c r="J1001" s="50" t="str">
        <f t="shared" si="46"/>
        <v/>
      </c>
      <c r="L1001" s="50" t="str">
        <f t="shared" si="47"/>
        <v/>
      </c>
      <c r="N1001" s="113"/>
      <c r="O1001" s="114"/>
      <c r="P1001" s="115"/>
    </row>
    <row r="1002" spans="2:16" x14ac:dyDescent="0.25">
      <c r="B1002" s="113"/>
      <c r="C1002" s="114"/>
      <c r="D1002" s="114"/>
      <c r="E1002" s="114"/>
      <c r="F1002" s="115"/>
      <c r="H1002" s="50" t="str">
        <f t="shared" si="45"/>
        <v/>
      </c>
      <c r="J1002" s="50" t="str">
        <f t="shared" si="46"/>
        <v/>
      </c>
      <c r="L1002" s="50" t="str">
        <f t="shared" si="47"/>
        <v/>
      </c>
      <c r="N1002" s="113"/>
      <c r="O1002" s="114"/>
      <c r="P1002" s="115"/>
    </row>
    <row r="1003" spans="2:16" x14ac:dyDescent="0.25">
      <c r="B1003" s="113"/>
      <c r="C1003" s="114"/>
      <c r="D1003" s="114"/>
      <c r="E1003" s="114"/>
      <c r="F1003" s="115"/>
      <c r="H1003" s="50" t="str">
        <f t="shared" si="45"/>
        <v/>
      </c>
      <c r="J1003" s="50" t="str">
        <f t="shared" si="46"/>
        <v/>
      </c>
      <c r="L1003" s="50" t="str">
        <f t="shared" si="47"/>
        <v/>
      </c>
      <c r="N1003" s="113"/>
      <c r="O1003" s="114"/>
      <c r="P1003" s="115"/>
    </row>
    <row r="1004" spans="2:16" x14ac:dyDescent="0.25">
      <c r="B1004" s="113"/>
      <c r="C1004" s="114"/>
      <c r="D1004" s="114"/>
      <c r="E1004" s="114"/>
      <c r="F1004" s="115"/>
      <c r="H1004" s="50" t="str">
        <f t="shared" si="45"/>
        <v/>
      </c>
      <c r="J1004" s="50" t="str">
        <f t="shared" si="46"/>
        <v/>
      </c>
      <c r="L1004" s="50" t="str">
        <f t="shared" si="47"/>
        <v/>
      </c>
      <c r="N1004" s="113"/>
      <c r="O1004" s="114"/>
      <c r="P1004" s="115"/>
    </row>
    <row r="1005" spans="2:16" x14ac:dyDescent="0.25">
      <c r="B1005" s="113"/>
      <c r="C1005" s="114"/>
      <c r="D1005" s="114"/>
      <c r="E1005" s="114"/>
      <c r="F1005" s="115"/>
      <c r="H1005" s="50" t="str">
        <f t="shared" si="45"/>
        <v/>
      </c>
      <c r="J1005" s="50" t="str">
        <f t="shared" si="46"/>
        <v/>
      </c>
      <c r="L1005" s="50" t="str">
        <f t="shared" si="47"/>
        <v/>
      </c>
      <c r="N1005" s="113"/>
      <c r="O1005" s="114"/>
      <c r="P1005" s="115"/>
    </row>
    <row r="1006" spans="2:16" x14ac:dyDescent="0.25">
      <c r="B1006" s="113"/>
      <c r="C1006" s="114"/>
      <c r="D1006" s="114"/>
      <c r="E1006" s="114"/>
      <c r="F1006" s="115"/>
      <c r="H1006" s="50" t="str">
        <f t="shared" si="45"/>
        <v/>
      </c>
      <c r="J1006" s="50" t="str">
        <f t="shared" si="46"/>
        <v/>
      </c>
      <c r="L1006" s="50" t="str">
        <f t="shared" si="47"/>
        <v/>
      </c>
      <c r="N1006" s="113"/>
      <c r="O1006" s="114"/>
      <c r="P1006" s="115"/>
    </row>
    <row r="1007" spans="2:16" x14ac:dyDescent="0.25">
      <c r="B1007" s="113"/>
      <c r="C1007" s="114"/>
      <c r="D1007" s="114"/>
      <c r="E1007" s="114"/>
      <c r="F1007" s="115"/>
      <c r="H1007" s="50" t="str">
        <f t="shared" si="45"/>
        <v/>
      </c>
      <c r="J1007" s="50" t="str">
        <f t="shared" si="46"/>
        <v/>
      </c>
      <c r="L1007" s="50" t="str">
        <f t="shared" si="47"/>
        <v/>
      </c>
      <c r="N1007" s="113"/>
      <c r="O1007" s="114"/>
      <c r="P1007" s="115"/>
    </row>
    <row r="1008" spans="2:16" x14ac:dyDescent="0.25">
      <c r="B1008" s="113"/>
      <c r="C1008" s="114"/>
      <c r="D1008" s="114"/>
      <c r="E1008" s="114"/>
      <c r="F1008" s="115"/>
      <c r="H1008" s="50" t="str">
        <f t="shared" si="45"/>
        <v/>
      </c>
      <c r="J1008" s="50" t="str">
        <f t="shared" si="46"/>
        <v/>
      </c>
      <c r="L1008" s="50" t="str">
        <f t="shared" si="47"/>
        <v/>
      </c>
      <c r="N1008" s="113"/>
      <c r="O1008" s="114"/>
      <c r="P1008" s="115"/>
    </row>
    <row r="1009" spans="2:16" x14ac:dyDescent="0.25">
      <c r="B1009" s="113"/>
      <c r="C1009" s="114"/>
      <c r="D1009" s="114"/>
      <c r="E1009" s="114"/>
      <c r="F1009" s="115"/>
      <c r="H1009" s="50" t="str">
        <f t="shared" si="45"/>
        <v/>
      </c>
      <c r="J1009" s="50" t="str">
        <f t="shared" si="46"/>
        <v/>
      </c>
      <c r="L1009" s="50" t="str">
        <f t="shared" si="47"/>
        <v/>
      </c>
      <c r="N1009" s="113"/>
      <c r="O1009" s="114"/>
      <c r="P1009" s="115"/>
    </row>
    <row r="1010" spans="2:16" x14ac:dyDescent="0.25">
      <c r="B1010" s="113"/>
      <c r="C1010" s="114"/>
      <c r="D1010" s="114"/>
      <c r="E1010" s="114"/>
      <c r="F1010" s="115"/>
      <c r="H1010" s="50" t="str">
        <f t="shared" si="45"/>
        <v/>
      </c>
      <c r="J1010" s="50" t="str">
        <f t="shared" si="46"/>
        <v/>
      </c>
      <c r="L1010" s="50" t="str">
        <f t="shared" si="47"/>
        <v/>
      </c>
      <c r="N1010" s="113"/>
      <c r="O1010" s="114"/>
      <c r="P1010" s="115"/>
    </row>
    <row r="1011" spans="2:16" x14ac:dyDescent="0.25">
      <c r="B1011" s="113"/>
      <c r="C1011" s="114"/>
      <c r="D1011" s="114"/>
      <c r="E1011" s="114"/>
      <c r="F1011" s="115"/>
      <c r="H1011" s="50" t="str">
        <f t="shared" si="45"/>
        <v/>
      </c>
      <c r="J1011" s="50" t="str">
        <f t="shared" si="46"/>
        <v/>
      </c>
      <c r="L1011" s="50" t="str">
        <f t="shared" si="47"/>
        <v/>
      </c>
      <c r="N1011" s="113"/>
      <c r="O1011" s="114"/>
      <c r="P1011" s="115"/>
    </row>
    <row r="1012" spans="2:16" x14ac:dyDescent="0.25">
      <c r="B1012" s="113"/>
      <c r="C1012" s="114"/>
      <c r="D1012" s="114"/>
      <c r="E1012" s="114"/>
      <c r="F1012" s="115"/>
      <c r="H1012" s="50" t="str">
        <f t="shared" si="45"/>
        <v/>
      </c>
      <c r="J1012" s="50" t="str">
        <f t="shared" si="46"/>
        <v/>
      </c>
      <c r="L1012" s="50" t="str">
        <f t="shared" si="47"/>
        <v/>
      </c>
      <c r="N1012" s="113"/>
      <c r="O1012" s="114"/>
      <c r="P1012" s="115"/>
    </row>
    <row r="1013" spans="2:16" x14ac:dyDescent="0.25">
      <c r="B1013" s="113"/>
      <c r="C1013" s="114"/>
      <c r="D1013" s="114"/>
      <c r="E1013" s="114"/>
      <c r="F1013" s="115"/>
      <c r="H1013" s="50" t="str">
        <f t="shared" si="45"/>
        <v/>
      </c>
      <c r="J1013" s="50" t="str">
        <f t="shared" si="46"/>
        <v/>
      </c>
      <c r="L1013" s="50" t="str">
        <f t="shared" si="47"/>
        <v/>
      </c>
      <c r="N1013" s="113"/>
      <c r="O1013" s="114"/>
      <c r="P1013" s="115"/>
    </row>
    <row r="1014" spans="2:16" x14ac:dyDescent="0.25">
      <c r="B1014" s="113"/>
      <c r="C1014" s="114"/>
      <c r="D1014" s="114"/>
      <c r="E1014" s="114"/>
      <c r="F1014" s="115"/>
      <c r="H1014" s="50" t="str">
        <f t="shared" si="45"/>
        <v/>
      </c>
      <c r="J1014" s="50" t="str">
        <f t="shared" si="46"/>
        <v/>
      </c>
      <c r="L1014" s="50" t="str">
        <f t="shared" si="47"/>
        <v/>
      </c>
      <c r="N1014" s="113"/>
      <c r="O1014" s="114"/>
      <c r="P1014" s="115"/>
    </row>
    <row r="1015" spans="2:16" x14ac:dyDescent="0.25">
      <c r="B1015" s="113"/>
      <c r="C1015" s="114"/>
      <c r="D1015" s="114"/>
      <c r="E1015" s="114"/>
      <c r="F1015" s="115"/>
      <c r="H1015" s="50" t="str">
        <f t="shared" si="45"/>
        <v/>
      </c>
      <c r="J1015" s="50" t="str">
        <f t="shared" si="46"/>
        <v/>
      </c>
      <c r="L1015" s="50" t="str">
        <f t="shared" si="47"/>
        <v/>
      </c>
      <c r="N1015" s="113"/>
      <c r="O1015" s="114"/>
      <c r="P1015" s="115"/>
    </row>
    <row r="1016" spans="2:16" x14ac:dyDescent="0.25">
      <c r="B1016" s="113"/>
      <c r="C1016" s="114"/>
      <c r="D1016" s="114"/>
      <c r="E1016" s="114"/>
      <c r="F1016" s="115"/>
      <c r="H1016" s="50" t="str">
        <f t="shared" si="45"/>
        <v/>
      </c>
      <c r="J1016" s="50" t="str">
        <f t="shared" si="46"/>
        <v/>
      </c>
      <c r="L1016" s="50" t="str">
        <f t="shared" si="47"/>
        <v/>
      </c>
      <c r="N1016" s="113"/>
      <c r="O1016" s="114"/>
      <c r="P1016" s="115"/>
    </row>
    <row r="1017" spans="2:16" x14ac:dyDescent="0.25">
      <c r="B1017" s="113"/>
      <c r="C1017" s="114"/>
      <c r="D1017" s="114"/>
      <c r="E1017" s="114"/>
      <c r="F1017" s="115"/>
      <c r="H1017" s="50" t="str">
        <f t="shared" si="45"/>
        <v/>
      </c>
      <c r="J1017" s="50" t="str">
        <f t="shared" si="46"/>
        <v/>
      </c>
      <c r="L1017" s="50" t="str">
        <f t="shared" si="47"/>
        <v/>
      </c>
      <c r="N1017" s="113"/>
      <c r="O1017" s="114"/>
      <c r="P1017" s="115"/>
    </row>
    <row r="1018" spans="2:16" x14ac:dyDescent="0.25">
      <c r="B1018" s="113"/>
      <c r="C1018" s="114"/>
      <c r="D1018" s="114"/>
      <c r="E1018" s="114"/>
      <c r="F1018" s="115"/>
      <c r="H1018" s="50" t="str">
        <f t="shared" si="45"/>
        <v/>
      </c>
      <c r="J1018" s="50" t="str">
        <f t="shared" si="46"/>
        <v/>
      </c>
      <c r="L1018" s="50" t="str">
        <f t="shared" si="47"/>
        <v/>
      </c>
      <c r="N1018" s="113"/>
      <c r="O1018" s="119"/>
      <c r="P1018" s="115"/>
    </row>
    <row r="1019" spans="2:16" x14ac:dyDescent="0.25">
      <c r="B1019" s="113"/>
      <c r="C1019" s="114"/>
      <c r="D1019" s="114"/>
      <c r="E1019" s="114"/>
      <c r="F1019" s="115"/>
      <c r="H1019" s="50" t="str">
        <f t="shared" si="45"/>
        <v/>
      </c>
      <c r="J1019" s="50" t="str">
        <f t="shared" si="46"/>
        <v/>
      </c>
      <c r="L1019" s="50" t="str">
        <f t="shared" si="47"/>
        <v/>
      </c>
      <c r="N1019" s="113"/>
      <c r="O1019" s="114"/>
      <c r="P1019" s="115"/>
    </row>
    <row r="1020" spans="2:16" x14ac:dyDescent="0.25">
      <c r="B1020" s="113"/>
      <c r="C1020" s="114"/>
      <c r="D1020" s="114"/>
      <c r="E1020" s="114"/>
      <c r="F1020" s="115"/>
      <c r="H1020" s="50" t="str">
        <f t="shared" si="45"/>
        <v/>
      </c>
      <c r="J1020" s="50" t="str">
        <f t="shared" si="46"/>
        <v/>
      </c>
      <c r="L1020" s="50" t="str">
        <f t="shared" si="47"/>
        <v/>
      </c>
      <c r="N1020" s="113"/>
      <c r="O1020" s="114"/>
      <c r="P1020" s="115"/>
    </row>
    <row r="1021" spans="2:16" x14ac:dyDescent="0.25">
      <c r="B1021" s="113"/>
      <c r="C1021" s="114"/>
      <c r="D1021" s="114"/>
      <c r="E1021" s="114"/>
      <c r="F1021" s="115"/>
      <c r="H1021" s="50" t="str">
        <f t="shared" si="45"/>
        <v/>
      </c>
      <c r="J1021" s="50" t="str">
        <f t="shared" si="46"/>
        <v/>
      </c>
      <c r="L1021" s="50" t="str">
        <f t="shared" si="47"/>
        <v/>
      </c>
      <c r="N1021" s="113"/>
      <c r="O1021" s="114"/>
      <c r="P1021" s="115"/>
    </row>
    <row r="1022" spans="2:16" x14ac:dyDescent="0.25">
      <c r="B1022" s="113"/>
      <c r="C1022" s="114"/>
      <c r="D1022" s="114"/>
      <c r="E1022" s="114"/>
      <c r="F1022" s="115"/>
      <c r="H1022" s="50" t="str">
        <f t="shared" si="45"/>
        <v/>
      </c>
      <c r="J1022" s="50" t="str">
        <f t="shared" si="46"/>
        <v/>
      </c>
      <c r="L1022" s="50" t="str">
        <f t="shared" si="47"/>
        <v/>
      </c>
      <c r="N1022" s="113"/>
      <c r="O1022" s="114"/>
      <c r="P1022" s="115"/>
    </row>
    <row r="1023" spans="2:16" x14ac:dyDescent="0.25">
      <c r="B1023" s="113"/>
      <c r="C1023" s="114"/>
      <c r="D1023" s="114"/>
      <c r="E1023" s="114"/>
      <c r="F1023" s="115"/>
      <c r="H1023" s="50" t="str">
        <f t="shared" si="45"/>
        <v/>
      </c>
      <c r="J1023" s="50" t="str">
        <f t="shared" si="46"/>
        <v/>
      </c>
      <c r="L1023" s="50" t="str">
        <f t="shared" si="47"/>
        <v/>
      </c>
      <c r="N1023" s="113"/>
      <c r="O1023" s="114"/>
      <c r="P1023" s="115"/>
    </row>
    <row r="1024" spans="2:16" x14ac:dyDescent="0.25">
      <c r="B1024" s="113"/>
      <c r="C1024" s="114"/>
      <c r="D1024" s="114"/>
      <c r="E1024" s="114"/>
      <c r="F1024" s="115"/>
      <c r="H1024" s="50" t="str">
        <f t="shared" si="45"/>
        <v/>
      </c>
      <c r="J1024" s="50" t="str">
        <f t="shared" si="46"/>
        <v/>
      </c>
      <c r="L1024" s="50" t="str">
        <f t="shared" si="47"/>
        <v/>
      </c>
      <c r="N1024" s="113"/>
      <c r="O1024" s="114"/>
      <c r="P1024" s="115"/>
    </row>
    <row r="1025" spans="2:16" x14ac:dyDescent="0.25">
      <c r="B1025" s="113"/>
      <c r="C1025" s="114"/>
      <c r="D1025" s="114"/>
      <c r="E1025" s="114"/>
      <c r="F1025" s="115"/>
      <c r="H1025" s="50" t="str">
        <f t="shared" si="45"/>
        <v/>
      </c>
      <c r="J1025" s="50" t="str">
        <f t="shared" si="46"/>
        <v/>
      </c>
      <c r="L1025" s="50" t="str">
        <f t="shared" si="47"/>
        <v/>
      </c>
      <c r="N1025" s="113"/>
      <c r="O1025" s="114"/>
      <c r="P1025" s="115"/>
    </row>
    <row r="1026" spans="2:16" x14ac:dyDescent="0.25">
      <c r="B1026" s="113"/>
      <c r="C1026" s="114"/>
      <c r="D1026" s="114"/>
      <c r="E1026" s="114"/>
      <c r="F1026" s="115"/>
      <c r="H1026" s="50" t="str">
        <f t="shared" si="45"/>
        <v/>
      </c>
      <c r="J1026" s="50" t="str">
        <f t="shared" si="46"/>
        <v/>
      </c>
      <c r="L1026" s="50" t="str">
        <f t="shared" si="47"/>
        <v/>
      </c>
      <c r="N1026" s="113"/>
      <c r="O1026" s="114"/>
      <c r="P1026" s="115"/>
    </row>
    <row r="1027" spans="2:16" x14ac:dyDescent="0.25">
      <c r="B1027" s="113"/>
      <c r="C1027" s="114"/>
      <c r="D1027" s="114"/>
      <c r="E1027" s="114"/>
      <c r="F1027" s="115"/>
      <c r="H1027" s="50" t="str">
        <f t="shared" si="45"/>
        <v/>
      </c>
      <c r="J1027" s="50" t="str">
        <f t="shared" si="46"/>
        <v/>
      </c>
      <c r="L1027" s="50" t="str">
        <f t="shared" si="47"/>
        <v/>
      </c>
      <c r="N1027" s="113"/>
      <c r="O1027" s="114"/>
      <c r="P1027" s="115"/>
    </row>
    <row r="1028" spans="2:16" x14ac:dyDescent="0.25">
      <c r="B1028" s="113"/>
      <c r="C1028" s="114"/>
      <c r="D1028" s="114"/>
      <c r="E1028" s="114"/>
      <c r="F1028" s="115"/>
      <c r="H1028" s="50" t="str">
        <f t="shared" si="45"/>
        <v/>
      </c>
      <c r="J1028" s="50" t="str">
        <f t="shared" si="46"/>
        <v/>
      </c>
      <c r="L1028" s="50" t="str">
        <f t="shared" si="47"/>
        <v/>
      </c>
      <c r="N1028" s="113"/>
      <c r="O1028" s="114"/>
      <c r="P1028" s="115"/>
    </row>
    <row r="1029" spans="2:16" x14ac:dyDescent="0.25">
      <c r="B1029" s="113"/>
      <c r="C1029" s="114"/>
      <c r="D1029" s="114"/>
      <c r="E1029" s="114"/>
      <c r="F1029" s="115"/>
      <c r="H1029" s="50" t="str">
        <f t="shared" si="45"/>
        <v/>
      </c>
      <c r="J1029" s="50" t="str">
        <f t="shared" si="46"/>
        <v/>
      </c>
      <c r="L1029" s="50" t="str">
        <f t="shared" si="47"/>
        <v/>
      </c>
      <c r="N1029" s="113"/>
      <c r="O1029" s="114"/>
      <c r="P1029" s="115"/>
    </row>
    <row r="1030" spans="2:16" x14ac:dyDescent="0.25">
      <c r="B1030" s="113"/>
      <c r="C1030" s="114"/>
      <c r="D1030" s="114"/>
      <c r="E1030" s="114"/>
      <c r="F1030" s="115"/>
      <c r="H1030" s="50" t="str">
        <f t="shared" si="45"/>
        <v/>
      </c>
      <c r="J1030" s="50" t="str">
        <f t="shared" si="46"/>
        <v/>
      </c>
      <c r="L1030" s="50" t="str">
        <f t="shared" si="47"/>
        <v/>
      </c>
      <c r="N1030" s="113"/>
      <c r="O1030" s="114"/>
      <c r="P1030" s="115"/>
    </row>
    <row r="1031" spans="2:16" x14ac:dyDescent="0.25">
      <c r="B1031" s="113"/>
      <c r="C1031" s="114"/>
      <c r="D1031" s="114"/>
      <c r="E1031" s="114"/>
      <c r="F1031" s="115"/>
      <c r="H1031" s="50" t="str">
        <f t="shared" si="45"/>
        <v/>
      </c>
      <c r="J1031" s="50" t="str">
        <f t="shared" si="46"/>
        <v/>
      </c>
      <c r="L1031" s="50" t="str">
        <f t="shared" si="47"/>
        <v/>
      </c>
      <c r="N1031" s="113"/>
      <c r="O1031" s="114"/>
      <c r="P1031" s="115"/>
    </row>
    <row r="1032" spans="2:16" x14ac:dyDescent="0.25">
      <c r="B1032" s="113"/>
      <c r="C1032" s="114"/>
      <c r="D1032" s="114"/>
      <c r="E1032" s="114"/>
      <c r="F1032" s="115"/>
      <c r="H1032" s="50" t="str">
        <f t="shared" si="45"/>
        <v/>
      </c>
      <c r="J1032" s="50" t="str">
        <f t="shared" si="46"/>
        <v/>
      </c>
      <c r="L1032" s="50" t="str">
        <f t="shared" si="47"/>
        <v/>
      </c>
      <c r="N1032" s="113"/>
      <c r="O1032" s="114"/>
      <c r="P1032" s="115"/>
    </row>
    <row r="1033" spans="2:16" x14ac:dyDescent="0.25">
      <c r="B1033" s="113"/>
      <c r="C1033" s="114"/>
      <c r="D1033" s="114"/>
      <c r="E1033" s="114"/>
      <c r="F1033" s="115"/>
      <c r="H1033" s="50" t="str">
        <f t="shared" si="45"/>
        <v/>
      </c>
      <c r="J1033" s="50" t="str">
        <f t="shared" si="46"/>
        <v/>
      </c>
      <c r="L1033" s="50" t="str">
        <f t="shared" si="47"/>
        <v/>
      </c>
      <c r="N1033" s="113"/>
      <c r="O1033" s="114"/>
      <c r="P1033" s="115"/>
    </row>
    <row r="1034" spans="2:16" x14ac:dyDescent="0.25">
      <c r="B1034" s="113"/>
      <c r="C1034" s="114"/>
      <c r="D1034" s="114"/>
      <c r="E1034" s="114"/>
      <c r="F1034" s="115"/>
      <c r="H1034" s="50" t="str">
        <f t="shared" si="45"/>
        <v/>
      </c>
      <c r="J1034" s="50" t="str">
        <f t="shared" si="46"/>
        <v/>
      </c>
      <c r="L1034" s="50" t="str">
        <f t="shared" si="47"/>
        <v/>
      </c>
      <c r="N1034" s="113"/>
      <c r="O1034" s="114"/>
      <c r="P1034" s="115"/>
    </row>
    <row r="1035" spans="2:16" x14ac:dyDescent="0.25">
      <c r="B1035" s="113"/>
      <c r="C1035" s="114"/>
      <c r="D1035" s="114"/>
      <c r="E1035" s="114"/>
      <c r="F1035" s="115"/>
      <c r="H1035" s="50" t="str">
        <f t="shared" ref="H1035:H1098" si="48">IF(C1035="","",C1035) &amp; IF(D1035="",""," – " &amp; D1035) &amp; IF(E1035="",""," – " &amp; E1035) &amp; IF(F1035="",""," – " &amp; F1035)</f>
        <v/>
      </c>
      <c r="J1035" s="50" t="str">
        <f t="shared" ref="J1035:J1098" si="49">IF(C1035="","",C1035) &amp; IF(D1035="",""," – " &amp; D1035) &amp; IF(E1035="",""," – " &amp; E1035)</f>
        <v/>
      </c>
      <c r="L1035" s="50" t="str">
        <f t="shared" ref="L1035:L1098" si="50">IF(C1035="","",C1035) &amp; IF(D1035="",""," – " &amp; D1035)</f>
        <v/>
      </c>
      <c r="N1035" s="113"/>
      <c r="O1035" s="114"/>
      <c r="P1035" s="115"/>
    </row>
    <row r="1036" spans="2:16" x14ac:dyDescent="0.25">
      <c r="B1036" s="113"/>
      <c r="C1036" s="114"/>
      <c r="D1036" s="114"/>
      <c r="E1036" s="114"/>
      <c r="F1036" s="115"/>
      <c r="H1036" s="50" t="str">
        <f t="shared" si="48"/>
        <v/>
      </c>
      <c r="J1036" s="50" t="str">
        <f t="shared" si="49"/>
        <v/>
      </c>
      <c r="L1036" s="50" t="str">
        <f t="shared" si="50"/>
        <v/>
      </c>
      <c r="N1036" s="113"/>
      <c r="O1036" s="114"/>
      <c r="P1036" s="115"/>
    </row>
    <row r="1037" spans="2:16" x14ac:dyDescent="0.25">
      <c r="B1037" s="113"/>
      <c r="C1037" s="114"/>
      <c r="D1037" s="114"/>
      <c r="E1037" s="114"/>
      <c r="F1037" s="115"/>
      <c r="H1037" s="50" t="str">
        <f t="shared" si="48"/>
        <v/>
      </c>
      <c r="J1037" s="50" t="str">
        <f t="shared" si="49"/>
        <v/>
      </c>
      <c r="L1037" s="50" t="str">
        <f t="shared" si="50"/>
        <v/>
      </c>
      <c r="N1037" s="113"/>
      <c r="O1037" s="114"/>
      <c r="P1037" s="115"/>
    </row>
    <row r="1038" spans="2:16" x14ac:dyDescent="0.25">
      <c r="B1038" s="113"/>
      <c r="C1038" s="114"/>
      <c r="D1038" s="114"/>
      <c r="E1038" s="114"/>
      <c r="F1038" s="115"/>
      <c r="H1038" s="50" t="str">
        <f t="shared" si="48"/>
        <v/>
      </c>
      <c r="J1038" s="50" t="str">
        <f t="shared" si="49"/>
        <v/>
      </c>
      <c r="L1038" s="50" t="str">
        <f t="shared" si="50"/>
        <v/>
      </c>
      <c r="N1038" s="113"/>
      <c r="O1038" s="114"/>
      <c r="P1038" s="115"/>
    </row>
    <row r="1039" spans="2:16" x14ac:dyDescent="0.25">
      <c r="B1039" s="113"/>
      <c r="C1039" s="114"/>
      <c r="D1039" s="114"/>
      <c r="E1039" s="114"/>
      <c r="F1039" s="115"/>
      <c r="H1039" s="50" t="str">
        <f t="shared" si="48"/>
        <v/>
      </c>
      <c r="J1039" s="50" t="str">
        <f t="shared" si="49"/>
        <v/>
      </c>
      <c r="L1039" s="50" t="str">
        <f t="shared" si="50"/>
        <v/>
      </c>
      <c r="N1039" s="113"/>
      <c r="O1039" s="114"/>
      <c r="P1039" s="115"/>
    </row>
    <row r="1040" spans="2:16" x14ac:dyDescent="0.25">
      <c r="B1040" s="113"/>
      <c r="C1040" s="114"/>
      <c r="D1040" s="114"/>
      <c r="E1040" s="114"/>
      <c r="F1040" s="115"/>
      <c r="H1040" s="50" t="str">
        <f t="shared" si="48"/>
        <v/>
      </c>
      <c r="J1040" s="50" t="str">
        <f t="shared" si="49"/>
        <v/>
      </c>
      <c r="L1040" s="50" t="str">
        <f t="shared" si="50"/>
        <v/>
      </c>
      <c r="N1040" s="113"/>
      <c r="O1040" s="114"/>
      <c r="P1040" s="115"/>
    </row>
    <row r="1041" spans="2:16" x14ac:dyDescent="0.25">
      <c r="B1041" s="113"/>
      <c r="C1041" s="114"/>
      <c r="D1041" s="114"/>
      <c r="E1041" s="114"/>
      <c r="F1041" s="115"/>
      <c r="H1041" s="50" t="str">
        <f t="shared" si="48"/>
        <v/>
      </c>
      <c r="J1041" s="50" t="str">
        <f t="shared" si="49"/>
        <v/>
      </c>
      <c r="L1041" s="50" t="str">
        <f t="shared" si="50"/>
        <v/>
      </c>
      <c r="N1041" s="113"/>
      <c r="O1041" s="114"/>
      <c r="P1041" s="115"/>
    </row>
    <row r="1042" spans="2:16" x14ac:dyDescent="0.25">
      <c r="B1042" s="113"/>
      <c r="C1042" s="114"/>
      <c r="D1042" s="114"/>
      <c r="E1042" s="114"/>
      <c r="F1042" s="115"/>
      <c r="H1042" s="50" t="str">
        <f t="shared" si="48"/>
        <v/>
      </c>
      <c r="J1042" s="50" t="str">
        <f t="shared" si="49"/>
        <v/>
      </c>
      <c r="L1042" s="50" t="str">
        <f t="shared" si="50"/>
        <v/>
      </c>
      <c r="N1042" s="113"/>
      <c r="O1042" s="114"/>
      <c r="P1042" s="115"/>
    </row>
    <row r="1043" spans="2:16" x14ac:dyDescent="0.25">
      <c r="B1043" s="113"/>
      <c r="C1043" s="114"/>
      <c r="D1043" s="114"/>
      <c r="E1043" s="114"/>
      <c r="F1043" s="115"/>
      <c r="H1043" s="50" t="str">
        <f t="shared" si="48"/>
        <v/>
      </c>
      <c r="J1043" s="50" t="str">
        <f t="shared" si="49"/>
        <v/>
      </c>
      <c r="L1043" s="50" t="str">
        <f t="shared" si="50"/>
        <v/>
      </c>
      <c r="N1043" s="113"/>
      <c r="O1043" s="114"/>
      <c r="P1043" s="115"/>
    </row>
    <row r="1044" spans="2:16" x14ac:dyDescent="0.25">
      <c r="B1044" s="113"/>
      <c r="C1044" s="114"/>
      <c r="D1044" s="114"/>
      <c r="E1044" s="114"/>
      <c r="F1044" s="115"/>
      <c r="H1044" s="50" t="str">
        <f t="shared" si="48"/>
        <v/>
      </c>
      <c r="J1044" s="50" t="str">
        <f t="shared" si="49"/>
        <v/>
      </c>
      <c r="L1044" s="50" t="str">
        <f t="shared" si="50"/>
        <v/>
      </c>
      <c r="N1044" s="113"/>
      <c r="O1044" s="114"/>
      <c r="P1044" s="115"/>
    </row>
    <row r="1045" spans="2:16" x14ac:dyDescent="0.25">
      <c r="B1045" s="113"/>
      <c r="C1045" s="114"/>
      <c r="D1045" s="114"/>
      <c r="E1045" s="114"/>
      <c r="F1045" s="115"/>
      <c r="H1045" s="50" t="str">
        <f t="shared" si="48"/>
        <v/>
      </c>
      <c r="J1045" s="50" t="str">
        <f t="shared" si="49"/>
        <v/>
      </c>
      <c r="L1045" s="50" t="str">
        <f t="shared" si="50"/>
        <v/>
      </c>
      <c r="N1045" s="113"/>
      <c r="O1045" s="114"/>
      <c r="P1045" s="115"/>
    </row>
    <row r="1046" spans="2:16" x14ac:dyDescent="0.25">
      <c r="B1046" s="113"/>
      <c r="C1046" s="114"/>
      <c r="D1046" s="114"/>
      <c r="E1046" s="114"/>
      <c r="F1046" s="115"/>
      <c r="H1046" s="50" t="str">
        <f t="shared" si="48"/>
        <v/>
      </c>
      <c r="J1046" s="50" t="str">
        <f t="shared" si="49"/>
        <v/>
      </c>
      <c r="L1046" s="50" t="str">
        <f t="shared" si="50"/>
        <v/>
      </c>
      <c r="N1046" s="113"/>
      <c r="O1046" s="114"/>
      <c r="P1046" s="115"/>
    </row>
    <row r="1047" spans="2:16" x14ac:dyDescent="0.25">
      <c r="B1047" s="113"/>
      <c r="C1047" s="114"/>
      <c r="D1047" s="114"/>
      <c r="E1047" s="114"/>
      <c r="F1047" s="115"/>
      <c r="H1047" s="50" t="str">
        <f t="shared" si="48"/>
        <v/>
      </c>
      <c r="J1047" s="50" t="str">
        <f t="shared" si="49"/>
        <v/>
      </c>
      <c r="L1047" s="50" t="str">
        <f t="shared" si="50"/>
        <v/>
      </c>
      <c r="N1047" s="113"/>
      <c r="O1047" s="114"/>
      <c r="P1047" s="115"/>
    </row>
    <row r="1048" spans="2:16" x14ac:dyDescent="0.25">
      <c r="B1048" s="113"/>
      <c r="C1048" s="114"/>
      <c r="D1048" s="114"/>
      <c r="E1048" s="114"/>
      <c r="F1048" s="115"/>
      <c r="H1048" s="50" t="str">
        <f t="shared" si="48"/>
        <v/>
      </c>
      <c r="J1048" s="50" t="str">
        <f t="shared" si="49"/>
        <v/>
      </c>
      <c r="L1048" s="50" t="str">
        <f t="shared" si="50"/>
        <v/>
      </c>
      <c r="N1048" s="113"/>
      <c r="O1048" s="114"/>
      <c r="P1048" s="115"/>
    </row>
    <row r="1049" spans="2:16" x14ac:dyDescent="0.25">
      <c r="B1049" s="113"/>
      <c r="C1049" s="114"/>
      <c r="D1049" s="114"/>
      <c r="E1049" s="114"/>
      <c r="F1049" s="115"/>
      <c r="H1049" s="50" t="str">
        <f t="shared" si="48"/>
        <v/>
      </c>
      <c r="J1049" s="50" t="str">
        <f t="shared" si="49"/>
        <v/>
      </c>
      <c r="L1049" s="50" t="str">
        <f t="shared" si="50"/>
        <v/>
      </c>
      <c r="N1049" s="113"/>
      <c r="O1049" s="114"/>
      <c r="P1049" s="115"/>
    </row>
    <row r="1050" spans="2:16" x14ac:dyDescent="0.25">
      <c r="B1050" s="113"/>
      <c r="C1050" s="114"/>
      <c r="D1050" s="114"/>
      <c r="E1050" s="114"/>
      <c r="F1050" s="115"/>
      <c r="H1050" s="50" t="str">
        <f t="shared" si="48"/>
        <v/>
      </c>
      <c r="J1050" s="50" t="str">
        <f t="shared" si="49"/>
        <v/>
      </c>
      <c r="L1050" s="50" t="str">
        <f t="shared" si="50"/>
        <v/>
      </c>
      <c r="N1050" s="113"/>
      <c r="O1050" s="114"/>
      <c r="P1050" s="115"/>
    </row>
    <row r="1051" spans="2:16" x14ac:dyDescent="0.25">
      <c r="B1051" s="113"/>
      <c r="C1051" s="114"/>
      <c r="D1051" s="114"/>
      <c r="E1051" s="114"/>
      <c r="F1051" s="115"/>
      <c r="H1051" s="50" t="str">
        <f t="shared" si="48"/>
        <v/>
      </c>
      <c r="J1051" s="50" t="str">
        <f t="shared" si="49"/>
        <v/>
      </c>
      <c r="L1051" s="50" t="str">
        <f t="shared" si="50"/>
        <v/>
      </c>
      <c r="N1051" s="113"/>
      <c r="O1051" s="114"/>
      <c r="P1051" s="115"/>
    </row>
    <row r="1052" spans="2:16" x14ac:dyDescent="0.25">
      <c r="B1052" s="113"/>
      <c r="C1052" s="114"/>
      <c r="D1052" s="114"/>
      <c r="E1052" s="114"/>
      <c r="F1052" s="115"/>
      <c r="H1052" s="50" t="str">
        <f t="shared" si="48"/>
        <v/>
      </c>
      <c r="J1052" s="50" t="str">
        <f t="shared" si="49"/>
        <v/>
      </c>
      <c r="L1052" s="50" t="str">
        <f t="shared" si="50"/>
        <v/>
      </c>
      <c r="N1052" s="113"/>
      <c r="O1052" s="114"/>
      <c r="P1052" s="115"/>
    </row>
    <row r="1053" spans="2:16" x14ac:dyDescent="0.25">
      <c r="B1053" s="113"/>
      <c r="C1053" s="114"/>
      <c r="D1053" s="114"/>
      <c r="E1053" s="114"/>
      <c r="F1053" s="115"/>
      <c r="H1053" s="50" t="str">
        <f t="shared" si="48"/>
        <v/>
      </c>
      <c r="J1053" s="50" t="str">
        <f t="shared" si="49"/>
        <v/>
      </c>
      <c r="L1053" s="50" t="str">
        <f t="shared" si="50"/>
        <v/>
      </c>
      <c r="N1053" s="113"/>
      <c r="O1053" s="114"/>
      <c r="P1053" s="115"/>
    </row>
    <row r="1054" spans="2:16" x14ac:dyDescent="0.25">
      <c r="B1054" s="113"/>
      <c r="C1054" s="114"/>
      <c r="D1054" s="114"/>
      <c r="E1054" s="114"/>
      <c r="F1054" s="115"/>
      <c r="H1054" s="50" t="str">
        <f t="shared" si="48"/>
        <v/>
      </c>
      <c r="J1054" s="50" t="str">
        <f t="shared" si="49"/>
        <v/>
      </c>
      <c r="L1054" s="50" t="str">
        <f t="shared" si="50"/>
        <v/>
      </c>
      <c r="N1054" s="113"/>
      <c r="O1054" s="114"/>
      <c r="P1054" s="115"/>
    </row>
    <row r="1055" spans="2:16" x14ac:dyDescent="0.25">
      <c r="B1055" s="113"/>
      <c r="C1055" s="114"/>
      <c r="D1055" s="114"/>
      <c r="E1055" s="114"/>
      <c r="F1055" s="115"/>
      <c r="H1055" s="50" t="str">
        <f t="shared" si="48"/>
        <v/>
      </c>
      <c r="J1055" s="50" t="str">
        <f t="shared" si="49"/>
        <v/>
      </c>
      <c r="L1055" s="50" t="str">
        <f t="shared" si="50"/>
        <v/>
      </c>
      <c r="N1055" s="113"/>
      <c r="O1055" s="114"/>
      <c r="P1055" s="115"/>
    </row>
    <row r="1056" spans="2:16" x14ac:dyDescent="0.25">
      <c r="B1056" s="113"/>
      <c r="C1056" s="114"/>
      <c r="D1056" s="114"/>
      <c r="E1056" s="114"/>
      <c r="F1056" s="115"/>
      <c r="H1056" s="50" t="str">
        <f t="shared" si="48"/>
        <v/>
      </c>
      <c r="J1056" s="50" t="str">
        <f t="shared" si="49"/>
        <v/>
      </c>
      <c r="L1056" s="50" t="str">
        <f t="shared" si="50"/>
        <v/>
      </c>
      <c r="N1056" s="113"/>
      <c r="O1056" s="114"/>
      <c r="P1056" s="115"/>
    </row>
    <row r="1057" spans="2:16" x14ac:dyDescent="0.25">
      <c r="B1057" s="113"/>
      <c r="C1057" s="114"/>
      <c r="D1057" s="114"/>
      <c r="E1057" s="114"/>
      <c r="F1057" s="115"/>
      <c r="H1057" s="50" t="str">
        <f t="shared" si="48"/>
        <v/>
      </c>
      <c r="J1057" s="50" t="str">
        <f t="shared" si="49"/>
        <v/>
      </c>
      <c r="L1057" s="50" t="str">
        <f t="shared" si="50"/>
        <v/>
      </c>
      <c r="N1057" s="113"/>
      <c r="O1057" s="114"/>
      <c r="P1057" s="115"/>
    </row>
    <row r="1058" spans="2:16" x14ac:dyDescent="0.25">
      <c r="B1058" s="113"/>
      <c r="C1058" s="114"/>
      <c r="D1058" s="114"/>
      <c r="E1058" s="114"/>
      <c r="F1058" s="115"/>
      <c r="H1058" s="50" t="str">
        <f t="shared" si="48"/>
        <v/>
      </c>
      <c r="J1058" s="50" t="str">
        <f t="shared" si="49"/>
        <v/>
      </c>
      <c r="L1058" s="50" t="str">
        <f t="shared" si="50"/>
        <v/>
      </c>
      <c r="N1058" s="113"/>
      <c r="O1058" s="114"/>
      <c r="P1058" s="115"/>
    </row>
    <row r="1059" spans="2:16" x14ac:dyDescent="0.25">
      <c r="B1059" s="113"/>
      <c r="C1059" s="114"/>
      <c r="D1059" s="114"/>
      <c r="E1059" s="114"/>
      <c r="F1059" s="115"/>
      <c r="H1059" s="50" t="str">
        <f t="shared" si="48"/>
        <v/>
      </c>
      <c r="J1059" s="50" t="str">
        <f t="shared" si="49"/>
        <v/>
      </c>
      <c r="L1059" s="50" t="str">
        <f t="shared" si="50"/>
        <v/>
      </c>
      <c r="N1059" s="113"/>
      <c r="O1059" s="114"/>
      <c r="P1059" s="115"/>
    </row>
    <row r="1060" spans="2:16" x14ac:dyDescent="0.25">
      <c r="B1060" s="113"/>
      <c r="C1060" s="114"/>
      <c r="D1060" s="114"/>
      <c r="E1060" s="114"/>
      <c r="F1060" s="115"/>
      <c r="H1060" s="50" t="str">
        <f t="shared" si="48"/>
        <v/>
      </c>
      <c r="J1060" s="50" t="str">
        <f t="shared" si="49"/>
        <v/>
      </c>
      <c r="L1060" s="50" t="str">
        <f t="shared" si="50"/>
        <v/>
      </c>
      <c r="N1060" s="113"/>
      <c r="O1060" s="114"/>
      <c r="P1060" s="115"/>
    </row>
    <row r="1061" spans="2:16" x14ac:dyDescent="0.25">
      <c r="B1061" s="113"/>
      <c r="C1061" s="114"/>
      <c r="D1061" s="114"/>
      <c r="E1061" s="114"/>
      <c r="F1061" s="115"/>
      <c r="H1061" s="50" t="str">
        <f t="shared" si="48"/>
        <v/>
      </c>
      <c r="J1061" s="50" t="str">
        <f t="shared" si="49"/>
        <v/>
      </c>
      <c r="L1061" s="50" t="str">
        <f t="shared" si="50"/>
        <v/>
      </c>
      <c r="N1061" s="113"/>
      <c r="O1061" s="114"/>
      <c r="P1061" s="115"/>
    </row>
    <row r="1062" spans="2:16" x14ac:dyDescent="0.25">
      <c r="B1062" s="113"/>
      <c r="C1062" s="114"/>
      <c r="D1062" s="114"/>
      <c r="E1062" s="114"/>
      <c r="F1062" s="115"/>
      <c r="H1062" s="50" t="str">
        <f t="shared" si="48"/>
        <v/>
      </c>
      <c r="J1062" s="50" t="str">
        <f t="shared" si="49"/>
        <v/>
      </c>
      <c r="L1062" s="50" t="str">
        <f t="shared" si="50"/>
        <v/>
      </c>
      <c r="N1062" s="113"/>
      <c r="O1062" s="114"/>
      <c r="P1062" s="115"/>
    </row>
    <row r="1063" spans="2:16" x14ac:dyDescent="0.25">
      <c r="B1063" s="113"/>
      <c r="C1063" s="114"/>
      <c r="D1063" s="114"/>
      <c r="E1063" s="114"/>
      <c r="F1063" s="115"/>
      <c r="H1063" s="50" t="str">
        <f t="shared" si="48"/>
        <v/>
      </c>
      <c r="J1063" s="50" t="str">
        <f t="shared" si="49"/>
        <v/>
      </c>
      <c r="L1063" s="50" t="str">
        <f t="shared" si="50"/>
        <v/>
      </c>
      <c r="N1063" s="113"/>
      <c r="O1063" s="114"/>
      <c r="P1063" s="115"/>
    </row>
    <row r="1064" spans="2:16" x14ac:dyDescent="0.25">
      <c r="B1064" s="113"/>
      <c r="C1064" s="114"/>
      <c r="D1064" s="114"/>
      <c r="E1064" s="114"/>
      <c r="F1064" s="115"/>
      <c r="H1064" s="50" t="str">
        <f t="shared" si="48"/>
        <v/>
      </c>
      <c r="J1064" s="50" t="str">
        <f t="shared" si="49"/>
        <v/>
      </c>
      <c r="L1064" s="50" t="str">
        <f t="shared" si="50"/>
        <v/>
      </c>
      <c r="N1064" s="113"/>
      <c r="O1064" s="114"/>
      <c r="P1064" s="115"/>
    </row>
    <row r="1065" spans="2:16" x14ac:dyDescent="0.25">
      <c r="B1065" s="113"/>
      <c r="C1065" s="114"/>
      <c r="D1065" s="114"/>
      <c r="E1065" s="114"/>
      <c r="F1065" s="115"/>
      <c r="H1065" s="50" t="str">
        <f t="shared" si="48"/>
        <v/>
      </c>
      <c r="J1065" s="50" t="str">
        <f t="shared" si="49"/>
        <v/>
      </c>
      <c r="L1065" s="50" t="str">
        <f t="shared" si="50"/>
        <v/>
      </c>
      <c r="N1065" s="113"/>
      <c r="O1065" s="114"/>
      <c r="P1065" s="115"/>
    </row>
    <row r="1066" spans="2:16" x14ac:dyDescent="0.25">
      <c r="B1066" s="113"/>
      <c r="C1066" s="114"/>
      <c r="D1066" s="114"/>
      <c r="E1066" s="114"/>
      <c r="F1066" s="115"/>
      <c r="H1066" s="50" t="str">
        <f t="shared" si="48"/>
        <v/>
      </c>
      <c r="J1066" s="50" t="str">
        <f t="shared" si="49"/>
        <v/>
      </c>
      <c r="L1066" s="50" t="str">
        <f t="shared" si="50"/>
        <v/>
      </c>
      <c r="N1066" s="113"/>
      <c r="O1066" s="114"/>
      <c r="P1066" s="115"/>
    </row>
    <row r="1067" spans="2:16" x14ac:dyDescent="0.25">
      <c r="B1067" s="113"/>
      <c r="C1067" s="114"/>
      <c r="D1067" s="114"/>
      <c r="E1067" s="114"/>
      <c r="F1067" s="115"/>
      <c r="H1067" s="50" t="str">
        <f t="shared" si="48"/>
        <v/>
      </c>
      <c r="J1067" s="50" t="str">
        <f t="shared" si="49"/>
        <v/>
      </c>
      <c r="L1067" s="50" t="str">
        <f t="shared" si="50"/>
        <v/>
      </c>
      <c r="N1067" s="113"/>
      <c r="O1067" s="114"/>
      <c r="P1067" s="115"/>
    </row>
    <row r="1068" spans="2:16" x14ac:dyDescent="0.25">
      <c r="B1068" s="113"/>
      <c r="C1068" s="114"/>
      <c r="D1068" s="114"/>
      <c r="E1068" s="114"/>
      <c r="F1068" s="115"/>
      <c r="H1068" s="50" t="str">
        <f t="shared" si="48"/>
        <v/>
      </c>
      <c r="J1068" s="50" t="str">
        <f t="shared" si="49"/>
        <v/>
      </c>
      <c r="L1068" s="50" t="str">
        <f t="shared" si="50"/>
        <v/>
      </c>
      <c r="N1068" s="113"/>
      <c r="O1068" s="114"/>
      <c r="P1068" s="115"/>
    </row>
    <row r="1069" spans="2:16" x14ac:dyDescent="0.25">
      <c r="B1069" s="113"/>
      <c r="C1069" s="114"/>
      <c r="D1069" s="114"/>
      <c r="E1069" s="114"/>
      <c r="F1069" s="115"/>
      <c r="H1069" s="50" t="str">
        <f t="shared" si="48"/>
        <v/>
      </c>
      <c r="J1069" s="50" t="str">
        <f t="shared" si="49"/>
        <v/>
      </c>
      <c r="L1069" s="50" t="str">
        <f t="shared" si="50"/>
        <v/>
      </c>
      <c r="N1069" s="113"/>
      <c r="O1069" s="114"/>
      <c r="P1069" s="115"/>
    </row>
    <row r="1070" spans="2:16" x14ac:dyDescent="0.25">
      <c r="B1070" s="113"/>
      <c r="C1070" s="114"/>
      <c r="D1070" s="114"/>
      <c r="E1070" s="114"/>
      <c r="F1070" s="115"/>
      <c r="H1070" s="50" t="str">
        <f t="shared" si="48"/>
        <v/>
      </c>
      <c r="J1070" s="50" t="str">
        <f t="shared" si="49"/>
        <v/>
      </c>
      <c r="L1070" s="50" t="str">
        <f t="shared" si="50"/>
        <v/>
      </c>
      <c r="N1070" s="113"/>
      <c r="O1070" s="114"/>
      <c r="P1070" s="115"/>
    </row>
    <row r="1071" spans="2:16" x14ac:dyDescent="0.25">
      <c r="B1071" s="113"/>
      <c r="C1071" s="114"/>
      <c r="D1071" s="114"/>
      <c r="E1071" s="114"/>
      <c r="F1071" s="115"/>
      <c r="H1071" s="50" t="str">
        <f t="shared" si="48"/>
        <v/>
      </c>
      <c r="J1071" s="50" t="str">
        <f t="shared" si="49"/>
        <v/>
      </c>
      <c r="L1071" s="50" t="str">
        <f t="shared" si="50"/>
        <v/>
      </c>
      <c r="N1071" s="113"/>
      <c r="O1071" s="114"/>
      <c r="P1071" s="115"/>
    </row>
    <row r="1072" spans="2:16" x14ac:dyDescent="0.25">
      <c r="B1072" s="113"/>
      <c r="C1072" s="114"/>
      <c r="D1072" s="114"/>
      <c r="E1072" s="114"/>
      <c r="F1072" s="115"/>
      <c r="H1072" s="50" t="str">
        <f t="shared" si="48"/>
        <v/>
      </c>
      <c r="J1072" s="50" t="str">
        <f t="shared" si="49"/>
        <v/>
      </c>
      <c r="L1072" s="50" t="str">
        <f t="shared" si="50"/>
        <v/>
      </c>
      <c r="N1072" s="113"/>
      <c r="O1072" s="114"/>
      <c r="P1072" s="115"/>
    </row>
    <row r="1073" spans="2:16" x14ac:dyDescent="0.25">
      <c r="B1073" s="113"/>
      <c r="C1073" s="114"/>
      <c r="D1073" s="114"/>
      <c r="E1073" s="114"/>
      <c r="F1073" s="115"/>
      <c r="H1073" s="50" t="str">
        <f t="shared" si="48"/>
        <v/>
      </c>
      <c r="J1073" s="50" t="str">
        <f t="shared" si="49"/>
        <v/>
      </c>
      <c r="L1073" s="50" t="str">
        <f t="shared" si="50"/>
        <v/>
      </c>
      <c r="N1073" s="113"/>
      <c r="O1073" s="114"/>
      <c r="P1073" s="115"/>
    </row>
    <row r="1074" spans="2:16" x14ac:dyDescent="0.25">
      <c r="B1074" s="113"/>
      <c r="C1074" s="114"/>
      <c r="D1074" s="114"/>
      <c r="E1074" s="114"/>
      <c r="F1074" s="115"/>
      <c r="H1074" s="50" t="str">
        <f t="shared" si="48"/>
        <v/>
      </c>
      <c r="J1074" s="50" t="str">
        <f t="shared" si="49"/>
        <v/>
      </c>
      <c r="L1074" s="50" t="str">
        <f t="shared" si="50"/>
        <v/>
      </c>
      <c r="N1074" s="113"/>
      <c r="O1074" s="114"/>
      <c r="P1074" s="115"/>
    </row>
    <row r="1075" spans="2:16" x14ac:dyDescent="0.25">
      <c r="B1075" s="113"/>
      <c r="C1075" s="114"/>
      <c r="D1075" s="114"/>
      <c r="E1075" s="114"/>
      <c r="F1075" s="115"/>
      <c r="H1075" s="50" t="str">
        <f t="shared" si="48"/>
        <v/>
      </c>
      <c r="J1075" s="50" t="str">
        <f t="shared" si="49"/>
        <v/>
      </c>
      <c r="L1075" s="50" t="str">
        <f t="shared" si="50"/>
        <v/>
      </c>
      <c r="N1075" s="113"/>
      <c r="O1075" s="114"/>
      <c r="P1075" s="115"/>
    </row>
    <row r="1076" spans="2:16" x14ac:dyDescent="0.25">
      <c r="B1076" s="113"/>
      <c r="C1076" s="114"/>
      <c r="D1076" s="114"/>
      <c r="E1076" s="114"/>
      <c r="F1076" s="115"/>
      <c r="H1076" s="50" t="str">
        <f t="shared" si="48"/>
        <v/>
      </c>
      <c r="J1076" s="50" t="str">
        <f t="shared" si="49"/>
        <v/>
      </c>
      <c r="L1076" s="50" t="str">
        <f t="shared" si="50"/>
        <v/>
      </c>
      <c r="N1076" s="113"/>
      <c r="O1076" s="114"/>
      <c r="P1076" s="115"/>
    </row>
    <row r="1077" spans="2:16" x14ac:dyDescent="0.25">
      <c r="B1077" s="113"/>
      <c r="C1077" s="114"/>
      <c r="D1077" s="114"/>
      <c r="E1077" s="114"/>
      <c r="F1077" s="115"/>
      <c r="H1077" s="50" t="str">
        <f t="shared" si="48"/>
        <v/>
      </c>
      <c r="J1077" s="50" t="str">
        <f t="shared" si="49"/>
        <v/>
      </c>
      <c r="L1077" s="50" t="str">
        <f t="shared" si="50"/>
        <v/>
      </c>
      <c r="N1077" s="113"/>
      <c r="O1077" s="114"/>
      <c r="P1077" s="115"/>
    </row>
    <row r="1078" spans="2:16" x14ac:dyDescent="0.25">
      <c r="B1078" s="113"/>
      <c r="C1078" s="114"/>
      <c r="D1078" s="114"/>
      <c r="E1078" s="114"/>
      <c r="F1078" s="115"/>
      <c r="H1078" s="50" t="str">
        <f t="shared" si="48"/>
        <v/>
      </c>
      <c r="J1078" s="50" t="str">
        <f t="shared" si="49"/>
        <v/>
      </c>
      <c r="L1078" s="50" t="str">
        <f t="shared" si="50"/>
        <v/>
      </c>
      <c r="N1078" s="113"/>
      <c r="O1078" s="114"/>
      <c r="P1078" s="115"/>
    </row>
    <row r="1079" spans="2:16" x14ac:dyDescent="0.25">
      <c r="B1079" s="113"/>
      <c r="C1079" s="114"/>
      <c r="D1079" s="114"/>
      <c r="E1079" s="114"/>
      <c r="F1079" s="115"/>
      <c r="H1079" s="50" t="str">
        <f t="shared" si="48"/>
        <v/>
      </c>
      <c r="J1079" s="50" t="str">
        <f t="shared" si="49"/>
        <v/>
      </c>
      <c r="L1079" s="50" t="str">
        <f t="shared" si="50"/>
        <v/>
      </c>
      <c r="N1079" s="113"/>
      <c r="O1079" s="114"/>
      <c r="P1079" s="115"/>
    </row>
    <row r="1080" spans="2:16" x14ac:dyDescent="0.25">
      <c r="B1080" s="113"/>
      <c r="C1080" s="114"/>
      <c r="D1080" s="114"/>
      <c r="E1080" s="114"/>
      <c r="F1080" s="115"/>
      <c r="H1080" s="50" t="str">
        <f t="shared" si="48"/>
        <v/>
      </c>
      <c r="J1080" s="50" t="str">
        <f t="shared" si="49"/>
        <v/>
      </c>
      <c r="L1080" s="50" t="str">
        <f t="shared" si="50"/>
        <v/>
      </c>
      <c r="N1080" s="113"/>
      <c r="O1080" s="114"/>
      <c r="P1080" s="115"/>
    </row>
    <row r="1081" spans="2:16" x14ac:dyDescent="0.25">
      <c r="B1081" s="113"/>
      <c r="C1081" s="114"/>
      <c r="D1081" s="114"/>
      <c r="E1081" s="114"/>
      <c r="F1081" s="115"/>
      <c r="H1081" s="50" t="str">
        <f t="shared" si="48"/>
        <v/>
      </c>
      <c r="J1081" s="50" t="str">
        <f t="shared" si="49"/>
        <v/>
      </c>
      <c r="L1081" s="50" t="str">
        <f t="shared" si="50"/>
        <v/>
      </c>
      <c r="N1081" s="113"/>
      <c r="O1081" s="114"/>
      <c r="P1081" s="115"/>
    </row>
    <row r="1082" spans="2:16" x14ac:dyDescent="0.25">
      <c r="B1082" s="113"/>
      <c r="C1082" s="114"/>
      <c r="D1082" s="114"/>
      <c r="E1082" s="114"/>
      <c r="F1082" s="115"/>
      <c r="H1082" s="50" t="str">
        <f t="shared" si="48"/>
        <v/>
      </c>
      <c r="J1082" s="50" t="str">
        <f t="shared" si="49"/>
        <v/>
      </c>
      <c r="L1082" s="50" t="str">
        <f t="shared" si="50"/>
        <v/>
      </c>
      <c r="N1082" s="113"/>
      <c r="O1082" s="114"/>
      <c r="P1082" s="115"/>
    </row>
    <row r="1083" spans="2:16" x14ac:dyDescent="0.25">
      <c r="B1083" s="113"/>
      <c r="C1083" s="114"/>
      <c r="D1083" s="114"/>
      <c r="E1083" s="114"/>
      <c r="F1083" s="115"/>
      <c r="H1083" s="50" t="str">
        <f t="shared" si="48"/>
        <v/>
      </c>
      <c r="J1083" s="50" t="str">
        <f t="shared" si="49"/>
        <v/>
      </c>
      <c r="L1083" s="50" t="str">
        <f t="shared" si="50"/>
        <v/>
      </c>
      <c r="N1083" s="113"/>
      <c r="O1083" s="114"/>
      <c r="P1083" s="115"/>
    </row>
    <row r="1084" spans="2:16" x14ac:dyDescent="0.25">
      <c r="B1084" s="113"/>
      <c r="C1084" s="114"/>
      <c r="D1084" s="114"/>
      <c r="E1084" s="114"/>
      <c r="F1084" s="115"/>
      <c r="H1084" s="50" t="str">
        <f t="shared" si="48"/>
        <v/>
      </c>
      <c r="J1084" s="50" t="str">
        <f t="shared" si="49"/>
        <v/>
      </c>
      <c r="L1084" s="50" t="str">
        <f t="shared" si="50"/>
        <v/>
      </c>
      <c r="N1084" s="113"/>
      <c r="O1084" s="114"/>
      <c r="P1084" s="115"/>
    </row>
    <row r="1085" spans="2:16" x14ac:dyDescent="0.25">
      <c r="B1085" s="113"/>
      <c r="C1085" s="114"/>
      <c r="D1085" s="114"/>
      <c r="E1085" s="114"/>
      <c r="F1085" s="115"/>
      <c r="H1085" s="50" t="str">
        <f t="shared" si="48"/>
        <v/>
      </c>
      <c r="J1085" s="50" t="str">
        <f t="shared" si="49"/>
        <v/>
      </c>
      <c r="L1085" s="50" t="str">
        <f t="shared" si="50"/>
        <v/>
      </c>
      <c r="N1085" s="113"/>
      <c r="O1085" s="114"/>
      <c r="P1085" s="115"/>
    </row>
    <row r="1086" spans="2:16" x14ac:dyDescent="0.25">
      <c r="B1086" s="113"/>
      <c r="C1086" s="114"/>
      <c r="D1086" s="114"/>
      <c r="E1086" s="114"/>
      <c r="F1086" s="115"/>
      <c r="H1086" s="50" t="str">
        <f t="shared" si="48"/>
        <v/>
      </c>
      <c r="J1086" s="50" t="str">
        <f t="shared" si="49"/>
        <v/>
      </c>
      <c r="L1086" s="50" t="str">
        <f t="shared" si="50"/>
        <v/>
      </c>
      <c r="N1086" s="113"/>
      <c r="O1086" s="114"/>
      <c r="P1086" s="115"/>
    </row>
    <row r="1087" spans="2:16" x14ac:dyDescent="0.25">
      <c r="B1087" s="113"/>
      <c r="C1087" s="114"/>
      <c r="D1087" s="114"/>
      <c r="E1087" s="114"/>
      <c r="F1087" s="115"/>
      <c r="H1087" s="50" t="str">
        <f t="shared" si="48"/>
        <v/>
      </c>
      <c r="J1087" s="50" t="str">
        <f t="shared" si="49"/>
        <v/>
      </c>
      <c r="L1087" s="50" t="str">
        <f t="shared" si="50"/>
        <v/>
      </c>
      <c r="N1087" s="113"/>
      <c r="O1087" s="114"/>
      <c r="P1087" s="115"/>
    </row>
    <row r="1088" spans="2:16" x14ac:dyDescent="0.25">
      <c r="B1088" s="113"/>
      <c r="C1088" s="114"/>
      <c r="D1088" s="114"/>
      <c r="E1088" s="114"/>
      <c r="F1088" s="115"/>
      <c r="H1088" s="50" t="str">
        <f t="shared" si="48"/>
        <v/>
      </c>
      <c r="J1088" s="50" t="str">
        <f t="shared" si="49"/>
        <v/>
      </c>
      <c r="L1088" s="50" t="str">
        <f t="shared" si="50"/>
        <v/>
      </c>
      <c r="N1088" s="113"/>
      <c r="O1088" s="114"/>
      <c r="P1088" s="115"/>
    </row>
    <row r="1089" spans="2:16" x14ac:dyDescent="0.25">
      <c r="B1089" s="113"/>
      <c r="C1089" s="114"/>
      <c r="D1089" s="114"/>
      <c r="E1089" s="114"/>
      <c r="F1089" s="115"/>
      <c r="H1089" s="50" t="str">
        <f t="shared" si="48"/>
        <v/>
      </c>
      <c r="J1089" s="50" t="str">
        <f t="shared" si="49"/>
        <v/>
      </c>
      <c r="L1089" s="50" t="str">
        <f t="shared" si="50"/>
        <v/>
      </c>
      <c r="N1089" s="113"/>
      <c r="O1089" s="114"/>
      <c r="P1089" s="115"/>
    </row>
    <row r="1090" spans="2:16" x14ac:dyDescent="0.25">
      <c r="B1090" s="113"/>
      <c r="C1090" s="114"/>
      <c r="D1090" s="114"/>
      <c r="E1090" s="114"/>
      <c r="F1090" s="115"/>
      <c r="H1090" s="50" t="str">
        <f t="shared" si="48"/>
        <v/>
      </c>
      <c r="J1090" s="50" t="str">
        <f t="shared" si="49"/>
        <v/>
      </c>
      <c r="L1090" s="50" t="str">
        <f t="shared" si="50"/>
        <v/>
      </c>
      <c r="N1090" s="113"/>
      <c r="O1090" s="114"/>
      <c r="P1090" s="115"/>
    </row>
    <row r="1091" spans="2:16" x14ac:dyDescent="0.25">
      <c r="B1091" s="113"/>
      <c r="C1091" s="114"/>
      <c r="D1091" s="114"/>
      <c r="E1091" s="114"/>
      <c r="F1091" s="115"/>
      <c r="H1091" s="50" t="str">
        <f t="shared" si="48"/>
        <v/>
      </c>
      <c r="J1091" s="50" t="str">
        <f t="shared" si="49"/>
        <v/>
      </c>
      <c r="L1091" s="50" t="str">
        <f t="shared" si="50"/>
        <v/>
      </c>
      <c r="N1091" s="113"/>
      <c r="O1091" s="114"/>
      <c r="P1091" s="115"/>
    </row>
    <row r="1092" spans="2:16" x14ac:dyDescent="0.25">
      <c r="B1092" s="113"/>
      <c r="C1092" s="114"/>
      <c r="D1092" s="114"/>
      <c r="E1092" s="114"/>
      <c r="F1092" s="115"/>
      <c r="H1092" s="50" t="str">
        <f t="shared" si="48"/>
        <v/>
      </c>
      <c r="J1092" s="50" t="str">
        <f t="shared" si="49"/>
        <v/>
      </c>
      <c r="L1092" s="50" t="str">
        <f t="shared" si="50"/>
        <v/>
      </c>
      <c r="N1092" s="113"/>
      <c r="O1092" s="114"/>
      <c r="P1092" s="115"/>
    </row>
    <row r="1093" spans="2:16" x14ac:dyDescent="0.25">
      <c r="B1093" s="113"/>
      <c r="C1093" s="114"/>
      <c r="D1093" s="114"/>
      <c r="E1093" s="114"/>
      <c r="F1093" s="115"/>
      <c r="H1093" s="50" t="str">
        <f t="shared" si="48"/>
        <v/>
      </c>
      <c r="J1093" s="50" t="str">
        <f t="shared" si="49"/>
        <v/>
      </c>
      <c r="L1093" s="50" t="str">
        <f t="shared" si="50"/>
        <v/>
      </c>
      <c r="N1093" s="113"/>
      <c r="O1093" s="114"/>
      <c r="P1093" s="115"/>
    </row>
    <row r="1094" spans="2:16" x14ac:dyDescent="0.25">
      <c r="B1094" s="113"/>
      <c r="C1094" s="114"/>
      <c r="D1094" s="114"/>
      <c r="E1094" s="114"/>
      <c r="F1094" s="115"/>
      <c r="H1094" s="50" t="str">
        <f t="shared" si="48"/>
        <v/>
      </c>
      <c r="J1094" s="50" t="str">
        <f t="shared" si="49"/>
        <v/>
      </c>
      <c r="L1094" s="50" t="str">
        <f t="shared" si="50"/>
        <v/>
      </c>
      <c r="N1094" s="113"/>
      <c r="O1094" s="114"/>
      <c r="P1094" s="115"/>
    </row>
    <row r="1095" spans="2:16" x14ac:dyDescent="0.25">
      <c r="B1095" s="113"/>
      <c r="C1095" s="114"/>
      <c r="D1095" s="114"/>
      <c r="E1095" s="114"/>
      <c r="F1095" s="115"/>
      <c r="H1095" s="50" t="str">
        <f t="shared" si="48"/>
        <v/>
      </c>
      <c r="J1095" s="50" t="str">
        <f t="shared" si="49"/>
        <v/>
      </c>
      <c r="L1095" s="50" t="str">
        <f t="shared" si="50"/>
        <v/>
      </c>
      <c r="N1095" s="113"/>
      <c r="O1095" s="114"/>
      <c r="P1095" s="115"/>
    </row>
    <row r="1096" spans="2:16" x14ac:dyDescent="0.25">
      <c r="B1096" s="113"/>
      <c r="C1096" s="114"/>
      <c r="D1096" s="114"/>
      <c r="E1096" s="114"/>
      <c r="F1096" s="115"/>
      <c r="H1096" s="50" t="str">
        <f t="shared" si="48"/>
        <v/>
      </c>
      <c r="J1096" s="50" t="str">
        <f t="shared" si="49"/>
        <v/>
      </c>
      <c r="L1096" s="50" t="str">
        <f t="shared" si="50"/>
        <v/>
      </c>
      <c r="N1096" s="113"/>
      <c r="O1096" s="114"/>
      <c r="P1096" s="115"/>
    </row>
    <row r="1097" spans="2:16" x14ac:dyDescent="0.25">
      <c r="B1097" s="113"/>
      <c r="C1097" s="114"/>
      <c r="D1097" s="114"/>
      <c r="E1097" s="114"/>
      <c r="F1097" s="115"/>
      <c r="H1097" s="50" t="str">
        <f t="shared" si="48"/>
        <v/>
      </c>
      <c r="J1097" s="50" t="str">
        <f t="shared" si="49"/>
        <v/>
      </c>
      <c r="L1097" s="50" t="str">
        <f t="shared" si="50"/>
        <v/>
      </c>
      <c r="N1097" s="113"/>
      <c r="O1097" s="114"/>
      <c r="P1097" s="115"/>
    </row>
    <row r="1098" spans="2:16" x14ac:dyDescent="0.25">
      <c r="B1098" s="113"/>
      <c r="C1098" s="114"/>
      <c r="D1098" s="114"/>
      <c r="E1098" s="114"/>
      <c r="F1098" s="115"/>
      <c r="H1098" s="50" t="str">
        <f t="shared" si="48"/>
        <v/>
      </c>
      <c r="J1098" s="50" t="str">
        <f t="shared" si="49"/>
        <v/>
      </c>
      <c r="L1098" s="50" t="str">
        <f t="shared" si="50"/>
        <v/>
      </c>
      <c r="N1098" s="113"/>
      <c r="O1098" s="114"/>
      <c r="P1098" s="115"/>
    </row>
    <row r="1099" spans="2:16" x14ac:dyDescent="0.25">
      <c r="B1099" s="113"/>
      <c r="C1099" s="114"/>
      <c r="D1099" s="114"/>
      <c r="E1099" s="114"/>
      <c r="F1099" s="115"/>
      <c r="H1099" s="50" t="str">
        <f t="shared" ref="H1099:H1162" si="51">IF(C1099="","",C1099) &amp; IF(D1099="",""," – " &amp; D1099) &amp; IF(E1099="",""," – " &amp; E1099) &amp; IF(F1099="",""," – " &amp; F1099)</f>
        <v/>
      </c>
      <c r="J1099" s="50" t="str">
        <f t="shared" ref="J1099:J1162" si="52">IF(C1099="","",C1099) &amp; IF(D1099="",""," – " &amp; D1099) &amp; IF(E1099="",""," – " &amp; E1099)</f>
        <v/>
      </c>
      <c r="L1099" s="50" t="str">
        <f t="shared" ref="L1099:L1162" si="53">IF(C1099="","",C1099) &amp; IF(D1099="",""," – " &amp; D1099)</f>
        <v/>
      </c>
      <c r="N1099" s="113"/>
      <c r="O1099" s="114"/>
      <c r="P1099" s="115"/>
    </row>
    <row r="1100" spans="2:16" x14ac:dyDescent="0.25">
      <c r="B1100" s="113"/>
      <c r="C1100" s="114"/>
      <c r="D1100" s="114"/>
      <c r="E1100" s="114"/>
      <c r="F1100" s="115"/>
      <c r="H1100" s="50" t="str">
        <f t="shared" si="51"/>
        <v/>
      </c>
      <c r="J1100" s="50" t="str">
        <f t="shared" si="52"/>
        <v/>
      </c>
      <c r="L1100" s="50" t="str">
        <f t="shared" si="53"/>
        <v/>
      </c>
      <c r="N1100" s="113"/>
      <c r="O1100" s="114"/>
      <c r="P1100" s="115"/>
    </row>
    <row r="1101" spans="2:16" x14ac:dyDescent="0.25">
      <c r="B1101" s="113"/>
      <c r="C1101" s="114"/>
      <c r="D1101" s="114"/>
      <c r="E1101" s="114"/>
      <c r="F1101" s="115"/>
      <c r="H1101" s="50" t="str">
        <f t="shared" si="51"/>
        <v/>
      </c>
      <c r="J1101" s="50" t="str">
        <f t="shared" si="52"/>
        <v/>
      </c>
      <c r="L1101" s="50" t="str">
        <f t="shared" si="53"/>
        <v/>
      </c>
      <c r="N1101" s="113"/>
      <c r="O1101" s="114"/>
      <c r="P1101" s="115"/>
    </row>
    <row r="1102" spans="2:16" x14ac:dyDescent="0.25">
      <c r="B1102" s="113"/>
      <c r="C1102" s="114"/>
      <c r="D1102" s="114"/>
      <c r="E1102" s="114"/>
      <c r="F1102" s="115"/>
      <c r="H1102" s="50" t="str">
        <f t="shared" si="51"/>
        <v/>
      </c>
      <c r="J1102" s="50" t="str">
        <f t="shared" si="52"/>
        <v/>
      </c>
      <c r="L1102" s="50" t="str">
        <f t="shared" si="53"/>
        <v/>
      </c>
      <c r="N1102" s="113"/>
      <c r="O1102" s="114"/>
      <c r="P1102" s="115"/>
    </row>
    <row r="1103" spans="2:16" x14ac:dyDescent="0.25">
      <c r="B1103" s="113"/>
      <c r="C1103" s="114"/>
      <c r="D1103" s="114"/>
      <c r="E1103" s="114"/>
      <c r="F1103" s="115"/>
      <c r="H1103" s="50" t="str">
        <f t="shared" si="51"/>
        <v/>
      </c>
      <c r="J1103" s="50" t="str">
        <f t="shared" si="52"/>
        <v/>
      </c>
      <c r="L1103" s="50" t="str">
        <f t="shared" si="53"/>
        <v/>
      </c>
      <c r="N1103" s="113"/>
      <c r="O1103" s="114"/>
      <c r="P1103" s="115"/>
    </row>
    <row r="1104" spans="2:16" x14ac:dyDescent="0.25">
      <c r="B1104" s="113"/>
      <c r="C1104" s="114"/>
      <c r="D1104" s="114"/>
      <c r="E1104" s="114"/>
      <c r="F1104" s="115"/>
      <c r="H1104" s="50" t="str">
        <f t="shared" si="51"/>
        <v/>
      </c>
      <c r="J1104" s="50" t="str">
        <f t="shared" si="52"/>
        <v/>
      </c>
      <c r="L1104" s="50" t="str">
        <f t="shared" si="53"/>
        <v/>
      </c>
      <c r="N1104" s="113"/>
      <c r="O1104" s="114"/>
      <c r="P1104" s="115"/>
    </row>
    <row r="1105" spans="2:16" x14ac:dyDescent="0.25">
      <c r="B1105" s="113"/>
      <c r="C1105" s="114"/>
      <c r="D1105" s="114"/>
      <c r="E1105" s="114"/>
      <c r="F1105" s="115"/>
      <c r="H1105" s="50" t="str">
        <f t="shared" si="51"/>
        <v/>
      </c>
      <c r="J1105" s="50" t="str">
        <f t="shared" si="52"/>
        <v/>
      </c>
      <c r="L1105" s="50" t="str">
        <f t="shared" si="53"/>
        <v/>
      </c>
      <c r="N1105" s="113"/>
      <c r="O1105" s="114"/>
      <c r="P1105" s="115"/>
    </row>
    <row r="1106" spans="2:16" x14ac:dyDescent="0.25">
      <c r="B1106" s="113"/>
      <c r="C1106" s="114"/>
      <c r="D1106" s="114"/>
      <c r="E1106" s="114"/>
      <c r="F1106" s="115"/>
      <c r="H1106" s="50" t="str">
        <f t="shared" si="51"/>
        <v/>
      </c>
      <c r="J1106" s="50" t="str">
        <f t="shared" si="52"/>
        <v/>
      </c>
      <c r="L1106" s="50" t="str">
        <f t="shared" si="53"/>
        <v/>
      </c>
      <c r="N1106" s="113"/>
      <c r="O1106" s="114"/>
      <c r="P1106" s="115"/>
    </row>
    <row r="1107" spans="2:16" x14ac:dyDescent="0.25">
      <c r="B1107" s="113"/>
      <c r="C1107" s="114"/>
      <c r="D1107" s="114"/>
      <c r="E1107" s="114"/>
      <c r="F1107" s="115"/>
      <c r="H1107" s="50" t="str">
        <f t="shared" si="51"/>
        <v/>
      </c>
      <c r="J1107" s="50" t="str">
        <f t="shared" si="52"/>
        <v/>
      </c>
      <c r="L1107" s="50" t="str">
        <f t="shared" si="53"/>
        <v/>
      </c>
      <c r="N1107" s="113"/>
      <c r="O1107" s="114"/>
      <c r="P1107" s="115"/>
    </row>
    <row r="1108" spans="2:16" x14ac:dyDescent="0.25">
      <c r="B1108" s="113"/>
      <c r="C1108" s="114"/>
      <c r="D1108" s="114"/>
      <c r="E1108" s="114"/>
      <c r="F1108" s="115"/>
      <c r="H1108" s="50" t="str">
        <f t="shared" si="51"/>
        <v/>
      </c>
      <c r="J1108" s="50" t="str">
        <f t="shared" si="52"/>
        <v/>
      </c>
      <c r="L1108" s="50" t="str">
        <f t="shared" si="53"/>
        <v/>
      </c>
      <c r="N1108" s="113"/>
      <c r="O1108" s="114"/>
      <c r="P1108" s="115"/>
    </row>
    <row r="1109" spans="2:16" x14ac:dyDescent="0.25">
      <c r="B1109" s="113"/>
      <c r="C1109" s="114"/>
      <c r="D1109" s="114"/>
      <c r="E1109" s="114"/>
      <c r="F1109" s="115"/>
      <c r="H1109" s="50" t="str">
        <f t="shared" si="51"/>
        <v/>
      </c>
      <c r="J1109" s="50" t="str">
        <f t="shared" si="52"/>
        <v/>
      </c>
      <c r="L1109" s="50" t="str">
        <f t="shared" si="53"/>
        <v/>
      </c>
      <c r="N1109" s="113"/>
      <c r="O1109" s="114"/>
      <c r="P1109" s="115"/>
    </row>
    <row r="1110" spans="2:16" x14ac:dyDescent="0.25">
      <c r="B1110" s="113"/>
      <c r="C1110" s="114"/>
      <c r="D1110" s="114"/>
      <c r="E1110" s="114"/>
      <c r="F1110" s="115"/>
      <c r="H1110" s="50" t="str">
        <f t="shared" si="51"/>
        <v/>
      </c>
      <c r="J1110" s="50" t="str">
        <f t="shared" si="52"/>
        <v/>
      </c>
      <c r="L1110" s="50" t="str">
        <f t="shared" si="53"/>
        <v/>
      </c>
      <c r="N1110" s="113"/>
      <c r="O1110" s="114"/>
      <c r="P1110" s="115"/>
    </row>
    <row r="1111" spans="2:16" x14ac:dyDescent="0.25">
      <c r="B1111" s="113"/>
      <c r="C1111" s="114"/>
      <c r="D1111" s="114"/>
      <c r="E1111" s="114"/>
      <c r="F1111" s="115"/>
      <c r="H1111" s="50" t="str">
        <f t="shared" si="51"/>
        <v/>
      </c>
      <c r="J1111" s="50" t="str">
        <f t="shared" si="52"/>
        <v/>
      </c>
      <c r="L1111" s="50" t="str">
        <f t="shared" si="53"/>
        <v/>
      </c>
      <c r="N1111" s="113"/>
      <c r="O1111" s="114"/>
      <c r="P1111" s="115"/>
    </row>
    <row r="1112" spans="2:16" x14ac:dyDescent="0.25">
      <c r="B1112" s="113"/>
      <c r="C1112" s="114"/>
      <c r="D1112" s="114"/>
      <c r="E1112" s="114"/>
      <c r="F1112" s="115"/>
      <c r="H1112" s="50" t="str">
        <f t="shared" si="51"/>
        <v/>
      </c>
      <c r="J1112" s="50" t="str">
        <f t="shared" si="52"/>
        <v/>
      </c>
      <c r="L1112" s="50" t="str">
        <f t="shared" si="53"/>
        <v/>
      </c>
      <c r="N1112" s="113"/>
      <c r="O1112" s="114"/>
      <c r="P1112" s="115"/>
    </row>
    <row r="1113" spans="2:16" x14ac:dyDescent="0.25">
      <c r="B1113" s="113"/>
      <c r="C1113" s="114"/>
      <c r="D1113" s="114"/>
      <c r="E1113" s="114"/>
      <c r="F1113" s="115"/>
      <c r="H1113" s="50" t="str">
        <f t="shared" si="51"/>
        <v/>
      </c>
      <c r="J1113" s="50" t="str">
        <f t="shared" si="52"/>
        <v/>
      </c>
      <c r="L1113" s="50" t="str">
        <f t="shared" si="53"/>
        <v/>
      </c>
      <c r="N1113" s="113"/>
      <c r="O1113" s="114"/>
      <c r="P1113" s="115"/>
    </row>
    <row r="1114" spans="2:16" x14ac:dyDescent="0.25">
      <c r="B1114" s="113"/>
      <c r="C1114" s="114"/>
      <c r="D1114" s="114"/>
      <c r="E1114" s="114"/>
      <c r="F1114" s="115"/>
      <c r="H1114" s="50" t="str">
        <f t="shared" si="51"/>
        <v/>
      </c>
      <c r="J1114" s="50" t="str">
        <f t="shared" si="52"/>
        <v/>
      </c>
      <c r="L1114" s="50" t="str">
        <f t="shared" si="53"/>
        <v/>
      </c>
      <c r="N1114" s="113"/>
      <c r="O1114" s="114"/>
      <c r="P1114" s="115"/>
    </row>
    <row r="1115" spans="2:16" x14ac:dyDescent="0.25">
      <c r="B1115" s="113"/>
      <c r="C1115" s="114"/>
      <c r="D1115" s="114"/>
      <c r="E1115" s="114"/>
      <c r="F1115" s="115"/>
      <c r="H1115" s="50" t="str">
        <f t="shared" si="51"/>
        <v/>
      </c>
      <c r="J1115" s="50" t="str">
        <f t="shared" si="52"/>
        <v/>
      </c>
      <c r="L1115" s="50" t="str">
        <f t="shared" si="53"/>
        <v/>
      </c>
      <c r="N1115" s="113"/>
      <c r="O1115" s="114"/>
      <c r="P1115" s="115"/>
    </row>
    <row r="1116" spans="2:16" x14ac:dyDescent="0.25">
      <c r="B1116" s="113"/>
      <c r="C1116" s="114"/>
      <c r="D1116" s="114"/>
      <c r="E1116" s="114"/>
      <c r="F1116" s="115"/>
      <c r="H1116" s="50" t="str">
        <f t="shared" si="51"/>
        <v/>
      </c>
      <c r="J1116" s="50" t="str">
        <f t="shared" si="52"/>
        <v/>
      </c>
      <c r="L1116" s="50" t="str">
        <f t="shared" si="53"/>
        <v/>
      </c>
      <c r="N1116" s="113"/>
      <c r="O1116" s="114"/>
      <c r="P1116" s="115"/>
    </row>
    <row r="1117" spans="2:16" x14ac:dyDescent="0.25">
      <c r="B1117" s="113"/>
      <c r="C1117" s="114"/>
      <c r="D1117" s="114"/>
      <c r="E1117" s="114"/>
      <c r="F1117" s="115"/>
      <c r="H1117" s="50" t="str">
        <f t="shared" si="51"/>
        <v/>
      </c>
      <c r="J1117" s="50" t="str">
        <f t="shared" si="52"/>
        <v/>
      </c>
      <c r="L1117" s="50" t="str">
        <f t="shared" si="53"/>
        <v/>
      </c>
      <c r="N1117" s="113"/>
      <c r="O1117" s="114"/>
      <c r="P1117" s="115"/>
    </row>
    <row r="1118" spans="2:16" x14ac:dyDescent="0.25">
      <c r="B1118" s="113"/>
      <c r="C1118" s="114"/>
      <c r="D1118" s="114"/>
      <c r="E1118" s="114"/>
      <c r="F1118" s="115"/>
      <c r="H1118" s="50" t="str">
        <f t="shared" si="51"/>
        <v/>
      </c>
      <c r="J1118" s="50" t="str">
        <f t="shared" si="52"/>
        <v/>
      </c>
      <c r="L1118" s="50" t="str">
        <f t="shared" si="53"/>
        <v/>
      </c>
      <c r="N1118" s="113"/>
      <c r="O1118" s="119"/>
      <c r="P1118" s="115"/>
    </row>
    <row r="1119" spans="2:16" x14ac:dyDescent="0.25">
      <c r="B1119" s="113"/>
      <c r="C1119" s="114"/>
      <c r="D1119" s="114"/>
      <c r="E1119" s="114"/>
      <c r="F1119" s="115"/>
      <c r="H1119" s="50" t="str">
        <f t="shared" si="51"/>
        <v/>
      </c>
      <c r="J1119" s="50" t="str">
        <f t="shared" si="52"/>
        <v/>
      </c>
      <c r="L1119" s="50" t="str">
        <f t="shared" si="53"/>
        <v/>
      </c>
      <c r="N1119" s="113"/>
      <c r="O1119" s="114"/>
      <c r="P1119" s="115"/>
    </row>
    <row r="1120" spans="2:16" x14ac:dyDescent="0.25">
      <c r="B1120" s="113"/>
      <c r="C1120" s="114"/>
      <c r="D1120" s="114"/>
      <c r="E1120" s="114"/>
      <c r="F1120" s="115"/>
      <c r="H1120" s="50" t="str">
        <f t="shared" si="51"/>
        <v/>
      </c>
      <c r="J1120" s="50" t="str">
        <f t="shared" si="52"/>
        <v/>
      </c>
      <c r="L1120" s="50" t="str">
        <f t="shared" si="53"/>
        <v/>
      </c>
      <c r="N1120" s="113"/>
      <c r="O1120" s="114"/>
      <c r="P1120" s="115"/>
    </row>
    <row r="1121" spans="2:16" x14ac:dyDescent="0.25">
      <c r="B1121" s="113"/>
      <c r="C1121" s="114"/>
      <c r="D1121" s="114"/>
      <c r="E1121" s="114"/>
      <c r="F1121" s="115"/>
      <c r="H1121" s="50" t="str">
        <f t="shared" si="51"/>
        <v/>
      </c>
      <c r="J1121" s="50" t="str">
        <f t="shared" si="52"/>
        <v/>
      </c>
      <c r="L1121" s="50" t="str">
        <f t="shared" si="53"/>
        <v/>
      </c>
      <c r="N1121" s="113"/>
      <c r="O1121" s="114"/>
      <c r="P1121" s="115"/>
    </row>
    <row r="1122" spans="2:16" x14ac:dyDescent="0.25">
      <c r="B1122" s="113"/>
      <c r="C1122" s="114"/>
      <c r="D1122" s="114"/>
      <c r="E1122" s="114"/>
      <c r="F1122" s="115"/>
      <c r="H1122" s="50" t="str">
        <f t="shared" si="51"/>
        <v/>
      </c>
      <c r="J1122" s="50" t="str">
        <f t="shared" si="52"/>
        <v/>
      </c>
      <c r="L1122" s="50" t="str">
        <f t="shared" si="53"/>
        <v/>
      </c>
      <c r="N1122" s="113"/>
      <c r="O1122" s="114"/>
      <c r="P1122" s="115"/>
    </row>
    <row r="1123" spans="2:16" x14ac:dyDescent="0.25">
      <c r="B1123" s="113"/>
      <c r="C1123" s="114"/>
      <c r="D1123" s="114"/>
      <c r="E1123" s="114"/>
      <c r="F1123" s="115"/>
      <c r="H1123" s="50" t="str">
        <f t="shared" si="51"/>
        <v/>
      </c>
      <c r="J1123" s="50" t="str">
        <f t="shared" si="52"/>
        <v/>
      </c>
      <c r="L1123" s="50" t="str">
        <f t="shared" si="53"/>
        <v/>
      </c>
      <c r="N1123" s="113"/>
      <c r="O1123" s="114"/>
      <c r="P1123" s="115"/>
    </row>
    <row r="1124" spans="2:16" x14ac:dyDescent="0.25">
      <c r="B1124" s="113"/>
      <c r="C1124" s="114"/>
      <c r="D1124" s="114"/>
      <c r="E1124" s="114"/>
      <c r="F1124" s="115"/>
      <c r="H1124" s="50" t="str">
        <f t="shared" si="51"/>
        <v/>
      </c>
      <c r="J1124" s="50" t="str">
        <f t="shared" si="52"/>
        <v/>
      </c>
      <c r="L1124" s="50" t="str">
        <f t="shared" si="53"/>
        <v/>
      </c>
      <c r="N1124" s="113"/>
      <c r="O1124" s="114"/>
      <c r="P1124" s="115"/>
    </row>
    <row r="1125" spans="2:16" x14ac:dyDescent="0.25">
      <c r="B1125" s="113"/>
      <c r="C1125" s="114"/>
      <c r="D1125" s="114"/>
      <c r="E1125" s="114"/>
      <c r="F1125" s="115"/>
      <c r="H1125" s="50" t="str">
        <f t="shared" si="51"/>
        <v/>
      </c>
      <c r="J1125" s="50" t="str">
        <f t="shared" si="52"/>
        <v/>
      </c>
      <c r="L1125" s="50" t="str">
        <f t="shared" si="53"/>
        <v/>
      </c>
      <c r="N1125" s="113"/>
      <c r="O1125" s="114"/>
      <c r="P1125" s="115"/>
    </row>
    <row r="1126" spans="2:16" x14ac:dyDescent="0.25">
      <c r="B1126" s="113"/>
      <c r="C1126" s="114"/>
      <c r="D1126" s="114"/>
      <c r="E1126" s="114"/>
      <c r="F1126" s="115"/>
      <c r="H1126" s="50" t="str">
        <f t="shared" si="51"/>
        <v/>
      </c>
      <c r="J1126" s="50" t="str">
        <f t="shared" si="52"/>
        <v/>
      </c>
      <c r="L1126" s="50" t="str">
        <f t="shared" si="53"/>
        <v/>
      </c>
      <c r="N1126" s="113"/>
      <c r="O1126" s="114"/>
      <c r="P1126" s="115"/>
    </row>
    <row r="1127" spans="2:16" x14ac:dyDescent="0.25">
      <c r="B1127" s="113"/>
      <c r="C1127" s="114"/>
      <c r="D1127" s="114"/>
      <c r="E1127" s="114"/>
      <c r="F1127" s="115"/>
      <c r="H1127" s="50" t="str">
        <f t="shared" si="51"/>
        <v/>
      </c>
      <c r="J1127" s="50" t="str">
        <f t="shared" si="52"/>
        <v/>
      </c>
      <c r="L1127" s="50" t="str">
        <f t="shared" si="53"/>
        <v/>
      </c>
      <c r="N1127" s="113"/>
      <c r="O1127" s="114"/>
      <c r="P1127" s="115"/>
    </row>
    <row r="1128" spans="2:16" x14ac:dyDescent="0.25">
      <c r="B1128" s="113"/>
      <c r="C1128" s="114"/>
      <c r="D1128" s="114"/>
      <c r="E1128" s="114"/>
      <c r="F1128" s="115"/>
      <c r="H1128" s="50" t="str">
        <f t="shared" si="51"/>
        <v/>
      </c>
      <c r="J1128" s="50" t="str">
        <f t="shared" si="52"/>
        <v/>
      </c>
      <c r="L1128" s="50" t="str">
        <f t="shared" si="53"/>
        <v/>
      </c>
      <c r="N1128" s="113"/>
      <c r="O1128" s="114"/>
      <c r="P1128" s="115"/>
    </row>
    <row r="1129" spans="2:16" x14ac:dyDescent="0.25">
      <c r="B1129" s="113"/>
      <c r="C1129" s="114"/>
      <c r="D1129" s="114"/>
      <c r="E1129" s="114"/>
      <c r="F1129" s="115"/>
      <c r="H1129" s="50" t="str">
        <f t="shared" si="51"/>
        <v/>
      </c>
      <c r="J1129" s="50" t="str">
        <f t="shared" si="52"/>
        <v/>
      </c>
      <c r="L1129" s="50" t="str">
        <f t="shared" si="53"/>
        <v/>
      </c>
      <c r="N1129" s="113"/>
      <c r="O1129" s="114"/>
      <c r="P1129" s="115"/>
    </row>
    <row r="1130" spans="2:16" x14ac:dyDescent="0.25">
      <c r="B1130" s="113"/>
      <c r="C1130" s="114"/>
      <c r="D1130" s="114"/>
      <c r="E1130" s="114"/>
      <c r="F1130" s="115"/>
      <c r="H1130" s="50" t="str">
        <f t="shared" si="51"/>
        <v/>
      </c>
      <c r="J1130" s="50" t="str">
        <f t="shared" si="52"/>
        <v/>
      </c>
      <c r="L1130" s="50" t="str">
        <f t="shared" si="53"/>
        <v/>
      </c>
      <c r="N1130" s="113"/>
      <c r="O1130" s="114"/>
      <c r="P1130" s="115"/>
    </row>
    <row r="1131" spans="2:16" x14ac:dyDescent="0.25">
      <c r="B1131" s="113"/>
      <c r="C1131" s="114"/>
      <c r="D1131" s="114"/>
      <c r="E1131" s="114"/>
      <c r="F1131" s="115"/>
      <c r="H1131" s="50" t="str">
        <f t="shared" si="51"/>
        <v/>
      </c>
      <c r="J1131" s="50" t="str">
        <f t="shared" si="52"/>
        <v/>
      </c>
      <c r="L1131" s="50" t="str">
        <f t="shared" si="53"/>
        <v/>
      </c>
      <c r="N1131" s="113"/>
      <c r="O1131" s="114"/>
      <c r="P1131" s="115"/>
    </row>
    <row r="1132" spans="2:16" x14ac:dyDescent="0.25">
      <c r="B1132" s="113"/>
      <c r="C1132" s="114"/>
      <c r="D1132" s="114"/>
      <c r="E1132" s="114"/>
      <c r="F1132" s="115"/>
      <c r="H1132" s="50" t="str">
        <f t="shared" si="51"/>
        <v/>
      </c>
      <c r="J1132" s="50" t="str">
        <f t="shared" si="52"/>
        <v/>
      </c>
      <c r="L1132" s="50" t="str">
        <f t="shared" si="53"/>
        <v/>
      </c>
      <c r="N1132" s="113"/>
      <c r="O1132" s="114"/>
      <c r="P1132" s="115"/>
    </row>
    <row r="1133" spans="2:16" x14ac:dyDescent="0.25">
      <c r="B1133" s="113"/>
      <c r="C1133" s="114"/>
      <c r="D1133" s="114"/>
      <c r="E1133" s="114"/>
      <c r="F1133" s="115"/>
      <c r="H1133" s="50" t="str">
        <f t="shared" si="51"/>
        <v/>
      </c>
      <c r="J1133" s="50" t="str">
        <f t="shared" si="52"/>
        <v/>
      </c>
      <c r="L1133" s="50" t="str">
        <f t="shared" si="53"/>
        <v/>
      </c>
      <c r="N1133" s="113"/>
      <c r="O1133" s="114"/>
      <c r="P1133" s="115"/>
    </row>
    <row r="1134" spans="2:16" x14ac:dyDescent="0.25">
      <c r="B1134" s="113"/>
      <c r="C1134" s="114"/>
      <c r="D1134" s="114"/>
      <c r="E1134" s="114"/>
      <c r="F1134" s="115"/>
      <c r="H1134" s="50" t="str">
        <f t="shared" si="51"/>
        <v/>
      </c>
      <c r="J1134" s="50" t="str">
        <f t="shared" si="52"/>
        <v/>
      </c>
      <c r="L1134" s="50" t="str">
        <f t="shared" si="53"/>
        <v/>
      </c>
      <c r="N1134" s="113"/>
      <c r="O1134" s="114"/>
      <c r="P1134" s="115"/>
    </row>
    <row r="1135" spans="2:16" x14ac:dyDescent="0.25">
      <c r="B1135" s="113"/>
      <c r="C1135" s="114"/>
      <c r="D1135" s="114"/>
      <c r="E1135" s="114"/>
      <c r="F1135" s="115"/>
      <c r="H1135" s="50" t="str">
        <f t="shared" si="51"/>
        <v/>
      </c>
      <c r="J1135" s="50" t="str">
        <f t="shared" si="52"/>
        <v/>
      </c>
      <c r="L1135" s="50" t="str">
        <f t="shared" si="53"/>
        <v/>
      </c>
      <c r="N1135" s="113"/>
      <c r="O1135" s="114"/>
      <c r="P1135" s="115"/>
    </row>
    <row r="1136" spans="2:16" x14ac:dyDescent="0.25">
      <c r="B1136" s="113"/>
      <c r="C1136" s="114"/>
      <c r="D1136" s="114"/>
      <c r="E1136" s="114"/>
      <c r="F1136" s="115"/>
      <c r="H1136" s="50" t="str">
        <f t="shared" si="51"/>
        <v/>
      </c>
      <c r="J1136" s="50" t="str">
        <f t="shared" si="52"/>
        <v/>
      </c>
      <c r="L1136" s="50" t="str">
        <f t="shared" si="53"/>
        <v/>
      </c>
      <c r="N1136" s="113"/>
      <c r="O1136" s="114"/>
      <c r="P1136" s="115"/>
    </row>
    <row r="1137" spans="2:16" x14ac:dyDescent="0.25">
      <c r="B1137" s="113"/>
      <c r="C1137" s="114"/>
      <c r="D1137" s="114"/>
      <c r="E1137" s="114"/>
      <c r="F1137" s="115"/>
      <c r="H1137" s="50" t="str">
        <f t="shared" si="51"/>
        <v/>
      </c>
      <c r="J1137" s="50" t="str">
        <f t="shared" si="52"/>
        <v/>
      </c>
      <c r="L1137" s="50" t="str">
        <f t="shared" si="53"/>
        <v/>
      </c>
      <c r="N1137" s="113"/>
      <c r="O1137" s="114"/>
      <c r="P1137" s="115"/>
    </row>
    <row r="1138" spans="2:16" x14ac:dyDescent="0.25">
      <c r="B1138" s="113"/>
      <c r="C1138" s="114"/>
      <c r="D1138" s="114"/>
      <c r="E1138" s="114"/>
      <c r="F1138" s="115"/>
      <c r="H1138" s="50" t="str">
        <f t="shared" si="51"/>
        <v/>
      </c>
      <c r="J1138" s="50" t="str">
        <f t="shared" si="52"/>
        <v/>
      </c>
      <c r="L1138" s="50" t="str">
        <f t="shared" si="53"/>
        <v/>
      </c>
      <c r="N1138" s="113"/>
      <c r="O1138" s="114"/>
      <c r="P1138" s="115"/>
    </row>
    <row r="1139" spans="2:16" x14ac:dyDescent="0.25">
      <c r="B1139" s="113"/>
      <c r="C1139" s="114"/>
      <c r="D1139" s="114"/>
      <c r="E1139" s="114"/>
      <c r="F1139" s="115"/>
      <c r="H1139" s="50" t="str">
        <f t="shared" si="51"/>
        <v/>
      </c>
      <c r="J1139" s="50" t="str">
        <f t="shared" si="52"/>
        <v/>
      </c>
      <c r="L1139" s="50" t="str">
        <f t="shared" si="53"/>
        <v/>
      </c>
      <c r="N1139" s="113"/>
      <c r="O1139" s="114"/>
      <c r="P1139" s="115"/>
    </row>
    <row r="1140" spans="2:16" x14ac:dyDescent="0.25">
      <c r="B1140" s="113"/>
      <c r="C1140" s="114"/>
      <c r="D1140" s="114"/>
      <c r="E1140" s="114"/>
      <c r="F1140" s="115"/>
      <c r="H1140" s="50" t="str">
        <f t="shared" si="51"/>
        <v/>
      </c>
      <c r="J1140" s="50" t="str">
        <f t="shared" si="52"/>
        <v/>
      </c>
      <c r="L1140" s="50" t="str">
        <f t="shared" si="53"/>
        <v/>
      </c>
      <c r="N1140" s="113"/>
      <c r="O1140" s="114"/>
      <c r="P1140" s="115"/>
    </row>
    <row r="1141" spans="2:16" x14ac:dyDescent="0.25">
      <c r="B1141" s="113"/>
      <c r="C1141" s="114"/>
      <c r="D1141" s="114"/>
      <c r="E1141" s="114"/>
      <c r="F1141" s="115"/>
      <c r="H1141" s="50" t="str">
        <f t="shared" si="51"/>
        <v/>
      </c>
      <c r="J1141" s="50" t="str">
        <f t="shared" si="52"/>
        <v/>
      </c>
      <c r="L1141" s="50" t="str">
        <f t="shared" si="53"/>
        <v/>
      </c>
      <c r="N1141" s="113"/>
      <c r="O1141" s="114"/>
      <c r="P1141" s="115"/>
    </row>
    <row r="1142" spans="2:16" x14ac:dyDescent="0.25">
      <c r="B1142" s="113"/>
      <c r="C1142" s="114"/>
      <c r="D1142" s="114"/>
      <c r="E1142" s="114"/>
      <c r="F1142" s="115"/>
      <c r="H1142" s="50" t="str">
        <f t="shared" si="51"/>
        <v/>
      </c>
      <c r="J1142" s="50" t="str">
        <f t="shared" si="52"/>
        <v/>
      </c>
      <c r="L1142" s="50" t="str">
        <f t="shared" si="53"/>
        <v/>
      </c>
      <c r="N1142" s="113"/>
      <c r="O1142" s="114"/>
      <c r="P1142" s="115"/>
    </row>
    <row r="1143" spans="2:16" x14ac:dyDescent="0.25">
      <c r="B1143" s="113"/>
      <c r="C1143" s="114"/>
      <c r="D1143" s="114"/>
      <c r="E1143" s="114"/>
      <c r="F1143" s="115"/>
      <c r="H1143" s="50" t="str">
        <f t="shared" si="51"/>
        <v/>
      </c>
      <c r="J1143" s="50" t="str">
        <f t="shared" si="52"/>
        <v/>
      </c>
      <c r="L1143" s="50" t="str">
        <f t="shared" si="53"/>
        <v/>
      </c>
      <c r="N1143" s="113"/>
      <c r="O1143" s="114"/>
      <c r="P1143" s="115"/>
    </row>
    <row r="1144" spans="2:16" x14ac:dyDescent="0.25">
      <c r="B1144" s="113"/>
      <c r="C1144" s="114"/>
      <c r="D1144" s="114"/>
      <c r="E1144" s="114"/>
      <c r="F1144" s="115"/>
      <c r="H1144" s="50" t="str">
        <f t="shared" si="51"/>
        <v/>
      </c>
      <c r="J1144" s="50" t="str">
        <f t="shared" si="52"/>
        <v/>
      </c>
      <c r="L1144" s="50" t="str">
        <f t="shared" si="53"/>
        <v/>
      </c>
      <c r="N1144" s="113"/>
      <c r="O1144" s="114"/>
      <c r="P1144" s="115"/>
    </row>
    <row r="1145" spans="2:16" x14ac:dyDescent="0.25">
      <c r="B1145" s="113"/>
      <c r="C1145" s="114"/>
      <c r="D1145" s="114"/>
      <c r="E1145" s="114"/>
      <c r="F1145" s="115"/>
      <c r="H1145" s="50" t="str">
        <f t="shared" si="51"/>
        <v/>
      </c>
      <c r="J1145" s="50" t="str">
        <f t="shared" si="52"/>
        <v/>
      </c>
      <c r="L1145" s="50" t="str">
        <f t="shared" si="53"/>
        <v/>
      </c>
      <c r="N1145" s="113"/>
      <c r="O1145" s="114"/>
      <c r="P1145" s="115"/>
    </row>
    <row r="1146" spans="2:16" x14ac:dyDescent="0.25">
      <c r="B1146" s="113"/>
      <c r="C1146" s="114"/>
      <c r="D1146" s="114"/>
      <c r="E1146" s="114"/>
      <c r="F1146" s="115"/>
      <c r="H1146" s="50" t="str">
        <f t="shared" si="51"/>
        <v/>
      </c>
      <c r="J1146" s="50" t="str">
        <f t="shared" si="52"/>
        <v/>
      </c>
      <c r="L1146" s="50" t="str">
        <f t="shared" si="53"/>
        <v/>
      </c>
      <c r="N1146" s="113"/>
      <c r="O1146" s="114"/>
      <c r="P1146" s="115"/>
    </row>
    <row r="1147" spans="2:16" x14ac:dyDescent="0.25">
      <c r="B1147" s="113"/>
      <c r="C1147" s="114"/>
      <c r="D1147" s="114"/>
      <c r="E1147" s="114"/>
      <c r="F1147" s="115"/>
      <c r="H1147" s="50" t="str">
        <f t="shared" si="51"/>
        <v/>
      </c>
      <c r="J1147" s="50" t="str">
        <f t="shared" si="52"/>
        <v/>
      </c>
      <c r="L1147" s="50" t="str">
        <f t="shared" si="53"/>
        <v/>
      </c>
      <c r="N1147" s="113"/>
      <c r="O1147" s="114"/>
      <c r="P1147" s="115"/>
    </row>
    <row r="1148" spans="2:16" x14ac:dyDescent="0.25">
      <c r="B1148" s="113"/>
      <c r="C1148" s="114"/>
      <c r="D1148" s="114"/>
      <c r="E1148" s="114"/>
      <c r="F1148" s="115"/>
      <c r="H1148" s="50" t="str">
        <f t="shared" si="51"/>
        <v/>
      </c>
      <c r="J1148" s="50" t="str">
        <f t="shared" si="52"/>
        <v/>
      </c>
      <c r="L1148" s="50" t="str">
        <f t="shared" si="53"/>
        <v/>
      </c>
      <c r="N1148" s="113"/>
      <c r="O1148" s="114"/>
      <c r="P1148" s="115"/>
    </row>
    <row r="1149" spans="2:16" x14ac:dyDescent="0.25">
      <c r="B1149" s="113"/>
      <c r="C1149" s="114"/>
      <c r="D1149" s="114"/>
      <c r="E1149" s="114"/>
      <c r="F1149" s="115"/>
      <c r="H1149" s="50" t="str">
        <f t="shared" si="51"/>
        <v/>
      </c>
      <c r="J1149" s="50" t="str">
        <f t="shared" si="52"/>
        <v/>
      </c>
      <c r="L1149" s="50" t="str">
        <f t="shared" si="53"/>
        <v/>
      </c>
      <c r="N1149" s="113"/>
      <c r="O1149" s="114"/>
      <c r="P1149" s="115"/>
    </row>
    <row r="1150" spans="2:16" x14ac:dyDescent="0.25">
      <c r="B1150" s="113"/>
      <c r="C1150" s="114"/>
      <c r="D1150" s="114"/>
      <c r="E1150" s="114"/>
      <c r="F1150" s="115"/>
      <c r="H1150" s="50" t="str">
        <f t="shared" si="51"/>
        <v/>
      </c>
      <c r="J1150" s="50" t="str">
        <f t="shared" si="52"/>
        <v/>
      </c>
      <c r="L1150" s="50" t="str">
        <f t="shared" si="53"/>
        <v/>
      </c>
      <c r="N1150" s="113"/>
      <c r="O1150" s="114"/>
      <c r="P1150" s="115"/>
    </row>
    <row r="1151" spans="2:16" x14ac:dyDescent="0.25">
      <c r="B1151" s="113"/>
      <c r="C1151" s="114"/>
      <c r="D1151" s="114"/>
      <c r="E1151" s="114"/>
      <c r="F1151" s="115"/>
      <c r="H1151" s="50" t="str">
        <f t="shared" si="51"/>
        <v/>
      </c>
      <c r="J1151" s="50" t="str">
        <f t="shared" si="52"/>
        <v/>
      </c>
      <c r="L1151" s="50" t="str">
        <f t="shared" si="53"/>
        <v/>
      </c>
      <c r="N1151" s="113"/>
      <c r="O1151" s="114"/>
      <c r="P1151" s="115"/>
    </row>
    <row r="1152" spans="2:16" x14ac:dyDescent="0.25">
      <c r="B1152" s="113"/>
      <c r="C1152" s="114"/>
      <c r="D1152" s="114"/>
      <c r="E1152" s="114"/>
      <c r="F1152" s="115"/>
      <c r="H1152" s="50" t="str">
        <f t="shared" si="51"/>
        <v/>
      </c>
      <c r="J1152" s="50" t="str">
        <f t="shared" si="52"/>
        <v/>
      </c>
      <c r="L1152" s="50" t="str">
        <f t="shared" si="53"/>
        <v/>
      </c>
      <c r="N1152" s="113"/>
      <c r="O1152" s="114"/>
      <c r="P1152" s="115"/>
    </row>
    <row r="1153" spans="2:16" x14ac:dyDescent="0.25">
      <c r="B1153" s="113"/>
      <c r="C1153" s="114"/>
      <c r="D1153" s="114"/>
      <c r="E1153" s="114"/>
      <c r="F1153" s="115"/>
      <c r="H1153" s="50" t="str">
        <f t="shared" si="51"/>
        <v/>
      </c>
      <c r="J1153" s="50" t="str">
        <f t="shared" si="52"/>
        <v/>
      </c>
      <c r="L1153" s="50" t="str">
        <f t="shared" si="53"/>
        <v/>
      </c>
      <c r="N1153" s="113"/>
      <c r="O1153" s="114"/>
      <c r="P1153" s="115"/>
    </row>
    <row r="1154" spans="2:16" x14ac:dyDescent="0.25">
      <c r="B1154" s="113"/>
      <c r="C1154" s="114"/>
      <c r="D1154" s="114"/>
      <c r="E1154" s="114"/>
      <c r="F1154" s="115"/>
      <c r="H1154" s="50" t="str">
        <f t="shared" si="51"/>
        <v/>
      </c>
      <c r="J1154" s="50" t="str">
        <f t="shared" si="52"/>
        <v/>
      </c>
      <c r="L1154" s="50" t="str">
        <f t="shared" si="53"/>
        <v/>
      </c>
      <c r="N1154" s="113"/>
      <c r="O1154" s="114"/>
      <c r="P1154" s="115"/>
    </row>
    <row r="1155" spans="2:16" x14ac:dyDescent="0.25">
      <c r="B1155" s="113"/>
      <c r="C1155" s="114"/>
      <c r="D1155" s="114"/>
      <c r="E1155" s="114"/>
      <c r="F1155" s="115"/>
      <c r="H1155" s="50" t="str">
        <f t="shared" si="51"/>
        <v/>
      </c>
      <c r="J1155" s="50" t="str">
        <f t="shared" si="52"/>
        <v/>
      </c>
      <c r="L1155" s="50" t="str">
        <f t="shared" si="53"/>
        <v/>
      </c>
      <c r="N1155" s="113"/>
      <c r="O1155" s="114"/>
      <c r="P1155" s="115"/>
    </row>
    <row r="1156" spans="2:16" x14ac:dyDescent="0.25">
      <c r="B1156" s="113"/>
      <c r="C1156" s="114"/>
      <c r="D1156" s="114"/>
      <c r="E1156" s="114"/>
      <c r="F1156" s="115"/>
      <c r="H1156" s="50" t="str">
        <f t="shared" si="51"/>
        <v/>
      </c>
      <c r="J1156" s="50" t="str">
        <f t="shared" si="52"/>
        <v/>
      </c>
      <c r="L1156" s="50" t="str">
        <f t="shared" si="53"/>
        <v/>
      </c>
      <c r="N1156" s="113"/>
      <c r="O1156" s="114"/>
      <c r="P1156" s="115"/>
    </row>
    <row r="1157" spans="2:16" x14ac:dyDescent="0.25">
      <c r="B1157" s="113"/>
      <c r="C1157" s="114"/>
      <c r="D1157" s="114"/>
      <c r="E1157" s="114"/>
      <c r="F1157" s="115"/>
      <c r="H1157" s="50" t="str">
        <f t="shared" si="51"/>
        <v/>
      </c>
      <c r="J1157" s="50" t="str">
        <f t="shared" si="52"/>
        <v/>
      </c>
      <c r="L1157" s="50" t="str">
        <f t="shared" si="53"/>
        <v/>
      </c>
      <c r="N1157" s="113"/>
      <c r="O1157" s="114"/>
      <c r="P1157" s="115"/>
    </row>
    <row r="1158" spans="2:16" x14ac:dyDescent="0.25">
      <c r="B1158" s="113"/>
      <c r="C1158" s="114"/>
      <c r="D1158" s="114"/>
      <c r="E1158" s="114"/>
      <c r="F1158" s="115"/>
      <c r="H1158" s="50" t="str">
        <f t="shared" si="51"/>
        <v/>
      </c>
      <c r="J1158" s="50" t="str">
        <f t="shared" si="52"/>
        <v/>
      </c>
      <c r="L1158" s="50" t="str">
        <f t="shared" si="53"/>
        <v/>
      </c>
      <c r="N1158" s="113"/>
      <c r="O1158" s="114"/>
      <c r="P1158" s="115"/>
    </row>
    <row r="1159" spans="2:16" x14ac:dyDescent="0.25">
      <c r="B1159" s="113"/>
      <c r="C1159" s="114"/>
      <c r="D1159" s="114"/>
      <c r="E1159" s="114"/>
      <c r="F1159" s="115"/>
      <c r="H1159" s="50" t="str">
        <f t="shared" si="51"/>
        <v/>
      </c>
      <c r="J1159" s="50" t="str">
        <f t="shared" si="52"/>
        <v/>
      </c>
      <c r="L1159" s="50" t="str">
        <f t="shared" si="53"/>
        <v/>
      </c>
      <c r="N1159" s="113"/>
      <c r="O1159" s="114"/>
      <c r="P1159" s="115"/>
    </row>
    <row r="1160" spans="2:16" x14ac:dyDescent="0.25">
      <c r="B1160" s="113"/>
      <c r="C1160" s="114"/>
      <c r="D1160" s="114"/>
      <c r="E1160" s="114"/>
      <c r="F1160" s="115"/>
      <c r="H1160" s="50" t="str">
        <f t="shared" si="51"/>
        <v/>
      </c>
      <c r="J1160" s="50" t="str">
        <f t="shared" si="52"/>
        <v/>
      </c>
      <c r="L1160" s="50" t="str">
        <f t="shared" si="53"/>
        <v/>
      </c>
      <c r="N1160" s="113"/>
      <c r="O1160" s="114"/>
      <c r="P1160" s="115"/>
    </row>
    <row r="1161" spans="2:16" x14ac:dyDescent="0.25">
      <c r="B1161" s="113"/>
      <c r="C1161" s="114"/>
      <c r="D1161" s="114"/>
      <c r="E1161" s="114"/>
      <c r="F1161" s="115"/>
      <c r="H1161" s="50" t="str">
        <f t="shared" si="51"/>
        <v/>
      </c>
      <c r="J1161" s="50" t="str">
        <f t="shared" si="52"/>
        <v/>
      </c>
      <c r="L1161" s="50" t="str">
        <f t="shared" si="53"/>
        <v/>
      </c>
      <c r="N1161" s="113"/>
      <c r="O1161" s="114"/>
      <c r="P1161" s="115"/>
    </row>
    <row r="1162" spans="2:16" x14ac:dyDescent="0.25">
      <c r="B1162" s="113"/>
      <c r="C1162" s="114"/>
      <c r="D1162" s="114"/>
      <c r="E1162" s="114"/>
      <c r="F1162" s="115"/>
      <c r="H1162" s="50" t="str">
        <f t="shared" si="51"/>
        <v/>
      </c>
      <c r="J1162" s="50" t="str">
        <f t="shared" si="52"/>
        <v/>
      </c>
      <c r="L1162" s="50" t="str">
        <f t="shared" si="53"/>
        <v/>
      </c>
      <c r="N1162" s="113"/>
      <c r="O1162" s="114"/>
      <c r="P1162" s="115"/>
    </row>
    <row r="1163" spans="2:16" x14ac:dyDescent="0.25">
      <c r="B1163" s="113"/>
      <c r="C1163" s="114"/>
      <c r="D1163" s="114"/>
      <c r="E1163" s="114"/>
      <c r="F1163" s="115"/>
      <c r="H1163" s="50" t="str">
        <f t="shared" ref="H1163:H1209" si="54">IF(C1163="","",C1163) &amp; IF(D1163="",""," – " &amp; D1163) &amp; IF(E1163="",""," – " &amp; E1163) &amp; IF(F1163="",""," – " &amp; F1163)</f>
        <v/>
      </c>
      <c r="J1163" s="50" t="str">
        <f t="shared" ref="J1163:J1209" si="55">IF(C1163="","",C1163) &amp; IF(D1163="",""," – " &amp; D1163) &amp; IF(E1163="",""," – " &amp; E1163)</f>
        <v/>
      </c>
      <c r="L1163" s="50" t="str">
        <f t="shared" ref="L1163:L1209" si="56">IF(C1163="","",C1163) &amp; IF(D1163="",""," – " &amp; D1163)</f>
        <v/>
      </c>
      <c r="N1163" s="113"/>
      <c r="O1163" s="114"/>
      <c r="P1163" s="115"/>
    </row>
    <row r="1164" spans="2:16" x14ac:dyDescent="0.25">
      <c r="B1164" s="113"/>
      <c r="C1164" s="114"/>
      <c r="D1164" s="114"/>
      <c r="E1164" s="114"/>
      <c r="F1164" s="115"/>
      <c r="H1164" s="50" t="str">
        <f t="shared" si="54"/>
        <v/>
      </c>
      <c r="J1164" s="50" t="str">
        <f t="shared" si="55"/>
        <v/>
      </c>
      <c r="L1164" s="50" t="str">
        <f t="shared" si="56"/>
        <v/>
      </c>
      <c r="N1164" s="113"/>
      <c r="O1164" s="114"/>
      <c r="P1164" s="115"/>
    </row>
    <row r="1165" spans="2:16" x14ac:dyDescent="0.25">
      <c r="B1165" s="113"/>
      <c r="C1165" s="114"/>
      <c r="D1165" s="114"/>
      <c r="E1165" s="114"/>
      <c r="F1165" s="115"/>
      <c r="H1165" s="50" t="str">
        <f t="shared" si="54"/>
        <v/>
      </c>
      <c r="J1165" s="50" t="str">
        <f t="shared" si="55"/>
        <v/>
      </c>
      <c r="L1165" s="50" t="str">
        <f t="shared" si="56"/>
        <v/>
      </c>
      <c r="N1165" s="113"/>
      <c r="O1165" s="114"/>
      <c r="P1165" s="115"/>
    </row>
    <row r="1166" spans="2:16" x14ac:dyDescent="0.25">
      <c r="B1166" s="113"/>
      <c r="C1166" s="114"/>
      <c r="D1166" s="114"/>
      <c r="E1166" s="114"/>
      <c r="F1166" s="115"/>
      <c r="H1166" s="50" t="str">
        <f t="shared" si="54"/>
        <v/>
      </c>
      <c r="J1166" s="50" t="str">
        <f t="shared" si="55"/>
        <v/>
      </c>
      <c r="L1166" s="50" t="str">
        <f t="shared" si="56"/>
        <v/>
      </c>
      <c r="N1166" s="113"/>
      <c r="O1166" s="114"/>
      <c r="P1166" s="115"/>
    </row>
    <row r="1167" spans="2:16" x14ac:dyDescent="0.25">
      <c r="B1167" s="113"/>
      <c r="C1167" s="114"/>
      <c r="D1167" s="114"/>
      <c r="E1167" s="114"/>
      <c r="F1167" s="115"/>
      <c r="H1167" s="50" t="str">
        <f t="shared" si="54"/>
        <v/>
      </c>
      <c r="J1167" s="50" t="str">
        <f t="shared" si="55"/>
        <v/>
      </c>
      <c r="L1167" s="50" t="str">
        <f t="shared" si="56"/>
        <v/>
      </c>
      <c r="N1167" s="113"/>
      <c r="O1167" s="114"/>
      <c r="P1167" s="115"/>
    </row>
    <row r="1168" spans="2:16" x14ac:dyDescent="0.25">
      <c r="B1168" s="113"/>
      <c r="C1168" s="114"/>
      <c r="D1168" s="114"/>
      <c r="E1168" s="114"/>
      <c r="F1168" s="115"/>
      <c r="H1168" s="50" t="str">
        <f t="shared" si="54"/>
        <v/>
      </c>
      <c r="J1168" s="50" t="str">
        <f t="shared" si="55"/>
        <v/>
      </c>
      <c r="L1168" s="50" t="str">
        <f t="shared" si="56"/>
        <v/>
      </c>
      <c r="N1168" s="113"/>
      <c r="O1168" s="114"/>
      <c r="P1168" s="115"/>
    </row>
    <row r="1169" spans="2:16" x14ac:dyDescent="0.25">
      <c r="B1169" s="113"/>
      <c r="C1169" s="114"/>
      <c r="D1169" s="114"/>
      <c r="E1169" s="114"/>
      <c r="F1169" s="115"/>
      <c r="H1169" s="50" t="str">
        <f t="shared" si="54"/>
        <v/>
      </c>
      <c r="J1169" s="50" t="str">
        <f t="shared" si="55"/>
        <v/>
      </c>
      <c r="L1169" s="50" t="str">
        <f t="shared" si="56"/>
        <v/>
      </c>
      <c r="N1169" s="113"/>
      <c r="O1169" s="114"/>
      <c r="P1169" s="115"/>
    </row>
    <row r="1170" spans="2:16" x14ac:dyDescent="0.25">
      <c r="B1170" s="113"/>
      <c r="C1170" s="114"/>
      <c r="D1170" s="114"/>
      <c r="E1170" s="114"/>
      <c r="F1170" s="115"/>
      <c r="H1170" s="50" t="str">
        <f t="shared" si="54"/>
        <v/>
      </c>
      <c r="J1170" s="50" t="str">
        <f t="shared" si="55"/>
        <v/>
      </c>
      <c r="L1170" s="50" t="str">
        <f t="shared" si="56"/>
        <v/>
      </c>
      <c r="N1170" s="113"/>
      <c r="O1170" s="114"/>
      <c r="P1170" s="115"/>
    </row>
    <row r="1171" spans="2:16" x14ac:dyDescent="0.25">
      <c r="B1171" s="113"/>
      <c r="C1171" s="114"/>
      <c r="D1171" s="114"/>
      <c r="E1171" s="114"/>
      <c r="F1171" s="115"/>
      <c r="H1171" s="50" t="str">
        <f t="shared" si="54"/>
        <v/>
      </c>
      <c r="J1171" s="50" t="str">
        <f t="shared" si="55"/>
        <v/>
      </c>
      <c r="L1171" s="50" t="str">
        <f t="shared" si="56"/>
        <v/>
      </c>
      <c r="N1171" s="113"/>
      <c r="O1171" s="114"/>
      <c r="P1171" s="115"/>
    </row>
    <row r="1172" spans="2:16" x14ac:dyDescent="0.25">
      <c r="B1172" s="113"/>
      <c r="C1172" s="114"/>
      <c r="D1172" s="114"/>
      <c r="E1172" s="114"/>
      <c r="F1172" s="115"/>
      <c r="H1172" s="50" t="str">
        <f t="shared" si="54"/>
        <v/>
      </c>
      <c r="J1172" s="50" t="str">
        <f t="shared" si="55"/>
        <v/>
      </c>
      <c r="L1172" s="50" t="str">
        <f t="shared" si="56"/>
        <v/>
      </c>
      <c r="N1172" s="113"/>
      <c r="O1172" s="114"/>
      <c r="P1172" s="115"/>
    </row>
    <row r="1173" spans="2:16" x14ac:dyDescent="0.25">
      <c r="B1173" s="113"/>
      <c r="C1173" s="114"/>
      <c r="D1173" s="114"/>
      <c r="E1173" s="114"/>
      <c r="F1173" s="115"/>
      <c r="H1173" s="50" t="str">
        <f t="shared" si="54"/>
        <v/>
      </c>
      <c r="J1173" s="50" t="str">
        <f t="shared" si="55"/>
        <v/>
      </c>
      <c r="L1173" s="50" t="str">
        <f t="shared" si="56"/>
        <v/>
      </c>
      <c r="N1173" s="113"/>
      <c r="O1173" s="114"/>
      <c r="P1173" s="115"/>
    </row>
    <row r="1174" spans="2:16" x14ac:dyDescent="0.25">
      <c r="B1174" s="113"/>
      <c r="C1174" s="114"/>
      <c r="D1174" s="114"/>
      <c r="E1174" s="114"/>
      <c r="F1174" s="115"/>
      <c r="H1174" s="50" t="str">
        <f t="shared" si="54"/>
        <v/>
      </c>
      <c r="J1174" s="50" t="str">
        <f t="shared" si="55"/>
        <v/>
      </c>
      <c r="L1174" s="50" t="str">
        <f t="shared" si="56"/>
        <v/>
      </c>
      <c r="N1174" s="113"/>
      <c r="O1174" s="114"/>
      <c r="P1174" s="115"/>
    </row>
    <row r="1175" spans="2:16" x14ac:dyDescent="0.25">
      <c r="B1175" s="113"/>
      <c r="C1175" s="114"/>
      <c r="D1175" s="114"/>
      <c r="E1175" s="114"/>
      <c r="F1175" s="115"/>
      <c r="H1175" s="50" t="str">
        <f t="shared" si="54"/>
        <v/>
      </c>
      <c r="J1175" s="50" t="str">
        <f t="shared" si="55"/>
        <v/>
      </c>
      <c r="L1175" s="50" t="str">
        <f t="shared" si="56"/>
        <v/>
      </c>
      <c r="N1175" s="113"/>
      <c r="O1175" s="114"/>
      <c r="P1175" s="115"/>
    </row>
    <row r="1176" spans="2:16" x14ac:dyDescent="0.25">
      <c r="B1176" s="113"/>
      <c r="C1176" s="114"/>
      <c r="D1176" s="114"/>
      <c r="E1176" s="114"/>
      <c r="F1176" s="115"/>
      <c r="H1176" s="50" t="str">
        <f t="shared" si="54"/>
        <v/>
      </c>
      <c r="J1176" s="50" t="str">
        <f t="shared" si="55"/>
        <v/>
      </c>
      <c r="L1176" s="50" t="str">
        <f t="shared" si="56"/>
        <v/>
      </c>
      <c r="N1176" s="113"/>
      <c r="O1176" s="114"/>
      <c r="P1176" s="115"/>
    </row>
    <row r="1177" spans="2:16" x14ac:dyDescent="0.25">
      <c r="B1177" s="113"/>
      <c r="C1177" s="114"/>
      <c r="D1177" s="114"/>
      <c r="E1177" s="114"/>
      <c r="F1177" s="115"/>
      <c r="H1177" s="50" t="str">
        <f t="shared" si="54"/>
        <v/>
      </c>
      <c r="J1177" s="50" t="str">
        <f t="shared" si="55"/>
        <v/>
      </c>
      <c r="L1177" s="50" t="str">
        <f t="shared" si="56"/>
        <v/>
      </c>
      <c r="N1177" s="113"/>
      <c r="O1177" s="114"/>
      <c r="P1177" s="115"/>
    </row>
    <row r="1178" spans="2:16" x14ac:dyDescent="0.25">
      <c r="B1178" s="113"/>
      <c r="C1178" s="114"/>
      <c r="D1178" s="114"/>
      <c r="E1178" s="114"/>
      <c r="F1178" s="115"/>
      <c r="H1178" s="50" t="str">
        <f t="shared" si="54"/>
        <v/>
      </c>
      <c r="J1178" s="50" t="str">
        <f t="shared" si="55"/>
        <v/>
      </c>
      <c r="L1178" s="50" t="str">
        <f t="shared" si="56"/>
        <v/>
      </c>
      <c r="N1178" s="113"/>
      <c r="O1178" s="114"/>
      <c r="P1178" s="115"/>
    </row>
    <row r="1179" spans="2:16" x14ac:dyDescent="0.25">
      <c r="B1179" s="113"/>
      <c r="C1179" s="114"/>
      <c r="D1179" s="114"/>
      <c r="E1179" s="114"/>
      <c r="F1179" s="115"/>
      <c r="H1179" s="50" t="str">
        <f t="shared" si="54"/>
        <v/>
      </c>
      <c r="J1179" s="50" t="str">
        <f t="shared" si="55"/>
        <v/>
      </c>
      <c r="L1179" s="50" t="str">
        <f t="shared" si="56"/>
        <v/>
      </c>
      <c r="N1179" s="113"/>
      <c r="O1179" s="114"/>
      <c r="P1179" s="115"/>
    </row>
    <row r="1180" spans="2:16" x14ac:dyDescent="0.25">
      <c r="B1180" s="113"/>
      <c r="C1180" s="114"/>
      <c r="D1180" s="114"/>
      <c r="E1180" s="114"/>
      <c r="F1180" s="115"/>
      <c r="H1180" s="50" t="str">
        <f t="shared" si="54"/>
        <v/>
      </c>
      <c r="J1180" s="50" t="str">
        <f t="shared" si="55"/>
        <v/>
      </c>
      <c r="L1180" s="50" t="str">
        <f t="shared" si="56"/>
        <v/>
      </c>
      <c r="N1180" s="113"/>
      <c r="O1180" s="114"/>
      <c r="P1180" s="115"/>
    </row>
    <row r="1181" spans="2:16" x14ac:dyDescent="0.25">
      <c r="B1181" s="113"/>
      <c r="C1181" s="114"/>
      <c r="D1181" s="114"/>
      <c r="E1181" s="114"/>
      <c r="F1181" s="115"/>
      <c r="H1181" s="50" t="str">
        <f t="shared" si="54"/>
        <v/>
      </c>
      <c r="J1181" s="50" t="str">
        <f t="shared" si="55"/>
        <v/>
      </c>
      <c r="L1181" s="50" t="str">
        <f t="shared" si="56"/>
        <v/>
      </c>
      <c r="N1181" s="113"/>
      <c r="O1181" s="114"/>
      <c r="P1181" s="115"/>
    </row>
    <row r="1182" spans="2:16" x14ac:dyDescent="0.25">
      <c r="B1182" s="113"/>
      <c r="C1182" s="114"/>
      <c r="D1182" s="114"/>
      <c r="E1182" s="114"/>
      <c r="F1182" s="115"/>
      <c r="H1182" s="50" t="str">
        <f t="shared" si="54"/>
        <v/>
      </c>
      <c r="J1182" s="50" t="str">
        <f t="shared" si="55"/>
        <v/>
      </c>
      <c r="L1182" s="50" t="str">
        <f t="shared" si="56"/>
        <v/>
      </c>
      <c r="N1182" s="113"/>
      <c r="O1182" s="114"/>
      <c r="P1182" s="115"/>
    </row>
    <row r="1183" spans="2:16" x14ac:dyDescent="0.25">
      <c r="B1183" s="113"/>
      <c r="C1183" s="114"/>
      <c r="D1183" s="114"/>
      <c r="E1183" s="114"/>
      <c r="F1183" s="115"/>
      <c r="H1183" s="50" t="str">
        <f t="shared" si="54"/>
        <v/>
      </c>
      <c r="J1183" s="50" t="str">
        <f t="shared" si="55"/>
        <v/>
      </c>
      <c r="L1183" s="50" t="str">
        <f t="shared" si="56"/>
        <v/>
      </c>
      <c r="N1183" s="113"/>
      <c r="O1183" s="114"/>
      <c r="P1183" s="115"/>
    </row>
    <row r="1184" spans="2:16" x14ac:dyDescent="0.25">
      <c r="B1184" s="113"/>
      <c r="C1184" s="114"/>
      <c r="D1184" s="114"/>
      <c r="E1184" s="114"/>
      <c r="F1184" s="115"/>
      <c r="H1184" s="50" t="str">
        <f t="shared" si="54"/>
        <v/>
      </c>
      <c r="J1184" s="50" t="str">
        <f t="shared" si="55"/>
        <v/>
      </c>
      <c r="L1184" s="50" t="str">
        <f t="shared" si="56"/>
        <v/>
      </c>
      <c r="N1184" s="113"/>
      <c r="O1184" s="114"/>
      <c r="P1184" s="115"/>
    </row>
    <row r="1185" spans="2:16" x14ac:dyDescent="0.25">
      <c r="B1185" s="113"/>
      <c r="C1185" s="114"/>
      <c r="D1185" s="114"/>
      <c r="E1185" s="114"/>
      <c r="F1185" s="115"/>
      <c r="H1185" s="50" t="str">
        <f t="shared" si="54"/>
        <v/>
      </c>
      <c r="J1185" s="50" t="str">
        <f t="shared" si="55"/>
        <v/>
      </c>
      <c r="L1185" s="50" t="str">
        <f t="shared" si="56"/>
        <v/>
      </c>
      <c r="N1185" s="113"/>
      <c r="O1185" s="114"/>
      <c r="P1185" s="115"/>
    </row>
    <row r="1186" spans="2:16" x14ac:dyDescent="0.25">
      <c r="B1186" s="113"/>
      <c r="C1186" s="114"/>
      <c r="D1186" s="114"/>
      <c r="E1186" s="114"/>
      <c r="F1186" s="115"/>
      <c r="H1186" s="50" t="str">
        <f t="shared" si="54"/>
        <v/>
      </c>
      <c r="J1186" s="50" t="str">
        <f t="shared" si="55"/>
        <v/>
      </c>
      <c r="L1186" s="50" t="str">
        <f t="shared" si="56"/>
        <v/>
      </c>
      <c r="N1186" s="113"/>
      <c r="O1186" s="114"/>
      <c r="P1186" s="115"/>
    </row>
    <row r="1187" spans="2:16" x14ac:dyDescent="0.25">
      <c r="B1187" s="113"/>
      <c r="C1187" s="114"/>
      <c r="D1187" s="114"/>
      <c r="E1187" s="114"/>
      <c r="F1187" s="115"/>
      <c r="H1187" s="50" t="str">
        <f t="shared" si="54"/>
        <v/>
      </c>
      <c r="J1187" s="50" t="str">
        <f t="shared" si="55"/>
        <v/>
      </c>
      <c r="L1187" s="50" t="str">
        <f t="shared" si="56"/>
        <v/>
      </c>
      <c r="N1187" s="113"/>
      <c r="O1187" s="114"/>
      <c r="P1187" s="115"/>
    </row>
    <row r="1188" spans="2:16" x14ac:dyDescent="0.25">
      <c r="B1188" s="113"/>
      <c r="C1188" s="114"/>
      <c r="D1188" s="114"/>
      <c r="E1188" s="114"/>
      <c r="F1188" s="115"/>
      <c r="H1188" s="50" t="str">
        <f t="shared" si="54"/>
        <v/>
      </c>
      <c r="J1188" s="50" t="str">
        <f t="shared" si="55"/>
        <v/>
      </c>
      <c r="L1188" s="50" t="str">
        <f t="shared" si="56"/>
        <v/>
      </c>
      <c r="N1188" s="113"/>
      <c r="O1188" s="114"/>
      <c r="P1188" s="115"/>
    </row>
    <row r="1189" spans="2:16" x14ac:dyDescent="0.25">
      <c r="B1189" s="113"/>
      <c r="C1189" s="114"/>
      <c r="D1189" s="114"/>
      <c r="E1189" s="114"/>
      <c r="F1189" s="115"/>
      <c r="H1189" s="50" t="str">
        <f t="shared" si="54"/>
        <v/>
      </c>
      <c r="J1189" s="50" t="str">
        <f t="shared" si="55"/>
        <v/>
      </c>
      <c r="L1189" s="50" t="str">
        <f t="shared" si="56"/>
        <v/>
      </c>
      <c r="N1189" s="113"/>
      <c r="O1189" s="114"/>
      <c r="P1189" s="115"/>
    </row>
    <row r="1190" spans="2:16" x14ac:dyDescent="0.25">
      <c r="B1190" s="113"/>
      <c r="C1190" s="114"/>
      <c r="D1190" s="114"/>
      <c r="E1190" s="114"/>
      <c r="F1190" s="115"/>
      <c r="H1190" s="50" t="str">
        <f t="shared" si="54"/>
        <v/>
      </c>
      <c r="J1190" s="50" t="str">
        <f t="shared" si="55"/>
        <v/>
      </c>
      <c r="L1190" s="50" t="str">
        <f t="shared" si="56"/>
        <v/>
      </c>
      <c r="N1190" s="113"/>
      <c r="O1190" s="114"/>
      <c r="P1190" s="115"/>
    </row>
    <row r="1191" spans="2:16" x14ac:dyDescent="0.25">
      <c r="B1191" s="113"/>
      <c r="C1191" s="114"/>
      <c r="D1191" s="114"/>
      <c r="E1191" s="114"/>
      <c r="F1191" s="115"/>
      <c r="H1191" s="50" t="str">
        <f t="shared" si="54"/>
        <v/>
      </c>
      <c r="J1191" s="50" t="str">
        <f t="shared" si="55"/>
        <v/>
      </c>
      <c r="L1191" s="50" t="str">
        <f t="shared" si="56"/>
        <v/>
      </c>
      <c r="N1191" s="113"/>
      <c r="O1191" s="114"/>
      <c r="P1191" s="115"/>
    </row>
    <row r="1192" spans="2:16" x14ac:dyDescent="0.25">
      <c r="B1192" s="113"/>
      <c r="C1192" s="114"/>
      <c r="D1192" s="114"/>
      <c r="E1192" s="114"/>
      <c r="F1192" s="115"/>
      <c r="H1192" s="50" t="str">
        <f t="shared" si="54"/>
        <v/>
      </c>
      <c r="J1192" s="50" t="str">
        <f t="shared" si="55"/>
        <v/>
      </c>
      <c r="L1192" s="50" t="str">
        <f t="shared" si="56"/>
        <v/>
      </c>
      <c r="N1192" s="113"/>
      <c r="O1192" s="114"/>
      <c r="P1192" s="115"/>
    </row>
    <row r="1193" spans="2:16" x14ac:dyDescent="0.25">
      <c r="B1193" s="113"/>
      <c r="C1193" s="114"/>
      <c r="D1193" s="114"/>
      <c r="E1193" s="114"/>
      <c r="F1193" s="115"/>
      <c r="H1193" s="50" t="str">
        <f t="shared" si="54"/>
        <v/>
      </c>
      <c r="J1193" s="50" t="str">
        <f t="shared" si="55"/>
        <v/>
      </c>
      <c r="L1193" s="50" t="str">
        <f t="shared" si="56"/>
        <v/>
      </c>
      <c r="N1193" s="113"/>
      <c r="O1193" s="114"/>
      <c r="P1193" s="115"/>
    </row>
    <row r="1194" spans="2:16" x14ac:dyDescent="0.25">
      <c r="B1194" s="113"/>
      <c r="C1194" s="114"/>
      <c r="D1194" s="114"/>
      <c r="E1194" s="114"/>
      <c r="F1194" s="115"/>
      <c r="H1194" s="50" t="str">
        <f t="shared" si="54"/>
        <v/>
      </c>
      <c r="J1194" s="50" t="str">
        <f t="shared" si="55"/>
        <v/>
      </c>
      <c r="L1194" s="50" t="str">
        <f t="shared" si="56"/>
        <v/>
      </c>
      <c r="N1194" s="113"/>
      <c r="O1194" s="114"/>
      <c r="P1194" s="115"/>
    </row>
    <row r="1195" spans="2:16" x14ac:dyDescent="0.25">
      <c r="B1195" s="113"/>
      <c r="C1195" s="114"/>
      <c r="D1195" s="114"/>
      <c r="E1195" s="114"/>
      <c r="F1195" s="115"/>
      <c r="H1195" s="50" t="str">
        <f t="shared" si="54"/>
        <v/>
      </c>
      <c r="J1195" s="50" t="str">
        <f t="shared" si="55"/>
        <v/>
      </c>
      <c r="L1195" s="50" t="str">
        <f t="shared" si="56"/>
        <v/>
      </c>
      <c r="N1195" s="113"/>
      <c r="O1195" s="114"/>
      <c r="P1195" s="115"/>
    </row>
    <row r="1196" spans="2:16" x14ac:dyDescent="0.25">
      <c r="B1196" s="113"/>
      <c r="C1196" s="114"/>
      <c r="D1196" s="114"/>
      <c r="E1196" s="114"/>
      <c r="F1196" s="115"/>
      <c r="H1196" s="50" t="str">
        <f t="shared" si="54"/>
        <v/>
      </c>
      <c r="J1196" s="50" t="str">
        <f t="shared" si="55"/>
        <v/>
      </c>
      <c r="L1196" s="50" t="str">
        <f t="shared" si="56"/>
        <v/>
      </c>
      <c r="N1196" s="113"/>
      <c r="O1196" s="114"/>
      <c r="P1196" s="115"/>
    </row>
    <row r="1197" spans="2:16" x14ac:dyDescent="0.25">
      <c r="B1197" s="113"/>
      <c r="C1197" s="114"/>
      <c r="D1197" s="114"/>
      <c r="E1197" s="114"/>
      <c r="F1197" s="115"/>
      <c r="H1197" s="50" t="str">
        <f t="shared" si="54"/>
        <v/>
      </c>
      <c r="J1197" s="50" t="str">
        <f t="shared" si="55"/>
        <v/>
      </c>
      <c r="L1197" s="50" t="str">
        <f t="shared" si="56"/>
        <v/>
      </c>
      <c r="N1197" s="113"/>
      <c r="O1197" s="114"/>
      <c r="P1197" s="115"/>
    </row>
    <row r="1198" spans="2:16" x14ac:dyDescent="0.25">
      <c r="B1198" s="113"/>
      <c r="C1198" s="114"/>
      <c r="D1198" s="114"/>
      <c r="E1198" s="114"/>
      <c r="F1198" s="115"/>
      <c r="H1198" s="50" t="str">
        <f t="shared" si="54"/>
        <v/>
      </c>
      <c r="J1198" s="50" t="str">
        <f t="shared" si="55"/>
        <v/>
      </c>
      <c r="L1198" s="50" t="str">
        <f t="shared" si="56"/>
        <v/>
      </c>
      <c r="N1198" s="113"/>
      <c r="O1198" s="114"/>
      <c r="P1198" s="115"/>
    </row>
    <row r="1199" spans="2:16" x14ac:dyDescent="0.25">
      <c r="B1199" s="113"/>
      <c r="C1199" s="114"/>
      <c r="D1199" s="114"/>
      <c r="E1199" s="114"/>
      <c r="F1199" s="115"/>
      <c r="H1199" s="50" t="str">
        <f t="shared" si="54"/>
        <v/>
      </c>
      <c r="J1199" s="50" t="str">
        <f t="shared" si="55"/>
        <v/>
      </c>
      <c r="L1199" s="50" t="str">
        <f t="shared" si="56"/>
        <v/>
      </c>
      <c r="N1199" s="113"/>
      <c r="O1199" s="114"/>
      <c r="P1199" s="115"/>
    </row>
    <row r="1200" spans="2:16" x14ac:dyDescent="0.25">
      <c r="B1200" s="113"/>
      <c r="C1200" s="114"/>
      <c r="D1200" s="114"/>
      <c r="E1200" s="114"/>
      <c r="F1200" s="115"/>
      <c r="H1200" s="50" t="str">
        <f t="shared" si="54"/>
        <v/>
      </c>
      <c r="J1200" s="50" t="str">
        <f t="shared" si="55"/>
        <v/>
      </c>
      <c r="L1200" s="50" t="str">
        <f t="shared" si="56"/>
        <v/>
      </c>
      <c r="N1200" s="113"/>
      <c r="O1200" s="114"/>
      <c r="P1200" s="115"/>
    </row>
    <row r="1201" spans="2:16" x14ac:dyDescent="0.25">
      <c r="B1201" s="113"/>
      <c r="C1201" s="114"/>
      <c r="D1201" s="114"/>
      <c r="E1201" s="114"/>
      <c r="F1201" s="115"/>
      <c r="H1201" s="50" t="str">
        <f t="shared" si="54"/>
        <v/>
      </c>
      <c r="J1201" s="50" t="str">
        <f t="shared" si="55"/>
        <v/>
      </c>
      <c r="L1201" s="50" t="str">
        <f t="shared" si="56"/>
        <v/>
      </c>
      <c r="N1201" s="113"/>
      <c r="O1201" s="114"/>
      <c r="P1201" s="115"/>
    </row>
    <row r="1202" spans="2:16" x14ac:dyDescent="0.25">
      <c r="B1202" s="113"/>
      <c r="C1202" s="114"/>
      <c r="D1202" s="114"/>
      <c r="E1202" s="114"/>
      <c r="F1202" s="115"/>
      <c r="H1202" s="50" t="str">
        <f t="shared" si="54"/>
        <v/>
      </c>
      <c r="J1202" s="50" t="str">
        <f t="shared" si="55"/>
        <v/>
      </c>
      <c r="L1202" s="50" t="str">
        <f t="shared" si="56"/>
        <v/>
      </c>
      <c r="N1202" s="113"/>
      <c r="O1202" s="114"/>
      <c r="P1202" s="115"/>
    </row>
    <row r="1203" spans="2:16" x14ac:dyDescent="0.25">
      <c r="B1203" s="113"/>
      <c r="C1203" s="114"/>
      <c r="D1203" s="114"/>
      <c r="E1203" s="114"/>
      <c r="F1203" s="115"/>
      <c r="H1203" s="50" t="str">
        <f t="shared" si="54"/>
        <v/>
      </c>
      <c r="J1203" s="50" t="str">
        <f t="shared" si="55"/>
        <v/>
      </c>
      <c r="L1203" s="50" t="str">
        <f t="shared" si="56"/>
        <v/>
      </c>
      <c r="N1203" s="113"/>
      <c r="O1203" s="114"/>
      <c r="P1203" s="115"/>
    </row>
    <row r="1204" spans="2:16" x14ac:dyDescent="0.25">
      <c r="B1204" s="113"/>
      <c r="C1204" s="114"/>
      <c r="D1204" s="114"/>
      <c r="E1204" s="114"/>
      <c r="F1204" s="115"/>
      <c r="H1204" s="50" t="str">
        <f t="shared" si="54"/>
        <v/>
      </c>
      <c r="J1204" s="50" t="str">
        <f t="shared" si="55"/>
        <v/>
      </c>
      <c r="L1204" s="50" t="str">
        <f t="shared" si="56"/>
        <v/>
      </c>
      <c r="N1204" s="113"/>
      <c r="O1204" s="114"/>
      <c r="P1204" s="115"/>
    </row>
    <row r="1205" spans="2:16" x14ac:dyDescent="0.25">
      <c r="B1205" s="113"/>
      <c r="C1205" s="114"/>
      <c r="D1205" s="114"/>
      <c r="E1205" s="114"/>
      <c r="F1205" s="115"/>
      <c r="H1205" s="50" t="str">
        <f t="shared" si="54"/>
        <v/>
      </c>
      <c r="J1205" s="50" t="str">
        <f t="shared" si="55"/>
        <v/>
      </c>
      <c r="L1205" s="50" t="str">
        <f t="shared" si="56"/>
        <v/>
      </c>
      <c r="N1205" s="113"/>
      <c r="O1205" s="114"/>
      <c r="P1205" s="115"/>
    </row>
    <row r="1206" spans="2:16" x14ac:dyDescent="0.25">
      <c r="B1206" s="113"/>
      <c r="C1206" s="114"/>
      <c r="D1206" s="114"/>
      <c r="E1206" s="114"/>
      <c r="F1206" s="115"/>
      <c r="H1206" s="50" t="str">
        <f t="shared" si="54"/>
        <v/>
      </c>
      <c r="J1206" s="50" t="str">
        <f t="shared" si="55"/>
        <v/>
      </c>
      <c r="L1206" s="50" t="str">
        <f t="shared" si="56"/>
        <v/>
      </c>
      <c r="N1206" s="113"/>
      <c r="O1206" s="114"/>
      <c r="P1206" s="115"/>
    </row>
    <row r="1207" spans="2:16" x14ac:dyDescent="0.25">
      <c r="B1207" s="113"/>
      <c r="C1207" s="114"/>
      <c r="D1207" s="114"/>
      <c r="E1207" s="114"/>
      <c r="F1207" s="115"/>
      <c r="H1207" s="50" t="str">
        <f t="shared" si="54"/>
        <v/>
      </c>
      <c r="J1207" s="50" t="str">
        <f t="shared" si="55"/>
        <v/>
      </c>
      <c r="L1207" s="50" t="str">
        <f t="shared" si="56"/>
        <v/>
      </c>
      <c r="N1207" s="113"/>
      <c r="O1207" s="114"/>
      <c r="P1207" s="115"/>
    </row>
    <row r="1208" spans="2:16" x14ac:dyDescent="0.25">
      <c r="B1208" s="113"/>
      <c r="C1208" s="114"/>
      <c r="D1208" s="114"/>
      <c r="E1208" s="114"/>
      <c r="F1208" s="115"/>
      <c r="H1208" s="50" t="str">
        <f t="shared" si="54"/>
        <v/>
      </c>
      <c r="J1208" s="50" t="str">
        <f t="shared" si="55"/>
        <v/>
      </c>
      <c r="L1208" s="50" t="str">
        <f t="shared" si="56"/>
        <v/>
      </c>
      <c r="N1208" s="113"/>
      <c r="O1208" s="114"/>
      <c r="P1208" s="115"/>
    </row>
    <row r="1209" spans="2:16" ht="15.75" thickBot="1" x14ac:dyDescent="0.3">
      <c r="B1209" s="116"/>
      <c r="C1209" s="117"/>
      <c r="D1209" s="117"/>
      <c r="E1209" s="117"/>
      <c r="F1209" s="118"/>
      <c r="H1209" s="51" t="str">
        <f t="shared" si="54"/>
        <v/>
      </c>
      <c r="J1209" s="51" t="str">
        <f t="shared" si="55"/>
        <v/>
      </c>
      <c r="L1209" s="51" t="str">
        <f t="shared" si="56"/>
        <v/>
      </c>
      <c r="N1209" s="116"/>
      <c r="O1209" s="117"/>
      <c r="P1209" s="118"/>
    </row>
  </sheetData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C28" sqref="C28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276" t="s">
        <v>1258</v>
      </c>
      <c r="C2" s="277"/>
      <c r="D2" s="277"/>
      <c r="E2" s="277"/>
      <c r="F2" s="277"/>
      <c r="G2" s="278"/>
    </row>
    <row r="3" spans="2:7" ht="15.75" thickBot="1" x14ac:dyDescent="0.3"/>
    <row r="4" spans="2:7" ht="21.75" thickBot="1" x14ac:dyDescent="0.4">
      <c r="B4" s="282" t="s">
        <v>1133</v>
      </c>
      <c r="C4" s="284"/>
      <c r="E4" s="282" t="s">
        <v>1132</v>
      </c>
      <c r="F4" s="283"/>
      <c r="G4" s="284"/>
    </row>
    <row r="5" spans="2:7" ht="15.75" thickBot="1" x14ac:dyDescent="0.3"/>
    <row r="6" spans="2:7" ht="107.25" customHeight="1" thickBot="1" x14ac:dyDescent="0.3">
      <c r="B6" s="285" t="s">
        <v>1197</v>
      </c>
      <c r="C6" s="286"/>
      <c r="E6" s="279" t="s">
        <v>1238</v>
      </c>
      <c r="F6" s="280"/>
      <c r="G6" s="281"/>
    </row>
    <row r="7" spans="2:7" x14ac:dyDescent="0.25">
      <c r="B7" s="6"/>
      <c r="C7" s="6"/>
    </row>
    <row r="8" spans="2:7" x14ac:dyDescent="0.25">
      <c r="B8" s="42" t="s">
        <v>1198</v>
      </c>
      <c r="C8" s="42" t="s">
        <v>1199</v>
      </c>
      <c r="D8" s="3"/>
      <c r="E8" s="43" t="s">
        <v>1204</v>
      </c>
      <c r="F8" s="24" t="s">
        <v>1212</v>
      </c>
      <c r="G8" s="25" t="s">
        <v>1237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110">
        <v>14</v>
      </c>
      <c r="C10" s="112" t="s">
        <v>1082</v>
      </c>
      <c r="D10" s="3"/>
      <c r="E10" s="110">
        <v>1</v>
      </c>
      <c r="F10" s="111" t="s">
        <v>1236</v>
      </c>
      <c r="G10" s="112">
        <v>3</v>
      </c>
    </row>
    <row r="11" spans="2:7" x14ac:dyDescent="0.25">
      <c r="B11" s="113">
        <v>1</v>
      </c>
      <c r="C11" s="115" t="s">
        <v>117</v>
      </c>
      <c r="D11" s="3"/>
      <c r="E11" s="113"/>
      <c r="F11" s="114"/>
      <c r="G11" s="115"/>
    </row>
    <row r="12" spans="2:7" x14ac:dyDescent="0.25">
      <c r="B12" s="113">
        <v>13</v>
      </c>
      <c r="C12" s="115" t="s">
        <v>1083</v>
      </c>
      <c r="D12" s="3"/>
      <c r="E12" s="113"/>
      <c r="F12" s="114"/>
      <c r="G12" s="115"/>
    </row>
    <row r="13" spans="2:7" x14ac:dyDescent="0.25">
      <c r="B13" s="113">
        <v>2</v>
      </c>
      <c r="C13" s="115" t="s">
        <v>29</v>
      </c>
      <c r="D13" s="3"/>
      <c r="E13" s="113"/>
      <c r="F13" s="114"/>
      <c r="G13" s="115"/>
    </row>
    <row r="14" spans="2:7" x14ac:dyDescent="0.25">
      <c r="B14" s="113">
        <v>3</v>
      </c>
      <c r="C14" s="115" t="s">
        <v>10</v>
      </c>
      <c r="D14" s="3"/>
      <c r="E14" s="113"/>
      <c r="F14" s="114"/>
      <c r="G14" s="115"/>
    </row>
    <row r="15" spans="2:7" x14ac:dyDescent="0.25">
      <c r="B15" s="113">
        <v>4</v>
      </c>
      <c r="C15" s="115" t="s">
        <v>19</v>
      </c>
      <c r="D15" s="3"/>
      <c r="E15" s="113"/>
      <c r="F15" s="114"/>
      <c r="G15" s="115"/>
    </row>
    <row r="16" spans="2:7" x14ac:dyDescent="0.25">
      <c r="B16" s="113">
        <v>5</v>
      </c>
      <c r="C16" s="115" t="s">
        <v>3</v>
      </c>
      <c r="D16" s="3"/>
      <c r="E16" s="113"/>
      <c r="F16" s="114"/>
      <c r="G16" s="115"/>
    </row>
    <row r="17" spans="2:7" x14ac:dyDescent="0.25">
      <c r="B17" s="113">
        <v>17</v>
      </c>
      <c r="C17" s="115" t="s">
        <v>1084</v>
      </c>
      <c r="D17" s="3"/>
      <c r="E17" s="113"/>
      <c r="F17" s="114"/>
      <c r="G17" s="115"/>
    </row>
    <row r="18" spans="2:7" x14ac:dyDescent="0.25">
      <c r="B18" s="113">
        <v>6</v>
      </c>
      <c r="C18" s="115" t="s">
        <v>26</v>
      </c>
      <c r="D18" s="3"/>
      <c r="E18" s="113"/>
      <c r="F18" s="119"/>
      <c r="G18" s="115"/>
    </row>
    <row r="19" spans="2:7" x14ac:dyDescent="0.25">
      <c r="B19" s="113">
        <v>7</v>
      </c>
      <c r="C19" s="115" t="s">
        <v>144</v>
      </c>
      <c r="D19" s="3"/>
      <c r="E19" s="113"/>
      <c r="F19" s="114"/>
      <c r="G19" s="115"/>
    </row>
    <row r="20" spans="2:7" x14ac:dyDescent="0.25">
      <c r="B20" s="113">
        <v>8</v>
      </c>
      <c r="C20" s="115" t="s">
        <v>48</v>
      </c>
      <c r="D20" s="3"/>
      <c r="E20" s="113"/>
      <c r="F20" s="114"/>
      <c r="G20" s="115"/>
    </row>
    <row r="21" spans="2:7" x14ac:dyDescent="0.25">
      <c r="B21" s="113">
        <v>9</v>
      </c>
      <c r="C21" s="115" t="s">
        <v>121</v>
      </c>
      <c r="D21" s="3"/>
      <c r="E21" s="113"/>
      <c r="F21" s="114"/>
      <c r="G21" s="115"/>
    </row>
    <row r="22" spans="2:7" x14ac:dyDescent="0.25">
      <c r="B22" s="113">
        <v>10</v>
      </c>
      <c r="C22" s="115" t="s">
        <v>654</v>
      </c>
      <c r="D22" s="3"/>
      <c r="E22" s="113"/>
      <c r="F22" s="114"/>
      <c r="G22" s="115"/>
    </row>
    <row r="23" spans="2:7" x14ac:dyDescent="0.25">
      <c r="B23" s="113">
        <v>18</v>
      </c>
      <c r="C23" s="115" t="s">
        <v>1085</v>
      </c>
      <c r="D23" s="3"/>
      <c r="E23" s="113"/>
      <c r="F23" s="114"/>
      <c r="G23" s="115"/>
    </row>
    <row r="24" spans="2:7" x14ac:dyDescent="0.25">
      <c r="B24" s="113">
        <v>11</v>
      </c>
      <c r="C24" s="115" t="s">
        <v>7</v>
      </c>
      <c r="D24" s="3"/>
      <c r="E24" s="113"/>
      <c r="F24" s="114"/>
      <c r="G24" s="115"/>
    </row>
    <row r="25" spans="2:7" x14ac:dyDescent="0.25">
      <c r="B25" s="113">
        <v>12</v>
      </c>
      <c r="C25" s="115" t="s">
        <v>13</v>
      </c>
      <c r="D25" s="3"/>
      <c r="E25" s="113"/>
      <c r="F25" s="114"/>
      <c r="G25" s="115"/>
    </row>
    <row r="26" spans="2:7" x14ac:dyDescent="0.25">
      <c r="B26" s="113">
        <v>16</v>
      </c>
      <c r="C26" s="115" t="s">
        <v>1086</v>
      </c>
      <c r="D26" s="3"/>
      <c r="E26" s="113"/>
      <c r="F26" s="114"/>
      <c r="G26" s="115"/>
    </row>
    <row r="27" spans="2:7" x14ac:dyDescent="0.25">
      <c r="B27" s="113">
        <v>15</v>
      </c>
      <c r="C27" s="115" t="s">
        <v>1260</v>
      </c>
      <c r="D27" s="3"/>
      <c r="E27" s="113"/>
      <c r="F27" s="114"/>
      <c r="G27" s="115"/>
    </row>
    <row r="28" spans="2:7" x14ac:dyDescent="0.25">
      <c r="B28" s="113"/>
      <c r="C28" s="115" t="s">
        <v>1261</v>
      </c>
      <c r="D28" s="3"/>
      <c r="E28" s="113"/>
      <c r="F28" s="114"/>
      <c r="G28" s="115"/>
    </row>
    <row r="29" spans="2:7" x14ac:dyDescent="0.25">
      <c r="B29" s="113"/>
      <c r="C29" s="115"/>
      <c r="D29" s="3"/>
      <c r="E29" s="113"/>
      <c r="F29" s="114"/>
      <c r="G29" s="115"/>
    </row>
    <row r="30" spans="2:7" x14ac:dyDescent="0.25">
      <c r="B30" s="113"/>
      <c r="C30" s="115"/>
      <c r="D30" s="3"/>
      <c r="E30" s="113"/>
      <c r="F30" s="114"/>
      <c r="G30" s="115"/>
    </row>
    <row r="31" spans="2:7" x14ac:dyDescent="0.25">
      <c r="B31" s="113"/>
      <c r="C31" s="115"/>
      <c r="D31" s="3"/>
      <c r="E31" s="113"/>
      <c r="F31" s="114"/>
      <c r="G31" s="115"/>
    </row>
    <row r="32" spans="2:7" x14ac:dyDescent="0.25">
      <c r="B32" s="113"/>
      <c r="C32" s="115"/>
      <c r="D32" s="3"/>
      <c r="E32" s="113"/>
      <c r="F32" s="114"/>
      <c r="G32" s="115"/>
    </row>
    <row r="33" spans="2:7" x14ac:dyDescent="0.25">
      <c r="B33" s="113"/>
      <c r="C33" s="115"/>
      <c r="D33" s="3"/>
      <c r="E33" s="113"/>
      <c r="F33" s="114"/>
      <c r="G33" s="115"/>
    </row>
    <row r="34" spans="2:7" x14ac:dyDescent="0.25">
      <c r="B34" s="113"/>
      <c r="C34" s="115"/>
      <c r="D34" s="3"/>
      <c r="E34" s="113"/>
      <c r="F34" s="114"/>
      <c r="G34" s="115"/>
    </row>
    <row r="35" spans="2:7" x14ac:dyDescent="0.25">
      <c r="B35" s="113"/>
      <c r="C35" s="115"/>
      <c r="D35" s="3"/>
      <c r="E35" s="113"/>
      <c r="F35" s="114"/>
      <c r="G35" s="115"/>
    </row>
    <row r="36" spans="2:7" x14ac:dyDescent="0.25">
      <c r="B36" s="113"/>
      <c r="C36" s="115"/>
      <c r="D36" s="3"/>
      <c r="E36" s="113"/>
      <c r="F36" s="114"/>
      <c r="G36" s="115"/>
    </row>
    <row r="37" spans="2:7" x14ac:dyDescent="0.25">
      <c r="B37" s="113"/>
      <c r="C37" s="115"/>
      <c r="D37" s="3"/>
      <c r="E37" s="113"/>
      <c r="F37" s="114"/>
      <c r="G37" s="115"/>
    </row>
    <row r="38" spans="2:7" x14ac:dyDescent="0.25">
      <c r="B38" s="113"/>
      <c r="C38" s="115"/>
      <c r="D38" s="3"/>
      <c r="E38" s="113"/>
      <c r="F38" s="114"/>
      <c r="G38" s="115"/>
    </row>
    <row r="39" spans="2:7" x14ac:dyDescent="0.25">
      <c r="B39" s="113"/>
      <c r="C39" s="115"/>
      <c r="D39" s="3"/>
      <c r="E39" s="113"/>
      <c r="F39" s="114"/>
      <c r="G39" s="115"/>
    </row>
    <row r="40" spans="2:7" x14ac:dyDescent="0.25">
      <c r="B40" s="113"/>
      <c r="C40" s="115"/>
      <c r="D40" s="3"/>
      <c r="E40" s="113"/>
      <c r="F40" s="114"/>
      <c r="G40" s="115"/>
    </row>
    <row r="41" spans="2:7" x14ac:dyDescent="0.25">
      <c r="B41" s="113"/>
      <c r="C41" s="115"/>
      <c r="D41" s="3"/>
      <c r="E41" s="113"/>
      <c r="F41" s="114"/>
      <c r="G41" s="115"/>
    </row>
    <row r="42" spans="2:7" x14ac:dyDescent="0.25">
      <c r="B42" s="113"/>
      <c r="C42" s="115"/>
      <c r="D42" s="3"/>
      <c r="E42" s="113"/>
      <c r="F42" s="114"/>
      <c r="G42" s="115"/>
    </row>
    <row r="43" spans="2:7" x14ac:dyDescent="0.25">
      <c r="B43" s="113"/>
      <c r="C43" s="115"/>
      <c r="D43" s="3"/>
      <c r="E43" s="113"/>
      <c r="F43" s="114"/>
      <c r="G43" s="115"/>
    </row>
    <row r="44" spans="2:7" x14ac:dyDescent="0.25">
      <c r="B44" s="113"/>
      <c r="C44" s="115"/>
      <c r="D44" s="3"/>
      <c r="E44" s="113"/>
      <c r="F44" s="114"/>
      <c r="G44" s="115"/>
    </row>
    <row r="45" spans="2:7" x14ac:dyDescent="0.25">
      <c r="B45" s="113"/>
      <c r="C45" s="115"/>
      <c r="D45" s="3"/>
      <c r="E45" s="113"/>
      <c r="F45" s="114"/>
      <c r="G45" s="115"/>
    </row>
    <row r="46" spans="2:7" x14ac:dyDescent="0.25">
      <c r="B46" s="113"/>
      <c r="C46" s="115"/>
      <c r="D46" s="3"/>
      <c r="E46" s="113"/>
      <c r="F46" s="114"/>
      <c r="G46" s="115"/>
    </row>
    <row r="47" spans="2:7" x14ac:dyDescent="0.25">
      <c r="B47" s="113"/>
      <c r="C47" s="115"/>
      <c r="D47" s="3"/>
      <c r="E47" s="113"/>
      <c r="F47" s="114"/>
      <c r="G47" s="115"/>
    </row>
    <row r="48" spans="2:7" x14ac:dyDescent="0.25">
      <c r="B48" s="113"/>
      <c r="C48" s="115"/>
      <c r="D48" s="3"/>
      <c r="E48" s="113"/>
      <c r="F48" s="114"/>
      <c r="G48" s="115"/>
    </row>
    <row r="49" spans="2:7" x14ac:dyDescent="0.25">
      <c r="B49" s="113"/>
      <c r="C49" s="115"/>
      <c r="D49" s="3"/>
      <c r="E49" s="113"/>
      <c r="F49" s="114"/>
      <c r="G49" s="115"/>
    </row>
    <row r="50" spans="2:7" x14ac:dyDescent="0.25">
      <c r="B50" s="113"/>
      <c r="C50" s="115"/>
      <c r="D50" s="3"/>
      <c r="E50" s="113"/>
      <c r="F50" s="114"/>
      <c r="G50" s="115"/>
    </row>
    <row r="51" spans="2:7" x14ac:dyDescent="0.25">
      <c r="B51" s="113"/>
      <c r="C51" s="115"/>
      <c r="D51" s="3"/>
      <c r="E51" s="113"/>
      <c r="F51" s="114"/>
      <c r="G51" s="115"/>
    </row>
    <row r="52" spans="2:7" x14ac:dyDescent="0.25">
      <c r="B52" s="113"/>
      <c r="C52" s="115"/>
      <c r="D52" s="3"/>
      <c r="E52" s="113"/>
      <c r="F52" s="114"/>
      <c r="G52" s="115"/>
    </row>
    <row r="53" spans="2:7" x14ac:dyDescent="0.25">
      <c r="B53" s="113"/>
      <c r="C53" s="115"/>
      <c r="D53" s="3"/>
      <c r="E53" s="113"/>
      <c r="F53" s="114"/>
      <c r="G53" s="115"/>
    </row>
    <row r="54" spans="2:7" x14ac:dyDescent="0.25">
      <c r="B54" s="113"/>
      <c r="C54" s="115"/>
      <c r="D54" s="3"/>
      <c r="E54" s="113"/>
      <c r="F54" s="114"/>
      <c r="G54" s="115"/>
    </row>
    <row r="55" spans="2:7" x14ac:dyDescent="0.25">
      <c r="B55" s="113"/>
      <c r="C55" s="115"/>
      <c r="D55" s="3"/>
      <c r="E55" s="113"/>
      <c r="F55" s="114"/>
      <c r="G55" s="115"/>
    </row>
    <row r="56" spans="2:7" x14ac:dyDescent="0.25">
      <c r="B56" s="113"/>
      <c r="C56" s="115"/>
      <c r="D56" s="3"/>
      <c r="E56" s="113"/>
      <c r="F56" s="114"/>
      <c r="G56" s="115"/>
    </row>
    <row r="57" spans="2:7" x14ac:dyDescent="0.25">
      <c r="B57" s="113"/>
      <c r="C57" s="115"/>
      <c r="D57" s="3"/>
      <c r="E57" s="113"/>
      <c r="F57" s="114"/>
      <c r="G57" s="115"/>
    </row>
    <row r="58" spans="2:7" x14ac:dyDescent="0.25">
      <c r="B58" s="113"/>
      <c r="C58" s="115"/>
      <c r="D58" s="3"/>
      <c r="E58" s="113"/>
      <c r="F58" s="114"/>
      <c r="G58" s="115"/>
    </row>
    <row r="59" spans="2:7" x14ac:dyDescent="0.25">
      <c r="B59" s="113"/>
      <c r="C59" s="115"/>
      <c r="D59" s="3"/>
      <c r="E59" s="113"/>
      <c r="F59" s="114"/>
      <c r="G59" s="115"/>
    </row>
    <row r="60" spans="2:7" x14ac:dyDescent="0.25">
      <c r="B60" s="113"/>
      <c r="C60" s="115"/>
      <c r="D60" s="3"/>
      <c r="E60" s="113"/>
      <c r="F60" s="114"/>
      <c r="G60" s="115"/>
    </row>
    <row r="61" spans="2:7" x14ac:dyDescent="0.25">
      <c r="B61" s="113"/>
      <c r="C61" s="115"/>
      <c r="D61" s="3"/>
      <c r="E61" s="113"/>
      <c r="F61" s="114"/>
      <c r="G61" s="115"/>
    </row>
    <row r="62" spans="2:7" x14ac:dyDescent="0.25">
      <c r="B62" s="113"/>
      <c r="C62" s="115"/>
      <c r="D62" s="3"/>
      <c r="E62" s="113"/>
      <c r="F62" s="114"/>
      <c r="G62" s="115"/>
    </row>
    <row r="63" spans="2:7" x14ac:dyDescent="0.25">
      <c r="B63" s="113"/>
      <c r="C63" s="115"/>
      <c r="D63" s="3"/>
      <c r="E63" s="113"/>
      <c r="F63" s="114"/>
      <c r="G63" s="115"/>
    </row>
    <row r="64" spans="2:7" x14ac:dyDescent="0.25">
      <c r="B64" s="113"/>
      <c r="C64" s="115"/>
      <c r="D64" s="3"/>
      <c r="E64" s="113"/>
      <c r="F64" s="114"/>
      <c r="G64" s="115"/>
    </row>
    <row r="65" spans="2:7" x14ac:dyDescent="0.25">
      <c r="B65" s="113"/>
      <c r="C65" s="115"/>
      <c r="D65" s="3"/>
      <c r="E65" s="113"/>
      <c r="F65" s="114"/>
      <c r="G65" s="115"/>
    </row>
    <row r="66" spans="2:7" x14ac:dyDescent="0.25">
      <c r="B66" s="113"/>
      <c r="C66" s="115"/>
      <c r="D66" s="3"/>
      <c r="E66" s="113"/>
      <c r="F66" s="114"/>
      <c r="G66" s="115"/>
    </row>
    <row r="67" spans="2:7" x14ac:dyDescent="0.25">
      <c r="B67" s="113"/>
      <c r="C67" s="115"/>
      <c r="D67" s="3"/>
      <c r="E67" s="113"/>
      <c r="F67" s="114"/>
      <c r="G67" s="115"/>
    </row>
    <row r="68" spans="2:7" x14ac:dyDescent="0.25">
      <c r="B68" s="113"/>
      <c r="C68" s="115"/>
      <c r="D68" s="3"/>
      <c r="E68" s="113"/>
      <c r="F68" s="114"/>
      <c r="G68" s="115"/>
    </row>
    <row r="69" spans="2:7" x14ac:dyDescent="0.25">
      <c r="B69" s="113"/>
      <c r="C69" s="115"/>
      <c r="D69" s="3"/>
      <c r="E69" s="113"/>
      <c r="F69" s="114"/>
      <c r="G69" s="115"/>
    </row>
    <row r="70" spans="2:7" x14ac:dyDescent="0.25">
      <c r="B70" s="113"/>
      <c r="C70" s="115"/>
      <c r="D70" s="3"/>
      <c r="E70" s="113"/>
      <c r="F70" s="114"/>
      <c r="G70" s="115"/>
    </row>
    <row r="71" spans="2:7" x14ac:dyDescent="0.25">
      <c r="B71" s="113"/>
      <c r="C71" s="115"/>
      <c r="D71" s="3"/>
      <c r="E71" s="113"/>
      <c r="F71" s="114"/>
      <c r="G71" s="115"/>
    </row>
    <row r="72" spans="2:7" x14ac:dyDescent="0.25">
      <c r="B72" s="113"/>
      <c r="C72" s="115"/>
      <c r="D72" s="3"/>
      <c r="E72" s="113"/>
      <c r="F72" s="114"/>
      <c r="G72" s="115"/>
    </row>
    <row r="73" spans="2:7" x14ac:dyDescent="0.25">
      <c r="B73" s="113"/>
      <c r="C73" s="115"/>
      <c r="D73" s="3"/>
      <c r="E73" s="113"/>
      <c r="F73" s="114"/>
      <c r="G73" s="115"/>
    </row>
    <row r="74" spans="2:7" x14ac:dyDescent="0.25">
      <c r="B74" s="113"/>
      <c r="C74" s="115"/>
      <c r="D74" s="3"/>
      <c r="E74" s="113"/>
      <c r="F74" s="114"/>
      <c r="G74" s="115"/>
    </row>
    <row r="75" spans="2:7" x14ac:dyDescent="0.25">
      <c r="B75" s="113"/>
      <c r="C75" s="115"/>
      <c r="D75" s="3"/>
      <c r="E75" s="113"/>
      <c r="F75" s="114"/>
      <c r="G75" s="115"/>
    </row>
    <row r="76" spans="2:7" x14ac:dyDescent="0.25">
      <c r="B76" s="113"/>
      <c r="C76" s="115"/>
      <c r="D76" s="3"/>
      <c r="E76" s="113"/>
      <c r="F76" s="114"/>
      <c r="G76" s="115"/>
    </row>
    <row r="77" spans="2:7" x14ac:dyDescent="0.25">
      <c r="B77" s="113"/>
      <c r="C77" s="115"/>
      <c r="D77" s="3"/>
      <c r="E77" s="113"/>
      <c r="F77" s="114"/>
      <c r="G77" s="115"/>
    </row>
    <row r="78" spans="2:7" x14ac:dyDescent="0.25">
      <c r="B78" s="113"/>
      <c r="C78" s="115"/>
      <c r="D78" s="3"/>
      <c r="E78" s="113"/>
      <c r="F78" s="114"/>
      <c r="G78" s="115"/>
    </row>
    <row r="79" spans="2:7" x14ac:dyDescent="0.25">
      <c r="B79" s="113"/>
      <c r="C79" s="115"/>
      <c r="D79" s="3"/>
      <c r="E79" s="113"/>
      <c r="F79" s="114"/>
      <c r="G79" s="115"/>
    </row>
    <row r="80" spans="2:7" x14ac:dyDescent="0.25">
      <c r="B80" s="113"/>
      <c r="C80" s="115"/>
      <c r="D80" s="3"/>
      <c r="E80" s="113"/>
      <c r="F80" s="114"/>
      <c r="G80" s="115"/>
    </row>
    <row r="81" spans="2:7" x14ac:dyDescent="0.25">
      <c r="B81" s="113"/>
      <c r="C81" s="115"/>
      <c r="D81" s="3"/>
      <c r="E81" s="113"/>
      <c r="F81" s="114"/>
      <c r="G81" s="115"/>
    </row>
    <row r="82" spans="2:7" x14ac:dyDescent="0.25">
      <c r="B82" s="113"/>
      <c r="C82" s="115"/>
      <c r="D82" s="3"/>
      <c r="E82" s="113"/>
      <c r="F82" s="114"/>
      <c r="G82" s="115"/>
    </row>
    <row r="83" spans="2:7" x14ac:dyDescent="0.25">
      <c r="B83" s="113"/>
      <c r="C83" s="115"/>
      <c r="D83" s="3"/>
      <c r="E83" s="113"/>
      <c r="F83" s="114"/>
      <c r="G83" s="115"/>
    </row>
    <row r="84" spans="2:7" x14ac:dyDescent="0.25">
      <c r="B84" s="113"/>
      <c r="C84" s="115"/>
      <c r="D84" s="3"/>
      <c r="E84" s="113"/>
      <c r="F84" s="114"/>
      <c r="G84" s="115"/>
    </row>
    <row r="85" spans="2:7" x14ac:dyDescent="0.25">
      <c r="B85" s="113"/>
      <c r="C85" s="115"/>
      <c r="D85" s="3"/>
      <c r="E85" s="113"/>
      <c r="F85" s="114"/>
      <c r="G85" s="115"/>
    </row>
    <row r="86" spans="2:7" x14ac:dyDescent="0.25">
      <c r="B86" s="113"/>
      <c r="C86" s="115"/>
      <c r="D86" s="3"/>
      <c r="E86" s="113"/>
      <c r="F86" s="114"/>
      <c r="G86" s="115"/>
    </row>
    <row r="87" spans="2:7" x14ac:dyDescent="0.25">
      <c r="B87" s="113"/>
      <c r="C87" s="115"/>
      <c r="D87" s="3"/>
      <c r="E87" s="113"/>
      <c r="F87" s="114"/>
      <c r="G87" s="115"/>
    </row>
    <row r="88" spans="2:7" x14ac:dyDescent="0.25">
      <c r="B88" s="113"/>
      <c r="C88" s="115"/>
      <c r="D88" s="3"/>
      <c r="E88" s="113"/>
      <c r="F88" s="114"/>
      <c r="G88" s="115"/>
    </row>
    <row r="89" spans="2:7" x14ac:dyDescent="0.25">
      <c r="B89" s="113"/>
      <c r="C89" s="115"/>
      <c r="D89" s="3"/>
      <c r="E89" s="113"/>
      <c r="F89" s="114"/>
      <c r="G89" s="115"/>
    </row>
    <row r="90" spans="2:7" x14ac:dyDescent="0.25">
      <c r="B90" s="113"/>
      <c r="C90" s="115"/>
      <c r="D90" s="3"/>
      <c r="E90" s="113"/>
      <c r="F90" s="114"/>
      <c r="G90" s="115"/>
    </row>
    <row r="91" spans="2:7" x14ac:dyDescent="0.25">
      <c r="B91" s="113"/>
      <c r="C91" s="115"/>
      <c r="D91" s="3"/>
      <c r="E91" s="113"/>
      <c r="F91" s="114"/>
      <c r="G91" s="115"/>
    </row>
    <row r="92" spans="2:7" x14ac:dyDescent="0.25">
      <c r="B92" s="113"/>
      <c r="C92" s="115"/>
      <c r="D92" s="3"/>
      <c r="E92" s="113"/>
      <c r="F92" s="114"/>
      <c r="G92" s="115"/>
    </row>
    <row r="93" spans="2:7" x14ac:dyDescent="0.25">
      <c r="B93" s="113"/>
      <c r="C93" s="115"/>
      <c r="D93" s="3"/>
      <c r="E93" s="113"/>
      <c r="F93" s="114"/>
      <c r="G93" s="115"/>
    </row>
    <row r="94" spans="2:7" x14ac:dyDescent="0.25">
      <c r="B94" s="113"/>
      <c r="C94" s="115"/>
      <c r="D94" s="3"/>
      <c r="E94" s="113"/>
      <c r="F94" s="114"/>
      <c r="G94" s="115"/>
    </row>
    <row r="95" spans="2:7" x14ac:dyDescent="0.25">
      <c r="B95" s="113"/>
      <c r="C95" s="115"/>
      <c r="D95" s="3"/>
      <c r="E95" s="113"/>
      <c r="F95" s="114"/>
      <c r="G95" s="115"/>
    </row>
    <row r="96" spans="2:7" x14ac:dyDescent="0.25">
      <c r="B96" s="113"/>
      <c r="C96" s="115"/>
      <c r="D96" s="3"/>
      <c r="E96" s="113"/>
      <c r="F96" s="114"/>
      <c r="G96" s="115"/>
    </row>
    <row r="97" spans="2:7" x14ac:dyDescent="0.25">
      <c r="B97" s="113"/>
      <c r="C97" s="115"/>
      <c r="D97" s="3"/>
      <c r="E97" s="113"/>
      <c r="F97" s="114"/>
      <c r="G97" s="115"/>
    </row>
    <row r="98" spans="2:7" x14ac:dyDescent="0.25">
      <c r="B98" s="113"/>
      <c r="C98" s="115"/>
      <c r="D98" s="3"/>
      <c r="E98" s="113"/>
      <c r="F98" s="114"/>
      <c r="G98" s="115"/>
    </row>
    <row r="99" spans="2:7" x14ac:dyDescent="0.25">
      <c r="B99" s="113"/>
      <c r="C99" s="115"/>
      <c r="D99" s="3"/>
      <c r="E99" s="113"/>
      <c r="F99" s="114"/>
      <c r="G99" s="115"/>
    </row>
    <row r="100" spans="2:7" x14ac:dyDescent="0.25">
      <c r="B100" s="113"/>
      <c r="C100" s="115"/>
      <c r="D100" s="3"/>
      <c r="E100" s="113"/>
      <c r="F100" s="114"/>
      <c r="G100" s="115"/>
    </row>
    <row r="101" spans="2:7" x14ac:dyDescent="0.25">
      <c r="B101" s="113"/>
      <c r="C101" s="115"/>
      <c r="D101" s="3"/>
      <c r="E101" s="113"/>
      <c r="F101" s="114"/>
      <c r="G101" s="115"/>
    </row>
    <row r="102" spans="2:7" x14ac:dyDescent="0.25">
      <c r="B102" s="113"/>
      <c r="C102" s="115"/>
      <c r="D102" s="3"/>
      <c r="E102" s="113"/>
      <c r="F102" s="114"/>
      <c r="G102" s="115"/>
    </row>
    <row r="103" spans="2:7" x14ac:dyDescent="0.25">
      <c r="B103" s="113"/>
      <c r="C103" s="115"/>
      <c r="D103" s="3"/>
      <c r="E103" s="113"/>
      <c r="F103" s="114"/>
      <c r="G103" s="115"/>
    </row>
    <row r="104" spans="2:7" x14ac:dyDescent="0.25">
      <c r="B104" s="113"/>
      <c r="C104" s="115"/>
      <c r="D104" s="3"/>
      <c r="E104" s="113"/>
      <c r="F104" s="114"/>
      <c r="G104" s="115"/>
    </row>
    <row r="105" spans="2:7" x14ac:dyDescent="0.25">
      <c r="B105" s="113"/>
      <c r="C105" s="115"/>
      <c r="D105" s="3"/>
      <c r="E105" s="113"/>
      <c r="F105" s="114"/>
      <c r="G105" s="115"/>
    </row>
    <row r="106" spans="2:7" x14ac:dyDescent="0.25">
      <c r="B106" s="113"/>
      <c r="C106" s="115"/>
      <c r="D106" s="3"/>
      <c r="E106" s="113"/>
      <c r="F106" s="114"/>
      <c r="G106" s="115"/>
    </row>
    <row r="107" spans="2:7" x14ac:dyDescent="0.25">
      <c r="B107" s="113"/>
      <c r="C107" s="115"/>
      <c r="D107" s="3"/>
      <c r="E107" s="113"/>
      <c r="F107" s="114"/>
      <c r="G107" s="115"/>
    </row>
    <row r="108" spans="2:7" x14ac:dyDescent="0.25">
      <c r="B108" s="113"/>
      <c r="C108" s="115"/>
      <c r="D108" s="3"/>
      <c r="E108" s="113"/>
      <c r="F108" s="114"/>
      <c r="G108" s="115"/>
    </row>
    <row r="109" spans="2:7" ht="15.75" thickBot="1" x14ac:dyDescent="0.3">
      <c r="B109" s="116"/>
      <c r="C109" s="118"/>
      <c r="D109" s="3"/>
      <c r="E109" s="116"/>
      <c r="F109" s="117"/>
      <c r="G109" s="118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276" t="s">
        <v>1257</v>
      </c>
      <c r="C2" s="277"/>
      <c r="D2" s="278"/>
    </row>
    <row r="3" spans="2:4" ht="15.75" thickBot="1" x14ac:dyDescent="0.3"/>
    <row r="4" spans="2:4" ht="21.75" thickBot="1" x14ac:dyDescent="0.4">
      <c r="B4" s="282" t="s">
        <v>1132</v>
      </c>
      <c r="C4" s="283"/>
      <c r="D4" s="284"/>
    </row>
    <row r="5" spans="2:4" ht="15.75" thickBot="1" x14ac:dyDescent="0.3"/>
    <row r="6" spans="2:4" ht="107.25" customHeight="1" thickBot="1" x14ac:dyDescent="0.3">
      <c r="B6" s="279" t="s">
        <v>1214</v>
      </c>
      <c r="C6" s="280"/>
      <c r="D6" s="281"/>
    </row>
    <row r="8" spans="2:4" x14ac:dyDescent="0.25">
      <c r="B8" s="43" t="s">
        <v>1215</v>
      </c>
      <c r="C8" s="24" t="s">
        <v>1216</v>
      </c>
      <c r="D8" s="25" t="s">
        <v>1217</v>
      </c>
    </row>
    <row r="9" spans="2:4" ht="7.5" customHeight="1" thickBot="1" x14ac:dyDescent="0.3">
      <c r="B9" s="3"/>
      <c r="C9" s="3"/>
      <c r="D9" s="3"/>
    </row>
    <row r="10" spans="2:4" x14ac:dyDescent="0.25">
      <c r="B10" s="110">
        <v>1</v>
      </c>
      <c r="C10" s="111" t="s">
        <v>1218</v>
      </c>
      <c r="D10" s="112" t="s">
        <v>1219</v>
      </c>
    </row>
    <row r="11" spans="2:4" x14ac:dyDescent="0.25">
      <c r="B11" s="113">
        <v>2</v>
      </c>
      <c r="C11" s="114" t="s">
        <v>1220</v>
      </c>
      <c r="D11" s="115" t="s">
        <v>1221</v>
      </c>
    </row>
    <row r="12" spans="2:4" x14ac:dyDescent="0.25">
      <c r="B12" s="113">
        <v>3</v>
      </c>
      <c r="C12" s="114" t="s">
        <v>1222</v>
      </c>
      <c r="D12" s="115" t="s">
        <v>1223</v>
      </c>
    </row>
    <row r="13" spans="2:4" x14ac:dyDescent="0.25">
      <c r="B13" s="113">
        <v>4</v>
      </c>
      <c r="C13" s="114" t="s">
        <v>1224</v>
      </c>
      <c r="D13" s="115" t="s">
        <v>1225</v>
      </c>
    </row>
    <row r="14" spans="2:4" x14ac:dyDescent="0.25">
      <c r="B14" s="113"/>
      <c r="C14" s="114"/>
      <c r="D14" s="115"/>
    </row>
    <row r="15" spans="2:4" x14ac:dyDescent="0.25">
      <c r="B15" s="113"/>
      <c r="C15" s="114"/>
      <c r="D15" s="115"/>
    </row>
    <row r="16" spans="2:4" x14ac:dyDescent="0.25">
      <c r="B16" s="113"/>
      <c r="C16" s="114"/>
      <c r="D16" s="115"/>
    </row>
    <row r="17" spans="2:4" x14ac:dyDescent="0.25">
      <c r="B17" s="113"/>
      <c r="C17" s="114"/>
      <c r="D17" s="115"/>
    </row>
    <row r="18" spans="2:4" x14ac:dyDescent="0.25">
      <c r="B18" s="113"/>
      <c r="C18" s="119"/>
      <c r="D18" s="115"/>
    </row>
    <row r="19" spans="2:4" x14ac:dyDescent="0.25">
      <c r="B19" s="113"/>
      <c r="C19" s="114"/>
      <c r="D19" s="115"/>
    </row>
    <row r="20" spans="2:4" x14ac:dyDescent="0.25">
      <c r="B20" s="113"/>
      <c r="C20" s="114"/>
      <c r="D20" s="115"/>
    </row>
    <row r="21" spans="2:4" x14ac:dyDescent="0.25">
      <c r="B21" s="113"/>
      <c r="C21" s="114"/>
      <c r="D21" s="115"/>
    </row>
    <row r="22" spans="2:4" x14ac:dyDescent="0.25">
      <c r="B22" s="113"/>
      <c r="C22" s="114"/>
      <c r="D22" s="115"/>
    </row>
    <row r="23" spans="2:4" x14ac:dyDescent="0.25">
      <c r="B23" s="113"/>
      <c r="C23" s="114"/>
      <c r="D23" s="115"/>
    </row>
    <row r="24" spans="2:4" x14ac:dyDescent="0.25">
      <c r="B24" s="113"/>
      <c r="C24" s="114"/>
      <c r="D24" s="115"/>
    </row>
    <row r="25" spans="2:4" x14ac:dyDescent="0.25">
      <c r="B25" s="113"/>
      <c r="C25" s="114"/>
      <c r="D25" s="115"/>
    </row>
    <row r="26" spans="2:4" x14ac:dyDescent="0.25">
      <c r="B26" s="113"/>
      <c r="C26" s="114"/>
      <c r="D26" s="115"/>
    </row>
    <row r="27" spans="2:4" x14ac:dyDescent="0.25">
      <c r="B27" s="113"/>
      <c r="C27" s="114"/>
      <c r="D27" s="115"/>
    </row>
    <row r="28" spans="2:4" x14ac:dyDescent="0.25">
      <c r="B28" s="113"/>
      <c r="C28" s="114"/>
      <c r="D28" s="115"/>
    </row>
    <row r="29" spans="2:4" x14ac:dyDescent="0.25">
      <c r="B29" s="113"/>
      <c r="C29" s="114"/>
      <c r="D29" s="115"/>
    </row>
    <row r="30" spans="2:4" x14ac:dyDescent="0.25">
      <c r="B30" s="113"/>
      <c r="C30" s="114"/>
      <c r="D30" s="115"/>
    </row>
    <row r="31" spans="2:4" x14ac:dyDescent="0.25">
      <c r="B31" s="113"/>
      <c r="C31" s="114"/>
      <c r="D31" s="115"/>
    </row>
    <row r="32" spans="2:4" x14ac:dyDescent="0.25">
      <c r="B32" s="113"/>
      <c r="C32" s="114"/>
      <c r="D32" s="115"/>
    </row>
    <row r="33" spans="2:4" x14ac:dyDescent="0.25">
      <c r="B33" s="113"/>
      <c r="C33" s="114"/>
      <c r="D33" s="115"/>
    </row>
    <row r="34" spans="2:4" x14ac:dyDescent="0.25">
      <c r="B34" s="113"/>
      <c r="C34" s="114"/>
      <c r="D34" s="115"/>
    </row>
    <row r="35" spans="2:4" x14ac:dyDescent="0.25">
      <c r="B35" s="113"/>
      <c r="C35" s="114"/>
      <c r="D35" s="115"/>
    </row>
    <row r="36" spans="2:4" x14ac:dyDescent="0.25">
      <c r="B36" s="113"/>
      <c r="C36" s="114"/>
      <c r="D36" s="115"/>
    </row>
    <row r="37" spans="2:4" x14ac:dyDescent="0.25">
      <c r="B37" s="113"/>
      <c r="C37" s="114"/>
      <c r="D37" s="115"/>
    </row>
    <row r="38" spans="2:4" x14ac:dyDescent="0.25">
      <c r="B38" s="113"/>
      <c r="C38" s="114"/>
      <c r="D38" s="115"/>
    </row>
    <row r="39" spans="2:4" x14ac:dyDescent="0.25">
      <c r="B39" s="113"/>
      <c r="C39" s="114"/>
      <c r="D39" s="115"/>
    </row>
    <row r="40" spans="2:4" x14ac:dyDescent="0.25">
      <c r="B40" s="113"/>
      <c r="C40" s="114"/>
      <c r="D40" s="115"/>
    </row>
    <row r="41" spans="2:4" x14ac:dyDescent="0.25">
      <c r="B41" s="113"/>
      <c r="C41" s="114"/>
      <c r="D41" s="115"/>
    </row>
    <row r="42" spans="2:4" x14ac:dyDescent="0.25">
      <c r="B42" s="113"/>
      <c r="C42" s="114"/>
      <c r="D42" s="115"/>
    </row>
    <row r="43" spans="2:4" x14ac:dyDescent="0.25">
      <c r="B43" s="113"/>
      <c r="C43" s="114"/>
      <c r="D43" s="115"/>
    </row>
    <row r="44" spans="2:4" x14ac:dyDescent="0.25">
      <c r="B44" s="113"/>
      <c r="C44" s="114"/>
      <c r="D44" s="115"/>
    </row>
    <row r="45" spans="2:4" x14ac:dyDescent="0.25">
      <c r="B45" s="113"/>
      <c r="C45" s="114"/>
      <c r="D45" s="115"/>
    </row>
    <row r="46" spans="2:4" x14ac:dyDescent="0.25">
      <c r="B46" s="113"/>
      <c r="C46" s="114"/>
      <c r="D46" s="115"/>
    </row>
    <row r="47" spans="2:4" x14ac:dyDescent="0.25">
      <c r="B47" s="113"/>
      <c r="C47" s="114"/>
      <c r="D47" s="115"/>
    </row>
    <row r="48" spans="2:4" x14ac:dyDescent="0.25">
      <c r="B48" s="113"/>
      <c r="C48" s="114"/>
      <c r="D48" s="115"/>
    </row>
    <row r="49" spans="2:4" x14ac:dyDescent="0.25">
      <c r="B49" s="113"/>
      <c r="C49" s="114"/>
      <c r="D49" s="115"/>
    </row>
    <row r="50" spans="2:4" x14ac:dyDescent="0.25">
      <c r="B50" s="113"/>
      <c r="C50" s="114"/>
      <c r="D50" s="115"/>
    </row>
    <row r="51" spans="2:4" x14ac:dyDescent="0.25">
      <c r="B51" s="113"/>
      <c r="C51" s="114"/>
      <c r="D51" s="115"/>
    </row>
    <row r="52" spans="2:4" x14ac:dyDescent="0.25">
      <c r="B52" s="113"/>
      <c r="C52" s="114"/>
      <c r="D52" s="115"/>
    </row>
    <row r="53" spans="2:4" x14ac:dyDescent="0.25">
      <c r="B53" s="113"/>
      <c r="C53" s="114"/>
      <c r="D53" s="115"/>
    </row>
    <row r="54" spans="2:4" x14ac:dyDescent="0.25">
      <c r="B54" s="113"/>
      <c r="C54" s="114"/>
      <c r="D54" s="115"/>
    </row>
    <row r="55" spans="2:4" x14ac:dyDescent="0.25">
      <c r="B55" s="113"/>
      <c r="C55" s="114"/>
      <c r="D55" s="115"/>
    </row>
    <row r="56" spans="2:4" x14ac:dyDescent="0.25">
      <c r="B56" s="113"/>
      <c r="C56" s="114"/>
      <c r="D56" s="115"/>
    </row>
    <row r="57" spans="2:4" x14ac:dyDescent="0.25">
      <c r="B57" s="113"/>
      <c r="C57" s="114"/>
      <c r="D57" s="115"/>
    </row>
    <row r="58" spans="2:4" x14ac:dyDescent="0.25">
      <c r="B58" s="113"/>
      <c r="C58" s="114"/>
      <c r="D58" s="115"/>
    </row>
    <row r="59" spans="2:4" x14ac:dyDescent="0.25">
      <c r="B59" s="113"/>
      <c r="C59" s="114"/>
      <c r="D59" s="115"/>
    </row>
    <row r="60" spans="2:4" x14ac:dyDescent="0.25">
      <c r="B60" s="113"/>
      <c r="C60" s="114"/>
      <c r="D60" s="115"/>
    </row>
    <row r="61" spans="2:4" x14ac:dyDescent="0.25">
      <c r="B61" s="113"/>
      <c r="C61" s="114"/>
      <c r="D61" s="115"/>
    </row>
    <row r="62" spans="2:4" x14ac:dyDescent="0.25">
      <c r="B62" s="113"/>
      <c r="C62" s="114"/>
      <c r="D62" s="115"/>
    </row>
    <row r="63" spans="2:4" x14ac:dyDescent="0.25">
      <c r="B63" s="113"/>
      <c r="C63" s="114"/>
      <c r="D63" s="115"/>
    </row>
    <row r="64" spans="2:4" x14ac:dyDescent="0.25">
      <c r="B64" s="113"/>
      <c r="C64" s="114"/>
      <c r="D64" s="115"/>
    </row>
    <row r="65" spans="2:4" x14ac:dyDescent="0.25">
      <c r="B65" s="113"/>
      <c r="C65" s="114"/>
      <c r="D65" s="115"/>
    </row>
    <row r="66" spans="2:4" x14ac:dyDescent="0.25">
      <c r="B66" s="113"/>
      <c r="C66" s="114"/>
      <c r="D66" s="115"/>
    </row>
    <row r="67" spans="2:4" x14ac:dyDescent="0.25">
      <c r="B67" s="113"/>
      <c r="C67" s="114"/>
      <c r="D67" s="115"/>
    </row>
    <row r="68" spans="2:4" x14ac:dyDescent="0.25">
      <c r="B68" s="113"/>
      <c r="C68" s="114"/>
      <c r="D68" s="115"/>
    </row>
    <row r="69" spans="2:4" x14ac:dyDescent="0.25">
      <c r="B69" s="113"/>
      <c r="C69" s="114"/>
      <c r="D69" s="115"/>
    </row>
    <row r="70" spans="2:4" x14ac:dyDescent="0.25">
      <c r="B70" s="113"/>
      <c r="C70" s="114"/>
      <c r="D70" s="115"/>
    </row>
    <row r="71" spans="2:4" x14ac:dyDescent="0.25">
      <c r="B71" s="113"/>
      <c r="C71" s="114"/>
      <c r="D71" s="115"/>
    </row>
    <row r="72" spans="2:4" x14ac:dyDescent="0.25">
      <c r="B72" s="113"/>
      <c r="C72" s="114"/>
      <c r="D72" s="115"/>
    </row>
    <row r="73" spans="2:4" x14ac:dyDescent="0.25">
      <c r="B73" s="113"/>
      <c r="C73" s="114"/>
      <c r="D73" s="115"/>
    </row>
    <row r="74" spans="2:4" x14ac:dyDescent="0.25">
      <c r="B74" s="113"/>
      <c r="C74" s="114"/>
      <c r="D74" s="115"/>
    </row>
    <row r="75" spans="2:4" x14ac:dyDescent="0.25">
      <c r="B75" s="113"/>
      <c r="C75" s="114"/>
      <c r="D75" s="115"/>
    </row>
    <row r="76" spans="2:4" x14ac:dyDescent="0.25">
      <c r="B76" s="113"/>
      <c r="C76" s="114"/>
      <c r="D76" s="115"/>
    </row>
    <row r="77" spans="2:4" x14ac:dyDescent="0.25">
      <c r="B77" s="113"/>
      <c r="C77" s="114"/>
      <c r="D77" s="115"/>
    </row>
    <row r="78" spans="2:4" x14ac:dyDescent="0.25">
      <c r="B78" s="113"/>
      <c r="C78" s="114"/>
      <c r="D78" s="115"/>
    </row>
    <row r="79" spans="2:4" x14ac:dyDescent="0.25">
      <c r="B79" s="113"/>
      <c r="C79" s="114"/>
      <c r="D79" s="115"/>
    </row>
    <row r="80" spans="2:4" x14ac:dyDescent="0.25">
      <c r="B80" s="113"/>
      <c r="C80" s="114"/>
      <c r="D80" s="115"/>
    </row>
    <row r="81" spans="2:4" x14ac:dyDescent="0.25">
      <c r="B81" s="113"/>
      <c r="C81" s="114"/>
      <c r="D81" s="115"/>
    </row>
    <row r="82" spans="2:4" x14ac:dyDescent="0.25">
      <c r="B82" s="113"/>
      <c r="C82" s="114"/>
      <c r="D82" s="115"/>
    </row>
    <row r="83" spans="2:4" x14ac:dyDescent="0.25">
      <c r="B83" s="113"/>
      <c r="C83" s="114"/>
      <c r="D83" s="115"/>
    </row>
    <row r="84" spans="2:4" x14ac:dyDescent="0.25">
      <c r="B84" s="113"/>
      <c r="C84" s="114"/>
      <c r="D84" s="115"/>
    </row>
    <row r="85" spans="2:4" x14ac:dyDescent="0.25">
      <c r="B85" s="113"/>
      <c r="C85" s="114"/>
      <c r="D85" s="115"/>
    </row>
    <row r="86" spans="2:4" x14ac:dyDescent="0.25">
      <c r="B86" s="113"/>
      <c r="C86" s="114"/>
      <c r="D86" s="115"/>
    </row>
    <row r="87" spans="2:4" x14ac:dyDescent="0.25">
      <c r="B87" s="113"/>
      <c r="C87" s="114"/>
      <c r="D87" s="115"/>
    </row>
    <row r="88" spans="2:4" x14ac:dyDescent="0.25">
      <c r="B88" s="113"/>
      <c r="C88" s="114"/>
      <c r="D88" s="115"/>
    </row>
    <row r="89" spans="2:4" x14ac:dyDescent="0.25">
      <c r="B89" s="113"/>
      <c r="C89" s="114"/>
      <c r="D89" s="115"/>
    </row>
    <row r="90" spans="2:4" x14ac:dyDescent="0.25">
      <c r="B90" s="113"/>
      <c r="C90" s="114"/>
      <c r="D90" s="115"/>
    </row>
    <row r="91" spans="2:4" x14ac:dyDescent="0.25">
      <c r="B91" s="113"/>
      <c r="C91" s="114"/>
      <c r="D91" s="115"/>
    </row>
    <row r="92" spans="2:4" x14ac:dyDescent="0.25">
      <c r="B92" s="113"/>
      <c r="C92" s="114"/>
      <c r="D92" s="115"/>
    </row>
    <row r="93" spans="2:4" x14ac:dyDescent="0.25">
      <c r="B93" s="113"/>
      <c r="C93" s="114"/>
      <c r="D93" s="115"/>
    </row>
    <row r="94" spans="2:4" x14ac:dyDescent="0.25">
      <c r="B94" s="113"/>
      <c r="C94" s="114"/>
      <c r="D94" s="115"/>
    </row>
    <row r="95" spans="2:4" x14ac:dyDescent="0.25">
      <c r="B95" s="113"/>
      <c r="C95" s="114"/>
      <c r="D95" s="115"/>
    </row>
    <row r="96" spans="2:4" x14ac:dyDescent="0.25">
      <c r="B96" s="113"/>
      <c r="C96" s="114"/>
      <c r="D96" s="115"/>
    </row>
    <row r="97" spans="2:4" x14ac:dyDescent="0.25">
      <c r="B97" s="113"/>
      <c r="C97" s="114"/>
      <c r="D97" s="115"/>
    </row>
    <row r="98" spans="2:4" x14ac:dyDescent="0.25">
      <c r="B98" s="113"/>
      <c r="C98" s="114"/>
      <c r="D98" s="115"/>
    </row>
    <row r="99" spans="2:4" x14ac:dyDescent="0.25">
      <c r="B99" s="113"/>
      <c r="C99" s="114"/>
      <c r="D99" s="115"/>
    </row>
    <row r="100" spans="2:4" x14ac:dyDescent="0.25">
      <c r="B100" s="113"/>
      <c r="C100" s="114"/>
      <c r="D100" s="115"/>
    </row>
    <row r="101" spans="2:4" x14ac:dyDescent="0.25">
      <c r="B101" s="113"/>
      <c r="C101" s="114"/>
      <c r="D101" s="115"/>
    </row>
    <row r="102" spans="2:4" x14ac:dyDescent="0.25">
      <c r="B102" s="113"/>
      <c r="C102" s="114"/>
      <c r="D102" s="115"/>
    </row>
    <row r="103" spans="2:4" x14ac:dyDescent="0.25">
      <c r="B103" s="113"/>
      <c r="C103" s="114"/>
      <c r="D103" s="115"/>
    </row>
    <row r="104" spans="2:4" x14ac:dyDescent="0.25">
      <c r="B104" s="113"/>
      <c r="C104" s="114"/>
      <c r="D104" s="115"/>
    </row>
    <row r="105" spans="2:4" x14ac:dyDescent="0.25">
      <c r="B105" s="113"/>
      <c r="C105" s="114"/>
      <c r="D105" s="115"/>
    </row>
    <row r="106" spans="2:4" x14ac:dyDescent="0.25">
      <c r="B106" s="113"/>
      <c r="C106" s="114"/>
      <c r="D106" s="115"/>
    </row>
    <row r="107" spans="2:4" x14ac:dyDescent="0.25">
      <c r="B107" s="113"/>
      <c r="C107" s="114"/>
      <c r="D107" s="115"/>
    </row>
    <row r="108" spans="2:4" x14ac:dyDescent="0.25">
      <c r="B108" s="113"/>
      <c r="C108" s="114"/>
      <c r="D108" s="115"/>
    </row>
    <row r="109" spans="2:4" ht="15.75" thickBot="1" x14ac:dyDescent="0.3">
      <c r="B109" s="116"/>
      <c r="C109" s="117"/>
      <c r="D109" s="118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P59"/>
  <sheetViews>
    <sheetView workbookViewId="0">
      <selection activeCell="B6" sqref="B6:I6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</cols>
  <sheetData>
    <row r="1" spans="2:16" ht="15.75" thickBot="1" x14ac:dyDescent="0.3"/>
    <row r="2" spans="2:16" ht="32.25" thickBot="1" x14ac:dyDescent="0.55000000000000004">
      <c r="B2" s="276" t="s">
        <v>1256</v>
      </c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8"/>
    </row>
    <row r="3" spans="2:16" ht="15.75" thickBot="1" x14ac:dyDescent="0.3"/>
    <row r="4" spans="2:16" ht="21.75" thickBot="1" x14ac:dyDescent="0.4">
      <c r="B4" s="282" t="s">
        <v>1132</v>
      </c>
      <c r="C4" s="283"/>
      <c r="D4" s="283"/>
      <c r="E4" s="283"/>
      <c r="F4" s="283"/>
      <c r="G4" s="283"/>
      <c r="H4" s="283"/>
      <c r="I4" s="284"/>
      <c r="O4" s="282" t="s">
        <v>1133</v>
      </c>
      <c r="P4" s="284"/>
    </row>
    <row r="5" spans="2:16" ht="15.75" thickBot="1" x14ac:dyDescent="0.3">
      <c r="B5" s="3"/>
      <c r="C5" s="3"/>
      <c r="E5" s="3"/>
      <c r="F5" s="3"/>
      <c r="K5" s="3"/>
      <c r="L5" s="3"/>
      <c r="M5" s="3"/>
      <c r="O5" s="3"/>
      <c r="P5" s="3"/>
    </row>
    <row r="6" spans="2:16" ht="123.75" customHeight="1" thickBot="1" x14ac:dyDescent="0.3">
      <c r="B6" s="285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101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287"/>
      <c r="D6" s="287"/>
      <c r="E6" s="287"/>
      <c r="F6" s="287"/>
      <c r="G6" s="287"/>
      <c r="H6" s="287"/>
      <c r="I6" s="286"/>
      <c r="K6" s="3"/>
      <c r="L6" s="3"/>
      <c r="M6" s="3"/>
      <c r="O6" s="285" t="str">
        <f>"SELECT
	kategorija_id,
	alias
FROM
	kategorija_alias
WHERE
	kategorija_id In
		(SELECT
			kategorija_id
		FROM
			v_kategorija_liga
		WHERE
			liga_id = "&amp;liga_id&amp;")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"&amp;grana_id&amp;")"</f>
        <v>SELECT
	kategorija_id,
	alias
FROM
	kategorija_alias
WHERE
	kategorija_id In
		(SELECT
			kategorija_id
		FROM
			v_kategorija_liga
		WHERE
			liga_id = 101)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286"/>
    </row>
    <row r="7" spans="2:16" x14ac:dyDescent="0.25">
      <c r="B7" s="3"/>
      <c r="C7" s="3"/>
      <c r="E7" s="3"/>
      <c r="F7" s="3"/>
      <c r="H7" s="12"/>
      <c r="K7" s="3"/>
      <c r="L7" s="3"/>
      <c r="M7" s="3"/>
      <c r="O7" s="3"/>
      <c r="P7" s="3"/>
    </row>
    <row r="8" spans="2:16" s="22" customFormat="1" x14ac:dyDescent="0.25">
      <c r="B8" s="144" t="s">
        <v>1105</v>
      </c>
      <c r="C8" s="103" t="s">
        <v>1106</v>
      </c>
      <c r="D8" s="145" t="s">
        <v>1077</v>
      </c>
      <c r="E8" s="146" t="s">
        <v>1107</v>
      </c>
      <c r="F8" s="146" t="s">
        <v>1108</v>
      </c>
      <c r="G8" s="103" t="s">
        <v>1109</v>
      </c>
      <c r="H8" s="145" t="s">
        <v>1110</v>
      </c>
      <c r="I8" s="147" t="s">
        <v>1111</v>
      </c>
      <c r="K8" s="141" t="s">
        <v>1090</v>
      </c>
      <c r="L8" s="142" t="s">
        <v>1137</v>
      </c>
      <c r="M8" s="143" t="s">
        <v>1119</v>
      </c>
      <c r="O8" s="23" t="s">
        <v>1105</v>
      </c>
      <c r="P8" s="25" t="s">
        <v>1106</v>
      </c>
    </row>
    <row r="9" spans="2:16" ht="7.5" customHeight="1" thickBot="1" x14ac:dyDescent="0.3">
      <c r="L9" s="38">
        <f>max_stazaKategorija_id</f>
        <v>1000</v>
      </c>
      <c r="M9" s="38"/>
    </row>
    <row r="10" spans="2:16" x14ac:dyDescent="0.25">
      <c r="B10" s="120">
        <v>101</v>
      </c>
      <c r="C10" s="111" t="s">
        <v>61</v>
      </c>
      <c r="D10" s="123" t="s">
        <v>1098</v>
      </c>
      <c r="E10" s="124">
        <v>21</v>
      </c>
      <c r="F10" s="124">
        <v>34</v>
      </c>
      <c r="G10" s="111" t="s">
        <v>1099</v>
      </c>
      <c r="H10" s="123">
        <v>1</v>
      </c>
      <c r="I10" s="125">
        <v>1</v>
      </c>
      <c r="K10" s="29">
        <f>IF(B10="","",K9+1)</f>
        <v>1</v>
      </c>
      <c r="L10" s="39">
        <f>IF(K10="","",MAX(L$9:L9)+1)</f>
        <v>1001</v>
      </c>
      <c r="M10" s="31">
        <f>IF(K10="","",IFERROR(INDEX(natjecanje!S$11:S$410,MATCH(B10,natjecanje!Q$11:Q$410,0)),""))</f>
        <v>1003</v>
      </c>
      <c r="O10" s="120">
        <v>291</v>
      </c>
      <c r="P10" s="112" t="s">
        <v>1116</v>
      </c>
    </row>
    <row r="11" spans="2:16" x14ac:dyDescent="0.25">
      <c r="B11" s="121">
        <v>102</v>
      </c>
      <c r="C11" s="114" t="s">
        <v>231</v>
      </c>
      <c r="D11" s="126" t="s">
        <v>1100</v>
      </c>
      <c r="E11" s="127">
        <v>21</v>
      </c>
      <c r="F11" s="127">
        <v>34</v>
      </c>
      <c r="G11" s="114" t="s">
        <v>1099</v>
      </c>
      <c r="H11" s="126">
        <v>1</v>
      </c>
      <c r="I11" s="128">
        <v>2</v>
      </c>
      <c r="K11" s="32">
        <f t="shared" ref="K11:K59" si="0">IF(B11="","",K10+1)</f>
        <v>2</v>
      </c>
      <c r="L11" s="40">
        <f>IF(K11="","",MAX(L$9:L10)+1)</f>
        <v>1002</v>
      </c>
      <c r="M11" s="34">
        <f>IF(K11="","",IFERROR(INDEX(natjecanje!S$11:S$410,MATCH(B11,natjecanje!Q$11:Q$410,0)),""))</f>
        <v>1010</v>
      </c>
      <c r="O11" s="121"/>
      <c r="P11" s="115"/>
    </row>
    <row r="12" spans="2:16" x14ac:dyDescent="0.25">
      <c r="B12" s="121">
        <v>103</v>
      </c>
      <c r="C12" s="114" t="s">
        <v>573</v>
      </c>
      <c r="D12" s="126" t="s">
        <v>1098</v>
      </c>
      <c r="E12" s="127">
        <v>70</v>
      </c>
      <c r="F12" s="127">
        <v>99</v>
      </c>
      <c r="G12" s="114" t="s">
        <v>1101</v>
      </c>
      <c r="H12" s="126">
        <v>1</v>
      </c>
      <c r="I12" s="128">
        <v>3</v>
      </c>
      <c r="K12" s="32">
        <f t="shared" si="0"/>
        <v>3</v>
      </c>
      <c r="L12" s="40">
        <f>IF(K12="","",MAX(L$9:L11)+1)</f>
        <v>1003</v>
      </c>
      <c r="M12" s="34">
        <f>IF(K12="","",IFERROR(INDEX(natjecanje!S$11:S$410,MATCH(B12,natjecanje!Q$11:Q$410,0)),""))</f>
        <v>1008</v>
      </c>
      <c r="O12" s="121"/>
      <c r="P12" s="115"/>
    </row>
    <row r="13" spans="2:16" x14ac:dyDescent="0.25">
      <c r="B13" s="121">
        <v>104</v>
      </c>
      <c r="C13" s="114" t="s">
        <v>179</v>
      </c>
      <c r="D13" s="126" t="s">
        <v>1098</v>
      </c>
      <c r="E13" s="127">
        <v>65</v>
      </c>
      <c r="F13" s="127">
        <v>69</v>
      </c>
      <c r="G13" s="114" t="s">
        <v>1101</v>
      </c>
      <c r="H13" s="126">
        <v>1</v>
      </c>
      <c r="I13" s="128">
        <v>4</v>
      </c>
      <c r="K13" s="32">
        <f t="shared" si="0"/>
        <v>4</v>
      </c>
      <c r="L13" s="40">
        <f>IF(K13="","",MAX(L$9:L12)+1)</f>
        <v>1004</v>
      </c>
      <c r="M13" s="34">
        <f>IF(K13="","",IFERROR(INDEX(natjecanje!S$11:S$410,MATCH(B13,natjecanje!Q$11:Q$410,0)),""))</f>
        <v>1008</v>
      </c>
      <c r="O13" s="121"/>
      <c r="P13" s="115"/>
    </row>
    <row r="14" spans="2:16" x14ac:dyDescent="0.25">
      <c r="B14" s="121">
        <v>105</v>
      </c>
      <c r="C14" s="114" t="s">
        <v>167</v>
      </c>
      <c r="D14" s="126" t="s">
        <v>1098</v>
      </c>
      <c r="E14" s="127">
        <v>55</v>
      </c>
      <c r="F14" s="127">
        <v>64</v>
      </c>
      <c r="G14" s="114" t="s">
        <v>1101</v>
      </c>
      <c r="H14" s="126">
        <v>1</v>
      </c>
      <c r="I14" s="128">
        <v>5</v>
      </c>
      <c r="K14" s="32">
        <f t="shared" si="0"/>
        <v>5</v>
      </c>
      <c r="L14" s="40">
        <f>IF(K14="","",MAX(L$9:L13)+1)</f>
        <v>1005</v>
      </c>
      <c r="M14" s="34">
        <f>IF(K14="","",IFERROR(INDEX(natjecanje!S$11:S$410,MATCH(B14,natjecanje!Q$11:Q$410,0)),""))</f>
        <v>1012</v>
      </c>
      <c r="O14" s="121"/>
      <c r="P14" s="115"/>
    </row>
    <row r="15" spans="2:16" x14ac:dyDescent="0.25">
      <c r="B15" s="121">
        <v>106</v>
      </c>
      <c r="C15" s="114" t="s">
        <v>141</v>
      </c>
      <c r="D15" s="126" t="s">
        <v>1098</v>
      </c>
      <c r="E15" s="127">
        <v>45</v>
      </c>
      <c r="F15" s="127">
        <v>54</v>
      </c>
      <c r="G15" s="114" t="s">
        <v>1101</v>
      </c>
      <c r="H15" s="126">
        <v>1</v>
      </c>
      <c r="I15" s="128">
        <v>6</v>
      </c>
      <c r="K15" s="32">
        <f t="shared" si="0"/>
        <v>6</v>
      </c>
      <c r="L15" s="40">
        <f>IF(K15="","",MAX(L$9:L14)+1)</f>
        <v>1006</v>
      </c>
      <c r="M15" s="34">
        <f>IF(K15="","",IFERROR(INDEX(natjecanje!S$11:S$410,MATCH(B15,natjecanje!Q$11:Q$410,0)),""))</f>
        <v>1011</v>
      </c>
      <c r="O15" s="121"/>
      <c r="P15" s="115"/>
    </row>
    <row r="16" spans="2:16" x14ac:dyDescent="0.25">
      <c r="B16" s="121">
        <v>107</v>
      </c>
      <c r="C16" s="114" t="s">
        <v>115</v>
      </c>
      <c r="D16" s="126" t="s">
        <v>1098</v>
      </c>
      <c r="E16" s="127">
        <v>35</v>
      </c>
      <c r="F16" s="127">
        <v>44</v>
      </c>
      <c r="G16" s="114" t="s">
        <v>1101</v>
      </c>
      <c r="H16" s="126">
        <v>1</v>
      </c>
      <c r="I16" s="128">
        <v>7</v>
      </c>
      <c r="K16" s="32">
        <f t="shared" si="0"/>
        <v>7</v>
      </c>
      <c r="L16" s="40">
        <f>IF(K16="","",MAX(L$9:L15)+1)</f>
        <v>1007</v>
      </c>
      <c r="M16" s="34">
        <f>IF(K16="","",IFERROR(INDEX(natjecanje!S$11:S$410,MATCH(B16,natjecanje!Q$11:Q$410,0)),""))</f>
        <v>1002</v>
      </c>
      <c r="O16" s="121"/>
      <c r="P16" s="115"/>
    </row>
    <row r="17" spans="2:16" x14ac:dyDescent="0.25">
      <c r="B17" s="121">
        <v>108</v>
      </c>
      <c r="C17" s="114" t="s">
        <v>91</v>
      </c>
      <c r="D17" s="126" t="s">
        <v>1098</v>
      </c>
      <c r="E17" s="127">
        <v>21</v>
      </c>
      <c r="F17" s="127">
        <v>34</v>
      </c>
      <c r="G17" s="114" t="s">
        <v>1099</v>
      </c>
      <c r="H17" s="126">
        <v>1</v>
      </c>
      <c r="I17" s="128">
        <v>8</v>
      </c>
      <c r="K17" s="32">
        <f t="shared" si="0"/>
        <v>8</v>
      </c>
      <c r="L17" s="40">
        <f>IF(K17="","",MAX(L$9:L16)+1)</f>
        <v>1008</v>
      </c>
      <c r="M17" s="34">
        <f>IF(K17="","",IFERROR(INDEX(natjecanje!S$11:S$410,MATCH(B17,natjecanje!Q$11:Q$410,0)),""))</f>
        <v>1009</v>
      </c>
      <c r="O17" s="121"/>
      <c r="P17" s="115"/>
    </row>
    <row r="18" spans="2:16" x14ac:dyDescent="0.25">
      <c r="B18" s="121">
        <v>109</v>
      </c>
      <c r="C18" s="114" t="s">
        <v>50</v>
      </c>
      <c r="D18" s="126" t="s">
        <v>1098</v>
      </c>
      <c r="E18" s="127">
        <v>17</v>
      </c>
      <c r="F18" s="127">
        <v>20</v>
      </c>
      <c r="G18" s="114" t="s">
        <v>1102</v>
      </c>
      <c r="H18" s="126">
        <v>1</v>
      </c>
      <c r="I18" s="128">
        <v>9</v>
      </c>
      <c r="K18" s="32">
        <f t="shared" si="0"/>
        <v>9</v>
      </c>
      <c r="L18" s="40">
        <f>IF(K18="","",MAX(L$9:L17)+1)</f>
        <v>1009</v>
      </c>
      <c r="M18" s="34">
        <f>IF(K18="","",IFERROR(INDEX(natjecanje!S$11:S$410,MATCH(B18,natjecanje!Q$11:Q$410,0)),""))</f>
        <v>1010</v>
      </c>
      <c r="O18" s="121"/>
      <c r="P18" s="115"/>
    </row>
    <row r="19" spans="2:16" x14ac:dyDescent="0.25">
      <c r="B19" s="121">
        <v>110</v>
      </c>
      <c r="C19" s="114" t="s">
        <v>41</v>
      </c>
      <c r="D19" s="126" t="s">
        <v>1098</v>
      </c>
      <c r="E19" s="127">
        <v>15</v>
      </c>
      <c r="F19" s="127">
        <v>16</v>
      </c>
      <c r="G19" s="114" t="s">
        <v>1102</v>
      </c>
      <c r="H19" s="126">
        <v>1</v>
      </c>
      <c r="I19" s="128">
        <v>10</v>
      </c>
      <c r="K19" s="32">
        <f t="shared" si="0"/>
        <v>10</v>
      </c>
      <c r="L19" s="40">
        <f>IF(K19="","",MAX(L$9:L18)+1)</f>
        <v>1010</v>
      </c>
      <c r="M19" s="34">
        <f>IF(K19="","",IFERROR(INDEX(natjecanje!S$11:S$410,MATCH(B19,natjecanje!Q$11:Q$410,0)),""))</f>
        <v>1009</v>
      </c>
      <c r="O19" s="121"/>
      <c r="P19" s="115"/>
    </row>
    <row r="20" spans="2:16" x14ac:dyDescent="0.25">
      <c r="B20" s="121">
        <v>111</v>
      </c>
      <c r="C20" s="114" t="s">
        <v>27</v>
      </c>
      <c r="D20" s="126" t="s">
        <v>1098</v>
      </c>
      <c r="E20" s="127">
        <v>13</v>
      </c>
      <c r="F20" s="127">
        <v>14</v>
      </c>
      <c r="G20" s="114" t="s">
        <v>1102</v>
      </c>
      <c r="H20" s="126">
        <v>1</v>
      </c>
      <c r="I20" s="128">
        <v>11</v>
      </c>
      <c r="K20" s="32">
        <f t="shared" si="0"/>
        <v>11</v>
      </c>
      <c r="L20" s="40">
        <f>IF(K20="","",MAX(L$9:L19)+1)</f>
        <v>1011</v>
      </c>
      <c r="M20" s="34">
        <f>IF(K20="","",IFERROR(INDEX(natjecanje!S$11:S$410,MATCH(B20,natjecanje!Q$11:Q$410,0)),""))</f>
        <v>1006</v>
      </c>
      <c r="O20" s="121"/>
      <c r="P20" s="115"/>
    </row>
    <row r="21" spans="2:16" x14ac:dyDescent="0.25">
      <c r="B21" s="121">
        <v>112</v>
      </c>
      <c r="C21" s="114" t="s">
        <v>4</v>
      </c>
      <c r="D21" s="126" t="s">
        <v>1098</v>
      </c>
      <c r="E21" s="127">
        <v>7</v>
      </c>
      <c r="F21" s="127">
        <v>12</v>
      </c>
      <c r="G21" s="114" t="s">
        <v>1102</v>
      </c>
      <c r="H21" s="126">
        <v>1</v>
      </c>
      <c r="I21" s="128">
        <v>12</v>
      </c>
      <c r="K21" s="32">
        <f t="shared" si="0"/>
        <v>12</v>
      </c>
      <c r="L21" s="40">
        <f>IF(K21="","",MAX(L$9:L20)+1)</f>
        <v>1012</v>
      </c>
      <c r="M21" s="34">
        <f>IF(K21="","",IFERROR(INDEX(natjecanje!S$11:S$410,MATCH(B21,natjecanje!Q$11:Q$410,0)),""))</f>
        <v>1001</v>
      </c>
      <c r="O21" s="121"/>
      <c r="P21" s="115"/>
    </row>
    <row r="22" spans="2:16" x14ac:dyDescent="0.25">
      <c r="B22" s="121">
        <v>113</v>
      </c>
      <c r="C22" s="114" t="s">
        <v>874</v>
      </c>
      <c r="D22" s="126" t="s">
        <v>1100</v>
      </c>
      <c r="E22" s="127">
        <v>70</v>
      </c>
      <c r="F22" s="127">
        <v>99</v>
      </c>
      <c r="G22" s="114" t="s">
        <v>1101</v>
      </c>
      <c r="H22" s="126">
        <v>1</v>
      </c>
      <c r="I22" s="128">
        <v>13</v>
      </c>
      <c r="K22" s="32">
        <f t="shared" si="0"/>
        <v>13</v>
      </c>
      <c r="L22" s="40">
        <f>IF(K22="","",MAX(L$9:L21)+1)</f>
        <v>1013</v>
      </c>
      <c r="M22" s="34" t="str">
        <f>IF(K22="","",IFERROR(INDEX(natjecanje!S$11:S$410,MATCH(B22,natjecanje!Q$11:Q$410,0)),""))</f>
        <v/>
      </c>
      <c r="O22" s="121"/>
      <c r="P22" s="115"/>
    </row>
    <row r="23" spans="2:16" x14ac:dyDescent="0.25">
      <c r="B23" s="121">
        <v>114</v>
      </c>
      <c r="C23" s="114" t="s">
        <v>330</v>
      </c>
      <c r="D23" s="126" t="s">
        <v>1100</v>
      </c>
      <c r="E23" s="127">
        <v>65</v>
      </c>
      <c r="F23" s="127">
        <v>69</v>
      </c>
      <c r="G23" s="114" t="s">
        <v>1101</v>
      </c>
      <c r="H23" s="126">
        <v>1</v>
      </c>
      <c r="I23" s="128">
        <v>14</v>
      </c>
      <c r="K23" s="32">
        <f t="shared" si="0"/>
        <v>14</v>
      </c>
      <c r="L23" s="40">
        <f>IF(K23="","",MAX(L$9:L22)+1)</f>
        <v>1014</v>
      </c>
      <c r="M23" s="34">
        <f>IF(K23="","",IFERROR(INDEX(natjecanje!S$11:S$410,MATCH(B23,natjecanje!Q$11:Q$410,0)),""))</f>
        <v>1005</v>
      </c>
      <c r="O23" s="121"/>
      <c r="P23" s="115"/>
    </row>
    <row r="24" spans="2:16" x14ac:dyDescent="0.25">
      <c r="B24" s="121">
        <v>115</v>
      </c>
      <c r="C24" s="114" t="s">
        <v>321</v>
      </c>
      <c r="D24" s="126" t="s">
        <v>1100</v>
      </c>
      <c r="E24" s="127">
        <v>55</v>
      </c>
      <c r="F24" s="127">
        <v>64</v>
      </c>
      <c r="G24" s="114" t="s">
        <v>1101</v>
      </c>
      <c r="H24" s="126">
        <v>1</v>
      </c>
      <c r="I24" s="128">
        <v>15</v>
      </c>
      <c r="K24" s="32">
        <f t="shared" si="0"/>
        <v>15</v>
      </c>
      <c r="L24" s="40">
        <f>IF(K24="","",MAX(L$9:L23)+1)</f>
        <v>1015</v>
      </c>
      <c r="M24" s="34">
        <f>IF(K24="","",IFERROR(INDEX(natjecanje!S$11:S$410,MATCH(B24,natjecanje!Q$11:Q$410,0)),""))</f>
        <v>1008</v>
      </c>
      <c r="O24" s="121"/>
      <c r="P24" s="115"/>
    </row>
    <row r="25" spans="2:16" x14ac:dyDescent="0.25">
      <c r="B25" s="121">
        <v>116</v>
      </c>
      <c r="C25" s="114" t="s">
        <v>303</v>
      </c>
      <c r="D25" s="126" t="s">
        <v>1100</v>
      </c>
      <c r="E25" s="127">
        <v>45</v>
      </c>
      <c r="F25" s="127">
        <v>54</v>
      </c>
      <c r="G25" s="114" t="s">
        <v>1101</v>
      </c>
      <c r="H25" s="126">
        <v>1</v>
      </c>
      <c r="I25" s="128">
        <v>16</v>
      </c>
      <c r="K25" s="32">
        <f t="shared" si="0"/>
        <v>16</v>
      </c>
      <c r="L25" s="40">
        <f>IF(K25="","",MAX(L$9:L24)+1)</f>
        <v>1016</v>
      </c>
      <c r="M25" s="34">
        <f>IF(K25="","",IFERROR(INDEX(natjecanje!S$11:S$410,MATCH(B25,natjecanje!Q$11:Q$410,0)),""))</f>
        <v>1012</v>
      </c>
      <c r="O25" s="121"/>
      <c r="P25" s="115"/>
    </row>
    <row r="26" spans="2:16" x14ac:dyDescent="0.25">
      <c r="B26" s="121">
        <v>117</v>
      </c>
      <c r="C26" s="114" t="s">
        <v>269</v>
      </c>
      <c r="D26" s="126" t="s">
        <v>1100</v>
      </c>
      <c r="E26" s="127">
        <v>35</v>
      </c>
      <c r="F26" s="127">
        <v>44</v>
      </c>
      <c r="G26" s="114" t="s">
        <v>1101</v>
      </c>
      <c r="H26" s="126">
        <v>1</v>
      </c>
      <c r="I26" s="128">
        <v>17</v>
      </c>
      <c r="K26" s="32">
        <f t="shared" si="0"/>
        <v>17</v>
      </c>
      <c r="L26" s="40">
        <f>IF(K26="","",MAX(L$9:L25)+1)</f>
        <v>1017</v>
      </c>
      <c r="M26" s="34">
        <f>IF(K26="","",IFERROR(INDEX(natjecanje!S$11:S$410,MATCH(B26,natjecanje!Q$11:Q$410,0)),""))</f>
        <v>1011</v>
      </c>
      <c r="O26" s="121"/>
      <c r="P26" s="115"/>
    </row>
    <row r="27" spans="2:16" x14ac:dyDescent="0.25">
      <c r="B27" s="121">
        <v>118</v>
      </c>
      <c r="C27" s="114" t="s">
        <v>247</v>
      </c>
      <c r="D27" s="126" t="s">
        <v>1100</v>
      </c>
      <c r="E27" s="127">
        <v>21</v>
      </c>
      <c r="F27" s="127">
        <v>34</v>
      </c>
      <c r="G27" s="114" t="s">
        <v>1099</v>
      </c>
      <c r="H27" s="126">
        <v>1</v>
      </c>
      <c r="I27" s="128">
        <v>18</v>
      </c>
      <c r="K27" s="32">
        <f t="shared" si="0"/>
        <v>18</v>
      </c>
      <c r="L27" s="40">
        <f>IF(K27="","",MAX(L$9:L26)+1)</f>
        <v>1018</v>
      </c>
      <c r="M27" s="34">
        <f>IF(K27="","",IFERROR(INDEX(natjecanje!S$11:S$410,MATCH(B27,natjecanje!Q$11:Q$410,0)),""))</f>
        <v>1007</v>
      </c>
      <c r="O27" s="121"/>
      <c r="P27" s="115"/>
    </row>
    <row r="28" spans="2:16" x14ac:dyDescent="0.25">
      <c r="B28" s="121">
        <v>119</v>
      </c>
      <c r="C28" s="114" t="s">
        <v>228</v>
      </c>
      <c r="D28" s="126" t="s">
        <v>1100</v>
      </c>
      <c r="E28" s="127">
        <v>17</v>
      </c>
      <c r="F28" s="127">
        <v>20</v>
      </c>
      <c r="G28" s="114" t="s">
        <v>1102</v>
      </c>
      <c r="H28" s="126">
        <v>1</v>
      </c>
      <c r="I28" s="128">
        <v>19</v>
      </c>
      <c r="K28" s="32">
        <f t="shared" si="0"/>
        <v>19</v>
      </c>
      <c r="L28" s="40">
        <f>IF(K28="","",MAX(L$9:L27)+1)</f>
        <v>1019</v>
      </c>
      <c r="M28" s="34">
        <f>IF(K28="","",IFERROR(INDEX(natjecanje!S$11:S$410,MATCH(B28,natjecanje!Q$11:Q$410,0)),""))</f>
        <v>1011</v>
      </c>
      <c r="O28" s="121"/>
      <c r="P28" s="115"/>
    </row>
    <row r="29" spans="2:16" x14ac:dyDescent="0.25">
      <c r="B29" s="121">
        <v>120</v>
      </c>
      <c r="C29" s="114" t="s">
        <v>219</v>
      </c>
      <c r="D29" s="126" t="s">
        <v>1100</v>
      </c>
      <c r="E29" s="127">
        <v>15</v>
      </c>
      <c r="F29" s="127">
        <v>16</v>
      </c>
      <c r="G29" s="114" t="s">
        <v>1102</v>
      </c>
      <c r="H29" s="126">
        <v>1</v>
      </c>
      <c r="I29" s="128">
        <v>20</v>
      </c>
      <c r="K29" s="32">
        <f t="shared" si="0"/>
        <v>20</v>
      </c>
      <c r="L29" s="40">
        <f>IF(K29="","",MAX(L$9:L28)+1)</f>
        <v>1020</v>
      </c>
      <c r="M29" s="34">
        <f>IF(K29="","",IFERROR(INDEX(natjecanje!S$11:S$410,MATCH(B29,natjecanje!Q$11:Q$410,0)),""))</f>
        <v>1007</v>
      </c>
      <c r="O29" s="121"/>
      <c r="P29" s="115"/>
    </row>
    <row r="30" spans="2:16" x14ac:dyDescent="0.25">
      <c r="B30" s="121">
        <v>121</v>
      </c>
      <c r="C30" s="114" t="s">
        <v>210</v>
      </c>
      <c r="D30" s="126" t="s">
        <v>1100</v>
      </c>
      <c r="E30" s="127">
        <v>13</v>
      </c>
      <c r="F30" s="127">
        <v>14</v>
      </c>
      <c r="G30" s="114" t="s">
        <v>1102</v>
      </c>
      <c r="H30" s="126">
        <v>1</v>
      </c>
      <c r="I30" s="128">
        <v>21</v>
      </c>
      <c r="K30" s="32">
        <f t="shared" si="0"/>
        <v>21</v>
      </c>
      <c r="L30" s="40">
        <f>IF(K30="","",MAX(L$9:L29)+1)</f>
        <v>1021</v>
      </c>
      <c r="M30" s="34">
        <f>IF(K30="","",IFERROR(INDEX(natjecanje!S$11:S$410,MATCH(B30,natjecanje!Q$11:Q$410,0)),""))</f>
        <v>1006</v>
      </c>
      <c r="O30" s="121"/>
      <c r="P30" s="115"/>
    </row>
    <row r="31" spans="2:16" x14ac:dyDescent="0.25">
      <c r="B31" s="121">
        <v>122</v>
      </c>
      <c r="C31" s="114" t="s">
        <v>196</v>
      </c>
      <c r="D31" s="126" t="s">
        <v>1100</v>
      </c>
      <c r="E31" s="127">
        <v>7</v>
      </c>
      <c r="F31" s="127">
        <v>12</v>
      </c>
      <c r="G31" s="114" t="s">
        <v>1102</v>
      </c>
      <c r="H31" s="126">
        <v>1</v>
      </c>
      <c r="I31" s="128">
        <v>22</v>
      </c>
      <c r="K31" s="32">
        <f t="shared" si="0"/>
        <v>22</v>
      </c>
      <c r="L31" s="40">
        <f>IF(K31="","",MAX(L$9:L30)+1)</f>
        <v>1022</v>
      </c>
      <c r="M31" s="34">
        <f>IF(K31="","",IFERROR(INDEX(natjecanje!S$11:S$410,MATCH(B31,natjecanje!Q$11:Q$410,0)),""))</f>
        <v>1001</v>
      </c>
      <c r="O31" s="121"/>
      <c r="P31" s="115"/>
    </row>
    <row r="32" spans="2:16" x14ac:dyDescent="0.25">
      <c r="B32" s="121">
        <v>291</v>
      </c>
      <c r="C32" s="114" t="s">
        <v>1103</v>
      </c>
      <c r="D32" s="126" t="s">
        <v>1104</v>
      </c>
      <c r="E32" s="127">
        <v>7</v>
      </c>
      <c r="F32" s="127">
        <v>99</v>
      </c>
      <c r="G32" s="114" t="s">
        <v>1099</v>
      </c>
      <c r="H32" s="126">
        <v>0</v>
      </c>
      <c r="I32" s="128">
        <v>291</v>
      </c>
      <c r="K32" s="32">
        <f t="shared" si="0"/>
        <v>23</v>
      </c>
      <c r="L32" s="40">
        <f>IF(K32="","",MAX(L$9:L31)+1)</f>
        <v>1023</v>
      </c>
      <c r="M32" s="34">
        <f>IF(K32="","",IFERROR(INDEX(natjecanje!S$11:S$410,MATCH(B32,natjecanje!Q$11:Q$410,0)),""))</f>
        <v>1004</v>
      </c>
      <c r="O32" s="121"/>
      <c r="P32" s="115"/>
    </row>
    <row r="33" spans="2:16" x14ac:dyDescent="0.25">
      <c r="B33" s="121">
        <v>292</v>
      </c>
      <c r="C33" s="114" t="s">
        <v>2451</v>
      </c>
      <c r="D33" s="126" t="s">
        <v>1104</v>
      </c>
      <c r="E33" s="127">
        <v>7</v>
      </c>
      <c r="F33" s="127">
        <v>99</v>
      </c>
      <c r="G33" s="114" t="s">
        <v>1099</v>
      </c>
      <c r="H33" s="126">
        <v>0</v>
      </c>
      <c r="I33" s="128">
        <v>292</v>
      </c>
      <c r="K33" s="32">
        <f t="shared" si="0"/>
        <v>24</v>
      </c>
      <c r="L33" s="40">
        <f>IF(K33="","",MAX(L$9:L32)+1)</f>
        <v>1024</v>
      </c>
      <c r="M33" s="34" t="str">
        <f>IF(K33="","",IFERROR(INDEX(natjecanje!S$11:S$410,MATCH(B33,natjecanje!Q$11:Q$410,0)),""))</f>
        <v/>
      </c>
      <c r="O33" s="121"/>
      <c r="P33" s="115"/>
    </row>
    <row r="34" spans="2:16" x14ac:dyDescent="0.25">
      <c r="B34" s="121"/>
      <c r="C34" s="114"/>
      <c r="D34" s="126"/>
      <c r="E34" s="127"/>
      <c r="F34" s="127"/>
      <c r="G34" s="114"/>
      <c r="H34" s="126"/>
      <c r="I34" s="128"/>
      <c r="K34" s="32" t="str">
        <f t="shared" si="0"/>
        <v/>
      </c>
      <c r="L34" s="40" t="str">
        <f>IF(K34="","",MAX(L$9:L33)+1)</f>
        <v/>
      </c>
      <c r="M34" s="34" t="str">
        <f>IF(K34="","",IFERROR(INDEX(natjecanje!S$11:S$410,MATCH(B34,natjecanje!Q$11:Q$410,0)),""))</f>
        <v/>
      </c>
      <c r="O34" s="121"/>
      <c r="P34" s="115"/>
    </row>
    <row r="35" spans="2:16" x14ac:dyDescent="0.25">
      <c r="B35" s="121"/>
      <c r="C35" s="114"/>
      <c r="D35" s="126"/>
      <c r="E35" s="127"/>
      <c r="F35" s="127"/>
      <c r="G35" s="114"/>
      <c r="H35" s="126"/>
      <c r="I35" s="128"/>
      <c r="K35" s="32" t="str">
        <f t="shared" si="0"/>
        <v/>
      </c>
      <c r="L35" s="40" t="str">
        <f>IF(K35="","",MAX(L$9:L34)+1)</f>
        <v/>
      </c>
      <c r="M35" s="34" t="str">
        <f>IF(K35="","",IFERROR(INDEX(natjecanje!S$11:S$410,MATCH(B35,natjecanje!Q$11:Q$410,0)),""))</f>
        <v/>
      </c>
      <c r="O35" s="121"/>
      <c r="P35" s="115"/>
    </row>
    <row r="36" spans="2:16" x14ac:dyDescent="0.25">
      <c r="B36" s="121"/>
      <c r="C36" s="114"/>
      <c r="D36" s="126"/>
      <c r="E36" s="127"/>
      <c r="F36" s="127"/>
      <c r="G36" s="114"/>
      <c r="H36" s="126"/>
      <c r="I36" s="128"/>
      <c r="K36" s="32" t="str">
        <f t="shared" si="0"/>
        <v/>
      </c>
      <c r="L36" s="40" t="str">
        <f>IF(K36="","",MAX(L$9:L35)+1)</f>
        <v/>
      </c>
      <c r="M36" s="34" t="str">
        <f>IF(K36="","",IFERROR(INDEX(natjecanje!S$11:S$410,MATCH(B36,natjecanje!Q$11:Q$410,0)),""))</f>
        <v/>
      </c>
      <c r="O36" s="121"/>
      <c r="P36" s="115"/>
    </row>
    <row r="37" spans="2:16" x14ac:dyDescent="0.25">
      <c r="B37" s="121"/>
      <c r="C37" s="114"/>
      <c r="D37" s="126"/>
      <c r="E37" s="127"/>
      <c r="F37" s="127"/>
      <c r="G37" s="114"/>
      <c r="H37" s="126"/>
      <c r="I37" s="128"/>
      <c r="K37" s="32" t="str">
        <f t="shared" si="0"/>
        <v/>
      </c>
      <c r="L37" s="40" t="str">
        <f>IF(K37="","",MAX(L$9:L36)+1)</f>
        <v/>
      </c>
      <c r="M37" s="34" t="str">
        <f>IF(K37="","",IFERROR(INDEX(natjecanje!S$11:S$410,MATCH(B37,natjecanje!Q$11:Q$410,0)),""))</f>
        <v/>
      </c>
      <c r="O37" s="121"/>
      <c r="P37" s="115"/>
    </row>
    <row r="38" spans="2:16" x14ac:dyDescent="0.25">
      <c r="B38" s="121"/>
      <c r="C38" s="114"/>
      <c r="D38" s="126"/>
      <c r="E38" s="127"/>
      <c r="F38" s="127"/>
      <c r="G38" s="114"/>
      <c r="H38" s="126"/>
      <c r="I38" s="128"/>
      <c r="K38" s="32" t="str">
        <f t="shared" si="0"/>
        <v/>
      </c>
      <c r="L38" s="40" t="str">
        <f>IF(K38="","",MAX(L$9:L37)+1)</f>
        <v/>
      </c>
      <c r="M38" s="34" t="str">
        <f>IF(K38="","",IFERROR(INDEX(natjecanje!S$11:S$410,MATCH(B38,natjecanje!Q$11:Q$410,0)),""))</f>
        <v/>
      </c>
      <c r="O38" s="121"/>
      <c r="P38" s="115"/>
    </row>
    <row r="39" spans="2:16" x14ac:dyDescent="0.25">
      <c r="B39" s="121"/>
      <c r="C39" s="114"/>
      <c r="D39" s="126"/>
      <c r="E39" s="127"/>
      <c r="F39" s="127"/>
      <c r="G39" s="114"/>
      <c r="H39" s="126"/>
      <c r="I39" s="128"/>
      <c r="K39" s="32" t="str">
        <f t="shared" si="0"/>
        <v/>
      </c>
      <c r="L39" s="40" t="str">
        <f>IF(K39="","",MAX(L$9:L38)+1)</f>
        <v/>
      </c>
      <c r="M39" s="34" t="str">
        <f>IF(K39="","",IFERROR(INDEX(natjecanje!S$11:S$410,MATCH(B39,natjecanje!Q$11:Q$410,0)),""))</f>
        <v/>
      </c>
      <c r="O39" s="121"/>
      <c r="P39" s="115"/>
    </row>
    <row r="40" spans="2:16" x14ac:dyDescent="0.25">
      <c r="B40" s="121"/>
      <c r="C40" s="114"/>
      <c r="D40" s="126"/>
      <c r="E40" s="127"/>
      <c r="F40" s="127"/>
      <c r="G40" s="114"/>
      <c r="H40" s="126"/>
      <c r="I40" s="128"/>
      <c r="K40" s="32" t="str">
        <f t="shared" si="0"/>
        <v/>
      </c>
      <c r="L40" s="40" t="str">
        <f>IF(K40="","",MAX(L$9:L39)+1)</f>
        <v/>
      </c>
      <c r="M40" s="34" t="str">
        <f>IF(K40="","",IFERROR(INDEX(natjecanje!S$11:S$410,MATCH(B40,natjecanje!Q$11:Q$410,0)),""))</f>
        <v/>
      </c>
      <c r="O40" s="121"/>
      <c r="P40" s="115"/>
    </row>
    <row r="41" spans="2:16" x14ac:dyDescent="0.25">
      <c r="B41" s="121"/>
      <c r="C41" s="114"/>
      <c r="D41" s="126"/>
      <c r="E41" s="127"/>
      <c r="F41" s="127"/>
      <c r="G41" s="114"/>
      <c r="H41" s="126"/>
      <c r="I41" s="128"/>
      <c r="K41" s="32" t="str">
        <f t="shared" si="0"/>
        <v/>
      </c>
      <c r="L41" s="40" t="str">
        <f>IF(K41="","",MAX(L$9:L40)+1)</f>
        <v/>
      </c>
      <c r="M41" s="34" t="str">
        <f>IF(K41="","",IFERROR(INDEX(natjecanje!S$11:S$410,MATCH(B41,natjecanje!Q$11:Q$410,0)),""))</f>
        <v/>
      </c>
      <c r="O41" s="121"/>
      <c r="P41" s="115"/>
    </row>
    <row r="42" spans="2:16" x14ac:dyDescent="0.25">
      <c r="B42" s="121"/>
      <c r="C42" s="114"/>
      <c r="D42" s="126"/>
      <c r="E42" s="127"/>
      <c r="F42" s="127"/>
      <c r="G42" s="114"/>
      <c r="H42" s="126"/>
      <c r="I42" s="128"/>
      <c r="K42" s="32" t="str">
        <f t="shared" si="0"/>
        <v/>
      </c>
      <c r="L42" s="40" t="str">
        <f>IF(K42="","",MAX(L$9:L41)+1)</f>
        <v/>
      </c>
      <c r="M42" s="34" t="str">
        <f>IF(K42="","",IFERROR(INDEX(natjecanje!S$11:S$410,MATCH(B42,natjecanje!Q$11:Q$410,0)),""))</f>
        <v/>
      </c>
      <c r="O42" s="121"/>
      <c r="P42" s="115"/>
    </row>
    <row r="43" spans="2:16" x14ac:dyDescent="0.25">
      <c r="B43" s="121"/>
      <c r="C43" s="114"/>
      <c r="D43" s="126"/>
      <c r="E43" s="127"/>
      <c r="F43" s="127"/>
      <c r="G43" s="114"/>
      <c r="H43" s="126"/>
      <c r="I43" s="128"/>
      <c r="K43" s="32" t="str">
        <f t="shared" si="0"/>
        <v/>
      </c>
      <c r="L43" s="40" t="str">
        <f>IF(K43="","",MAX(L$9:L42)+1)</f>
        <v/>
      </c>
      <c r="M43" s="34" t="str">
        <f>IF(K43="","",IFERROR(INDEX(natjecanje!S$11:S$410,MATCH(B43,natjecanje!Q$11:Q$410,0)),""))</f>
        <v/>
      </c>
      <c r="O43" s="121"/>
      <c r="P43" s="115"/>
    </row>
    <row r="44" spans="2:16" x14ac:dyDescent="0.25">
      <c r="B44" s="121"/>
      <c r="C44" s="114"/>
      <c r="D44" s="126"/>
      <c r="E44" s="127"/>
      <c r="F44" s="127"/>
      <c r="G44" s="114"/>
      <c r="H44" s="126"/>
      <c r="I44" s="128"/>
      <c r="K44" s="32" t="str">
        <f t="shared" si="0"/>
        <v/>
      </c>
      <c r="L44" s="40" t="str">
        <f>IF(K44="","",MAX(L$9:L43)+1)</f>
        <v/>
      </c>
      <c r="M44" s="34" t="str">
        <f>IF(K44="","",IFERROR(INDEX(natjecanje!S$11:S$410,MATCH(B44,natjecanje!Q$11:Q$410,0)),""))</f>
        <v/>
      </c>
      <c r="O44" s="121"/>
      <c r="P44" s="115"/>
    </row>
    <row r="45" spans="2:16" x14ac:dyDescent="0.25">
      <c r="B45" s="121"/>
      <c r="C45" s="114"/>
      <c r="D45" s="126"/>
      <c r="E45" s="127"/>
      <c r="F45" s="127"/>
      <c r="G45" s="114"/>
      <c r="H45" s="126"/>
      <c r="I45" s="128"/>
      <c r="K45" s="32" t="str">
        <f t="shared" si="0"/>
        <v/>
      </c>
      <c r="L45" s="40" t="str">
        <f>IF(K45="","",MAX(L$9:L44)+1)</f>
        <v/>
      </c>
      <c r="M45" s="34" t="str">
        <f>IF(K45="","",IFERROR(INDEX(natjecanje!S$11:S$410,MATCH(B45,natjecanje!Q$11:Q$410,0)),""))</f>
        <v/>
      </c>
      <c r="O45" s="121"/>
      <c r="P45" s="115"/>
    </row>
    <row r="46" spans="2:16" x14ac:dyDescent="0.25">
      <c r="B46" s="121"/>
      <c r="C46" s="114"/>
      <c r="D46" s="126"/>
      <c r="E46" s="127"/>
      <c r="F46" s="127"/>
      <c r="G46" s="114"/>
      <c r="H46" s="126"/>
      <c r="I46" s="128"/>
      <c r="K46" s="32" t="str">
        <f t="shared" si="0"/>
        <v/>
      </c>
      <c r="L46" s="40" t="str">
        <f>IF(K46="","",MAX(L$9:L45)+1)</f>
        <v/>
      </c>
      <c r="M46" s="34" t="str">
        <f>IF(K46="","",IFERROR(INDEX(natjecanje!S$11:S$410,MATCH(B46,natjecanje!Q$11:Q$410,0)),""))</f>
        <v/>
      </c>
      <c r="O46" s="121"/>
      <c r="P46" s="115"/>
    </row>
    <row r="47" spans="2:16" x14ac:dyDescent="0.25">
      <c r="B47" s="121"/>
      <c r="C47" s="114"/>
      <c r="D47" s="126"/>
      <c r="E47" s="127"/>
      <c r="F47" s="127"/>
      <c r="G47" s="114"/>
      <c r="H47" s="126"/>
      <c r="I47" s="128"/>
      <c r="K47" s="32" t="str">
        <f t="shared" si="0"/>
        <v/>
      </c>
      <c r="L47" s="40" t="str">
        <f>IF(K47="","",MAX(L$9:L46)+1)</f>
        <v/>
      </c>
      <c r="M47" s="34" t="str">
        <f>IF(K47="","",IFERROR(INDEX(natjecanje!S$11:S$410,MATCH(B47,natjecanje!Q$11:Q$410,0)),""))</f>
        <v/>
      </c>
      <c r="O47" s="121"/>
      <c r="P47" s="115"/>
    </row>
    <row r="48" spans="2:16" x14ac:dyDescent="0.25">
      <c r="B48" s="121"/>
      <c r="C48" s="114"/>
      <c r="D48" s="126"/>
      <c r="E48" s="127"/>
      <c r="F48" s="127"/>
      <c r="G48" s="114"/>
      <c r="H48" s="126"/>
      <c r="I48" s="128"/>
      <c r="K48" s="32" t="str">
        <f t="shared" si="0"/>
        <v/>
      </c>
      <c r="L48" s="40" t="str">
        <f>IF(K48="","",MAX(L$9:L47)+1)</f>
        <v/>
      </c>
      <c r="M48" s="34" t="str">
        <f>IF(K48="","",IFERROR(INDEX(natjecanje!S$11:S$410,MATCH(B48,natjecanje!Q$11:Q$410,0)),""))</f>
        <v/>
      </c>
      <c r="O48" s="121"/>
      <c r="P48" s="115"/>
    </row>
    <row r="49" spans="2:16" x14ac:dyDescent="0.25">
      <c r="B49" s="121"/>
      <c r="C49" s="114"/>
      <c r="D49" s="126"/>
      <c r="E49" s="127"/>
      <c r="F49" s="127"/>
      <c r="G49" s="114"/>
      <c r="H49" s="126"/>
      <c r="I49" s="128"/>
      <c r="K49" s="32" t="str">
        <f t="shared" si="0"/>
        <v/>
      </c>
      <c r="L49" s="40" t="str">
        <f>IF(K49="","",MAX(L$9:L48)+1)</f>
        <v/>
      </c>
      <c r="M49" s="34" t="str">
        <f>IF(K49="","",IFERROR(INDEX(natjecanje!S$11:S$410,MATCH(B49,natjecanje!Q$11:Q$410,0)),""))</f>
        <v/>
      </c>
      <c r="O49" s="121"/>
      <c r="P49" s="115"/>
    </row>
    <row r="50" spans="2:16" x14ac:dyDescent="0.25">
      <c r="B50" s="121"/>
      <c r="C50" s="114"/>
      <c r="D50" s="126"/>
      <c r="E50" s="127"/>
      <c r="F50" s="127"/>
      <c r="G50" s="114"/>
      <c r="H50" s="126"/>
      <c r="I50" s="128"/>
      <c r="K50" s="32" t="str">
        <f t="shared" si="0"/>
        <v/>
      </c>
      <c r="L50" s="40" t="str">
        <f>IF(K50="","",MAX(L$9:L49)+1)</f>
        <v/>
      </c>
      <c r="M50" s="34" t="str">
        <f>IF(K50="","",IFERROR(INDEX(natjecanje!S$11:S$410,MATCH(B50,natjecanje!Q$11:Q$410,0)),""))</f>
        <v/>
      </c>
      <c r="O50" s="121"/>
      <c r="P50" s="115"/>
    </row>
    <row r="51" spans="2:16" x14ac:dyDescent="0.25">
      <c r="B51" s="121"/>
      <c r="C51" s="114"/>
      <c r="D51" s="126"/>
      <c r="E51" s="127"/>
      <c r="F51" s="127"/>
      <c r="G51" s="114"/>
      <c r="H51" s="126"/>
      <c r="I51" s="128"/>
      <c r="K51" s="32" t="str">
        <f t="shared" si="0"/>
        <v/>
      </c>
      <c r="L51" s="40" t="str">
        <f>IF(K51="","",MAX(L$9:L50)+1)</f>
        <v/>
      </c>
      <c r="M51" s="34" t="str">
        <f>IF(K51="","",IFERROR(INDEX(natjecanje!S$11:S$410,MATCH(B51,natjecanje!Q$11:Q$410,0)),""))</f>
        <v/>
      </c>
      <c r="O51" s="121"/>
      <c r="P51" s="115"/>
    </row>
    <row r="52" spans="2:16" x14ac:dyDescent="0.25">
      <c r="B52" s="121"/>
      <c r="C52" s="114"/>
      <c r="D52" s="126"/>
      <c r="E52" s="127"/>
      <c r="F52" s="127"/>
      <c r="G52" s="114"/>
      <c r="H52" s="126"/>
      <c r="I52" s="128"/>
      <c r="K52" s="32" t="str">
        <f t="shared" si="0"/>
        <v/>
      </c>
      <c r="L52" s="40" t="str">
        <f>IF(K52="","",MAX(L$9:L51)+1)</f>
        <v/>
      </c>
      <c r="M52" s="34" t="str">
        <f>IF(K52="","",IFERROR(INDEX(natjecanje!S$11:S$410,MATCH(B52,natjecanje!Q$11:Q$410,0)),""))</f>
        <v/>
      </c>
      <c r="O52" s="121"/>
      <c r="P52" s="115"/>
    </row>
    <row r="53" spans="2:16" x14ac:dyDescent="0.25">
      <c r="B53" s="121"/>
      <c r="C53" s="114"/>
      <c r="D53" s="126"/>
      <c r="E53" s="127"/>
      <c r="F53" s="127"/>
      <c r="G53" s="114"/>
      <c r="H53" s="126"/>
      <c r="I53" s="128"/>
      <c r="K53" s="32" t="str">
        <f t="shared" si="0"/>
        <v/>
      </c>
      <c r="L53" s="40" t="str">
        <f>IF(K53="","",MAX(L$9:L52)+1)</f>
        <v/>
      </c>
      <c r="M53" s="34" t="str">
        <f>IF(K53="","",IFERROR(INDEX(natjecanje!S$11:S$410,MATCH(B53,natjecanje!Q$11:Q$410,0)),""))</f>
        <v/>
      </c>
      <c r="O53" s="121"/>
      <c r="P53" s="115"/>
    </row>
    <row r="54" spans="2:16" x14ac:dyDescent="0.25">
      <c r="B54" s="121"/>
      <c r="C54" s="114"/>
      <c r="D54" s="126"/>
      <c r="E54" s="127"/>
      <c r="F54" s="127"/>
      <c r="G54" s="114"/>
      <c r="H54" s="126"/>
      <c r="I54" s="128"/>
      <c r="K54" s="32" t="str">
        <f t="shared" si="0"/>
        <v/>
      </c>
      <c r="L54" s="40" t="str">
        <f>IF(K54="","",MAX(L$9:L53)+1)</f>
        <v/>
      </c>
      <c r="M54" s="34" t="str">
        <f>IF(K54="","",IFERROR(INDEX(natjecanje!S$11:S$410,MATCH(B54,natjecanje!Q$11:Q$410,0)),""))</f>
        <v/>
      </c>
      <c r="O54" s="121"/>
      <c r="P54" s="115"/>
    </row>
    <row r="55" spans="2:16" x14ac:dyDescent="0.25">
      <c r="B55" s="121"/>
      <c r="C55" s="114"/>
      <c r="D55" s="126"/>
      <c r="E55" s="127"/>
      <c r="F55" s="127"/>
      <c r="G55" s="114"/>
      <c r="H55" s="126"/>
      <c r="I55" s="128"/>
      <c r="K55" s="32" t="str">
        <f t="shared" si="0"/>
        <v/>
      </c>
      <c r="L55" s="40" t="str">
        <f>IF(K55="","",MAX(L$9:L54)+1)</f>
        <v/>
      </c>
      <c r="M55" s="34" t="str">
        <f>IF(K55="","",IFERROR(INDEX(natjecanje!S$11:S$410,MATCH(B55,natjecanje!Q$11:Q$410,0)),""))</f>
        <v/>
      </c>
      <c r="O55" s="121"/>
      <c r="P55" s="115"/>
    </row>
    <row r="56" spans="2:16" x14ac:dyDescent="0.25">
      <c r="B56" s="121"/>
      <c r="C56" s="114"/>
      <c r="D56" s="126"/>
      <c r="E56" s="127"/>
      <c r="F56" s="127"/>
      <c r="G56" s="114"/>
      <c r="H56" s="126"/>
      <c r="I56" s="128"/>
      <c r="K56" s="32" t="str">
        <f t="shared" si="0"/>
        <v/>
      </c>
      <c r="L56" s="40" t="str">
        <f>IF(K56="","",MAX(L$9:L55)+1)</f>
        <v/>
      </c>
      <c r="M56" s="34" t="str">
        <f>IF(K56="","",IFERROR(INDEX(natjecanje!S$11:S$410,MATCH(B56,natjecanje!Q$11:Q$410,0)),""))</f>
        <v/>
      </c>
      <c r="O56" s="121"/>
      <c r="P56" s="115"/>
    </row>
    <row r="57" spans="2:16" x14ac:dyDescent="0.25">
      <c r="B57" s="121"/>
      <c r="C57" s="114"/>
      <c r="D57" s="126"/>
      <c r="E57" s="127"/>
      <c r="F57" s="127"/>
      <c r="G57" s="114"/>
      <c r="H57" s="126"/>
      <c r="I57" s="128"/>
      <c r="K57" s="32" t="str">
        <f t="shared" si="0"/>
        <v/>
      </c>
      <c r="L57" s="40" t="str">
        <f>IF(K57="","",MAX(L$9:L56)+1)</f>
        <v/>
      </c>
      <c r="M57" s="34" t="str">
        <f>IF(K57="","",IFERROR(INDEX(natjecanje!S$11:S$410,MATCH(B57,natjecanje!Q$11:Q$410,0)),""))</f>
        <v/>
      </c>
      <c r="O57" s="121"/>
      <c r="P57" s="115"/>
    </row>
    <row r="58" spans="2:16" x14ac:dyDescent="0.25">
      <c r="B58" s="121"/>
      <c r="C58" s="114"/>
      <c r="D58" s="126"/>
      <c r="E58" s="127"/>
      <c r="F58" s="127"/>
      <c r="G58" s="114"/>
      <c r="H58" s="126"/>
      <c r="I58" s="128"/>
      <c r="K58" s="32" t="str">
        <f t="shared" si="0"/>
        <v/>
      </c>
      <c r="L58" s="40" t="str">
        <f>IF(K58="","",MAX(L$9:L57)+1)</f>
        <v/>
      </c>
      <c r="M58" s="34" t="str">
        <f>IF(K58="","",IFERROR(INDEX(natjecanje!S$11:S$410,MATCH(B58,natjecanje!Q$11:Q$410,0)),""))</f>
        <v/>
      </c>
      <c r="O58" s="121"/>
      <c r="P58" s="115"/>
    </row>
    <row r="59" spans="2:16" ht="15.75" thickBot="1" x14ac:dyDescent="0.3">
      <c r="B59" s="122"/>
      <c r="C59" s="117"/>
      <c r="D59" s="129"/>
      <c r="E59" s="130"/>
      <c r="F59" s="130"/>
      <c r="G59" s="117"/>
      <c r="H59" s="129"/>
      <c r="I59" s="131"/>
      <c r="K59" s="35" t="str">
        <f t="shared" si="0"/>
        <v/>
      </c>
      <c r="L59" s="41" t="str">
        <f>IF(K59="","",MAX(L$9:L58)+1)</f>
        <v/>
      </c>
      <c r="M59" s="37" t="str">
        <f>IF(K59="","",IFERROR(INDEX(natjecanje!S$11:S$410,MATCH(B59,natjecanje!Q$11:Q$410,0)),""))</f>
        <v/>
      </c>
      <c r="O59" s="122"/>
      <c r="P59" s="118"/>
    </row>
  </sheetData>
  <sheetProtection sheet="1" objects="1" scenarios="1"/>
  <mergeCells count="5">
    <mergeCell ref="B6:I6"/>
    <mergeCell ref="O6:P6"/>
    <mergeCell ref="B4:I4"/>
    <mergeCell ref="O4:P4"/>
    <mergeCell ref="B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topLeftCell="A7" workbookViewId="0">
      <selection activeCell="A7" sqref="A7"/>
    </sheetView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276" t="s">
        <v>1165</v>
      </c>
      <c r="C2" s="278"/>
    </row>
    <row r="3" spans="2:3" ht="15.75" thickBot="1" x14ac:dyDescent="0.3"/>
    <row r="4" spans="2:3" ht="21.75" thickBot="1" x14ac:dyDescent="0.4">
      <c r="B4" s="282" t="s">
        <v>1132</v>
      </c>
      <c r="C4" s="284"/>
    </row>
    <row r="5" spans="2:3" ht="15.75" thickBot="1" x14ac:dyDescent="0.3"/>
    <row r="6" spans="2:3" ht="110.25" customHeight="1" thickBot="1" x14ac:dyDescent="0.3">
      <c r="B6" s="288" t="s">
        <v>1166</v>
      </c>
      <c r="C6" s="289"/>
    </row>
    <row r="8" spans="2:3" x14ac:dyDescent="0.25">
      <c r="B8" s="27" t="s">
        <v>1159</v>
      </c>
      <c r="C8" s="28" t="s">
        <v>1158</v>
      </c>
    </row>
    <row r="9" spans="2:3" ht="7.5" customHeight="1" thickBot="1" x14ac:dyDescent="0.3">
      <c r="B9" s="3"/>
      <c r="C9" s="3"/>
    </row>
    <row r="10" spans="2:3" x14ac:dyDescent="0.25">
      <c r="B10" s="110">
        <v>1</v>
      </c>
      <c r="C10" s="112" t="s">
        <v>4302</v>
      </c>
    </row>
    <row r="11" spans="2:3" x14ac:dyDescent="0.25">
      <c r="B11" s="113">
        <v>2</v>
      </c>
      <c r="C11" s="115" t="s">
        <v>4303</v>
      </c>
    </row>
    <row r="12" spans="2:3" x14ac:dyDescent="0.25">
      <c r="B12" s="113">
        <v>3</v>
      </c>
      <c r="C12" s="115" t="s">
        <v>4304</v>
      </c>
    </row>
    <row r="13" spans="2:3" x14ac:dyDescent="0.25">
      <c r="B13" s="113">
        <v>4</v>
      </c>
      <c r="C13" s="115" t="s">
        <v>4305</v>
      </c>
    </row>
    <row r="14" spans="2:3" x14ac:dyDescent="0.25">
      <c r="B14" s="113">
        <v>5</v>
      </c>
      <c r="C14" s="115" t="s">
        <v>4306</v>
      </c>
    </row>
    <row r="15" spans="2:3" x14ac:dyDescent="0.25">
      <c r="B15" s="113">
        <v>6</v>
      </c>
      <c r="C15" s="115" t="s">
        <v>4307</v>
      </c>
    </row>
    <row r="16" spans="2:3" x14ac:dyDescent="0.25">
      <c r="B16" s="113">
        <v>7</v>
      </c>
      <c r="C16" s="115" t="s">
        <v>4308</v>
      </c>
    </row>
    <row r="17" spans="2:3" x14ac:dyDescent="0.25">
      <c r="B17" s="113">
        <v>8</v>
      </c>
      <c r="C17" s="115" t="s">
        <v>4309</v>
      </c>
    </row>
    <row r="18" spans="2:3" x14ac:dyDescent="0.25">
      <c r="B18" s="113">
        <v>9</v>
      </c>
      <c r="C18" s="115" t="s">
        <v>4310</v>
      </c>
    </row>
    <row r="19" spans="2:3" x14ac:dyDescent="0.25">
      <c r="B19" s="113">
        <v>10</v>
      </c>
      <c r="C19" s="115" t="s">
        <v>4311</v>
      </c>
    </row>
    <row r="20" spans="2:3" x14ac:dyDescent="0.25">
      <c r="B20" s="113">
        <v>11</v>
      </c>
      <c r="C20" s="115" t="s">
        <v>4312</v>
      </c>
    </row>
    <row r="21" spans="2:3" x14ac:dyDescent="0.25">
      <c r="B21" s="113">
        <v>12</v>
      </c>
      <c r="C21" s="115" t="s">
        <v>4313</v>
      </c>
    </row>
    <row r="22" spans="2:3" x14ac:dyDescent="0.25">
      <c r="B22" s="113">
        <v>13</v>
      </c>
      <c r="C22" s="115" t="s">
        <v>4314</v>
      </c>
    </row>
    <row r="23" spans="2:3" x14ac:dyDescent="0.25">
      <c r="B23" s="113">
        <v>14</v>
      </c>
      <c r="C23" s="115" t="s">
        <v>4315</v>
      </c>
    </row>
    <row r="24" spans="2:3" x14ac:dyDescent="0.25">
      <c r="B24" s="113">
        <v>15</v>
      </c>
      <c r="C24" s="115" t="s">
        <v>4316</v>
      </c>
    </row>
    <row r="25" spans="2:3" x14ac:dyDescent="0.25">
      <c r="B25" s="113">
        <v>16</v>
      </c>
      <c r="C25" s="115" t="s">
        <v>4317</v>
      </c>
    </row>
    <row r="26" spans="2:3" x14ac:dyDescent="0.25">
      <c r="B26" s="113">
        <v>17</v>
      </c>
      <c r="C26" s="115" t="s">
        <v>4318</v>
      </c>
    </row>
    <row r="27" spans="2:3" x14ac:dyDescent="0.25">
      <c r="B27" s="113">
        <v>18</v>
      </c>
      <c r="C27" s="115" t="s">
        <v>4319</v>
      </c>
    </row>
    <row r="28" spans="2:3" x14ac:dyDescent="0.25">
      <c r="B28" s="113">
        <v>19</v>
      </c>
      <c r="C28" s="115" t="s">
        <v>4320</v>
      </c>
    </row>
    <row r="29" spans="2:3" x14ac:dyDescent="0.25">
      <c r="B29" s="113">
        <v>20</v>
      </c>
      <c r="C29" s="115" t="s">
        <v>4321</v>
      </c>
    </row>
    <row r="30" spans="2:3" x14ac:dyDescent="0.25">
      <c r="B30" s="113">
        <v>21</v>
      </c>
      <c r="C30" s="115" t="s">
        <v>4322</v>
      </c>
    </row>
    <row r="31" spans="2:3" x14ac:dyDescent="0.25">
      <c r="B31" s="113">
        <v>22</v>
      </c>
      <c r="C31" s="115" t="s">
        <v>4323</v>
      </c>
    </row>
    <row r="32" spans="2:3" x14ac:dyDescent="0.25">
      <c r="B32" s="113">
        <v>23</v>
      </c>
      <c r="C32" s="115" t="s">
        <v>4324</v>
      </c>
    </row>
    <row r="33" spans="2:3" x14ac:dyDescent="0.25">
      <c r="B33" s="113">
        <v>24</v>
      </c>
      <c r="C33" s="115" t="s">
        <v>4325</v>
      </c>
    </row>
    <row r="34" spans="2:3" x14ac:dyDescent="0.25">
      <c r="B34" s="113">
        <v>25</v>
      </c>
      <c r="C34" s="115" t="s">
        <v>4326</v>
      </c>
    </row>
    <row r="35" spans="2:3" x14ac:dyDescent="0.25">
      <c r="B35" s="113">
        <v>26</v>
      </c>
      <c r="C35" s="115" t="s">
        <v>4327</v>
      </c>
    </row>
    <row r="36" spans="2:3" x14ac:dyDescent="0.25">
      <c r="B36" s="113">
        <v>27</v>
      </c>
      <c r="C36" s="115" t="s">
        <v>4328</v>
      </c>
    </row>
    <row r="37" spans="2:3" x14ac:dyDescent="0.25">
      <c r="B37" s="113">
        <v>28</v>
      </c>
      <c r="C37" s="115" t="s">
        <v>4329</v>
      </c>
    </row>
    <row r="38" spans="2:3" x14ac:dyDescent="0.25">
      <c r="B38" s="113">
        <v>29</v>
      </c>
      <c r="C38" s="115" t="s">
        <v>4330</v>
      </c>
    </row>
    <row r="39" spans="2:3" x14ac:dyDescent="0.25">
      <c r="B39" s="113">
        <v>30</v>
      </c>
      <c r="C39" s="115" t="s">
        <v>4331</v>
      </c>
    </row>
    <row r="40" spans="2:3" x14ac:dyDescent="0.25">
      <c r="B40" s="113">
        <v>31</v>
      </c>
      <c r="C40" s="115" t="s">
        <v>4332</v>
      </c>
    </row>
    <row r="41" spans="2:3" x14ac:dyDescent="0.25">
      <c r="B41" s="113">
        <v>32</v>
      </c>
      <c r="C41" s="115" t="s">
        <v>4333</v>
      </c>
    </row>
    <row r="42" spans="2:3" x14ac:dyDescent="0.25">
      <c r="B42" s="113">
        <v>33</v>
      </c>
      <c r="C42" s="115" t="s">
        <v>1168</v>
      </c>
    </row>
    <row r="43" spans="2:3" x14ac:dyDescent="0.25">
      <c r="B43" s="113">
        <v>34</v>
      </c>
      <c r="C43" s="115" t="s">
        <v>1179</v>
      </c>
    </row>
    <row r="44" spans="2:3" x14ac:dyDescent="0.25">
      <c r="B44" s="113"/>
      <c r="C44" s="115"/>
    </row>
    <row r="45" spans="2:3" x14ac:dyDescent="0.25">
      <c r="B45" s="113"/>
      <c r="C45" s="115"/>
    </row>
    <row r="46" spans="2:3" x14ac:dyDescent="0.25">
      <c r="B46" s="113"/>
      <c r="C46" s="115"/>
    </row>
    <row r="47" spans="2:3" x14ac:dyDescent="0.25">
      <c r="B47" s="113"/>
      <c r="C47" s="115"/>
    </row>
    <row r="48" spans="2:3" x14ac:dyDescent="0.25">
      <c r="B48" s="113"/>
      <c r="C48" s="115"/>
    </row>
    <row r="49" spans="2:3" x14ac:dyDescent="0.25">
      <c r="B49" s="113"/>
      <c r="C49" s="115"/>
    </row>
    <row r="50" spans="2:3" x14ac:dyDescent="0.25">
      <c r="B50" s="113"/>
      <c r="C50" s="115"/>
    </row>
    <row r="51" spans="2:3" x14ac:dyDescent="0.25">
      <c r="B51" s="113"/>
      <c r="C51" s="115"/>
    </row>
    <row r="52" spans="2:3" x14ac:dyDescent="0.25">
      <c r="B52" s="113"/>
      <c r="C52" s="115"/>
    </row>
    <row r="53" spans="2:3" x14ac:dyDescent="0.25">
      <c r="B53" s="113"/>
      <c r="C53" s="115"/>
    </row>
    <row r="54" spans="2:3" x14ac:dyDescent="0.25">
      <c r="B54" s="113"/>
      <c r="C54" s="115"/>
    </row>
    <row r="55" spans="2:3" x14ac:dyDescent="0.25">
      <c r="B55" s="113"/>
      <c r="C55" s="115"/>
    </row>
    <row r="56" spans="2:3" x14ac:dyDescent="0.25">
      <c r="B56" s="113"/>
      <c r="C56" s="115"/>
    </row>
    <row r="57" spans="2:3" x14ac:dyDescent="0.25">
      <c r="B57" s="113"/>
      <c r="C57" s="115"/>
    </row>
    <row r="58" spans="2:3" x14ac:dyDescent="0.25">
      <c r="B58" s="113"/>
      <c r="C58" s="115"/>
    </row>
    <row r="59" spans="2:3" ht="15.75" thickBot="1" x14ac:dyDescent="0.3">
      <c r="B59" s="116"/>
      <c r="C59" s="118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/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276" t="s">
        <v>1182</v>
      </c>
      <c r="C2" s="277"/>
      <c r="D2" s="277"/>
      <c r="E2" s="278"/>
    </row>
    <row r="3" spans="2:5" ht="15.75" thickBot="1" x14ac:dyDescent="0.3"/>
    <row r="4" spans="2:5" ht="21.75" thickBot="1" x14ac:dyDescent="0.4">
      <c r="B4" s="282" t="s">
        <v>1132</v>
      </c>
      <c r="C4" s="283"/>
      <c r="D4" s="283"/>
      <c r="E4" s="284"/>
    </row>
    <row r="5" spans="2:5" ht="15.75" thickBot="1" x14ac:dyDescent="0.3"/>
    <row r="6" spans="2:5" ht="91.5" customHeight="1" thickBot="1" x14ac:dyDescent="0.3">
      <c r="B6" s="288" t="s">
        <v>1246</v>
      </c>
      <c r="C6" s="290"/>
      <c r="D6" s="290"/>
      <c r="E6" s="289"/>
    </row>
    <row r="8" spans="2:5" x14ac:dyDescent="0.25">
      <c r="B8" s="27" t="s">
        <v>1183</v>
      </c>
      <c r="C8" s="103" t="s">
        <v>1106</v>
      </c>
      <c r="D8" s="103" t="s">
        <v>1081</v>
      </c>
      <c r="E8" s="28" t="s">
        <v>1184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110">
        <v>1</v>
      </c>
      <c r="C10" s="111" t="s">
        <v>1185</v>
      </c>
      <c r="D10" s="111" t="s">
        <v>1186</v>
      </c>
      <c r="E10" s="112">
        <v>0</v>
      </c>
    </row>
    <row r="11" spans="2:5" x14ac:dyDescent="0.25">
      <c r="B11" s="113">
        <v>2</v>
      </c>
      <c r="C11" s="114" t="s">
        <v>1187</v>
      </c>
      <c r="D11" s="114" t="s">
        <v>1247</v>
      </c>
      <c r="E11" s="115" t="s">
        <v>1188</v>
      </c>
    </row>
    <row r="12" spans="2:5" x14ac:dyDescent="0.25">
      <c r="B12" s="113">
        <v>3</v>
      </c>
      <c r="C12" s="114" t="s">
        <v>1189</v>
      </c>
      <c r="D12" s="114" t="s">
        <v>1190</v>
      </c>
      <c r="E12" s="115">
        <v>3</v>
      </c>
    </row>
    <row r="13" spans="2:5" x14ac:dyDescent="0.25">
      <c r="B13" s="113">
        <v>4</v>
      </c>
      <c r="C13" s="114" t="s">
        <v>1191</v>
      </c>
      <c r="D13" s="114" t="s">
        <v>1192</v>
      </c>
      <c r="E13" s="115">
        <v>2</v>
      </c>
    </row>
    <row r="14" spans="2:5" x14ac:dyDescent="0.25">
      <c r="B14" s="113">
        <v>5</v>
      </c>
      <c r="C14" s="114" t="s">
        <v>1193</v>
      </c>
      <c r="D14" s="114" t="s">
        <v>1194</v>
      </c>
      <c r="E14" s="115">
        <v>4</v>
      </c>
    </row>
    <row r="15" spans="2:5" x14ac:dyDescent="0.25">
      <c r="B15" s="113">
        <v>6</v>
      </c>
      <c r="C15" s="114" t="s">
        <v>1195</v>
      </c>
      <c r="D15" s="114" t="s">
        <v>1196</v>
      </c>
      <c r="E15" s="115">
        <v>1</v>
      </c>
    </row>
    <row r="16" spans="2:5" x14ac:dyDescent="0.25">
      <c r="B16" s="113"/>
      <c r="C16" s="114"/>
      <c r="D16" s="114"/>
      <c r="E16" s="115"/>
    </row>
    <row r="17" spans="2:5" x14ac:dyDescent="0.25">
      <c r="B17" s="113"/>
      <c r="C17" s="114"/>
      <c r="D17" s="114"/>
      <c r="E17" s="115"/>
    </row>
    <row r="18" spans="2:5" x14ac:dyDescent="0.25">
      <c r="B18" s="113"/>
      <c r="C18" s="114"/>
      <c r="D18" s="114"/>
      <c r="E18" s="115"/>
    </row>
    <row r="19" spans="2:5" x14ac:dyDescent="0.25">
      <c r="B19" s="113"/>
      <c r="C19" s="114"/>
      <c r="D19" s="114"/>
      <c r="E19" s="115"/>
    </row>
    <row r="20" spans="2:5" x14ac:dyDescent="0.25">
      <c r="B20" s="113"/>
      <c r="C20" s="114"/>
      <c r="D20" s="114"/>
      <c r="E20" s="115"/>
    </row>
    <row r="21" spans="2:5" x14ac:dyDescent="0.25">
      <c r="B21" s="113"/>
      <c r="C21" s="114"/>
      <c r="D21" s="114"/>
      <c r="E21" s="115"/>
    </row>
    <row r="22" spans="2:5" x14ac:dyDescent="0.25">
      <c r="B22" s="113"/>
      <c r="C22" s="114"/>
      <c r="D22" s="114"/>
      <c r="E22" s="115"/>
    </row>
    <row r="23" spans="2:5" x14ac:dyDescent="0.25">
      <c r="B23" s="113"/>
      <c r="C23" s="114"/>
      <c r="D23" s="114"/>
      <c r="E23" s="115"/>
    </row>
    <row r="24" spans="2:5" x14ac:dyDescent="0.25">
      <c r="B24" s="113"/>
      <c r="C24" s="114"/>
      <c r="D24" s="114"/>
      <c r="E24" s="115"/>
    </row>
    <row r="25" spans="2:5" x14ac:dyDescent="0.25">
      <c r="B25" s="113"/>
      <c r="C25" s="114"/>
      <c r="D25" s="114"/>
      <c r="E25" s="115"/>
    </row>
    <row r="26" spans="2:5" x14ac:dyDescent="0.25">
      <c r="B26" s="113"/>
      <c r="C26" s="114"/>
      <c r="D26" s="114"/>
      <c r="E26" s="115"/>
    </row>
    <row r="27" spans="2:5" x14ac:dyDescent="0.25">
      <c r="B27" s="113"/>
      <c r="C27" s="114"/>
      <c r="D27" s="114"/>
      <c r="E27" s="115"/>
    </row>
    <row r="28" spans="2:5" x14ac:dyDescent="0.25">
      <c r="B28" s="113"/>
      <c r="C28" s="114"/>
      <c r="D28" s="114"/>
      <c r="E28" s="115"/>
    </row>
    <row r="29" spans="2:5" ht="15.75" thickBot="1" x14ac:dyDescent="0.3">
      <c r="B29" s="116"/>
      <c r="C29" s="117"/>
      <c r="D29" s="117"/>
      <c r="E29" s="118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topLeftCell="A184" workbookViewId="0">
      <selection activeCell="B2" sqref="B2"/>
    </sheetView>
  </sheetViews>
  <sheetFormatPr defaultRowHeight="15" x14ac:dyDescent="0.25"/>
  <cols>
    <col min="1" max="1" width="2.85546875" style="157" customWidth="1"/>
    <col min="2" max="16384" width="9.140625" style="157"/>
  </cols>
  <sheetData>
    <row r="1" spans="2:105" ht="15.75" thickBot="1" x14ac:dyDescent="0.3">
      <c r="B1" s="157">
        <v>1</v>
      </c>
      <c r="C1" s="157">
        <f>B1+1</f>
        <v>2</v>
      </c>
      <c r="D1" s="157">
        <f t="shared" ref="D1:BO1" si="0">C1+1</f>
        <v>3</v>
      </c>
      <c r="E1" s="157">
        <f t="shared" si="0"/>
        <v>4</v>
      </c>
      <c r="F1" s="157">
        <f t="shared" si="0"/>
        <v>5</v>
      </c>
      <c r="G1" s="157">
        <f t="shared" si="0"/>
        <v>6</v>
      </c>
      <c r="H1" s="157">
        <f t="shared" si="0"/>
        <v>7</v>
      </c>
      <c r="I1" s="157">
        <f t="shared" si="0"/>
        <v>8</v>
      </c>
      <c r="J1" s="157">
        <f t="shared" si="0"/>
        <v>9</v>
      </c>
      <c r="K1" s="157">
        <f t="shared" si="0"/>
        <v>10</v>
      </c>
      <c r="L1" s="157">
        <f t="shared" si="0"/>
        <v>11</v>
      </c>
      <c r="M1" s="157">
        <f t="shared" si="0"/>
        <v>12</v>
      </c>
      <c r="N1" s="157">
        <f t="shared" si="0"/>
        <v>13</v>
      </c>
      <c r="O1" s="157">
        <f t="shared" si="0"/>
        <v>14</v>
      </c>
      <c r="P1" s="157">
        <f t="shared" si="0"/>
        <v>15</v>
      </c>
      <c r="Q1" s="157">
        <f t="shared" si="0"/>
        <v>16</v>
      </c>
      <c r="R1" s="157">
        <f t="shared" si="0"/>
        <v>17</v>
      </c>
      <c r="S1" s="157">
        <f t="shared" si="0"/>
        <v>18</v>
      </c>
      <c r="T1" s="157">
        <f t="shared" si="0"/>
        <v>19</v>
      </c>
      <c r="U1" s="157">
        <f t="shared" si="0"/>
        <v>20</v>
      </c>
      <c r="V1" s="157">
        <f t="shared" si="0"/>
        <v>21</v>
      </c>
      <c r="W1" s="157">
        <f t="shared" si="0"/>
        <v>22</v>
      </c>
      <c r="X1" s="157">
        <f t="shared" si="0"/>
        <v>23</v>
      </c>
      <c r="Y1" s="157">
        <f t="shared" si="0"/>
        <v>24</v>
      </c>
      <c r="Z1" s="157">
        <f t="shared" si="0"/>
        <v>25</v>
      </c>
      <c r="AA1" s="157">
        <f t="shared" si="0"/>
        <v>26</v>
      </c>
      <c r="AB1" s="157">
        <f t="shared" si="0"/>
        <v>27</v>
      </c>
      <c r="AC1" s="157">
        <f t="shared" si="0"/>
        <v>28</v>
      </c>
      <c r="AD1" s="157">
        <f t="shared" si="0"/>
        <v>29</v>
      </c>
      <c r="AE1" s="157">
        <f t="shared" si="0"/>
        <v>30</v>
      </c>
      <c r="AF1" s="157">
        <f t="shared" si="0"/>
        <v>31</v>
      </c>
      <c r="AG1" s="157">
        <f t="shared" si="0"/>
        <v>32</v>
      </c>
      <c r="AH1" s="157">
        <f t="shared" si="0"/>
        <v>33</v>
      </c>
      <c r="AI1" s="157">
        <f t="shared" si="0"/>
        <v>34</v>
      </c>
      <c r="AJ1" s="157">
        <f t="shared" si="0"/>
        <v>35</v>
      </c>
      <c r="AK1" s="157">
        <f t="shared" si="0"/>
        <v>36</v>
      </c>
      <c r="AL1" s="157">
        <f t="shared" si="0"/>
        <v>37</v>
      </c>
      <c r="AM1" s="157">
        <f t="shared" si="0"/>
        <v>38</v>
      </c>
      <c r="AN1" s="157">
        <f t="shared" si="0"/>
        <v>39</v>
      </c>
      <c r="AO1" s="157">
        <f t="shared" si="0"/>
        <v>40</v>
      </c>
      <c r="AP1" s="157">
        <f t="shared" si="0"/>
        <v>41</v>
      </c>
      <c r="AQ1" s="157">
        <f t="shared" si="0"/>
        <v>42</v>
      </c>
      <c r="AR1" s="157">
        <f t="shared" si="0"/>
        <v>43</v>
      </c>
      <c r="AS1" s="157">
        <f t="shared" si="0"/>
        <v>44</v>
      </c>
      <c r="AT1" s="157">
        <f t="shared" si="0"/>
        <v>45</v>
      </c>
      <c r="AU1" s="157">
        <f t="shared" si="0"/>
        <v>46</v>
      </c>
      <c r="AV1" s="157">
        <f t="shared" si="0"/>
        <v>47</v>
      </c>
      <c r="AW1" s="157">
        <f t="shared" si="0"/>
        <v>48</v>
      </c>
      <c r="AX1" s="157">
        <f t="shared" si="0"/>
        <v>49</v>
      </c>
      <c r="AY1" s="157">
        <f t="shared" si="0"/>
        <v>50</v>
      </c>
      <c r="AZ1" s="157">
        <f t="shared" si="0"/>
        <v>51</v>
      </c>
      <c r="BA1" s="157">
        <f t="shared" si="0"/>
        <v>52</v>
      </c>
      <c r="BB1" s="157">
        <f t="shared" si="0"/>
        <v>53</v>
      </c>
      <c r="BC1" s="157">
        <f t="shared" si="0"/>
        <v>54</v>
      </c>
      <c r="BD1" s="157">
        <f t="shared" si="0"/>
        <v>55</v>
      </c>
      <c r="BE1" s="157">
        <f t="shared" si="0"/>
        <v>56</v>
      </c>
      <c r="BF1" s="157">
        <f t="shared" si="0"/>
        <v>57</v>
      </c>
      <c r="BG1" s="157">
        <f t="shared" si="0"/>
        <v>58</v>
      </c>
      <c r="BH1" s="157">
        <f t="shared" si="0"/>
        <v>59</v>
      </c>
      <c r="BI1" s="157">
        <f t="shared" si="0"/>
        <v>60</v>
      </c>
      <c r="BJ1" s="157">
        <f t="shared" si="0"/>
        <v>61</v>
      </c>
      <c r="BK1" s="157">
        <f t="shared" si="0"/>
        <v>62</v>
      </c>
      <c r="BL1" s="157">
        <f t="shared" si="0"/>
        <v>63</v>
      </c>
      <c r="BM1" s="157">
        <f t="shared" si="0"/>
        <v>64</v>
      </c>
      <c r="BN1" s="157">
        <f t="shared" si="0"/>
        <v>65</v>
      </c>
      <c r="BO1" s="157">
        <f t="shared" si="0"/>
        <v>66</v>
      </c>
      <c r="BP1" s="157">
        <f t="shared" ref="BP1:DA1" si="1">BO1+1</f>
        <v>67</v>
      </c>
      <c r="BQ1" s="157">
        <f t="shared" si="1"/>
        <v>68</v>
      </c>
      <c r="BR1" s="157">
        <f t="shared" si="1"/>
        <v>69</v>
      </c>
      <c r="BS1" s="157">
        <f t="shared" si="1"/>
        <v>70</v>
      </c>
      <c r="BT1" s="157">
        <f t="shared" si="1"/>
        <v>71</v>
      </c>
      <c r="BU1" s="157">
        <f t="shared" si="1"/>
        <v>72</v>
      </c>
      <c r="BV1" s="157">
        <f t="shared" si="1"/>
        <v>73</v>
      </c>
      <c r="BW1" s="157">
        <f t="shared" si="1"/>
        <v>74</v>
      </c>
      <c r="BX1" s="157">
        <f t="shared" si="1"/>
        <v>75</v>
      </c>
      <c r="BY1" s="157">
        <f t="shared" si="1"/>
        <v>76</v>
      </c>
      <c r="BZ1" s="157">
        <f t="shared" si="1"/>
        <v>77</v>
      </c>
      <c r="CA1" s="157">
        <f t="shared" si="1"/>
        <v>78</v>
      </c>
      <c r="CB1" s="157">
        <f t="shared" si="1"/>
        <v>79</v>
      </c>
      <c r="CC1" s="157">
        <f t="shared" si="1"/>
        <v>80</v>
      </c>
      <c r="CD1" s="157">
        <f t="shared" si="1"/>
        <v>81</v>
      </c>
      <c r="CE1" s="157">
        <f t="shared" si="1"/>
        <v>82</v>
      </c>
      <c r="CF1" s="157">
        <f t="shared" si="1"/>
        <v>83</v>
      </c>
      <c r="CG1" s="157">
        <f t="shared" si="1"/>
        <v>84</v>
      </c>
      <c r="CH1" s="157">
        <f t="shared" si="1"/>
        <v>85</v>
      </c>
      <c r="CI1" s="157">
        <f t="shared" si="1"/>
        <v>86</v>
      </c>
      <c r="CJ1" s="157">
        <f t="shared" si="1"/>
        <v>87</v>
      </c>
      <c r="CK1" s="157">
        <f t="shared" si="1"/>
        <v>88</v>
      </c>
      <c r="CL1" s="157">
        <f t="shared" si="1"/>
        <v>89</v>
      </c>
      <c r="CM1" s="157">
        <f t="shared" si="1"/>
        <v>90</v>
      </c>
      <c r="CN1" s="157">
        <f t="shared" si="1"/>
        <v>91</v>
      </c>
      <c r="CO1" s="157">
        <f t="shared" si="1"/>
        <v>92</v>
      </c>
      <c r="CP1" s="157">
        <f t="shared" si="1"/>
        <v>93</v>
      </c>
      <c r="CQ1" s="157">
        <f t="shared" si="1"/>
        <v>94</v>
      </c>
      <c r="CR1" s="157">
        <f t="shared" si="1"/>
        <v>95</v>
      </c>
      <c r="CS1" s="157">
        <f t="shared" si="1"/>
        <v>96</v>
      </c>
      <c r="CT1" s="157">
        <f t="shared" si="1"/>
        <v>97</v>
      </c>
      <c r="CU1" s="157">
        <f t="shared" si="1"/>
        <v>98</v>
      </c>
      <c r="CV1" s="157">
        <f t="shared" si="1"/>
        <v>99</v>
      </c>
      <c r="CW1" s="157">
        <f t="shared" si="1"/>
        <v>100</v>
      </c>
      <c r="CX1" s="157">
        <f t="shared" si="1"/>
        <v>101</v>
      </c>
      <c r="CY1" s="157">
        <f t="shared" si="1"/>
        <v>102</v>
      </c>
      <c r="CZ1" s="157">
        <f t="shared" si="1"/>
        <v>103</v>
      </c>
      <c r="DA1" s="157">
        <f t="shared" si="1"/>
        <v>104</v>
      </c>
    </row>
    <row r="2" spans="2:105" x14ac:dyDescent="0.25">
      <c r="B2" s="217" t="s">
        <v>1262</v>
      </c>
      <c r="C2" s="218" t="s">
        <v>1263</v>
      </c>
      <c r="D2" s="218" t="s">
        <v>1264</v>
      </c>
      <c r="E2" s="218" t="s">
        <v>1265</v>
      </c>
      <c r="F2" s="218" t="s">
        <v>1266</v>
      </c>
      <c r="G2" s="218" t="s">
        <v>1267</v>
      </c>
      <c r="H2" s="218" t="s">
        <v>1268</v>
      </c>
      <c r="I2" s="218" t="s">
        <v>1269</v>
      </c>
      <c r="J2" s="218" t="s">
        <v>1270</v>
      </c>
      <c r="K2" s="218" t="s">
        <v>1271</v>
      </c>
      <c r="L2" s="218" t="s">
        <v>1272</v>
      </c>
      <c r="M2" s="218" t="s">
        <v>1273</v>
      </c>
      <c r="N2" s="218" t="s">
        <v>1274</v>
      </c>
      <c r="O2" s="218" t="s">
        <v>1275</v>
      </c>
      <c r="P2" s="218" t="s">
        <v>1276</v>
      </c>
      <c r="Q2" s="218" t="s">
        <v>1277</v>
      </c>
      <c r="R2" s="218" t="s">
        <v>1278</v>
      </c>
      <c r="S2" s="218" t="s">
        <v>1279</v>
      </c>
      <c r="T2" s="218" t="s">
        <v>1280</v>
      </c>
      <c r="U2" s="218" t="s">
        <v>1281</v>
      </c>
      <c r="V2" s="218" t="s">
        <v>1282</v>
      </c>
      <c r="W2" s="218" t="s">
        <v>1283</v>
      </c>
      <c r="X2" s="218" t="s">
        <v>1284</v>
      </c>
      <c r="Y2" s="218" t="s">
        <v>1285</v>
      </c>
      <c r="Z2" s="218" t="s">
        <v>1286</v>
      </c>
      <c r="AA2" s="218" t="s">
        <v>1287</v>
      </c>
      <c r="AB2" s="218" t="s">
        <v>1288</v>
      </c>
      <c r="AC2" s="218" t="s">
        <v>1289</v>
      </c>
      <c r="AD2" s="218" t="s">
        <v>1290</v>
      </c>
      <c r="AE2" s="218" t="s">
        <v>1291</v>
      </c>
      <c r="AF2" s="218" t="s">
        <v>1277</v>
      </c>
      <c r="AG2" s="218" t="s">
        <v>1292</v>
      </c>
      <c r="AH2" s="218" t="s">
        <v>1293</v>
      </c>
      <c r="AI2" s="218" t="s">
        <v>1294</v>
      </c>
      <c r="AJ2" s="218" t="s">
        <v>1295</v>
      </c>
      <c r="AK2" s="218" t="s">
        <v>1296</v>
      </c>
      <c r="AL2" s="218" t="s">
        <v>1297</v>
      </c>
      <c r="AM2" s="218" t="s">
        <v>1298</v>
      </c>
      <c r="AN2" s="218" t="s">
        <v>1299</v>
      </c>
      <c r="AO2" s="218" t="s">
        <v>1300</v>
      </c>
      <c r="AP2" s="218" t="s">
        <v>1122</v>
      </c>
      <c r="AQ2" s="218" t="s">
        <v>1123</v>
      </c>
      <c r="AR2" s="218" t="s">
        <v>1301</v>
      </c>
      <c r="AS2" s="218" t="s">
        <v>1302</v>
      </c>
      <c r="AT2" s="218" t="s">
        <v>1303</v>
      </c>
      <c r="AU2" s="218" t="s">
        <v>1304</v>
      </c>
      <c r="AV2" s="218" t="s">
        <v>1305</v>
      </c>
      <c r="AW2" s="218" t="s">
        <v>1306</v>
      </c>
      <c r="AX2" s="218" t="s">
        <v>1307</v>
      </c>
      <c r="AY2" s="218" t="s">
        <v>1308</v>
      </c>
      <c r="AZ2" s="218" t="s">
        <v>1309</v>
      </c>
      <c r="BA2" s="218" t="s">
        <v>1310</v>
      </c>
      <c r="BB2" s="218" t="s">
        <v>1311</v>
      </c>
      <c r="BC2" s="218" t="s">
        <v>1312</v>
      </c>
      <c r="BD2" s="218" t="s">
        <v>1313</v>
      </c>
      <c r="BE2" s="218" t="s">
        <v>1314</v>
      </c>
      <c r="BF2" s="218" t="s">
        <v>1315</v>
      </c>
      <c r="BG2" s="218" t="s">
        <v>1316</v>
      </c>
      <c r="BH2" s="218" t="s">
        <v>1317</v>
      </c>
      <c r="BI2" s="218" t="s">
        <v>1318</v>
      </c>
      <c r="BJ2" s="218" t="s">
        <v>1319</v>
      </c>
      <c r="BK2" s="218" t="s">
        <v>1320</v>
      </c>
      <c r="BL2" s="218" t="s">
        <v>1321</v>
      </c>
      <c r="BM2" s="218" t="s">
        <v>1322</v>
      </c>
      <c r="BN2" s="218" t="s">
        <v>1323</v>
      </c>
      <c r="BO2" s="218" t="s">
        <v>1324</v>
      </c>
      <c r="BP2" s="218" t="s">
        <v>1325</v>
      </c>
      <c r="BQ2" s="218"/>
      <c r="BR2" s="218"/>
      <c r="BS2" s="218"/>
      <c r="BT2" s="218"/>
      <c r="BU2" s="218"/>
      <c r="BV2" s="218"/>
      <c r="BW2" s="218"/>
      <c r="BX2" s="218"/>
      <c r="BY2" s="218"/>
      <c r="BZ2" s="218"/>
      <c r="CA2" s="218"/>
      <c r="CB2" s="218"/>
      <c r="CC2" s="218"/>
      <c r="CD2" s="218"/>
      <c r="CE2" s="218"/>
      <c r="CF2" s="218"/>
      <c r="CG2" s="218"/>
      <c r="CH2" s="218"/>
      <c r="CI2" s="218"/>
      <c r="CJ2" s="218"/>
      <c r="CK2" s="218"/>
      <c r="CL2" s="218"/>
      <c r="CM2" s="218"/>
      <c r="CN2" s="218"/>
      <c r="CO2" s="218"/>
      <c r="CP2" s="218"/>
      <c r="CQ2" s="218"/>
      <c r="CR2" s="218"/>
      <c r="CS2" s="218"/>
      <c r="CT2" s="218"/>
      <c r="CU2" s="218"/>
      <c r="CV2" s="218"/>
      <c r="CW2" s="218"/>
      <c r="CX2" s="218"/>
      <c r="CY2" s="218"/>
      <c r="CZ2" s="218"/>
      <c r="DA2" s="219"/>
    </row>
    <row r="3" spans="2:105" x14ac:dyDescent="0.25">
      <c r="B3" s="220"/>
      <c r="C3" s="158" t="s">
        <v>1340</v>
      </c>
      <c r="D3" s="158" t="s">
        <v>1341</v>
      </c>
      <c r="E3" s="158" t="s">
        <v>8</v>
      </c>
      <c r="F3" s="158" t="s">
        <v>9</v>
      </c>
      <c r="G3" s="158"/>
      <c r="H3" s="158" t="s">
        <v>1098</v>
      </c>
      <c r="I3" s="158"/>
      <c r="J3" s="158" t="s">
        <v>1342</v>
      </c>
      <c r="K3" s="158" t="s">
        <v>1942</v>
      </c>
      <c r="L3" s="158" t="s">
        <v>2479</v>
      </c>
      <c r="M3" s="158" t="s">
        <v>1996</v>
      </c>
      <c r="N3" s="158" t="s">
        <v>1342</v>
      </c>
      <c r="O3" s="158" t="s">
        <v>1344</v>
      </c>
      <c r="P3" s="158" t="s">
        <v>1326</v>
      </c>
      <c r="Q3" s="158" t="s">
        <v>1236</v>
      </c>
      <c r="R3" s="158" t="s">
        <v>1327</v>
      </c>
      <c r="S3" s="158" t="s">
        <v>1345</v>
      </c>
      <c r="T3" s="158" t="s">
        <v>4</v>
      </c>
      <c r="U3" s="158" t="s">
        <v>4</v>
      </c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 t="s">
        <v>1342</v>
      </c>
      <c r="AL3" s="158" t="s">
        <v>1346</v>
      </c>
      <c r="AM3" s="158" t="s">
        <v>1342</v>
      </c>
      <c r="AN3" s="158" t="s">
        <v>2199</v>
      </c>
      <c r="AO3" s="158" t="s">
        <v>4</v>
      </c>
      <c r="AP3" s="158" t="s">
        <v>2480</v>
      </c>
      <c r="AQ3" s="158" t="s">
        <v>1938</v>
      </c>
      <c r="AR3" s="158" t="s">
        <v>1484</v>
      </c>
      <c r="AS3" s="158" t="s">
        <v>1349</v>
      </c>
      <c r="AT3" s="158"/>
      <c r="AU3" s="158" t="s">
        <v>2479</v>
      </c>
      <c r="AV3" s="158" t="s">
        <v>1354</v>
      </c>
      <c r="AW3" s="158" t="s">
        <v>2260</v>
      </c>
      <c r="AX3" s="158" t="s">
        <v>1500</v>
      </c>
      <c r="AY3" s="158" t="s">
        <v>1985</v>
      </c>
      <c r="AZ3" s="158" t="s">
        <v>1811</v>
      </c>
      <c r="BA3" s="158" t="s">
        <v>2233</v>
      </c>
      <c r="BB3" s="158" t="s">
        <v>1503</v>
      </c>
      <c r="BC3" s="158" t="s">
        <v>2481</v>
      </c>
      <c r="BD3" s="158" t="s">
        <v>1353</v>
      </c>
      <c r="BE3" s="158" t="s">
        <v>2482</v>
      </c>
      <c r="BF3" s="158" t="s">
        <v>1501</v>
      </c>
      <c r="BG3" s="158" t="s">
        <v>2281</v>
      </c>
      <c r="BH3" s="158" t="s">
        <v>1359</v>
      </c>
      <c r="BI3" s="158" t="s">
        <v>2483</v>
      </c>
      <c r="BJ3" s="158"/>
      <c r="BK3" s="158"/>
      <c r="BL3" s="158"/>
      <c r="BM3" s="158"/>
      <c r="BN3" s="158"/>
      <c r="BO3" s="158"/>
      <c r="BP3" s="158"/>
      <c r="BQ3" s="158"/>
      <c r="BR3" s="158"/>
      <c r="BS3" s="158"/>
      <c r="BT3" s="158"/>
      <c r="BU3" s="158"/>
      <c r="BV3" s="158"/>
      <c r="BW3" s="158"/>
      <c r="BX3" s="158"/>
      <c r="BY3" s="158"/>
      <c r="BZ3" s="158"/>
      <c r="CA3" s="158"/>
      <c r="CB3" s="158"/>
      <c r="CC3" s="158"/>
      <c r="CD3" s="158"/>
      <c r="CE3" s="158"/>
      <c r="CF3" s="158"/>
      <c r="CG3" s="158"/>
      <c r="CH3" s="158"/>
      <c r="CI3" s="158"/>
      <c r="CJ3" s="158"/>
      <c r="CK3" s="158"/>
      <c r="CL3" s="158"/>
      <c r="CM3" s="158"/>
      <c r="CN3" s="158"/>
      <c r="CO3" s="158"/>
      <c r="CP3" s="158"/>
      <c r="CQ3" s="158"/>
      <c r="CR3" s="158"/>
      <c r="CS3" s="158"/>
      <c r="CT3" s="158"/>
      <c r="CU3" s="158"/>
      <c r="CV3" s="158"/>
      <c r="CW3" s="158"/>
      <c r="CX3" s="158"/>
      <c r="CY3" s="158"/>
      <c r="CZ3" s="158"/>
      <c r="DA3" s="221"/>
    </row>
    <row r="4" spans="2:105" x14ac:dyDescent="0.25">
      <c r="B4" s="222"/>
      <c r="C4" s="159" t="s">
        <v>2484</v>
      </c>
      <c r="D4" s="159" t="s">
        <v>2485</v>
      </c>
      <c r="E4" s="159" t="s">
        <v>17</v>
      </c>
      <c r="F4" s="159" t="s">
        <v>18</v>
      </c>
      <c r="G4" s="159"/>
      <c r="H4" s="159" t="s">
        <v>1098</v>
      </c>
      <c r="I4" s="159"/>
      <c r="J4" s="159" t="s">
        <v>1342</v>
      </c>
      <c r="K4" s="159" t="s">
        <v>1878</v>
      </c>
      <c r="L4" s="159" t="s">
        <v>1657</v>
      </c>
      <c r="M4" s="159" t="s">
        <v>2486</v>
      </c>
      <c r="N4" s="159" t="s">
        <v>1342</v>
      </c>
      <c r="O4" s="159" t="s">
        <v>1477</v>
      </c>
      <c r="P4" s="159" t="s">
        <v>19</v>
      </c>
      <c r="Q4" s="159" t="s">
        <v>19</v>
      </c>
      <c r="R4" s="159" t="s">
        <v>1327</v>
      </c>
      <c r="S4" s="159" t="s">
        <v>1345</v>
      </c>
      <c r="T4" s="159" t="s">
        <v>4</v>
      </c>
      <c r="U4" s="159" t="s">
        <v>4</v>
      </c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 t="s">
        <v>1342</v>
      </c>
      <c r="AL4" s="159" t="s">
        <v>1346</v>
      </c>
      <c r="AM4" s="159" t="s">
        <v>1342</v>
      </c>
      <c r="AN4" s="159" t="s">
        <v>2199</v>
      </c>
      <c r="AO4" s="159" t="s">
        <v>4</v>
      </c>
      <c r="AP4" s="159" t="s">
        <v>2480</v>
      </c>
      <c r="AQ4" s="159" t="s">
        <v>1938</v>
      </c>
      <c r="AR4" s="159" t="s">
        <v>1484</v>
      </c>
      <c r="AS4" s="159" t="s">
        <v>1363</v>
      </c>
      <c r="AT4" s="159"/>
      <c r="AU4" s="159" t="s">
        <v>1657</v>
      </c>
      <c r="AV4" s="159" t="s">
        <v>1354</v>
      </c>
      <c r="AW4" s="159" t="s">
        <v>1787</v>
      </c>
      <c r="AX4" s="159" t="s">
        <v>1500</v>
      </c>
      <c r="AY4" s="159" t="s">
        <v>2207</v>
      </c>
      <c r="AZ4" s="159" t="s">
        <v>1811</v>
      </c>
      <c r="BA4" s="159" t="s">
        <v>2487</v>
      </c>
      <c r="BB4" s="159" t="s">
        <v>1503</v>
      </c>
      <c r="BC4" s="159" t="s">
        <v>2414</v>
      </c>
      <c r="BD4" s="159" t="s">
        <v>1353</v>
      </c>
      <c r="BE4" s="159" t="s">
        <v>2488</v>
      </c>
      <c r="BF4" s="159" t="s">
        <v>1501</v>
      </c>
      <c r="BG4" s="159" t="s">
        <v>1609</v>
      </c>
      <c r="BH4" s="159" t="s">
        <v>1359</v>
      </c>
      <c r="BI4" s="159" t="s">
        <v>1956</v>
      </c>
      <c r="BJ4" s="159"/>
      <c r="BK4" s="159"/>
      <c r="BL4" s="159"/>
      <c r="BM4" s="159"/>
      <c r="BN4" s="159"/>
      <c r="BO4" s="159"/>
      <c r="BP4" s="159"/>
      <c r="BQ4" s="159"/>
      <c r="BR4" s="159"/>
      <c r="BS4" s="159"/>
      <c r="BT4" s="159"/>
      <c r="BU4" s="159"/>
      <c r="BV4" s="159"/>
      <c r="BW4" s="159"/>
      <c r="BX4" s="159"/>
      <c r="BY4" s="159"/>
      <c r="BZ4" s="159"/>
      <c r="CA4" s="159"/>
      <c r="CB4" s="159"/>
      <c r="CC4" s="159"/>
      <c r="CD4" s="159"/>
      <c r="CE4" s="159"/>
      <c r="CF4" s="159"/>
      <c r="CG4" s="159"/>
      <c r="CH4" s="159"/>
      <c r="CI4" s="159"/>
      <c r="CJ4" s="159"/>
      <c r="CK4" s="159"/>
      <c r="CL4" s="159"/>
      <c r="CM4" s="159"/>
      <c r="CN4" s="159"/>
      <c r="CO4" s="159"/>
      <c r="CP4" s="159"/>
      <c r="CQ4" s="159"/>
      <c r="CR4" s="159"/>
      <c r="CS4" s="159"/>
      <c r="CT4" s="159"/>
      <c r="CU4" s="159"/>
      <c r="CV4" s="159"/>
      <c r="CW4" s="159"/>
      <c r="CX4" s="159"/>
      <c r="CY4" s="159"/>
      <c r="CZ4" s="159"/>
      <c r="DA4" s="223"/>
    </row>
    <row r="5" spans="2:105" x14ac:dyDescent="0.25">
      <c r="B5" s="222"/>
      <c r="C5" s="159" t="s">
        <v>2489</v>
      </c>
      <c r="D5" s="159" t="s">
        <v>2490</v>
      </c>
      <c r="E5" s="159" t="s">
        <v>753</v>
      </c>
      <c r="F5" s="159" t="s">
        <v>147</v>
      </c>
      <c r="G5" s="159"/>
      <c r="H5" s="159" t="s">
        <v>1098</v>
      </c>
      <c r="I5" s="159"/>
      <c r="J5" s="159" t="s">
        <v>1342</v>
      </c>
      <c r="K5" s="159" t="s">
        <v>1893</v>
      </c>
      <c r="L5" s="159" t="s">
        <v>2491</v>
      </c>
      <c r="M5" s="159" t="s">
        <v>2492</v>
      </c>
      <c r="N5" s="159" t="s">
        <v>1342</v>
      </c>
      <c r="O5" s="159" t="s">
        <v>1348</v>
      </c>
      <c r="P5" s="159" t="s">
        <v>7</v>
      </c>
      <c r="Q5" s="159" t="s">
        <v>7</v>
      </c>
      <c r="R5" s="159" t="s">
        <v>1327</v>
      </c>
      <c r="S5" s="159" t="s">
        <v>1345</v>
      </c>
      <c r="T5" s="159" t="s">
        <v>4</v>
      </c>
      <c r="U5" s="159" t="s">
        <v>4</v>
      </c>
      <c r="V5" s="159"/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59"/>
      <c r="AH5" s="159"/>
      <c r="AI5" s="159"/>
      <c r="AJ5" s="159"/>
      <c r="AK5" s="159" t="s">
        <v>1342</v>
      </c>
      <c r="AL5" s="159" t="s">
        <v>1346</v>
      </c>
      <c r="AM5" s="159" t="s">
        <v>1342</v>
      </c>
      <c r="AN5" s="159" t="s">
        <v>2199</v>
      </c>
      <c r="AO5" s="159" t="s">
        <v>4</v>
      </c>
      <c r="AP5" s="159" t="s">
        <v>2480</v>
      </c>
      <c r="AQ5" s="159" t="s">
        <v>1938</v>
      </c>
      <c r="AR5" s="159" t="s">
        <v>1484</v>
      </c>
      <c r="AS5" s="159" t="s">
        <v>1344</v>
      </c>
      <c r="AT5" s="159"/>
      <c r="AU5" s="159" t="s">
        <v>2491</v>
      </c>
      <c r="AV5" s="159" t="s">
        <v>1354</v>
      </c>
      <c r="AW5" s="159" t="s">
        <v>1848</v>
      </c>
      <c r="AX5" s="159" t="s">
        <v>1500</v>
      </c>
      <c r="AY5" s="159" t="s">
        <v>2493</v>
      </c>
      <c r="AZ5" s="159" t="s">
        <v>1811</v>
      </c>
      <c r="BA5" s="159" t="s">
        <v>1782</v>
      </c>
      <c r="BB5" s="159" t="s">
        <v>1503</v>
      </c>
      <c r="BC5" s="159" t="s">
        <v>1413</v>
      </c>
      <c r="BD5" s="159" t="s">
        <v>1353</v>
      </c>
      <c r="BE5" s="159" t="s">
        <v>2494</v>
      </c>
      <c r="BF5" s="159" t="s">
        <v>1501</v>
      </c>
      <c r="BG5" s="159" t="s">
        <v>2495</v>
      </c>
      <c r="BH5" s="159" t="s">
        <v>1359</v>
      </c>
      <c r="BI5" s="159" t="s">
        <v>2496</v>
      </c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9"/>
      <c r="BV5" s="159"/>
      <c r="BW5" s="159"/>
      <c r="BX5" s="159"/>
      <c r="BY5" s="159"/>
      <c r="BZ5" s="159"/>
      <c r="CA5" s="159"/>
      <c r="CB5" s="159"/>
      <c r="CC5" s="159"/>
      <c r="CD5" s="159"/>
      <c r="CE5" s="159"/>
      <c r="CF5" s="159"/>
      <c r="CG5" s="159"/>
      <c r="CH5" s="159"/>
      <c r="CI5" s="159"/>
      <c r="CJ5" s="159"/>
      <c r="CK5" s="159"/>
      <c r="CL5" s="159"/>
      <c r="CM5" s="159"/>
      <c r="CN5" s="159"/>
      <c r="CO5" s="159"/>
      <c r="CP5" s="159"/>
      <c r="CQ5" s="159"/>
      <c r="CR5" s="159"/>
      <c r="CS5" s="159"/>
      <c r="CT5" s="159"/>
      <c r="CU5" s="159"/>
      <c r="CV5" s="159"/>
      <c r="CW5" s="159"/>
      <c r="CX5" s="159"/>
      <c r="CY5" s="159"/>
      <c r="CZ5" s="159"/>
      <c r="DA5" s="223"/>
    </row>
    <row r="6" spans="2:105" x14ac:dyDescent="0.25">
      <c r="B6" s="222"/>
      <c r="C6" s="159" t="s">
        <v>2497</v>
      </c>
      <c r="D6" s="159" t="s">
        <v>2498</v>
      </c>
      <c r="E6" s="159" t="s">
        <v>950</v>
      </c>
      <c r="F6" s="159" t="s">
        <v>39</v>
      </c>
      <c r="G6" s="159"/>
      <c r="H6" s="159" t="s">
        <v>1098</v>
      </c>
      <c r="I6" s="159"/>
      <c r="J6" s="159" t="s">
        <v>1342</v>
      </c>
      <c r="K6" s="159" t="s">
        <v>2499</v>
      </c>
      <c r="L6" s="159" t="s">
        <v>2500</v>
      </c>
      <c r="M6" s="159" t="s">
        <v>2357</v>
      </c>
      <c r="N6" s="159" t="s">
        <v>1342</v>
      </c>
      <c r="O6" s="159" t="s">
        <v>1363</v>
      </c>
      <c r="P6" s="159" t="s">
        <v>1328</v>
      </c>
      <c r="Q6" s="159" t="s">
        <v>13</v>
      </c>
      <c r="R6" s="159" t="s">
        <v>1327</v>
      </c>
      <c r="S6" s="159" t="s">
        <v>1345</v>
      </c>
      <c r="T6" s="159" t="s">
        <v>4</v>
      </c>
      <c r="U6" s="159" t="s">
        <v>4</v>
      </c>
      <c r="V6" s="159"/>
      <c r="W6" s="159"/>
      <c r="X6" s="159"/>
      <c r="Y6" s="159"/>
      <c r="Z6" s="159"/>
      <c r="AA6" s="159"/>
      <c r="AB6" s="159"/>
      <c r="AC6" s="159"/>
      <c r="AD6" s="159"/>
      <c r="AE6" s="159"/>
      <c r="AF6" s="159"/>
      <c r="AG6" s="159"/>
      <c r="AH6" s="159"/>
      <c r="AI6" s="159"/>
      <c r="AJ6" s="159"/>
      <c r="AK6" s="159" t="s">
        <v>1342</v>
      </c>
      <c r="AL6" s="159" t="s">
        <v>1346</v>
      </c>
      <c r="AM6" s="159" t="s">
        <v>1342</v>
      </c>
      <c r="AN6" s="159" t="s">
        <v>2199</v>
      </c>
      <c r="AO6" s="159" t="s">
        <v>4</v>
      </c>
      <c r="AP6" s="159" t="s">
        <v>2480</v>
      </c>
      <c r="AQ6" s="159" t="s">
        <v>1938</v>
      </c>
      <c r="AR6" s="159" t="s">
        <v>1484</v>
      </c>
      <c r="AS6" s="159" t="s">
        <v>1375</v>
      </c>
      <c r="AT6" s="159"/>
      <c r="AU6" s="159" t="s">
        <v>2500</v>
      </c>
      <c r="AV6" s="159" t="s">
        <v>1354</v>
      </c>
      <c r="AW6" s="159" t="s">
        <v>2501</v>
      </c>
      <c r="AX6" s="159" t="s">
        <v>1500</v>
      </c>
      <c r="AY6" s="159" t="s">
        <v>1977</v>
      </c>
      <c r="AZ6" s="159" t="s">
        <v>1811</v>
      </c>
      <c r="BA6" s="159" t="s">
        <v>2184</v>
      </c>
      <c r="BB6" s="159" t="s">
        <v>1503</v>
      </c>
      <c r="BC6" s="159" t="s">
        <v>2502</v>
      </c>
      <c r="BD6" s="159" t="s">
        <v>1353</v>
      </c>
      <c r="BE6" s="159" t="s">
        <v>2503</v>
      </c>
      <c r="BF6" s="159" t="s">
        <v>1501</v>
      </c>
      <c r="BG6" s="159" t="s">
        <v>2504</v>
      </c>
      <c r="BH6" s="159" t="s">
        <v>1359</v>
      </c>
      <c r="BI6" s="159" t="s">
        <v>2505</v>
      </c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159"/>
      <c r="BU6" s="159"/>
      <c r="BV6" s="159"/>
      <c r="BW6" s="159"/>
      <c r="BX6" s="159"/>
      <c r="BY6" s="159"/>
      <c r="BZ6" s="159"/>
      <c r="CA6" s="159"/>
      <c r="CB6" s="159"/>
      <c r="CC6" s="159"/>
      <c r="CD6" s="159"/>
      <c r="CE6" s="159"/>
      <c r="CF6" s="159"/>
      <c r="CG6" s="159"/>
      <c r="CH6" s="159"/>
      <c r="CI6" s="159"/>
      <c r="CJ6" s="159"/>
      <c r="CK6" s="159"/>
      <c r="CL6" s="159"/>
      <c r="CM6" s="159"/>
      <c r="CN6" s="159"/>
      <c r="CO6" s="159"/>
      <c r="CP6" s="159"/>
      <c r="CQ6" s="159"/>
      <c r="CR6" s="159"/>
      <c r="CS6" s="159"/>
      <c r="CT6" s="159"/>
      <c r="CU6" s="159"/>
      <c r="CV6" s="159"/>
      <c r="CW6" s="159"/>
      <c r="CX6" s="159"/>
      <c r="CY6" s="159"/>
      <c r="CZ6" s="159"/>
      <c r="DA6" s="223"/>
    </row>
    <row r="7" spans="2:105" x14ac:dyDescent="0.25">
      <c r="B7" s="222"/>
      <c r="C7" s="159" t="s">
        <v>1367</v>
      </c>
      <c r="D7" s="159" t="s">
        <v>1368</v>
      </c>
      <c r="E7" s="159" t="s">
        <v>433</v>
      </c>
      <c r="F7" s="159" t="s">
        <v>57</v>
      </c>
      <c r="G7" s="159"/>
      <c r="H7" s="159" t="s">
        <v>1098</v>
      </c>
      <c r="I7" s="159"/>
      <c r="J7" s="159" t="s">
        <v>1342</v>
      </c>
      <c r="K7" s="159" t="s">
        <v>2026</v>
      </c>
      <c r="L7" s="159" t="s">
        <v>2506</v>
      </c>
      <c r="M7" s="159" t="s">
        <v>2507</v>
      </c>
      <c r="N7" s="159" t="s">
        <v>1342</v>
      </c>
      <c r="O7" s="159" t="s">
        <v>1344</v>
      </c>
      <c r="P7" s="159" t="s">
        <v>1326</v>
      </c>
      <c r="Q7" s="159" t="s">
        <v>1236</v>
      </c>
      <c r="R7" s="159" t="s">
        <v>1327</v>
      </c>
      <c r="S7" s="159" t="s">
        <v>1345</v>
      </c>
      <c r="T7" s="159" t="s">
        <v>4</v>
      </c>
      <c r="U7" s="159" t="s">
        <v>4</v>
      </c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 t="s">
        <v>1342</v>
      </c>
      <c r="AL7" s="159" t="s">
        <v>1346</v>
      </c>
      <c r="AM7" s="159" t="s">
        <v>1342</v>
      </c>
      <c r="AN7" s="159" t="s">
        <v>2199</v>
      </c>
      <c r="AO7" s="159" t="s">
        <v>4</v>
      </c>
      <c r="AP7" s="159" t="s">
        <v>2480</v>
      </c>
      <c r="AQ7" s="159" t="s">
        <v>1938</v>
      </c>
      <c r="AR7" s="159" t="s">
        <v>1484</v>
      </c>
      <c r="AS7" s="159" t="s">
        <v>1384</v>
      </c>
      <c r="AT7" s="159"/>
      <c r="AU7" s="159" t="s">
        <v>2506</v>
      </c>
      <c r="AV7" s="159" t="s">
        <v>1354</v>
      </c>
      <c r="AW7" s="159" t="s">
        <v>1485</v>
      </c>
      <c r="AX7" s="159" t="s">
        <v>1500</v>
      </c>
      <c r="AY7" s="159" t="s">
        <v>2101</v>
      </c>
      <c r="AZ7" s="159" t="s">
        <v>1811</v>
      </c>
      <c r="BA7" s="159" t="s">
        <v>2298</v>
      </c>
      <c r="BB7" s="159" t="s">
        <v>1503</v>
      </c>
      <c r="BC7" s="159" t="s">
        <v>1747</v>
      </c>
      <c r="BD7" s="159" t="s">
        <v>1353</v>
      </c>
      <c r="BE7" s="159" t="s">
        <v>2508</v>
      </c>
      <c r="BF7" s="159" t="s">
        <v>1501</v>
      </c>
      <c r="BG7" s="159" t="s">
        <v>1932</v>
      </c>
      <c r="BH7" s="159" t="s">
        <v>1359</v>
      </c>
      <c r="BI7" s="159" t="s">
        <v>2509</v>
      </c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  <c r="CI7" s="159"/>
      <c r="CJ7" s="159"/>
      <c r="CK7" s="159"/>
      <c r="CL7" s="159"/>
      <c r="CM7" s="159"/>
      <c r="CN7" s="159"/>
      <c r="CO7" s="159"/>
      <c r="CP7" s="159"/>
      <c r="CQ7" s="159"/>
      <c r="CR7" s="159"/>
      <c r="CS7" s="159"/>
      <c r="CT7" s="159"/>
      <c r="CU7" s="159"/>
      <c r="CV7" s="159"/>
      <c r="CW7" s="159"/>
      <c r="CX7" s="159"/>
      <c r="CY7" s="159"/>
      <c r="CZ7" s="159"/>
      <c r="DA7" s="223"/>
    </row>
    <row r="8" spans="2:105" x14ac:dyDescent="0.25">
      <c r="B8" s="222"/>
      <c r="C8" s="159" t="s">
        <v>2510</v>
      </c>
      <c r="D8" s="159" t="s">
        <v>2511</v>
      </c>
      <c r="E8" s="159" t="s">
        <v>118</v>
      </c>
      <c r="F8" s="159" t="s">
        <v>114</v>
      </c>
      <c r="G8" s="159"/>
      <c r="H8" s="159" t="s">
        <v>1098</v>
      </c>
      <c r="I8" s="159"/>
      <c r="J8" s="159" t="s">
        <v>1342</v>
      </c>
      <c r="K8" s="159" t="s">
        <v>2150</v>
      </c>
      <c r="L8" s="159"/>
      <c r="M8" s="159"/>
      <c r="N8" s="159" t="s">
        <v>1363</v>
      </c>
      <c r="O8" s="159" t="s">
        <v>1375</v>
      </c>
      <c r="P8" s="159" t="s">
        <v>1331</v>
      </c>
      <c r="Q8" s="159" t="s">
        <v>26</v>
      </c>
      <c r="R8" s="159" t="s">
        <v>1327</v>
      </c>
      <c r="S8" s="159" t="s">
        <v>1345</v>
      </c>
      <c r="T8" s="159" t="s">
        <v>4</v>
      </c>
      <c r="U8" s="159" t="s">
        <v>4</v>
      </c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 t="s">
        <v>1342</v>
      </c>
      <c r="AL8" s="159" t="s">
        <v>1346</v>
      </c>
      <c r="AM8" s="159" t="s">
        <v>1342</v>
      </c>
      <c r="AN8" s="159" t="s">
        <v>2199</v>
      </c>
      <c r="AO8" s="159" t="s">
        <v>4</v>
      </c>
      <c r="AP8" s="159" t="s">
        <v>2480</v>
      </c>
      <c r="AQ8" s="159" t="s">
        <v>1938</v>
      </c>
      <c r="AR8" s="159" t="s">
        <v>1484</v>
      </c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159"/>
      <c r="CC8" s="159"/>
      <c r="CD8" s="159"/>
      <c r="CE8" s="159"/>
      <c r="CF8" s="159"/>
      <c r="CG8" s="159"/>
      <c r="CH8" s="159"/>
      <c r="CI8" s="159"/>
      <c r="CJ8" s="159"/>
      <c r="CK8" s="159"/>
      <c r="CL8" s="159"/>
      <c r="CM8" s="159"/>
      <c r="CN8" s="159"/>
      <c r="CO8" s="159"/>
      <c r="CP8" s="159"/>
      <c r="CQ8" s="159"/>
      <c r="CR8" s="159"/>
      <c r="CS8" s="159"/>
      <c r="CT8" s="159"/>
      <c r="CU8" s="159"/>
      <c r="CV8" s="159"/>
      <c r="CW8" s="159"/>
      <c r="CX8" s="159"/>
      <c r="CY8" s="159"/>
      <c r="CZ8" s="159"/>
      <c r="DA8" s="223"/>
    </row>
    <row r="9" spans="2:105" x14ac:dyDescent="0.25">
      <c r="B9" s="222"/>
      <c r="C9" s="159" t="s">
        <v>1372</v>
      </c>
      <c r="D9" s="159" t="s">
        <v>1373</v>
      </c>
      <c r="E9" s="159" t="s">
        <v>392</v>
      </c>
      <c r="F9" s="159" t="s">
        <v>9</v>
      </c>
      <c r="G9" s="159"/>
      <c r="H9" s="159" t="s">
        <v>1098</v>
      </c>
      <c r="I9" s="159"/>
      <c r="J9" s="159" t="s">
        <v>1342</v>
      </c>
      <c r="K9" s="159" t="s">
        <v>1943</v>
      </c>
      <c r="L9" s="159"/>
      <c r="M9" s="159"/>
      <c r="N9" s="159" t="s">
        <v>1349</v>
      </c>
      <c r="O9" s="159" t="s">
        <v>1344</v>
      </c>
      <c r="P9" s="159" t="s">
        <v>1326</v>
      </c>
      <c r="Q9" s="159" t="s">
        <v>1236</v>
      </c>
      <c r="R9" s="159" t="s">
        <v>1327</v>
      </c>
      <c r="S9" s="159" t="s">
        <v>1345</v>
      </c>
      <c r="T9" s="159" t="s">
        <v>4</v>
      </c>
      <c r="U9" s="159" t="s">
        <v>4</v>
      </c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 t="s">
        <v>1342</v>
      </c>
      <c r="AL9" s="159" t="s">
        <v>1346</v>
      </c>
      <c r="AM9" s="159" t="s">
        <v>1342</v>
      </c>
      <c r="AN9" s="159" t="s">
        <v>2199</v>
      </c>
      <c r="AO9" s="159" t="s">
        <v>4</v>
      </c>
      <c r="AP9" s="159" t="s">
        <v>2480</v>
      </c>
      <c r="AQ9" s="159" t="s">
        <v>1938</v>
      </c>
      <c r="AR9" s="159" t="s">
        <v>1484</v>
      </c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159"/>
      <c r="CC9" s="159"/>
      <c r="CD9" s="159"/>
      <c r="CE9" s="159"/>
      <c r="CF9" s="159"/>
      <c r="CG9" s="159"/>
      <c r="CH9" s="159"/>
      <c r="CI9" s="159"/>
      <c r="CJ9" s="159"/>
      <c r="CK9" s="159"/>
      <c r="CL9" s="159"/>
      <c r="CM9" s="159"/>
      <c r="CN9" s="159"/>
      <c r="CO9" s="159"/>
      <c r="CP9" s="159"/>
      <c r="CQ9" s="159"/>
      <c r="CR9" s="159"/>
      <c r="CS9" s="159"/>
      <c r="CT9" s="159"/>
      <c r="CU9" s="159"/>
      <c r="CV9" s="159"/>
      <c r="CW9" s="159"/>
      <c r="CX9" s="159"/>
      <c r="CY9" s="159"/>
      <c r="CZ9" s="159"/>
      <c r="DA9" s="223"/>
    </row>
    <row r="10" spans="2:105" x14ac:dyDescent="0.25">
      <c r="B10" s="222"/>
      <c r="C10" s="159" t="s">
        <v>1360</v>
      </c>
      <c r="D10" s="159" t="s">
        <v>1361</v>
      </c>
      <c r="E10" s="159" t="s">
        <v>136</v>
      </c>
      <c r="F10" s="159" t="s">
        <v>194</v>
      </c>
      <c r="G10" s="159"/>
      <c r="H10" s="159" t="s">
        <v>1098</v>
      </c>
      <c r="I10" s="159"/>
      <c r="J10" s="159" t="s">
        <v>1342</v>
      </c>
      <c r="K10" s="159" t="s">
        <v>2512</v>
      </c>
      <c r="L10" s="159"/>
      <c r="M10" s="159"/>
      <c r="N10" s="159" t="s">
        <v>1349</v>
      </c>
      <c r="O10" s="159" t="s">
        <v>1363</v>
      </c>
      <c r="P10" s="159" t="s">
        <v>1328</v>
      </c>
      <c r="Q10" s="159" t="s">
        <v>13</v>
      </c>
      <c r="R10" s="159" t="s">
        <v>1327</v>
      </c>
      <c r="S10" s="159" t="s">
        <v>1345</v>
      </c>
      <c r="T10" s="159" t="s">
        <v>4</v>
      </c>
      <c r="U10" s="159" t="s">
        <v>4</v>
      </c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 t="s">
        <v>1342</v>
      </c>
      <c r="AL10" s="159" t="s">
        <v>1346</v>
      </c>
      <c r="AM10" s="159" t="s">
        <v>1342</v>
      </c>
      <c r="AN10" s="159" t="s">
        <v>2199</v>
      </c>
      <c r="AO10" s="159" t="s">
        <v>4</v>
      </c>
      <c r="AP10" s="159" t="s">
        <v>2480</v>
      </c>
      <c r="AQ10" s="159" t="s">
        <v>1938</v>
      </c>
      <c r="AR10" s="159" t="s">
        <v>1484</v>
      </c>
      <c r="AS10" s="159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  <c r="BM10" s="159"/>
      <c r="BN10" s="159"/>
      <c r="BO10" s="159"/>
      <c r="BP10" s="159"/>
      <c r="BQ10" s="159"/>
      <c r="BR10" s="159"/>
      <c r="BS10" s="159"/>
      <c r="BT10" s="159"/>
      <c r="BU10" s="159"/>
      <c r="BV10" s="159"/>
      <c r="BW10" s="159"/>
      <c r="BX10" s="159"/>
      <c r="BY10" s="159"/>
      <c r="BZ10" s="159"/>
      <c r="CA10" s="159"/>
      <c r="CB10" s="159"/>
      <c r="CC10" s="159"/>
      <c r="CD10" s="159"/>
      <c r="CE10" s="159"/>
      <c r="CF10" s="159"/>
      <c r="CG10" s="159"/>
      <c r="CH10" s="159"/>
      <c r="CI10" s="159"/>
      <c r="CJ10" s="159"/>
      <c r="CK10" s="159"/>
      <c r="CL10" s="159"/>
      <c r="CM10" s="159"/>
      <c r="CN10" s="159"/>
      <c r="CO10" s="159"/>
      <c r="CP10" s="159"/>
      <c r="CQ10" s="159"/>
      <c r="CR10" s="159"/>
      <c r="CS10" s="159"/>
      <c r="CT10" s="159"/>
      <c r="CU10" s="159"/>
      <c r="CV10" s="159"/>
      <c r="CW10" s="159"/>
      <c r="CX10" s="159"/>
      <c r="CY10" s="159"/>
      <c r="CZ10" s="159"/>
      <c r="DA10" s="223"/>
    </row>
    <row r="11" spans="2:105" x14ac:dyDescent="0.25">
      <c r="B11" s="222"/>
      <c r="C11" s="159"/>
      <c r="D11" s="159" t="s">
        <v>1390</v>
      </c>
      <c r="E11" s="159"/>
      <c r="F11" s="159" t="s">
        <v>1329</v>
      </c>
      <c r="G11" s="159"/>
      <c r="H11" s="159" t="s">
        <v>1098</v>
      </c>
      <c r="I11" s="159"/>
      <c r="J11" s="159" t="s">
        <v>1342</v>
      </c>
      <c r="K11" s="159" t="s">
        <v>2109</v>
      </c>
      <c r="L11" s="159"/>
      <c r="M11" s="159"/>
      <c r="N11" s="159" t="s">
        <v>1342</v>
      </c>
      <c r="O11" s="159"/>
      <c r="P11" s="159"/>
      <c r="Q11" s="159"/>
      <c r="R11" s="159"/>
      <c r="S11" s="159" t="s">
        <v>1345</v>
      </c>
      <c r="T11" s="159" t="s">
        <v>4</v>
      </c>
      <c r="U11" s="159" t="s">
        <v>4</v>
      </c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59"/>
      <c r="AK11" s="159" t="s">
        <v>1342</v>
      </c>
      <c r="AL11" s="159" t="s">
        <v>1346</v>
      </c>
      <c r="AM11" s="159" t="s">
        <v>1342</v>
      </c>
      <c r="AN11" s="159" t="s">
        <v>2199</v>
      </c>
      <c r="AO11" s="159" t="s">
        <v>4</v>
      </c>
      <c r="AP11" s="159" t="s">
        <v>2480</v>
      </c>
      <c r="AQ11" s="159" t="s">
        <v>1938</v>
      </c>
      <c r="AR11" s="159" t="s">
        <v>1484</v>
      </c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BZ11" s="159"/>
      <c r="CA11" s="159"/>
      <c r="CB11" s="159"/>
      <c r="CC11" s="159"/>
      <c r="CD11" s="159"/>
      <c r="CE11" s="159"/>
      <c r="CF11" s="159"/>
      <c r="CG11" s="159"/>
      <c r="CH11" s="159"/>
      <c r="CI11" s="159"/>
      <c r="CJ11" s="159"/>
      <c r="CK11" s="159"/>
      <c r="CL11" s="159"/>
      <c r="CM11" s="159"/>
      <c r="CN11" s="159"/>
      <c r="CO11" s="159"/>
      <c r="CP11" s="159"/>
      <c r="CQ11" s="159"/>
      <c r="CR11" s="159"/>
      <c r="CS11" s="159"/>
      <c r="CT11" s="159"/>
      <c r="CU11" s="159"/>
      <c r="CV11" s="159"/>
      <c r="CW11" s="159"/>
      <c r="CX11" s="159"/>
      <c r="CY11" s="159"/>
      <c r="CZ11" s="159"/>
      <c r="DA11" s="223"/>
    </row>
    <row r="12" spans="2:105" x14ac:dyDescent="0.25">
      <c r="B12" s="222"/>
      <c r="C12" s="159" t="s">
        <v>1380</v>
      </c>
      <c r="D12" s="159" t="s">
        <v>1381</v>
      </c>
      <c r="E12" s="159" t="s">
        <v>5</v>
      </c>
      <c r="F12" s="159" t="s">
        <v>16</v>
      </c>
      <c r="G12" s="159"/>
      <c r="H12" s="159" t="s">
        <v>1098</v>
      </c>
      <c r="I12" s="159"/>
      <c r="J12" s="159" t="s">
        <v>1342</v>
      </c>
      <c r="K12" s="159" t="s">
        <v>2513</v>
      </c>
      <c r="L12" s="159"/>
      <c r="M12" s="159"/>
      <c r="N12" s="159" t="s">
        <v>1363</v>
      </c>
      <c r="O12" s="159" t="s">
        <v>1348</v>
      </c>
      <c r="P12" s="159" t="s">
        <v>7</v>
      </c>
      <c r="Q12" s="159" t="s">
        <v>7</v>
      </c>
      <c r="R12" s="159" t="s">
        <v>1327</v>
      </c>
      <c r="S12" s="159" t="s">
        <v>1345</v>
      </c>
      <c r="T12" s="159" t="s">
        <v>4</v>
      </c>
      <c r="U12" s="159" t="s">
        <v>4</v>
      </c>
      <c r="V12" s="159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9" t="s">
        <v>1342</v>
      </c>
      <c r="AL12" s="159" t="s">
        <v>1346</v>
      </c>
      <c r="AM12" s="159" t="s">
        <v>1342</v>
      </c>
      <c r="AN12" s="159" t="s">
        <v>2199</v>
      </c>
      <c r="AO12" s="159" t="s">
        <v>4</v>
      </c>
      <c r="AP12" s="159" t="s">
        <v>2480</v>
      </c>
      <c r="AQ12" s="159" t="s">
        <v>1938</v>
      </c>
      <c r="AR12" s="159" t="s">
        <v>1484</v>
      </c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59"/>
      <c r="BZ12" s="159"/>
      <c r="CA12" s="159"/>
      <c r="CB12" s="159"/>
      <c r="CC12" s="159"/>
      <c r="CD12" s="159"/>
      <c r="CE12" s="159"/>
      <c r="CF12" s="159"/>
      <c r="CG12" s="159"/>
      <c r="CH12" s="159"/>
      <c r="CI12" s="159"/>
      <c r="CJ12" s="159"/>
      <c r="CK12" s="159"/>
      <c r="CL12" s="159"/>
      <c r="CM12" s="159"/>
      <c r="CN12" s="159"/>
      <c r="CO12" s="159"/>
      <c r="CP12" s="159"/>
      <c r="CQ12" s="159"/>
      <c r="CR12" s="159"/>
      <c r="CS12" s="159"/>
      <c r="CT12" s="159"/>
      <c r="CU12" s="159"/>
      <c r="CV12" s="159"/>
      <c r="CW12" s="159"/>
      <c r="CX12" s="159"/>
      <c r="CY12" s="159"/>
      <c r="CZ12" s="159"/>
      <c r="DA12" s="223"/>
    </row>
    <row r="13" spans="2:105" x14ac:dyDescent="0.25">
      <c r="B13" s="222"/>
      <c r="C13" s="159"/>
      <c r="D13" s="159" t="s">
        <v>2514</v>
      </c>
      <c r="E13" s="159" t="s">
        <v>362</v>
      </c>
      <c r="F13" s="159" t="s">
        <v>40</v>
      </c>
      <c r="G13" s="159"/>
      <c r="H13" s="159" t="s">
        <v>1098</v>
      </c>
      <c r="I13" s="159"/>
      <c r="J13" s="159" t="s">
        <v>1342</v>
      </c>
      <c r="K13" s="159" t="s">
        <v>1934</v>
      </c>
      <c r="L13" s="159"/>
      <c r="M13" s="159"/>
      <c r="N13" s="159" t="s">
        <v>1349</v>
      </c>
      <c r="O13" s="159" t="s">
        <v>1384</v>
      </c>
      <c r="P13" s="159" t="s">
        <v>1335</v>
      </c>
      <c r="Q13" s="159" t="s">
        <v>29</v>
      </c>
      <c r="R13" s="159" t="s">
        <v>1327</v>
      </c>
      <c r="S13" s="159" t="s">
        <v>1345</v>
      </c>
      <c r="T13" s="159" t="s">
        <v>4</v>
      </c>
      <c r="U13" s="159" t="s">
        <v>4</v>
      </c>
      <c r="V13" s="159"/>
      <c r="W13" s="159"/>
      <c r="X13" s="159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 t="s">
        <v>1342</v>
      </c>
      <c r="AL13" s="159" t="s">
        <v>1346</v>
      </c>
      <c r="AM13" s="159" t="s">
        <v>1342</v>
      </c>
      <c r="AN13" s="159" t="s">
        <v>2199</v>
      </c>
      <c r="AO13" s="159" t="s">
        <v>4</v>
      </c>
      <c r="AP13" s="159" t="s">
        <v>2480</v>
      </c>
      <c r="AQ13" s="159" t="s">
        <v>1938</v>
      </c>
      <c r="AR13" s="159" t="s">
        <v>1484</v>
      </c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159"/>
      <c r="BT13" s="159"/>
      <c r="BU13" s="159"/>
      <c r="BV13" s="159"/>
      <c r="BW13" s="159"/>
      <c r="BX13" s="159"/>
      <c r="BY13" s="159"/>
      <c r="BZ13" s="159"/>
      <c r="CA13" s="159"/>
      <c r="CB13" s="159"/>
      <c r="CC13" s="159"/>
      <c r="CD13" s="159"/>
      <c r="CE13" s="159"/>
      <c r="CF13" s="159"/>
      <c r="CG13" s="159"/>
      <c r="CH13" s="159"/>
      <c r="CI13" s="159"/>
      <c r="CJ13" s="159"/>
      <c r="CK13" s="159"/>
      <c r="CL13" s="159"/>
      <c r="CM13" s="159"/>
      <c r="CN13" s="159"/>
      <c r="CO13" s="159"/>
      <c r="CP13" s="159"/>
      <c r="CQ13" s="159"/>
      <c r="CR13" s="159"/>
      <c r="CS13" s="159"/>
      <c r="CT13" s="159"/>
      <c r="CU13" s="159"/>
      <c r="CV13" s="159"/>
      <c r="CW13" s="159"/>
      <c r="CX13" s="159"/>
      <c r="CY13" s="159"/>
      <c r="CZ13" s="159"/>
      <c r="DA13" s="223"/>
    </row>
    <row r="14" spans="2:105" x14ac:dyDescent="0.25">
      <c r="B14" s="222"/>
      <c r="C14" s="159" t="s">
        <v>1392</v>
      </c>
      <c r="D14" s="159" t="s">
        <v>1393</v>
      </c>
      <c r="E14" s="159" t="s">
        <v>38</v>
      </c>
      <c r="F14" s="159" t="s">
        <v>39</v>
      </c>
      <c r="G14" s="159"/>
      <c r="H14" s="159" t="s">
        <v>1098</v>
      </c>
      <c r="I14" s="159"/>
      <c r="J14" s="159" t="s">
        <v>1342</v>
      </c>
      <c r="K14" s="159" t="s">
        <v>1448</v>
      </c>
      <c r="L14" s="159" t="s">
        <v>2515</v>
      </c>
      <c r="M14" s="159" t="s">
        <v>2398</v>
      </c>
      <c r="N14" s="159" t="s">
        <v>1342</v>
      </c>
      <c r="O14" s="159" t="s">
        <v>1344</v>
      </c>
      <c r="P14" s="159" t="s">
        <v>1326</v>
      </c>
      <c r="Q14" s="159" t="s">
        <v>1236</v>
      </c>
      <c r="R14" s="159" t="s">
        <v>1327</v>
      </c>
      <c r="S14" s="159" t="s">
        <v>1397</v>
      </c>
      <c r="T14" s="159" t="s">
        <v>27</v>
      </c>
      <c r="U14" s="159" t="s">
        <v>27</v>
      </c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 t="s">
        <v>1342</v>
      </c>
      <c r="AL14" s="159" t="s">
        <v>1346</v>
      </c>
      <c r="AM14" s="159" t="s">
        <v>1342</v>
      </c>
      <c r="AN14" s="159" t="s">
        <v>2382</v>
      </c>
      <c r="AO14" s="159" t="s">
        <v>27</v>
      </c>
      <c r="AP14" s="159" t="s">
        <v>2516</v>
      </c>
      <c r="AQ14" s="159" t="s">
        <v>2517</v>
      </c>
      <c r="AR14" s="159" t="s">
        <v>1399</v>
      </c>
      <c r="AS14" s="159" t="s">
        <v>1349</v>
      </c>
      <c r="AT14" s="159"/>
      <c r="AU14" s="159" t="s">
        <v>2515</v>
      </c>
      <c r="AV14" s="159" t="s">
        <v>2517</v>
      </c>
      <c r="AW14" s="159" t="s">
        <v>2518</v>
      </c>
      <c r="AX14" s="159" t="s">
        <v>1500</v>
      </c>
      <c r="AY14" s="159" t="s">
        <v>2519</v>
      </c>
      <c r="AZ14" s="159" t="s">
        <v>2520</v>
      </c>
      <c r="BA14" s="159" t="s">
        <v>2279</v>
      </c>
      <c r="BB14" s="159" t="s">
        <v>1507</v>
      </c>
      <c r="BC14" s="159" t="s">
        <v>1442</v>
      </c>
      <c r="BD14" s="159" t="s">
        <v>1542</v>
      </c>
      <c r="BE14" s="159" t="s">
        <v>2521</v>
      </c>
      <c r="BF14" s="159" t="s">
        <v>1435</v>
      </c>
      <c r="BG14" s="159" t="s">
        <v>2522</v>
      </c>
      <c r="BH14" s="159" t="s">
        <v>1437</v>
      </c>
      <c r="BI14" s="159" t="s">
        <v>2523</v>
      </c>
      <c r="BJ14" s="159" t="s">
        <v>1501</v>
      </c>
      <c r="BK14" s="159" t="s">
        <v>2524</v>
      </c>
      <c r="BL14" s="159" t="s">
        <v>1359</v>
      </c>
      <c r="BM14" s="159" t="s">
        <v>2525</v>
      </c>
      <c r="BN14" s="159"/>
      <c r="BO14" s="159"/>
      <c r="BP14" s="159"/>
      <c r="BQ14" s="159"/>
      <c r="BR14" s="159"/>
      <c r="BS14" s="159"/>
      <c r="BT14" s="159"/>
      <c r="BU14" s="159"/>
      <c r="BV14" s="159"/>
      <c r="BW14" s="159"/>
      <c r="BX14" s="159"/>
      <c r="BY14" s="159"/>
      <c r="BZ14" s="159"/>
      <c r="CA14" s="159"/>
      <c r="CB14" s="159"/>
      <c r="CC14" s="159"/>
      <c r="CD14" s="159"/>
      <c r="CE14" s="159"/>
      <c r="CF14" s="159"/>
      <c r="CG14" s="159"/>
      <c r="CH14" s="159"/>
      <c r="CI14" s="159"/>
      <c r="CJ14" s="159"/>
      <c r="CK14" s="159"/>
      <c r="CL14" s="159"/>
      <c r="CM14" s="159"/>
      <c r="CN14" s="159"/>
      <c r="CO14" s="159"/>
      <c r="CP14" s="159"/>
      <c r="CQ14" s="159"/>
      <c r="CR14" s="159"/>
      <c r="CS14" s="159"/>
      <c r="CT14" s="159"/>
      <c r="CU14" s="159"/>
      <c r="CV14" s="159"/>
      <c r="CW14" s="159"/>
      <c r="CX14" s="159"/>
      <c r="CY14" s="159"/>
      <c r="CZ14" s="159"/>
      <c r="DA14" s="223"/>
    </row>
    <row r="15" spans="2:105" x14ac:dyDescent="0.25">
      <c r="B15" s="222"/>
      <c r="C15" s="159" t="s">
        <v>2526</v>
      </c>
      <c r="D15" s="159" t="s">
        <v>1972</v>
      </c>
      <c r="E15" s="159" t="s">
        <v>28</v>
      </c>
      <c r="F15" s="159" t="s">
        <v>23</v>
      </c>
      <c r="G15" s="159"/>
      <c r="H15" s="159" t="s">
        <v>1098</v>
      </c>
      <c r="I15" s="159"/>
      <c r="J15" s="159" t="s">
        <v>1342</v>
      </c>
      <c r="K15" s="159" t="s">
        <v>1534</v>
      </c>
      <c r="L15" s="159" t="s">
        <v>2527</v>
      </c>
      <c r="M15" s="159" t="s">
        <v>1776</v>
      </c>
      <c r="N15" s="159" t="s">
        <v>1342</v>
      </c>
      <c r="O15" s="159" t="s">
        <v>1384</v>
      </c>
      <c r="P15" s="159" t="s">
        <v>1335</v>
      </c>
      <c r="Q15" s="159" t="s">
        <v>29</v>
      </c>
      <c r="R15" s="159" t="s">
        <v>1327</v>
      </c>
      <c r="S15" s="159" t="s">
        <v>1397</v>
      </c>
      <c r="T15" s="159" t="s">
        <v>27</v>
      </c>
      <c r="U15" s="159" t="s">
        <v>27</v>
      </c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 t="s">
        <v>1342</v>
      </c>
      <c r="AL15" s="159" t="s">
        <v>1346</v>
      </c>
      <c r="AM15" s="159" t="s">
        <v>1342</v>
      </c>
      <c r="AN15" s="159" t="s">
        <v>2382</v>
      </c>
      <c r="AO15" s="159" t="s">
        <v>27</v>
      </c>
      <c r="AP15" s="159" t="s">
        <v>2516</v>
      </c>
      <c r="AQ15" s="159" t="s">
        <v>2517</v>
      </c>
      <c r="AR15" s="159" t="s">
        <v>1399</v>
      </c>
      <c r="AS15" s="159" t="s">
        <v>1363</v>
      </c>
      <c r="AT15" s="159"/>
      <c r="AU15" s="159" t="s">
        <v>2527</v>
      </c>
      <c r="AV15" s="159" t="s">
        <v>2517</v>
      </c>
      <c r="AW15" s="159" t="s">
        <v>2528</v>
      </c>
      <c r="AX15" s="159" t="s">
        <v>1500</v>
      </c>
      <c r="AY15" s="159" t="s">
        <v>1914</v>
      </c>
      <c r="AZ15" s="159" t="s">
        <v>2520</v>
      </c>
      <c r="BA15" s="159" t="s">
        <v>2529</v>
      </c>
      <c r="BB15" s="159" t="s">
        <v>1507</v>
      </c>
      <c r="BC15" s="159" t="s">
        <v>1745</v>
      </c>
      <c r="BD15" s="159" t="s">
        <v>1542</v>
      </c>
      <c r="BE15" s="159" t="s">
        <v>2530</v>
      </c>
      <c r="BF15" s="159" t="s">
        <v>1435</v>
      </c>
      <c r="BG15" s="159" t="s">
        <v>2531</v>
      </c>
      <c r="BH15" s="159" t="s">
        <v>1437</v>
      </c>
      <c r="BI15" s="159" t="s">
        <v>2532</v>
      </c>
      <c r="BJ15" s="159" t="s">
        <v>1501</v>
      </c>
      <c r="BK15" s="159" t="s">
        <v>1683</v>
      </c>
      <c r="BL15" s="159" t="s">
        <v>1359</v>
      </c>
      <c r="BM15" s="159" t="s">
        <v>2533</v>
      </c>
      <c r="BN15" s="159"/>
      <c r="BO15" s="159"/>
      <c r="BP15" s="159"/>
      <c r="BQ15" s="159"/>
      <c r="BR15" s="159"/>
      <c r="BS15" s="159"/>
      <c r="BT15" s="159"/>
      <c r="BU15" s="159"/>
      <c r="BV15" s="159"/>
      <c r="BW15" s="159"/>
      <c r="BX15" s="159"/>
      <c r="BY15" s="159"/>
      <c r="BZ15" s="159"/>
      <c r="CA15" s="159"/>
      <c r="CB15" s="159"/>
      <c r="CC15" s="159"/>
      <c r="CD15" s="159"/>
      <c r="CE15" s="159"/>
      <c r="CF15" s="159"/>
      <c r="CG15" s="159"/>
      <c r="CH15" s="159"/>
      <c r="CI15" s="159"/>
      <c r="CJ15" s="159"/>
      <c r="CK15" s="159"/>
      <c r="CL15" s="159"/>
      <c r="CM15" s="159"/>
      <c r="CN15" s="159"/>
      <c r="CO15" s="159"/>
      <c r="CP15" s="159"/>
      <c r="CQ15" s="159"/>
      <c r="CR15" s="159"/>
      <c r="CS15" s="159"/>
      <c r="CT15" s="159"/>
      <c r="CU15" s="159"/>
      <c r="CV15" s="159"/>
      <c r="CW15" s="159"/>
      <c r="CX15" s="159"/>
      <c r="CY15" s="159"/>
      <c r="CZ15" s="159"/>
      <c r="DA15" s="223"/>
    </row>
    <row r="16" spans="2:105" x14ac:dyDescent="0.25">
      <c r="B16" s="222"/>
      <c r="C16" s="159" t="s">
        <v>1409</v>
      </c>
      <c r="D16" s="159" t="s">
        <v>1410</v>
      </c>
      <c r="E16" s="159" t="s">
        <v>1</v>
      </c>
      <c r="F16" s="159" t="s">
        <v>2</v>
      </c>
      <c r="G16" s="159"/>
      <c r="H16" s="159" t="s">
        <v>1098</v>
      </c>
      <c r="I16" s="159"/>
      <c r="J16" s="159" t="s">
        <v>1342</v>
      </c>
      <c r="K16" s="159" t="s">
        <v>2023</v>
      </c>
      <c r="L16" s="159" t="s">
        <v>2534</v>
      </c>
      <c r="M16" s="159" t="s">
        <v>1465</v>
      </c>
      <c r="N16" s="159" t="s">
        <v>1342</v>
      </c>
      <c r="O16" s="159" t="s">
        <v>1349</v>
      </c>
      <c r="P16" s="159" t="s">
        <v>1330</v>
      </c>
      <c r="Q16" s="159" t="s">
        <v>3</v>
      </c>
      <c r="R16" s="159" t="s">
        <v>1327</v>
      </c>
      <c r="S16" s="159" t="s">
        <v>1397</v>
      </c>
      <c r="T16" s="159" t="s">
        <v>27</v>
      </c>
      <c r="U16" s="159" t="s">
        <v>27</v>
      </c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 t="s">
        <v>1342</v>
      </c>
      <c r="AL16" s="159" t="s">
        <v>1346</v>
      </c>
      <c r="AM16" s="159" t="s">
        <v>1342</v>
      </c>
      <c r="AN16" s="159" t="s">
        <v>2382</v>
      </c>
      <c r="AO16" s="159" t="s">
        <v>27</v>
      </c>
      <c r="AP16" s="159" t="s">
        <v>2516</v>
      </c>
      <c r="AQ16" s="159" t="s">
        <v>2517</v>
      </c>
      <c r="AR16" s="159" t="s">
        <v>1399</v>
      </c>
      <c r="AS16" s="159" t="s">
        <v>1344</v>
      </c>
      <c r="AT16" s="159"/>
      <c r="AU16" s="159" t="s">
        <v>2534</v>
      </c>
      <c r="AV16" s="159" t="s">
        <v>2517</v>
      </c>
      <c r="AW16" s="159" t="s">
        <v>2535</v>
      </c>
      <c r="AX16" s="159" t="s">
        <v>1500</v>
      </c>
      <c r="AY16" s="159" t="s">
        <v>2536</v>
      </c>
      <c r="AZ16" s="159" t="s">
        <v>2520</v>
      </c>
      <c r="BA16" s="159" t="s">
        <v>2082</v>
      </c>
      <c r="BB16" s="159" t="s">
        <v>1507</v>
      </c>
      <c r="BC16" s="159" t="s">
        <v>1650</v>
      </c>
      <c r="BD16" s="159" t="s">
        <v>1542</v>
      </c>
      <c r="BE16" s="159" t="s">
        <v>2537</v>
      </c>
      <c r="BF16" s="159" t="s">
        <v>1435</v>
      </c>
      <c r="BG16" s="159" t="s">
        <v>2010</v>
      </c>
      <c r="BH16" s="159" t="s">
        <v>1437</v>
      </c>
      <c r="BI16" s="159" t="s">
        <v>2538</v>
      </c>
      <c r="BJ16" s="159" t="s">
        <v>1501</v>
      </c>
      <c r="BK16" s="159" t="s">
        <v>2539</v>
      </c>
      <c r="BL16" s="159" t="s">
        <v>1359</v>
      </c>
      <c r="BM16" s="159" t="s">
        <v>2540</v>
      </c>
      <c r="BN16" s="159"/>
      <c r="BO16" s="159"/>
      <c r="BP16" s="159"/>
      <c r="BQ16" s="159"/>
      <c r="BR16" s="159"/>
      <c r="BS16" s="159"/>
      <c r="BT16" s="159"/>
      <c r="BU16" s="159"/>
      <c r="BV16" s="159"/>
      <c r="BW16" s="159"/>
      <c r="BX16" s="159"/>
      <c r="BY16" s="159"/>
      <c r="BZ16" s="159"/>
      <c r="CA16" s="159"/>
      <c r="CB16" s="159"/>
      <c r="CC16" s="159"/>
      <c r="CD16" s="159"/>
      <c r="CE16" s="159"/>
      <c r="CF16" s="159"/>
      <c r="CG16" s="159"/>
      <c r="CH16" s="159"/>
      <c r="CI16" s="159"/>
      <c r="CJ16" s="159"/>
      <c r="CK16" s="159"/>
      <c r="CL16" s="159"/>
      <c r="CM16" s="159"/>
      <c r="CN16" s="159"/>
      <c r="CO16" s="159"/>
      <c r="CP16" s="159"/>
      <c r="CQ16" s="159"/>
      <c r="CR16" s="159"/>
      <c r="CS16" s="159"/>
      <c r="CT16" s="159"/>
      <c r="CU16" s="159"/>
      <c r="CV16" s="159"/>
      <c r="CW16" s="159"/>
      <c r="CX16" s="159"/>
      <c r="CY16" s="159"/>
      <c r="CZ16" s="159"/>
      <c r="DA16" s="223"/>
    </row>
    <row r="17" spans="2:105" x14ac:dyDescent="0.25">
      <c r="B17" s="222"/>
      <c r="C17" s="159" t="s">
        <v>2541</v>
      </c>
      <c r="D17" s="159" t="s">
        <v>2542</v>
      </c>
      <c r="E17" s="159" t="s">
        <v>962</v>
      </c>
      <c r="F17" s="159" t="s">
        <v>964</v>
      </c>
      <c r="G17" s="159"/>
      <c r="H17" s="159" t="s">
        <v>1098</v>
      </c>
      <c r="I17" s="159"/>
      <c r="J17" s="159" t="s">
        <v>1342</v>
      </c>
      <c r="K17" s="159" t="s">
        <v>1426</v>
      </c>
      <c r="L17" s="159" t="s">
        <v>2543</v>
      </c>
      <c r="M17" s="159" t="s">
        <v>2544</v>
      </c>
      <c r="N17" s="159" t="s">
        <v>1342</v>
      </c>
      <c r="O17" s="159" t="s">
        <v>1363</v>
      </c>
      <c r="P17" s="159" t="s">
        <v>1328</v>
      </c>
      <c r="Q17" s="159" t="s">
        <v>13</v>
      </c>
      <c r="R17" s="159" t="s">
        <v>1327</v>
      </c>
      <c r="S17" s="159" t="s">
        <v>1397</v>
      </c>
      <c r="T17" s="159" t="s">
        <v>27</v>
      </c>
      <c r="U17" s="159" t="s">
        <v>27</v>
      </c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 t="s">
        <v>1342</v>
      </c>
      <c r="AL17" s="159" t="s">
        <v>1346</v>
      </c>
      <c r="AM17" s="159" t="s">
        <v>1342</v>
      </c>
      <c r="AN17" s="159" t="s">
        <v>2382</v>
      </c>
      <c r="AO17" s="159" t="s">
        <v>27</v>
      </c>
      <c r="AP17" s="159" t="s">
        <v>2516</v>
      </c>
      <c r="AQ17" s="159" t="s">
        <v>2517</v>
      </c>
      <c r="AR17" s="159" t="s">
        <v>1399</v>
      </c>
      <c r="AS17" s="159" t="s">
        <v>1375</v>
      </c>
      <c r="AT17" s="159"/>
      <c r="AU17" s="159" t="s">
        <v>2543</v>
      </c>
      <c r="AV17" s="159" t="s">
        <v>2517</v>
      </c>
      <c r="AW17" s="159" t="s">
        <v>1351</v>
      </c>
      <c r="AX17" s="159" t="s">
        <v>1500</v>
      </c>
      <c r="AY17" s="159" t="s">
        <v>2545</v>
      </c>
      <c r="AZ17" s="159" t="s">
        <v>2520</v>
      </c>
      <c r="BA17" s="159" t="s">
        <v>2546</v>
      </c>
      <c r="BB17" s="159" t="s">
        <v>1507</v>
      </c>
      <c r="BC17" s="159" t="s">
        <v>2138</v>
      </c>
      <c r="BD17" s="159" t="s">
        <v>1542</v>
      </c>
      <c r="BE17" s="159" t="s">
        <v>2547</v>
      </c>
      <c r="BF17" s="159" t="s">
        <v>1435</v>
      </c>
      <c r="BG17" s="159" t="s">
        <v>2548</v>
      </c>
      <c r="BH17" s="159" t="s">
        <v>1437</v>
      </c>
      <c r="BI17" s="159" t="s">
        <v>2549</v>
      </c>
      <c r="BJ17" s="159" t="s">
        <v>1501</v>
      </c>
      <c r="BK17" s="159" t="s">
        <v>2550</v>
      </c>
      <c r="BL17" s="159" t="s">
        <v>1359</v>
      </c>
      <c r="BM17" s="159" t="s">
        <v>1675</v>
      </c>
      <c r="BN17" s="159"/>
      <c r="BO17" s="159"/>
      <c r="BP17" s="159"/>
      <c r="BQ17" s="159"/>
      <c r="BR17" s="159"/>
      <c r="BS17" s="159"/>
      <c r="BT17" s="159"/>
      <c r="BU17" s="159"/>
      <c r="BV17" s="159"/>
      <c r="BW17" s="159"/>
      <c r="BX17" s="159"/>
      <c r="BY17" s="159"/>
      <c r="BZ17" s="159"/>
      <c r="CA17" s="159"/>
      <c r="CB17" s="159"/>
      <c r="CC17" s="159"/>
      <c r="CD17" s="159"/>
      <c r="CE17" s="159"/>
      <c r="CF17" s="159"/>
      <c r="CG17" s="159"/>
      <c r="CH17" s="159"/>
      <c r="CI17" s="159"/>
      <c r="CJ17" s="159"/>
      <c r="CK17" s="159"/>
      <c r="CL17" s="159"/>
      <c r="CM17" s="159"/>
      <c r="CN17" s="159"/>
      <c r="CO17" s="159"/>
      <c r="CP17" s="159"/>
      <c r="CQ17" s="159"/>
      <c r="CR17" s="159"/>
      <c r="CS17" s="159"/>
      <c r="CT17" s="159"/>
      <c r="CU17" s="159"/>
      <c r="CV17" s="159"/>
      <c r="CW17" s="159"/>
      <c r="CX17" s="159"/>
      <c r="CY17" s="159"/>
      <c r="CZ17" s="159"/>
      <c r="DA17" s="223"/>
    </row>
    <row r="18" spans="2:105" x14ac:dyDescent="0.25">
      <c r="B18" s="222"/>
      <c r="C18" s="159" t="s">
        <v>1424</v>
      </c>
      <c r="D18" s="159" t="s">
        <v>1425</v>
      </c>
      <c r="E18" s="159" t="s">
        <v>5</v>
      </c>
      <c r="F18" s="159" t="s">
        <v>6</v>
      </c>
      <c r="G18" s="159"/>
      <c r="H18" s="159" t="s">
        <v>1098</v>
      </c>
      <c r="I18" s="159"/>
      <c r="J18" s="159" t="s">
        <v>1342</v>
      </c>
      <c r="K18" s="159" t="s">
        <v>1994</v>
      </c>
      <c r="L18" s="159" t="s">
        <v>2551</v>
      </c>
      <c r="M18" s="159" t="s">
        <v>2552</v>
      </c>
      <c r="N18" s="159" t="s">
        <v>1342</v>
      </c>
      <c r="O18" s="159" t="s">
        <v>1348</v>
      </c>
      <c r="P18" s="159" t="s">
        <v>7</v>
      </c>
      <c r="Q18" s="159" t="s">
        <v>7</v>
      </c>
      <c r="R18" s="159" t="s">
        <v>1327</v>
      </c>
      <c r="S18" s="159" t="s">
        <v>1397</v>
      </c>
      <c r="T18" s="159" t="s">
        <v>27</v>
      </c>
      <c r="U18" s="159" t="s">
        <v>27</v>
      </c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 t="s">
        <v>1342</v>
      </c>
      <c r="AL18" s="159" t="s">
        <v>1346</v>
      </c>
      <c r="AM18" s="159" t="s">
        <v>1342</v>
      </c>
      <c r="AN18" s="159" t="s">
        <v>2382</v>
      </c>
      <c r="AO18" s="159" t="s">
        <v>27</v>
      </c>
      <c r="AP18" s="159" t="s">
        <v>2516</v>
      </c>
      <c r="AQ18" s="159" t="s">
        <v>2517</v>
      </c>
      <c r="AR18" s="159" t="s">
        <v>1399</v>
      </c>
      <c r="AS18" s="159" t="s">
        <v>1384</v>
      </c>
      <c r="AT18" s="159"/>
      <c r="AU18" s="159" t="s">
        <v>2551</v>
      </c>
      <c r="AV18" s="159" t="s">
        <v>2517</v>
      </c>
      <c r="AW18" s="159" t="s">
        <v>2553</v>
      </c>
      <c r="AX18" s="159" t="s">
        <v>1500</v>
      </c>
      <c r="AY18" s="159" t="s">
        <v>1992</v>
      </c>
      <c r="AZ18" s="159" t="s">
        <v>2520</v>
      </c>
      <c r="BA18" s="159" t="s">
        <v>2554</v>
      </c>
      <c r="BB18" s="159" t="s">
        <v>1507</v>
      </c>
      <c r="BC18" s="159" t="s">
        <v>2555</v>
      </c>
      <c r="BD18" s="159" t="s">
        <v>1542</v>
      </c>
      <c r="BE18" s="159" t="s">
        <v>2556</v>
      </c>
      <c r="BF18" s="159" t="s">
        <v>1435</v>
      </c>
      <c r="BG18" s="159" t="s">
        <v>2557</v>
      </c>
      <c r="BH18" s="159" t="s">
        <v>1437</v>
      </c>
      <c r="BI18" s="159" t="s">
        <v>2030</v>
      </c>
      <c r="BJ18" s="159" t="s">
        <v>1501</v>
      </c>
      <c r="BK18" s="159" t="s">
        <v>2558</v>
      </c>
      <c r="BL18" s="159" t="s">
        <v>1359</v>
      </c>
      <c r="BM18" s="159" t="s">
        <v>2559</v>
      </c>
      <c r="BN18" s="159"/>
      <c r="BO18" s="159"/>
      <c r="BP18" s="159"/>
      <c r="BQ18" s="159"/>
      <c r="BR18" s="159"/>
      <c r="BS18" s="159"/>
      <c r="BT18" s="159"/>
      <c r="BU18" s="159"/>
      <c r="BV18" s="159"/>
      <c r="BW18" s="159"/>
      <c r="BX18" s="159"/>
      <c r="BY18" s="159"/>
      <c r="BZ18" s="159"/>
      <c r="CA18" s="159"/>
      <c r="CB18" s="159"/>
      <c r="CC18" s="159"/>
      <c r="CD18" s="159"/>
      <c r="CE18" s="159"/>
      <c r="CF18" s="159"/>
      <c r="CG18" s="159"/>
      <c r="CH18" s="159"/>
      <c r="CI18" s="159"/>
      <c r="CJ18" s="159"/>
      <c r="CK18" s="159"/>
      <c r="CL18" s="159"/>
      <c r="CM18" s="159"/>
      <c r="CN18" s="159"/>
      <c r="CO18" s="159"/>
      <c r="CP18" s="159"/>
      <c r="CQ18" s="159"/>
      <c r="CR18" s="159"/>
      <c r="CS18" s="159"/>
      <c r="CT18" s="159"/>
      <c r="CU18" s="159"/>
      <c r="CV18" s="159"/>
      <c r="CW18" s="159"/>
      <c r="CX18" s="159"/>
      <c r="CY18" s="159"/>
      <c r="CZ18" s="159"/>
      <c r="DA18" s="223"/>
    </row>
    <row r="19" spans="2:105" x14ac:dyDescent="0.25">
      <c r="B19" s="222"/>
      <c r="C19" s="159" t="s">
        <v>2560</v>
      </c>
      <c r="D19" s="159" t="s">
        <v>1510</v>
      </c>
      <c r="E19" s="159" t="s">
        <v>34</v>
      </c>
      <c r="F19" s="159" t="s">
        <v>35</v>
      </c>
      <c r="G19" s="159"/>
      <c r="H19" s="159" t="s">
        <v>1098</v>
      </c>
      <c r="I19" s="159"/>
      <c r="J19" s="159" t="s">
        <v>1342</v>
      </c>
      <c r="K19" s="159" t="s">
        <v>1463</v>
      </c>
      <c r="L19" s="159" t="s">
        <v>2561</v>
      </c>
      <c r="M19" s="159" t="s">
        <v>2562</v>
      </c>
      <c r="N19" s="159" t="s">
        <v>1342</v>
      </c>
      <c r="O19" s="159" t="s">
        <v>1363</v>
      </c>
      <c r="P19" s="159" t="s">
        <v>1328</v>
      </c>
      <c r="Q19" s="159" t="s">
        <v>13</v>
      </c>
      <c r="R19" s="159" t="s">
        <v>1327</v>
      </c>
      <c r="S19" s="159" t="s">
        <v>1397</v>
      </c>
      <c r="T19" s="159" t="s">
        <v>27</v>
      </c>
      <c r="U19" s="159" t="s">
        <v>27</v>
      </c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59"/>
      <c r="AI19" s="159"/>
      <c r="AJ19" s="159"/>
      <c r="AK19" s="159" t="s">
        <v>1342</v>
      </c>
      <c r="AL19" s="159" t="s">
        <v>1346</v>
      </c>
      <c r="AM19" s="159" t="s">
        <v>1342</v>
      </c>
      <c r="AN19" s="159" t="s">
        <v>2382</v>
      </c>
      <c r="AO19" s="159" t="s">
        <v>27</v>
      </c>
      <c r="AP19" s="159" t="s">
        <v>2516</v>
      </c>
      <c r="AQ19" s="159" t="s">
        <v>2517</v>
      </c>
      <c r="AR19" s="159" t="s">
        <v>1399</v>
      </c>
      <c r="AS19" s="159" t="s">
        <v>1477</v>
      </c>
      <c r="AT19" s="159"/>
      <c r="AU19" s="159" t="s">
        <v>2561</v>
      </c>
      <c r="AV19" s="159" t="s">
        <v>2517</v>
      </c>
      <c r="AW19" s="159" t="s">
        <v>2563</v>
      </c>
      <c r="AX19" s="159" t="s">
        <v>1500</v>
      </c>
      <c r="AY19" s="159" t="s">
        <v>1564</v>
      </c>
      <c r="AZ19" s="159" t="s">
        <v>2520</v>
      </c>
      <c r="BA19" s="159" t="s">
        <v>2564</v>
      </c>
      <c r="BB19" s="159" t="s">
        <v>1507</v>
      </c>
      <c r="BC19" s="159" t="s">
        <v>1366</v>
      </c>
      <c r="BD19" s="159" t="s">
        <v>1542</v>
      </c>
      <c r="BE19" s="159" t="s">
        <v>2565</v>
      </c>
      <c r="BF19" s="159" t="s">
        <v>1435</v>
      </c>
      <c r="BG19" s="159" t="s">
        <v>2566</v>
      </c>
      <c r="BH19" s="159" t="s">
        <v>1437</v>
      </c>
      <c r="BI19" s="159" t="s">
        <v>2191</v>
      </c>
      <c r="BJ19" s="159" t="s">
        <v>1501</v>
      </c>
      <c r="BK19" s="159" t="s">
        <v>2567</v>
      </c>
      <c r="BL19" s="159" t="s">
        <v>1359</v>
      </c>
      <c r="BM19" s="159" t="s">
        <v>2568</v>
      </c>
      <c r="BN19" s="159"/>
      <c r="BO19" s="159"/>
      <c r="BP19" s="159"/>
      <c r="BQ19" s="159"/>
      <c r="BR19" s="159"/>
      <c r="BS19" s="159"/>
      <c r="BT19" s="159"/>
      <c r="BU19" s="159"/>
      <c r="BV19" s="159"/>
      <c r="BW19" s="159"/>
      <c r="BX19" s="159"/>
      <c r="BY19" s="159"/>
      <c r="BZ19" s="159"/>
      <c r="CA19" s="159"/>
      <c r="CB19" s="159"/>
      <c r="CC19" s="159"/>
      <c r="CD19" s="159"/>
      <c r="CE19" s="159"/>
      <c r="CF19" s="159"/>
      <c r="CG19" s="159"/>
      <c r="CH19" s="159"/>
      <c r="CI19" s="159"/>
      <c r="CJ19" s="159"/>
      <c r="CK19" s="159"/>
      <c r="CL19" s="159"/>
      <c r="CM19" s="159"/>
      <c r="CN19" s="159"/>
      <c r="CO19" s="159"/>
      <c r="CP19" s="159"/>
      <c r="CQ19" s="159"/>
      <c r="CR19" s="159"/>
      <c r="CS19" s="159"/>
      <c r="CT19" s="159"/>
      <c r="CU19" s="159"/>
      <c r="CV19" s="159"/>
      <c r="CW19" s="159"/>
      <c r="CX19" s="159"/>
      <c r="CY19" s="159"/>
      <c r="CZ19" s="159"/>
      <c r="DA19" s="223"/>
    </row>
    <row r="20" spans="2:105" x14ac:dyDescent="0.25">
      <c r="B20" s="222"/>
      <c r="C20" s="159" t="s">
        <v>1416</v>
      </c>
      <c r="D20" s="159" t="s">
        <v>1417</v>
      </c>
      <c r="E20" s="159" t="s">
        <v>20</v>
      </c>
      <c r="F20" s="159" t="s">
        <v>21</v>
      </c>
      <c r="G20" s="159"/>
      <c r="H20" s="159" t="s">
        <v>1098</v>
      </c>
      <c r="I20" s="159"/>
      <c r="J20" s="159" t="s">
        <v>1342</v>
      </c>
      <c r="K20" s="159" t="s">
        <v>1492</v>
      </c>
      <c r="L20" s="159" t="s">
        <v>2569</v>
      </c>
      <c r="M20" s="159" t="s">
        <v>2570</v>
      </c>
      <c r="N20" s="159" t="s">
        <v>1342</v>
      </c>
      <c r="O20" s="159" t="s">
        <v>1344</v>
      </c>
      <c r="P20" s="159" t="s">
        <v>1326</v>
      </c>
      <c r="Q20" s="159" t="s">
        <v>1236</v>
      </c>
      <c r="R20" s="159" t="s">
        <v>1327</v>
      </c>
      <c r="S20" s="159" t="s">
        <v>1397</v>
      </c>
      <c r="T20" s="159" t="s">
        <v>27</v>
      </c>
      <c r="U20" s="159" t="s">
        <v>27</v>
      </c>
      <c r="V20" s="159"/>
      <c r="W20" s="159"/>
      <c r="X20" s="159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 t="s">
        <v>1342</v>
      </c>
      <c r="AL20" s="159" t="s">
        <v>1346</v>
      </c>
      <c r="AM20" s="159" t="s">
        <v>1342</v>
      </c>
      <c r="AN20" s="159" t="s">
        <v>2382</v>
      </c>
      <c r="AO20" s="159" t="s">
        <v>27</v>
      </c>
      <c r="AP20" s="159" t="s">
        <v>2516</v>
      </c>
      <c r="AQ20" s="159" t="s">
        <v>2517</v>
      </c>
      <c r="AR20" s="159" t="s">
        <v>1399</v>
      </c>
      <c r="AS20" s="159" t="s">
        <v>1484</v>
      </c>
      <c r="AT20" s="159"/>
      <c r="AU20" s="159" t="s">
        <v>2569</v>
      </c>
      <c r="AV20" s="159" t="s">
        <v>2517</v>
      </c>
      <c r="AW20" s="159" t="s">
        <v>2571</v>
      </c>
      <c r="AX20" s="159" t="s">
        <v>1500</v>
      </c>
      <c r="AY20" s="159" t="s">
        <v>2572</v>
      </c>
      <c r="AZ20" s="159" t="s">
        <v>2520</v>
      </c>
      <c r="BA20" s="159" t="s">
        <v>2573</v>
      </c>
      <c r="BB20" s="159" t="s">
        <v>1507</v>
      </c>
      <c r="BC20" s="159" t="s">
        <v>1768</v>
      </c>
      <c r="BD20" s="159" t="s">
        <v>1542</v>
      </c>
      <c r="BE20" s="159" t="s">
        <v>1869</v>
      </c>
      <c r="BF20" s="159" t="s">
        <v>1435</v>
      </c>
      <c r="BG20" s="159" t="s">
        <v>2574</v>
      </c>
      <c r="BH20" s="159" t="s">
        <v>1437</v>
      </c>
      <c r="BI20" s="159" t="s">
        <v>2575</v>
      </c>
      <c r="BJ20" s="159" t="s">
        <v>1501</v>
      </c>
      <c r="BK20" s="159" t="s">
        <v>2576</v>
      </c>
      <c r="BL20" s="159" t="s">
        <v>1359</v>
      </c>
      <c r="BM20" s="159" t="s">
        <v>2577</v>
      </c>
      <c r="BN20" s="159"/>
      <c r="BO20" s="159"/>
      <c r="BP20" s="159"/>
      <c r="BQ20" s="159"/>
      <c r="BR20" s="159"/>
      <c r="BS20" s="159"/>
      <c r="BT20" s="159"/>
      <c r="BU20" s="159"/>
      <c r="BV20" s="159"/>
      <c r="BW20" s="159"/>
      <c r="BX20" s="159"/>
      <c r="BY20" s="159"/>
      <c r="BZ20" s="159"/>
      <c r="CA20" s="159"/>
      <c r="CB20" s="159"/>
      <c r="CC20" s="159"/>
      <c r="CD20" s="159"/>
      <c r="CE20" s="159"/>
      <c r="CF20" s="159"/>
      <c r="CG20" s="159"/>
      <c r="CH20" s="159"/>
      <c r="CI20" s="159"/>
      <c r="CJ20" s="159"/>
      <c r="CK20" s="159"/>
      <c r="CL20" s="159"/>
      <c r="CM20" s="159"/>
      <c r="CN20" s="159"/>
      <c r="CO20" s="159"/>
      <c r="CP20" s="159"/>
      <c r="CQ20" s="159"/>
      <c r="CR20" s="159"/>
      <c r="CS20" s="159"/>
      <c r="CT20" s="159"/>
      <c r="CU20" s="159"/>
      <c r="CV20" s="159"/>
      <c r="CW20" s="159"/>
      <c r="CX20" s="159"/>
      <c r="CY20" s="159"/>
      <c r="CZ20" s="159"/>
      <c r="DA20" s="223"/>
    </row>
    <row r="21" spans="2:105" x14ac:dyDescent="0.25">
      <c r="B21" s="222"/>
      <c r="C21" s="159" t="s">
        <v>2578</v>
      </c>
      <c r="D21" s="159" t="s">
        <v>2579</v>
      </c>
      <c r="E21" s="159" t="s">
        <v>17</v>
      </c>
      <c r="F21" s="159" t="s">
        <v>133</v>
      </c>
      <c r="G21" s="159"/>
      <c r="H21" s="159" t="s">
        <v>1098</v>
      </c>
      <c r="I21" s="159"/>
      <c r="J21" s="159" t="s">
        <v>1342</v>
      </c>
      <c r="K21" s="159" t="s">
        <v>1599</v>
      </c>
      <c r="L21" s="159" t="s">
        <v>2580</v>
      </c>
      <c r="M21" s="159" t="s">
        <v>2581</v>
      </c>
      <c r="N21" s="159" t="s">
        <v>1342</v>
      </c>
      <c r="O21" s="159" t="s">
        <v>1477</v>
      </c>
      <c r="P21" s="159" t="s">
        <v>19</v>
      </c>
      <c r="Q21" s="159" t="s">
        <v>19</v>
      </c>
      <c r="R21" s="159" t="s">
        <v>1327</v>
      </c>
      <c r="S21" s="159" t="s">
        <v>1397</v>
      </c>
      <c r="T21" s="159" t="s">
        <v>27</v>
      </c>
      <c r="U21" s="159" t="s">
        <v>27</v>
      </c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 t="s">
        <v>1342</v>
      </c>
      <c r="AL21" s="159" t="s">
        <v>1346</v>
      </c>
      <c r="AM21" s="159" t="s">
        <v>1342</v>
      </c>
      <c r="AN21" s="159" t="s">
        <v>2382</v>
      </c>
      <c r="AO21" s="159" t="s">
        <v>27</v>
      </c>
      <c r="AP21" s="159" t="s">
        <v>2516</v>
      </c>
      <c r="AQ21" s="159" t="s">
        <v>2517</v>
      </c>
      <c r="AR21" s="159" t="s">
        <v>1399</v>
      </c>
      <c r="AS21" s="159" t="s">
        <v>1348</v>
      </c>
      <c r="AT21" s="159"/>
      <c r="AU21" s="159" t="s">
        <v>2580</v>
      </c>
      <c r="AV21" s="159" t="s">
        <v>2517</v>
      </c>
      <c r="AW21" s="159" t="s">
        <v>2582</v>
      </c>
      <c r="AX21" s="159" t="s">
        <v>1500</v>
      </c>
      <c r="AY21" s="159" t="s">
        <v>1573</v>
      </c>
      <c r="AZ21" s="159" t="s">
        <v>2520</v>
      </c>
      <c r="BA21" s="159" t="s">
        <v>1784</v>
      </c>
      <c r="BB21" s="159" t="s">
        <v>1507</v>
      </c>
      <c r="BC21" s="159" t="s">
        <v>2583</v>
      </c>
      <c r="BD21" s="159" t="s">
        <v>1542</v>
      </c>
      <c r="BE21" s="159" t="s">
        <v>2584</v>
      </c>
      <c r="BF21" s="159" t="s">
        <v>1435</v>
      </c>
      <c r="BG21" s="159" t="s">
        <v>2585</v>
      </c>
      <c r="BH21" s="159" t="s">
        <v>1437</v>
      </c>
      <c r="BI21" s="159" t="s">
        <v>2586</v>
      </c>
      <c r="BJ21" s="159" t="s">
        <v>1501</v>
      </c>
      <c r="BK21" s="159" t="s">
        <v>2587</v>
      </c>
      <c r="BL21" s="159" t="s">
        <v>1359</v>
      </c>
      <c r="BM21" s="159" t="s">
        <v>2588</v>
      </c>
      <c r="BN21" s="159"/>
      <c r="BO21" s="159"/>
      <c r="BP21" s="159"/>
      <c r="BQ21" s="159"/>
      <c r="BR21" s="159"/>
      <c r="BS21" s="159"/>
      <c r="BT21" s="159"/>
      <c r="BU21" s="159"/>
      <c r="BV21" s="159"/>
      <c r="BW21" s="159"/>
      <c r="BX21" s="159"/>
      <c r="BY21" s="159"/>
      <c r="BZ21" s="159"/>
      <c r="CA21" s="159"/>
      <c r="CB21" s="159"/>
      <c r="CC21" s="159"/>
      <c r="CD21" s="159"/>
      <c r="CE21" s="159"/>
      <c r="CF21" s="159"/>
      <c r="CG21" s="159"/>
      <c r="CH21" s="159"/>
      <c r="CI21" s="159"/>
      <c r="CJ21" s="159"/>
      <c r="CK21" s="159"/>
      <c r="CL21" s="159"/>
      <c r="CM21" s="159"/>
      <c r="CN21" s="159"/>
      <c r="CO21" s="159"/>
      <c r="CP21" s="159"/>
      <c r="CQ21" s="159"/>
      <c r="CR21" s="159"/>
      <c r="CS21" s="159"/>
      <c r="CT21" s="159"/>
      <c r="CU21" s="159"/>
      <c r="CV21" s="159"/>
      <c r="CW21" s="159"/>
      <c r="CX21" s="159"/>
      <c r="CY21" s="159"/>
      <c r="CZ21" s="159"/>
      <c r="DA21" s="223"/>
    </row>
    <row r="22" spans="2:105" x14ac:dyDescent="0.25">
      <c r="B22" s="222"/>
      <c r="C22" s="159" t="s">
        <v>2589</v>
      </c>
      <c r="D22" s="159" t="s">
        <v>2590</v>
      </c>
      <c r="E22" s="159" t="s">
        <v>22</v>
      </c>
      <c r="F22" s="159" t="s">
        <v>23</v>
      </c>
      <c r="G22" s="159"/>
      <c r="H22" s="159" t="s">
        <v>1098</v>
      </c>
      <c r="I22" s="159"/>
      <c r="J22" s="159" t="s">
        <v>1342</v>
      </c>
      <c r="K22" s="159" t="s">
        <v>1423</v>
      </c>
      <c r="L22" s="159" t="s">
        <v>2591</v>
      </c>
      <c r="M22" s="159" t="s">
        <v>2592</v>
      </c>
      <c r="N22" s="159" t="s">
        <v>1342</v>
      </c>
      <c r="O22" s="159" t="s">
        <v>1363</v>
      </c>
      <c r="P22" s="159" t="s">
        <v>1328</v>
      </c>
      <c r="Q22" s="159" t="s">
        <v>13</v>
      </c>
      <c r="R22" s="159" t="s">
        <v>1327</v>
      </c>
      <c r="S22" s="159" t="s">
        <v>1397</v>
      </c>
      <c r="T22" s="159" t="s">
        <v>27</v>
      </c>
      <c r="U22" s="159" t="s">
        <v>27</v>
      </c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 t="s">
        <v>1342</v>
      </c>
      <c r="AL22" s="159" t="s">
        <v>1346</v>
      </c>
      <c r="AM22" s="159" t="s">
        <v>1342</v>
      </c>
      <c r="AN22" s="159" t="s">
        <v>2382</v>
      </c>
      <c r="AO22" s="159" t="s">
        <v>27</v>
      </c>
      <c r="AP22" s="159" t="s">
        <v>2516</v>
      </c>
      <c r="AQ22" s="159" t="s">
        <v>2517</v>
      </c>
      <c r="AR22" s="159" t="s">
        <v>1399</v>
      </c>
      <c r="AS22" s="159" t="s">
        <v>1399</v>
      </c>
      <c r="AT22" s="159"/>
      <c r="AU22" s="159" t="s">
        <v>2591</v>
      </c>
      <c r="AV22" s="159" t="s">
        <v>2517</v>
      </c>
      <c r="AW22" s="159" t="s">
        <v>2593</v>
      </c>
      <c r="AX22" s="159" t="s">
        <v>1500</v>
      </c>
      <c r="AY22" s="159" t="s">
        <v>1555</v>
      </c>
      <c r="AZ22" s="159" t="s">
        <v>2520</v>
      </c>
      <c r="BA22" s="159" t="s">
        <v>2594</v>
      </c>
      <c r="BB22" s="159" t="s">
        <v>1507</v>
      </c>
      <c r="BC22" s="159" t="s">
        <v>1685</v>
      </c>
      <c r="BD22" s="159" t="s">
        <v>1542</v>
      </c>
      <c r="BE22" s="159" t="s">
        <v>2595</v>
      </c>
      <c r="BF22" s="159" t="s">
        <v>1435</v>
      </c>
      <c r="BG22" s="159" t="s">
        <v>2596</v>
      </c>
      <c r="BH22" s="159" t="s">
        <v>1437</v>
      </c>
      <c r="BI22" s="159" t="s">
        <v>2597</v>
      </c>
      <c r="BJ22" s="159" t="s">
        <v>1501</v>
      </c>
      <c r="BK22" s="159" t="s">
        <v>1633</v>
      </c>
      <c r="BL22" s="159" t="s">
        <v>1359</v>
      </c>
      <c r="BM22" s="159" t="s">
        <v>2598</v>
      </c>
      <c r="BN22" s="159"/>
      <c r="BO22" s="159"/>
      <c r="BP22" s="159"/>
      <c r="BQ22" s="159"/>
      <c r="BR22" s="159"/>
      <c r="BS22" s="159"/>
      <c r="BT22" s="159"/>
      <c r="BU22" s="159"/>
      <c r="BV22" s="159"/>
      <c r="BW22" s="159"/>
      <c r="BX22" s="159"/>
      <c r="BY22" s="159"/>
      <c r="BZ22" s="159"/>
      <c r="CA22" s="159"/>
      <c r="CB22" s="159"/>
      <c r="CC22" s="159"/>
      <c r="CD22" s="159"/>
      <c r="CE22" s="159"/>
      <c r="CF22" s="159"/>
      <c r="CG22" s="159"/>
      <c r="CH22" s="159"/>
      <c r="CI22" s="159"/>
      <c r="CJ22" s="159"/>
      <c r="CK22" s="159"/>
      <c r="CL22" s="159"/>
      <c r="CM22" s="159"/>
      <c r="CN22" s="159"/>
      <c r="CO22" s="159"/>
      <c r="CP22" s="159"/>
      <c r="CQ22" s="159"/>
      <c r="CR22" s="159"/>
      <c r="CS22" s="159"/>
      <c r="CT22" s="159"/>
      <c r="CU22" s="159"/>
      <c r="CV22" s="159"/>
      <c r="CW22" s="159"/>
      <c r="CX22" s="159"/>
      <c r="CY22" s="159"/>
      <c r="CZ22" s="159"/>
      <c r="DA22" s="223"/>
    </row>
    <row r="23" spans="2:105" x14ac:dyDescent="0.25">
      <c r="B23" s="222"/>
      <c r="C23" s="159" t="s">
        <v>2599</v>
      </c>
      <c r="D23" s="159" t="s">
        <v>2600</v>
      </c>
      <c r="E23" s="159" t="s">
        <v>891</v>
      </c>
      <c r="F23" s="159" t="s">
        <v>890</v>
      </c>
      <c r="G23" s="159"/>
      <c r="H23" s="159" t="s">
        <v>1098</v>
      </c>
      <c r="I23" s="159"/>
      <c r="J23" s="159" t="s">
        <v>1342</v>
      </c>
      <c r="K23" s="159" t="s">
        <v>1374</v>
      </c>
      <c r="L23" s="159"/>
      <c r="M23" s="159"/>
      <c r="N23" s="159" t="s">
        <v>1349</v>
      </c>
      <c r="O23" s="159" t="s">
        <v>1363</v>
      </c>
      <c r="P23" s="159" t="s">
        <v>1328</v>
      </c>
      <c r="Q23" s="159" t="s">
        <v>13</v>
      </c>
      <c r="R23" s="159" t="s">
        <v>1327</v>
      </c>
      <c r="S23" s="159" t="s">
        <v>1397</v>
      </c>
      <c r="T23" s="159" t="s">
        <v>27</v>
      </c>
      <c r="U23" s="159" t="s">
        <v>27</v>
      </c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 t="s">
        <v>1342</v>
      </c>
      <c r="AL23" s="159" t="s">
        <v>1346</v>
      </c>
      <c r="AM23" s="159" t="s">
        <v>1342</v>
      </c>
      <c r="AN23" s="159" t="s">
        <v>2382</v>
      </c>
      <c r="AO23" s="159" t="s">
        <v>27</v>
      </c>
      <c r="AP23" s="159" t="s">
        <v>2516</v>
      </c>
      <c r="AQ23" s="159" t="s">
        <v>2517</v>
      </c>
      <c r="AR23" s="159" t="s">
        <v>1399</v>
      </c>
      <c r="AS23" s="159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  <c r="BM23" s="159"/>
      <c r="BN23" s="159"/>
      <c r="BO23" s="159"/>
      <c r="BP23" s="159"/>
      <c r="BQ23" s="159"/>
      <c r="BR23" s="159"/>
      <c r="BS23" s="159"/>
      <c r="BT23" s="159"/>
      <c r="BU23" s="159"/>
      <c r="BV23" s="159"/>
      <c r="BW23" s="159"/>
      <c r="BX23" s="159"/>
      <c r="BY23" s="159"/>
      <c r="BZ23" s="159"/>
      <c r="CA23" s="159"/>
      <c r="CB23" s="159"/>
      <c r="CC23" s="159"/>
      <c r="CD23" s="159"/>
      <c r="CE23" s="159"/>
      <c r="CF23" s="159"/>
      <c r="CG23" s="159"/>
      <c r="CH23" s="159"/>
      <c r="CI23" s="159"/>
      <c r="CJ23" s="159"/>
      <c r="CK23" s="159"/>
      <c r="CL23" s="159"/>
      <c r="CM23" s="159"/>
      <c r="CN23" s="159"/>
      <c r="CO23" s="159"/>
      <c r="CP23" s="159"/>
      <c r="CQ23" s="159"/>
      <c r="CR23" s="159"/>
      <c r="CS23" s="159"/>
      <c r="CT23" s="159"/>
      <c r="CU23" s="159"/>
      <c r="CV23" s="159"/>
      <c r="CW23" s="159"/>
      <c r="CX23" s="159"/>
      <c r="CY23" s="159"/>
      <c r="CZ23" s="159"/>
      <c r="DA23" s="223"/>
    </row>
    <row r="24" spans="2:105" x14ac:dyDescent="0.25">
      <c r="B24" s="222"/>
      <c r="C24" s="159"/>
      <c r="D24" s="159" t="s">
        <v>1427</v>
      </c>
      <c r="E24" s="159"/>
      <c r="F24" s="159" t="s">
        <v>1329</v>
      </c>
      <c r="G24" s="159"/>
      <c r="H24" s="159" t="s">
        <v>1098</v>
      </c>
      <c r="I24" s="159"/>
      <c r="J24" s="159" t="s">
        <v>1342</v>
      </c>
      <c r="K24" s="159" t="s">
        <v>1482</v>
      </c>
      <c r="L24" s="159"/>
      <c r="M24" s="159"/>
      <c r="N24" s="159" t="s">
        <v>1342</v>
      </c>
      <c r="O24" s="159"/>
      <c r="P24" s="159"/>
      <c r="Q24" s="159"/>
      <c r="R24" s="159"/>
      <c r="S24" s="159" t="s">
        <v>1397</v>
      </c>
      <c r="T24" s="159" t="s">
        <v>27</v>
      </c>
      <c r="U24" s="159" t="s">
        <v>27</v>
      </c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 t="s">
        <v>1342</v>
      </c>
      <c r="AL24" s="159" t="s">
        <v>1346</v>
      </c>
      <c r="AM24" s="159" t="s">
        <v>1342</v>
      </c>
      <c r="AN24" s="159" t="s">
        <v>2382</v>
      </c>
      <c r="AO24" s="159" t="s">
        <v>27</v>
      </c>
      <c r="AP24" s="159" t="s">
        <v>2516</v>
      </c>
      <c r="AQ24" s="159" t="s">
        <v>2517</v>
      </c>
      <c r="AR24" s="159" t="s">
        <v>1399</v>
      </c>
      <c r="AS24" s="159"/>
      <c r="AT24" s="159"/>
      <c r="AU24" s="159"/>
      <c r="AV24" s="159"/>
      <c r="AW24" s="159"/>
      <c r="AX24" s="159"/>
      <c r="AY24" s="159"/>
      <c r="AZ24" s="159"/>
      <c r="BA24" s="159"/>
      <c r="BB24" s="159"/>
      <c r="BC24" s="159"/>
      <c r="BD24" s="159"/>
      <c r="BE24" s="159"/>
      <c r="BF24" s="159"/>
      <c r="BG24" s="159"/>
      <c r="BH24" s="159"/>
      <c r="BI24" s="159"/>
      <c r="BJ24" s="159"/>
      <c r="BK24" s="159"/>
      <c r="BL24" s="159"/>
      <c r="BM24" s="159"/>
      <c r="BN24" s="159"/>
      <c r="BO24" s="159"/>
      <c r="BP24" s="159"/>
      <c r="BQ24" s="159"/>
      <c r="BR24" s="159"/>
      <c r="BS24" s="159"/>
      <c r="BT24" s="159"/>
      <c r="BU24" s="159"/>
      <c r="BV24" s="159"/>
      <c r="BW24" s="159"/>
      <c r="BX24" s="159"/>
      <c r="BY24" s="159"/>
      <c r="BZ24" s="159"/>
      <c r="CA24" s="159"/>
      <c r="CB24" s="159"/>
      <c r="CC24" s="159"/>
      <c r="CD24" s="159"/>
      <c r="CE24" s="159"/>
      <c r="CF24" s="159"/>
      <c r="CG24" s="159"/>
      <c r="CH24" s="159"/>
      <c r="CI24" s="159"/>
      <c r="CJ24" s="159"/>
      <c r="CK24" s="159"/>
      <c r="CL24" s="159"/>
      <c r="CM24" s="159"/>
      <c r="CN24" s="159"/>
      <c r="CO24" s="159"/>
      <c r="CP24" s="159"/>
      <c r="CQ24" s="159"/>
      <c r="CR24" s="159"/>
      <c r="CS24" s="159"/>
      <c r="CT24" s="159"/>
      <c r="CU24" s="159"/>
      <c r="CV24" s="159"/>
      <c r="CW24" s="159"/>
      <c r="CX24" s="159"/>
      <c r="CY24" s="159"/>
      <c r="CZ24" s="159"/>
      <c r="DA24" s="223"/>
    </row>
    <row r="25" spans="2:105" x14ac:dyDescent="0.25">
      <c r="B25" s="222"/>
      <c r="C25" s="159"/>
      <c r="D25" s="159" t="s">
        <v>1422</v>
      </c>
      <c r="E25" s="159"/>
      <c r="F25" s="159" t="s">
        <v>1329</v>
      </c>
      <c r="G25" s="159"/>
      <c r="H25" s="159" t="s">
        <v>1098</v>
      </c>
      <c r="I25" s="159"/>
      <c r="J25" s="159" t="s">
        <v>1342</v>
      </c>
      <c r="K25" s="159" t="s">
        <v>1561</v>
      </c>
      <c r="L25" s="159"/>
      <c r="M25" s="159"/>
      <c r="N25" s="159" t="s">
        <v>1342</v>
      </c>
      <c r="O25" s="159"/>
      <c r="P25" s="159"/>
      <c r="Q25" s="159"/>
      <c r="R25" s="159"/>
      <c r="S25" s="159" t="s">
        <v>1397</v>
      </c>
      <c r="T25" s="159" t="s">
        <v>27</v>
      </c>
      <c r="U25" s="159" t="s">
        <v>27</v>
      </c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 t="s">
        <v>1342</v>
      </c>
      <c r="AL25" s="159" t="s">
        <v>1346</v>
      </c>
      <c r="AM25" s="159" t="s">
        <v>1342</v>
      </c>
      <c r="AN25" s="159" t="s">
        <v>2382</v>
      </c>
      <c r="AO25" s="159" t="s">
        <v>27</v>
      </c>
      <c r="AP25" s="159" t="s">
        <v>2516</v>
      </c>
      <c r="AQ25" s="159" t="s">
        <v>2517</v>
      </c>
      <c r="AR25" s="159" t="s">
        <v>1399</v>
      </c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BZ25" s="159"/>
      <c r="CA25" s="159"/>
      <c r="CB25" s="159"/>
      <c r="CC25" s="159"/>
      <c r="CD25" s="159"/>
      <c r="CE25" s="159"/>
      <c r="CF25" s="159"/>
      <c r="CG25" s="159"/>
      <c r="CH25" s="159"/>
      <c r="CI25" s="159"/>
      <c r="CJ25" s="159"/>
      <c r="CK25" s="159"/>
      <c r="CL25" s="159"/>
      <c r="CM25" s="159"/>
      <c r="CN25" s="159"/>
      <c r="CO25" s="159"/>
      <c r="CP25" s="159"/>
      <c r="CQ25" s="159"/>
      <c r="CR25" s="159"/>
      <c r="CS25" s="159"/>
      <c r="CT25" s="159"/>
      <c r="CU25" s="159"/>
      <c r="CV25" s="159"/>
      <c r="CW25" s="159"/>
      <c r="CX25" s="159"/>
      <c r="CY25" s="159"/>
      <c r="CZ25" s="159"/>
      <c r="DA25" s="223"/>
    </row>
    <row r="26" spans="2:105" x14ac:dyDescent="0.25">
      <c r="B26" s="222"/>
      <c r="C26" s="159" t="s">
        <v>2601</v>
      </c>
      <c r="D26" s="159" t="s">
        <v>2602</v>
      </c>
      <c r="E26" s="159" t="s">
        <v>888</v>
      </c>
      <c r="F26" s="159" t="s">
        <v>889</v>
      </c>
      <c r="G26" s="159"/>
      <c r="H26" s="159" t="s">
        <v>1098</v>
      </c>
      <c r="I26" s="159"/>
      <c r="J26" s="159" t="s">
        <v>1342</v>
      </c>
      <c r="K26" s="159" t="s">
        <v>1362</v>
      </c>
      <c r="L26" s="159"/>
      <c r="M26" s="159"/>
      <c r="N26" s="159" t="s">
        <v>1349</v>
      </c>
      <c r="O26" s="159" t="s">
        <v>1363</v>
      </c>
      <c r="P26" s="159" t="s">
        <v>1328</v>
      </c>
      <c r="Q26" s="159" t="s">
        <v>13</v>
      </c>
      <c r="R26" s="159" t="s">
        <v>1327</v>
      </c>
      <c r="S26" s="159" t="s">
        <v>1397</v>
      </c>
      <c r="T26" s="159" t="s">
        <v>27</v>
      </c>
      <c r="U26" s="159" t="s">
        <v>27</v>
      </c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 t="s">
        <v>1342</v>
      </c>
      <c r="AL26" s="159" t="s">
        <v>1346</v>
      </c>
      <c r="AM26" s="159" t="s">
        <v>1342</v>
      </c>
      <c r="AN26" s="159" t="s">
        <v>2382</v>
      </c>
      <c r="AO26" s="159" t="s">
        <v>27</v>
      </c>
      <c r="AP26" s="159" t="s">
        <v>2516</v>
      </c>
      <c r="AQ26" s="159" t="s">
        <v>2517</v>
      </c>
      <c r="AR26" s="159" t="s">
        <v>1399</v>
      </c>
      <c r="AS26" s="159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  <c r="BM26" s="159"/>
      <c r="BN26" s="159"/>
      <c r="BO26" s="159"/>
      <c r="BP26" s="159"/>
      <c r="BQ26" s="159"/>
      <c r="BR26" s="159"/>
      <c r="BS26" s="159"/>
      <c r="BT26" s="159"/>
      <c r="BU26" s="159"/>
      <c r="BV26" s="159"/>
      <c r="BW26" s="159"/>
      <c r="BX26" s="159"/>
      <c r="BY26" s="159"/>
      <c r="BZ26" s="159"/>
      <c r="CA26" s="159"/>
      <c r="CB26" s="159"/>
      <c r="CC26" s="159"/>
      <c r="CD26" s="159"/>
      <c r="CE26" s="159"/>
      <c r="CF26" s="159"/>
      <c r="CG26" s="159"/>
      <c r="CH26" s="159"/>
      <c r="CI26" s="159"/>
      <c r="CJ26" s="159"/>
      <c r="CK26" s="159"/>
      <c r="CL26" s="159"/>
      <c r="CM26" s="159"/>
      <c r="CN26" s="159"/>
      <c r="CO26" s="159"/>
      <c r="CP26" s="159"/>
      <c r="CQ26" s="159"/>
      <c r="CR26" s="159"/>
      <c r="CS26" s="159"/>
      <c r="CT26" s="159"/>
      <c r="CU26" s="159"/>
      <c r="CV26" s="159"/>
      <c r="CW26" s="159"/>
      <c r="CX26" s="159"/>
      <c r="CY26" s="159"/>
      <c r="CZ26" s="159"/>
      <c r="DA26" s="223"/>
    </row>
    <row r="27" spans="2:105" x14ac:dyDescent="0.25">
      <c r="B27" s="222"/>
      <c r="C27" s="159" t="s">
        <v>1429</v>
      </c>
      <c r="D27" s="159" t="s">
        <v>1430</v>
      </c>
      <c r="E27" s="159" t="s">
        <v>20</v>
      </c>
      <c r="F27" s="159" t="s">
        <v>40</v>
      </c>
      <c r="G27" s="159"/>
      <c r="H27" s="159" t="s">
        <v>1098</v>
      </c>
      <c r="I27" s="159"/>
      <c r="J27" s="159" t="s">
        <v>1342</v>
      </c>
      <c r="K27" s="159" t="s">
        <v>1343</v>
      </c>
      <c r="L27" s="159" t="s">
        <v>2603</v>
      </c>
      <c r="M27" s="159" t="s">
        <v>2604</v>
      </c>
      <c r="N27" s="159" t="s">
        <v>1342</v>
      </c>
      <c r="O27" s="159" t="s">
        <v>1344</v>
      </c>
      <c r="P27" s="159" t="s">
        <v>1326</v>
      </c>
      <c r="Q27" s="159" t="s">
        <v>1236</v>
      </c>
      <c r="R27" s="159" t="s">
        <v>1327</v>
      </c>
      <c r="S27" s="159" t="s">
        <v>1399</v>
      </c>
      <c r="T27" s="159" t="s">
        <v>41</v>
      </c>
      <c r="U27" s="159" t="s">
        <v>41</v>
      </c>
      <c r="V27" s="159"/>
      <c r="W27" s="159"/>
      <c r="X27" s="159"/>
      <c r="Y27" s="159"/>
      <c r="Z27" s="159"/>
      <c r="AA27" s="159"/>
      <c r="AB27" s="159"/>
      <c r="AC27" s="159"/>
      <c r="AD27" s="159"/>
      <c r="AE27" s="159"/>
      <c r="AF27" s="159"/>
      <c r="AG27" s="159"/>
      <c r="AH27" s="159"/>
      <c r="AI27" s="159"/>
      <c r="AJ27" s="159"/>
      <c r="AK27" s="159" t="s">
        <v>1342</v>
      </c>
      <c r="AL27" s="159" t="s">
        <v>1346</v>
      </c>
      <c r="AM27" s="159" t="s">
        <v>1342</v>
      </c>
      <c r="AN27" s="159" t="s">
        <v>2605</v>
      </c>
      <c r="AO27" s="159" t="s">
        <v>41</v>
      </c>
      <c r="AP27" s="159" t="s">
        <v>2606</v>
      </c>
      <c r="AQ27" s="159" t="s">
        <v>1536</v>
      </c>
      <c r="AR27" s="159" t="s">
        <v>1348</v>
      </c>
      <c r="AS27" s="159" t="s">
        <v>1349</v>
      </c>
      <c r="AT27" s="159"/>
      <c r="AU27" s="159" t="s">
        <v>2603</v>
      </c>
      <c r="AV27" s="159" t="s">
        <v>1444</v>
      </c>
      <c r="AW27" s="159" t="s">
        <v>2607</v>
      </c>
      <c r="AX27" s="159" t="s">
        <v>1548</v>
      </c>
      <c r="AY27" s="159" t="s">
        <v>2036</v>
      </c>
      <c r="AZ27" s="159" t="s">
        <v>1438</v>
      </c>
      <c r="BA27" s="159" t="s">
        <v>2608</v>
      </c>
      <c r="BB27" s="159" t="s">
        <v>1439</v>
      </c>
      <c r="BC27" s="159" t="s">
        <v>1738</v>
      </c>
      <c r="BD27" s="159" t="s">
        <v>1542</v>
      </c>
      <c r="BE27" s="159" t="s">
        <v>2292</v>
      </c>
      <c r="BF27" s="159" t="s">
        <v>1353</v>
      </c>
      <c r="BG27" s="159" t="s">
        <v>2609</v>
      </c>
      <c r="BH27" s="159" t="s">
        <v>1501</v>
      </c>
      <c r="BI27" s="159" t="s">
        <v>1622</v>
      </c>
      <c r="BJ27" s="159" t="s">
        <v>1359</v>
      </c>
      <c r="BK27" s="159" t="s">
        <v>2610</v>
      </c>
      <c r="BL27" s="159"/>
      <c r="BM27" s="159"/>
      <c r="BN27" s="159"/>
      <c r="BO27" s="159"/>
      <c r="BP27" s="159"/>
      <c r="BQ27" s="159"/>
      <c r="BR27" s="159"/>
      <c r="BS27" s="159"/>
      <c r="BT27" s="159"/>
      <c r="BU27" s="159"/>
      <c r="BV27" s="159"/>
      <c r="BW27" s="159"/>
      <c r="BX27" s="159"/>
      <c r="BY27" s="159"/>
      <c r="BZ27" s="159"/>
      <c r="CA27" s="159"/>
      <c r="CB27" s="159"/>
      <c r="CC27" s="159"/>
      <c r="CD27" s="159"/>
      <c r="CE27" s="159"/>
      <c r="CF27" s="159"/>
      <c r="CG27" s="159"/>
      <c r="CH27" s="159"/>
      <c r="CI27" s="159"/>
      <c r="CJ27" s="159"/>
      <c r="CK27" s="159"/>
      <c r="CL27" s="159"/>
      <c r="CM27" s="159"/>
      <c r="CN27" s="159"/>
      <c r="CO27" s="159"/>
      <c r="CP27" s="159"/>
      <c r="CQ27" s="159"/>
      <c r="CR27" s="159"/>
      <c r="CS27" s="159"/>
      <c r="CT27" s="159"/>
      <c r="CU27" s="159"/>
      <c r="CV27" s="159"/>
      <c r="CW27" s="159"/>
      <c r="CX27" s="159"/>
      <c r="CY27" s="159"/>
      <c r="CZ27" s="159"/>
      <c r="DA27" s="223"/>
    </row>
    <row r="28" spans="2:105" x14ac:dyDescent="0.25">
      <c r="B28" s="222"/>
      <c r="C28" s="159" t="s">
        <v>1446</v>
      </c>
      <c r="D28" s="159" t="s">
        <v>1447</v>
      </c>
      <c r="E28" s="159" t="s">
        <v>42</v>
      </c>
      <c r="F28" s="159" t="s">
        <v>43</v>
      </c>
      <c r="G28" s="159"/>
      <c r="H28" s="159" t="s">
        <v>1098</v>
      </c>
      <c r="I28" s="159"/>
      <c r="J28" s="159" t="s">
        <v>1342</v>
      </c>
      <c r="K28" s="159" t="s">
        <v>1458</v>
      </c>
      <c r="L28" s="159" t="s">
        <v>2052</v>
      </c>
      <c r="M28" s="159" t="s">
        <v>2611</v>
      </c>
      <c r="N28" s="159" t="s">
        <v>1342</v>
      </c>
      <c r="O28" s="159" t="s">
        <v>1375</v>
      </c>
      <c r="P28" s="159" t="s">
        <v>1331</v>
      </c>
      <c r="Q28" s="159" t="s">
        <v>26</v>
      </c>
      <c r="R28" s="159" t="s">
        <v>1327</v>
      </c>
      <c r="S28" s="159" t="s">
        <v>1399</v>
      </c>
      <c r="T28" s="159" t="s">
        <v>41</v>
      </c>
      <c r="U28" s="159" t="s">
        <v>41</v>
      </c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 t="s">
        <v>1342</v>
      </c>
      <c r="AL28" s="159" t="s">
        <v>1346</v>
      </c>
      <c r="AM28" s="159" t="s">
        <v>1342</v>
      </c>
      <c r="AN28" s="159" t="s">
        <v>2605</v>
      </c>
      <c r="AO28" s="159" t="s">
        <v>41</v>
      </c>
      <c r="AP28" s="159" t="s">
        <v>2606</v>
      </c>
      <c r="AQ28" s="159" t="s">
        <v>1536</v>
      </c>
      <c r="AR28" s="159" t="s">
        <v>1348</v>
      </c>
      <c r="AS28" s="159" t="s">
        <v>1363</v>
      </c>
      <c r="AT28" s="159"/>
      <c r="AU28" s="159" t="s">
        <v>2052</v>
      </c>
      <c r="AV28" s="159" t="s">
        <v>1444</v>
      </c>
      <c r="AW28" s="159" t="s">
        <v>2612</v>
      </c>
      <c r="AX28" s="159" t="s">
        <v>1548</v>
      </c>
      <c r="AY28" s="159" t="s">
        <v>2613</v>
      </c>
      <c r="AZ28" s="159" t="s">
        <v>1438</v>
      </c>
      <c r="BA28" s="159" t="s">
        <v>1614</v>
      </c>
      <c r="BB28" s="159" t="s">
        <v>1439</v>
      </c>
      <c r="BC28" s="159" t="s">
        <v>2614</v>
      </c>
      <c r="BD28" s="159" t="s">
        <v>1542</v>
      </c>
      <c r="BE28" s="159" t="s">
        <v>2615</v>
      </c>
      <c r="BF28" s="159" t="s">
        <v>1353</v>
      </c>
      <c r="BG28" s="159" t="s">
        <v>2616</v>
      </c>
      <c r="BH28" s="159" t="s">
        <v>1501</v>
      </c>
      <c r="BI28" s="159" t="s">
        <v>1761</v>
      </c>
      <c r="BJ28" s="159" t="s">
        <v>1359</v>
      </c>
      <c r="BK28" s="159" t="s">
        <v>2617</v>
      </c>
      <c r="BL28" s="159"/>
      <c r="BM28" s="159"/>
      <c r="BN28" s="159"/>
      <c r="BO28" s="159"/>
      <c r="BP28" s="159"/>
      <c r="BQ28" s="159"/>
      <c r="BR28" s="159"/>
      <c r="BS28" s="159"/>
      <c r="BT28" s="159"/>
      <c r="BU28" s="159"/>
      <c r="BV28" s="159"/>
      <c r="BW28" s="159"/>
      <c r="BX28" s="159"/>
      <c r="BY28" s="159"/>
      <c r="BZ28" s="159"/>
      <c r="CA28" s="159"/>
      <c r="CB28" s="159"/>
      <c r="CC28" s="159"/>
      <c r="CD28" s="159"/>
      <c r="CE28" s="159"/>
      <c r="CF28" s="159"/>
      <c r="CG28" s="159"/>
      <c r="CH28" s="159"/>
      <c r="CI28" s="159"/>
      <c r="CJ28" s="159"/>
      <c r="CK28" s="159"/>
      <c r="CL28" s="159"/>
      <c r="CM28" s="159"/>
      <c r="CN28" s="159"/>
      <c r="CO28" s="159"/>
      <c r="CP28" s="159"/>
      <c r="CQ28" s="159"/>
      <c r="CR28" s="159"/>
      <c r="CS28" s="159"/>
      <c r="CT28" s="159"/>
      <c r="CU28" s="159"/>
      <c r="CV28" s="159"/>
      <c r="CW28" s="159"/>
      <c r="CX28" s="159"/>
      <c r="CY28" s="159"/>
      <c r="CZ28" s="159"/>
      <c r="DA28" s="223"/>
    </row>
    <row r="29" spans="2:105" x14ac:dyDescent="0.25">
      <c r="B29" s="222"/>
      <c r="C29" s="159" t="s">
        <v>1461</v>
      </c>
      <c r="D29" s="159" t="s">
        <v>1462</v>
      </c>
      <c r="E29" s="159" t="s">
        <v>36</v>
      </c>
      <c r="F29" s="159" t="s">
        <v>37</v>
      </c>
      <c r="G29" s="159"/>
      <c r="H29" s="159" t="s">
        <v>1098</v>
      </c>
      <c r="I29" s="159"/>
      <c r="J29" s="159" t="s">
        <v>1342</v>
      </c>
      <c r="K29" s="159" t="s">
        <v>1418</v>
      </c>
      <c r="L29" s="159" t="s">
        <v>2618</v>
      </c>
      <c r="M29" s="159" t="s">
        <v>1931</v>
      </c>
      <c r="N29" s="159" t="s">
        <v>1342</v>
      </c>
      <c r="O29" s="159" t="s">
        <v>1344</v>
      </c>
      <c r="P29" s="159" t="s">
        <v>1326</v>
      </c>
      <c r="Q29" s="159" t="s">
        <v>1236</v>
      </c>
      <c r="R29" s="159" t="s">
        <v>1327</v>
      </c>
      <c r="S29" s="159" t="s">
        <v>1399</v>
      </c>
      <c r="T29" s="159" t="s">
        <v>41</v>
      </c>
      <c r="U29" s="159" t="s">
        <v>41</v>
      </c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 t="s">
        <v>1342</v>
      </c>
      <c r="AL29" s="159" t="s">
        <v>1346</v>
      </c>
      <c r="AM29" s="159" t="s">
        <v>1342</v>
      </c>
      <c r="AN29" s="159" t="s">
        <v>2605</v>
      </c>
      <c r="AO29" s="159" t="s">
        <v>41</v>
      </c>
      <c r="AP29" s="159" t="s">
        <v>2606</v>
      </c>
      <c r="AQ29" s="159" t="s">
        <v>1536</v>
      </c>
      <c r="AR29" s="159" t="s">
        <v>1348</v>
      </c>
      <c r="AS29" s="159" t="s">
        <v>1344</v>
      </c>
      <c r="AT29" s="159"/>
      <c r="AU29" s="159" t="s">
        <v>2618</v>
      </c>
      <c r="AV29" s="159" t="s">
        <v>1444</v>
      </c>
      <c r="AW29" s="159" t="s">
        <v>2035</v>
      </c>
      <c r="AX29" s="159" t="s">
        <v>1548</v>
      </c>
      <c r="AY29" s="159" t="s">
        <v>2419</v>
      </c>
      <c r="AZ29" s="159" t="s">
        <v>1438</v>
      </c>
      <c r="BA29" s="159" t="s">
        <v>2619</v>
      </c>
      <c r="BB29" s="159" t="s">
        <v>1439</v>
      </c>
      <c r="BC29" s="159" t="s">
        <v>2249</v>
      </c>
      <c r="BD29" s="159" t="s">
        <v>1542</v>
      </c>
      <c r="BE29" s="159" t="s">
        <v>2620</v>
      </c>
      <c r="BF29" s="159" t="s">
        <v>1353</v>
      </c>
      <c r="BG29" s="159" t="s">
        <v>1750</v>
      </c>
      <c r="BH29" s="159" t="s">
        <v>1501</v>
      </c>
      <c r="BI29" s="159" t="s">
        <v>1924</v>
      </c>
      <c r="BJ29" s="159" t="s">
        <v>1359</v>
      </c>
      <c r="BK29" s="159" t="s">
        <v>2621</v>
      </c>
      <c r="BL29" s="159"/>
      <c r="BM29" s="159"/>
      <c r="BN29" s="159"/>
      <c r="BO29" s="159"/>
      <c r="BP29" s="159"/>
      <c r="BQ29" s="159"/>
      <c r="BR29" s="159"/>
      <c r="BS29" s="159"/>
      <c r="BT29" s="159"/>
      <c r="BU29" s="159"/>
      <c r="BV29" s="159"/>
      <c r="BW29" s="159"/>
      <c r="BX29" s="159"/>
      <c r="BY29" s="159"/>
      <c r="BZ29" s="159"/>
      <c r="CA29" s="159"/>
      <c r="CB29" s="159"/>
      <c r="CC29" s="159"/>
      <c r="CD29" s="159"/>
      <c r="CE29" s="159"/>
      <c r="CF29" s="159"/>
      <c r="CG29" s="159"/>
      <c r="CH29" s="159"/>
      <c r="CI29" s="159"/>
      <c r="CJ29" s="159"/>
      <c r="CK29" s="159"/>
      <c r="CL29" s="159"/>
      <c r="CM29" s="159"/>
      <c r="CN29" s="159"/>
      <c r="CO29" s="159"/>
      <c r="CP29" s="159"/>
      <c r="CQ29" s="159"/>
      <c r="CR29" s="159"/>
      <c r="CS29" s="159"/>
      <c r="CT29" s="159"/>
      <c r="CU29" s="159"/>
      <c r="CV29" s="159"/>
      <c r="CW29" s="159"/>
      <c r="CX29" s="159"/>
      <c r="CY29" s="159"/>
      <c r="CZ29" s="159"/>
      <c r="DA29" s="223"/>
    </row>
    <row r="30" spans="2:105" x14ac:dyDescent="0.25">
      <c r="B30" s="222"/>
      <c r="C30" s="159" t="s">
        <v>1468</v>
      </c>
      <c r="D30" s="159" t="s">
        <v>1469</v>
      </c>
      <c r="E30" s="159" t="s">
        <v>905</v>
      </c>
      <c r="F30" s="159" t="s">
        <v>114</v>
      </c>
      <c r="G30" s="159"/>
      <c r="H30" s="159" t="s">
        <v>1098</v>
      </c>
      <c r="I30" s="159"/>
      <c r="J30" s="159" t="s">
        <v>1342</v>
      </c>
      <c r="K30" s="159" t="s">
        <v>1496</v>
      </c>
      <c r="L30" s="159" t="s">
        <v>2622</v>
      </c>
      <c r="M30" s="159" t="s">
        <v>2623</v>
      </c>
      <c r="N30" s="159" t="s">
        <v>1342</v>
      </c>
      <c r="O30" s="159" t="s">
        <v>1363</v>
      </c>
      <c r="P30" s="159" t="s">
        <v>1328</v>
      </c>
      <c r="Q30" s="159" t="s">
        <v>13</v>
      </c>
      <c r="R30" s="159" t="s">
        <v>1327</v>
      </c>
      <c r="S30" s="159" t="s">
        <v>1399</v>
      </c>
      <c r="T30" s="159" t="s">
        <v>41</v>
      </c>
      <c r="U30" s="159" t="s">
        <v>41</v>
      </c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 t="s">
        <v>1342</v>
      </c>
      <c r="AL30" s="159" t="s">
        <v>1346</v>
      </c>
      <c r="AM30" s="159" t="s">
        <v>1342</v>
      </c>
      <c r="AN30" s="159" t="s">
        <v>2605</v>
      </c>
      <c r="AO30" s="159" t="s">
        <v>41</v>
      </c>
      <c r="AP30" s="159" t="s">
        <v>2606</v>
      </c>
      <c r="AQ30" s="159" t="s">
        <v>1536</v>
      </c>
      <c r="AR30" s="159" t="s">
        <v>1348</v>
      </c>
      <c r="AS30" s="159" t="s">
        <v>1375</v>
      </c>
      <c r="AT30" s="159"/>
      <c r="AU30" s="159" t="s">
        <v>2622</v>
      </c>
      <c r="AV30" s="159" t="s">
        <v>1444</v>
      </c>
      <c r="AW30" s="159" t="s">
        <v>2624</v>
      </c>
      <c r="AX30" s="159" t="s">
        <v>1548</v>
      </c>
      <c r="AY30" s="159" t="s">
        <v>2625</v>
      </c>
      <c r="AZ30" s="159" t="s">
        <v>1438</v>
      </c>
      <c r="BA30" s="159" t="s">
        <v>2626</v>
      </c>
      <c r="BB30" s="159" t="s">
        <v>1439</v>
      </c>
      <c r="BC30" s="159" t="s">
        <v>2627</v>
      </c>
      <c r="BD30" s="159" t="s">
        <v>1542</v>
      </c>
      <c r="BE30" s="159" t="s">
        <v>2628</v>
      </c>
      <c r="BF30" s="159" t="s">
        <v>1353</v>
      </c>
      <c r="BG30" s="159" t="s">
        <v>2629</v>
      </c>
      <c r="BH30" s="159" t="s">
        <v>1501</v>
      </c>
      <c r="BI30" s="159" t="s">
        <v>2630</v>
      </c>
      <c r="BJ30" s="159" t="s">
        <v>1359</v>
      </c>
      <c r="BK30" s="159" t="s">
        <v>2631</v>
      </c>
      <c r="BL30" s="159"/>
      <c r="BM30" s="159"/>
      <c r="BN30" s="159"/>
      <c r="BO30" s="159"/>
      <c r="BP30" s="159"/>
      <c r="BQ30" s="159"/>
      <c r="BR30" s="159"/>
      <c r="BS30" s="159"/>
      <c r="BT30" s="159"/>
      <c r="BU30" s="159"/>
      <c r="BV30" s="159"/>
      <c r="BW30" s="159"/>
      <c r="BX30" s="159"/>
      <c r="BY30" s="159"/>
      <c r="BZ30" s="159"/>
      <c r="CA30" s="159"/>
      <c r="CB30" s="159"/>
      <c r="CC30" s="159"/>
      <c r="CD30" s="159"/>
      <c r="CE30" s="159"/>
      <c r="CF30" s="159"/>
      <c r="CG30" s="159"/>
      <c r="CH30" s="159"/>
      <c r="CI30" s="159"/>
      <c r="CJ30" s="159"/>
      <c r="CK30" s="159"/>
      <c r="CL30" s="159"/>
      <c r="CM30" s="159"/>
      <c r="CN30" s="159"/>
      <c r="CO30" s="159"/>
      <c r="CP30" s="159"/>
      <c r="CQ30" s="159"/>
      <c r="CR30" s="159"/>
      <c r="CS30" s="159"/>
      <c r="CT30" s="159"/>
      <c r="CU30" s="159"/>
      <c r="CV30" s="159"/>
      <c r="CW30" s="159"/>
      <c r="CX30" s="159"/>
      <c r="CY30" s="159"/>
      <c r="CZ30" s="159"/>
      <c r="DA30" s="223"/>
    </row>
    <row r="31" spans="2:105" x14ac:dyDescent="0.25">
      <c r="B31" s="222"/>
      <c r="C31" s="159" t="s">
        <v>1454</v>
      </c>
      <c r="D31" s="159" t="s">
        <v>1455</v>
      </c>
      <c r="E31" s="159" t="s">
        <v>413</v>
      </c>
      <c r="F31" s="159" t="s">
        <v>412</v>
      </c>
      <c r="G31" s="159"/>
      <c r="H31" s="159" t="s">
        <v>1098</v>
      </c>
      <c r="I31" s="159"/>
      <c r="J31" s="159" t="s">
        <v>1342</v>
      </c>
      <c r="K31" s="159" t="s">
        <v>1389</v>
      </c>
      <c r="L31" s="159" t="s">
        <v>2632</v>
      </c>
      <c r="M31" s="159" t="s">
        <v>2633</v>
      </c>
      <c r="N31" s="159" t="s">
        <v>1342</v>
      </c>
      <c r="O31" s="159" t="s">
        <v>1344</v>
      </c>
      <c r="P31" s="159" t="s">
        <v>1326</v>
      </c>
      <c r="Q31" s="159" t="s">
        <v>1236</v>
      </c>
      <c r="R31" s="159" t="s">
        <v>1327</v>
      </c>
      <c r="S31" s="159" t="s">
        <v>1399</v>
      </c>
      <c r="T31" s="159" t="s">
        <v>41</v>
      </c>
      <c r="U31" s="159" t="s">
        <v>41</v>
      </c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159"/>
      <c r="AK31" s="159" t="s">
        <v>1342</v>
      </c>
      <c r="AL31" s="159" t="s">
        <v>1346</v>
      </c>
      <c r="AM31" s="159" t="s">
        <v>1342</v>
      </c>
      <c r="AN31" s="159" t="s">
        <v>2605</v>
      </c>
      <c r="AO31" s="159" t="s">
        <v>41</v>
      </c>
      <c r="AP31" s="159" t="s">
        <v>2606</v>
      </c>
      <c r="AQ31" s="159" t="s">
        <v>1536</v>
      </c>
      <c r="AR31" s="159" t="s">
        <v>1348</v>
      </c>
      <c r="AS31" s="159" t="s">
        <v>1384</v>
      </c>
      <c r="AT31" s="159"/>
      <c r="AU31" s="159" t="s">
        <v>2632</v>
      </c>
      <c r="AV31" s="159" t="s">
        <v>1444</v>
      </c>
      <c r="AW31" s="159" t="s">
        <v>2634</v>
      </c>
      <c r="AX31" s="159" t="s">
        <v>1548</v>
      </c>
      <c r="AY31" s="159" t="s">
        <v>2261</v>
      </c>
      <c r="AZ31" s="159" t="s">
        <v>1438</v>
      </c>
      <c r="BA31" s="159" t="s">
        <v>2635</v>
      </c>
      <c r="BB31" s="159" t="s">
        <v>1439</v>
      </c>
      <c r="BC31" s="159" t="s">
        <v>2636</v>
      </c>
      <c r="BD31" s="159" t="s">
        <v>1542</v>
      </c>
      <c r="BE31" s="159" t="s">
        <v>2637</v>
      </c>
      <c r="BF31" s="159" t="s">
        <v>1353</v>
      </c>
      <c r="BG31" s="159" t="s">
        <v>2638</v>
      </c>
      <c r="BH31" s="159" t="s">
        <v>1501</v>
      </c>
      <c r="BI31" s="159" t="s">
        <v>2639</v>
      </c>
      <c r="BJ31" s="159" t="s">
        <v>1359</v>
      </c>
      <c r="BK31" s="159" t="s">
        <v>2640</v>
      </c>
      <c r="BL31" s="159"/>
      <c r="BM31" s="159"/>
      <c r="BN31" s="159"/>
      <c r="BO31" s="159"/>
      <c r="BP31" s="159"/>
      <c r="BQ31" s="159"/>
      <c r="BR31" s="159"/>
      <c r="BS31" s="159"/>
      <c r="BT31" s="159"/>
      <c r="BU31" s="159"/>
      <c r="BV31" s="159"/>
      <c r="BW31" s="159"/>
      <c r="BX31" s="159"/>
      <c r="BY31" s="159"/>
      <c r="BZ31" s="159"/>
      <c r="CA31" s="159"/>
      <c r="CB31" s="159"/>
      <c r="CC31" s="159"/>
      <c r="CD31" s="159"/>
      <c r="CE31" s="159"/>
      <c r="CF31" s="159"/>
      <c r="CG31" s="159"/>
      <c r="CH31" s="159"/>
      <c r="CI31" s="159"/>
      <c r="CJ31" s="159"/>
      <c r="CK31" s="159"/>
      <c r="CL31" s="159"/>
      <c r="CM31" s="159"/>
      <c r="CN31" s="159"/>
      <c r="CO31" s="159"/>
      <c r="CP31" s="159"/>
      <c r="CQ31" s="159"/>
      <c r="CR31" s="159"/>
      <c r="CS31" s="159"/>
      <c r="CT31" s="159"/>
      <c r="CU31" s="159"/>
      <c r="CV31" s="159"/>
      <c r="CW31" s="159"/>
      <c r="CX31" s="159"/>
      <c r="CY31" s="159"/>
      <c r="CZ31" s="159"/>
      <c r="DA31" s="223"/>
    </row>
    <row r="32" spans="2:105" x14ac:dyDescent="0.25">
      <c r="B32" s="222"/>
      <c r="C32" s="159" t="s">
        <v>2641</v>
      </c>
      <c r="D32" s="159" t="s">
        <v>1354</v>
      </c>
      <c r="E32" s="159" t="s">
        <v>24</v>
      </c>
      <c r="F32" s="159" t="s">
        <v>25</v>
      </c>
      <c r="G32" s="159"/>
      <c r="H32" s="159" t="s">
        <v>1098</v>
      </c>
      <c r="I32" s="159"/>
      <c r="J32" s="159" t="s">
        <v>1342</v>
      </c>
      <c r="K32" s="159" t="s">
        <v>1579</v>
      </c>
      <c r="L32" s="159"/>
      <c r="M32" s="159"/>
      <c r="N32" s="159" t="s">
        <v>1349</v>
      </c>
      <c r="O32" s="159" t="s">
        <v>1375</v>
      </c>
      <c r="P32" s="159" t="s">
        <v>1331</v>
      </c>
      <c r="Q32" s="159" t="s">
        <v>26</v>
      </c>
      <c r="R32" s="159" t="s">
        <v>1327</v>
      </c>
      <c r="S32" s="159" t="s">
        <v>1399</v>
      </c>
      <c r="T32" s="159" t="s">
        <v>41</v>
      </c>
      <c r="U32" s="159" t="s">
        <v>41</v>
      </c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 t="s">
        <v>1342</v>
      </c>
      <c r="AL32" s="159" t="s">
        <v>1346</v>
      </c>
      <c r="AM32" s="159" t="s">
        <v>1342</v>
      </c>
      <c r="AN32" s="159" t="s">
        <v>2605</v>
      </c>
      <c r="AO32" s="159" t="s">
        <v>41</v>
      </c>
      <c r="AP32" s="159" t="s">
        <v>2606</v>
      </c>
      <c r="AQ32" s="159" t="s">
        <v>1536</v>
      </c>
      <c r="AR32" s="159" t="s">
        <v>1348</v>
      </c>
      <c r="AS32" s="159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  <c r="BM32" s="159"/>
      <c r="BN32" s="159"/>
      <c r="BO32" s="159"/>
      <c r="BP32" s="159"/>
      <c r="BQ32" s="159"/>
      <c r="BR32" s="159"/>
      <c r="BS32" s="159"/>
      <c r="BT32" s="159"/>
      <c r="BU32" s="159"/>
      <c r="BV32" s="159"/>
      <c r="BW32" s="159"/>
      <c r="BX32" s="159"/>
      <c r="BY32" s="159"/>
      <c r="BZ32" s="159"/>
      <c r="CA32" s="159"/>
      <c r="CB32" s="159"/>
      <c r="CC32" s="159"/>
      <c r="CD32" s="159"/>
      <c r="CE32" s="159"/>
      <c r="CF32" s="159"/>
      <c r="CG32" s="159"/>
      <c r="CH32" s="159"/>
      <c r="CI32" s="159"/>
      <c r="CJ32" s="159"/>
      <c r="CK32" s="159"/>
      <c r="CL32" s="159"/>
      <c r="CM32" s="159"/>
      <c r="CN32" s="159"/>
      <c r="CO32" s="159"/>
      <c r="CP32" s="159"/>
      <c r="CQ32" s="159"/>
      <c r="CR32" s="159"/>
      <c r="CS32" s="159"/>
      <c r="CT32" s="159"/>
      <c r="CU32" s="159"/>
      <c r="CV32" s="159"/>
      <c r="CW32" s="159"/>
      <c r="CX32" s="159"/>
      <c r="CY32" s="159"/>
      <c r="CZ32" s="159"/>
      <c r="DA32" s="223"/>
    </row>
    <row r="33" spans="2:105" x14ac:dyDescent="0.25">
      <c r="B33" s="222"/>
      <c r="C33" s="159" t="s">
        <v>1480</v>
      </c>
      <c r="D33" s="159" t="s">
        <v>1481</v>
      </c>
      <c r="E33" s="159" t="s">
        <v>409</v>
      </c>
      <c r="F33" s="159" t="s">
        <v>410</v>
      </c>
      <c r="G33" s="159"/>
      <c r="H33" s="159" t="s">
        <v>1098</v>
      </c>
      <c r="I33" s="159"/>
      <c r="J33" s="159" t="s">
        <v>1342</v>
      </c>
      <c r="K33" s="159" t="s">
        <v>1391</v>
      </c>
      <c r="L33" s="159"/>
      <c r="M33" s="159"/>
      <c r="N33" s="159" t="s">
        <v>1349</v>
      </c>
      <c r="O33" s="159" t="s">
        <v>1344</v>
      </c>
      <c r="P33" s="159" t="s">
        <v>1326</v>
      </c>
      <c r="Q33" s="159" t="s">
        <v>1236</v>
      </c>
      <c r="R33" s="159" t="s">
        <v>1327</v>
      </c>
      <c r="S33" s="159" t="s">
        <v>1399</v>
      </c>
      <c r="T33" s="159" t="s">
        <v>41</v>
      </c>
      <c r="U33" s="159" t="s">
        <v>41</v>
      </c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 t="s">
        <v>1342</v>
      </c>
      <c r="AL33" s="159" t="s">
        <v>1346</v>
      </c>
      <c r="AM33" s="159" t="s">
        <v>1342</v>
      </c>
      <c r="AN33" s="159" t="s">
        <v>2605</v>
      </c>
      <c r="AO33" s="159" t="s">
        <v>41</v>
      </c>
      <c r="AP33" s="159" t="s">
        <v>2606</v>
      </c>
      <c r="AQ33" s="159" t="s">
        <v>1536</v>
      </c>
      <c r="AR33" s="159" t="s">
        <v>1348</v>
      </c>
      <c r="AS33" s="159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  <c r="BM33" s="159"/>
      <c r="BN33" s="159"/>
      <c r="BO33" s="159"/>
      <c r="BP33" s="159"/>
      <c r="BQ33" s="159"/>
      <c r="BR33" s="159"/>
      <c r="BS33" s="159"/>
      <c r="BT33" s="159"/>
      <c r="BU33" s="159"/>
      <c r="BV33" s="159"/>
      <c r="BW33" s="159"/>
      <c r="BX33" s="159"/>
      <c r="BY33" s="159"/>
      <c r="BZ33" s="159"/>
      <c r="CA33" s="159"/>
      <c r="CB33" s="159"/>
      <c r="CC33" s="159"/>
      <c r="CD33" s="159"/>
      <c r="CE33" s="159"/>
      <c r="CF33" s="159"/>
      <c r="CG33" s="159"/>
      <c r="CH33" s="159"/>
      <c r="CI33" s="159"/>
      <c r="CJ33" s="159"/>
      <c r="CK33" s="159"/>
      <c r="CL33" s="159"/>
      <c r="CM33" s="159"/>
      <c r="CN33" s="159"/>
      <c r="CO33" s="159"/>
      <c r="CP33" s="159"/>
      <c r="CQ33" s="159"/>
      <c r="CR33" s="159"/>
      <c r="CS33" s="159"/>
      <c r="CT33" s="159"/>
      <c r="CU33" s="159"/>
      <c r="CV33" s="159"/>
      <c r="CW33" s="159"/>
      <c r="CX33" s="159"/>
      <c r="CY33" s="159"/>
      <c r="CZ33" s="159"/>
      <c r="DA33" s="223"/>
    </row>
    <row r="34" spans="2:105" x14ac:dyDescent="0.25">
      <c r="B34" s="222"/>
      <c r="C34" s="159"/>
      <c r="D34" s="159" t="s">
        <v>1493</v>
      </c>
      <c r="E34" s="159"/>
      <c r="F34" s="159" t="s">
        <v>1329</v>
      </c>
      <c r="G34" s="159"/>
      <c r="H34" s="159" t="s">
        <v>1098</v>
      </c>
      <c r="I34" s="159"/>
      <c r="J34" s="159" t="s">
        <v>1342</v>
      </c>
      <c r="K34" s="159" t="s">
        <v>1456</v>
      </c>
      <c r="L34" s="159"/>
      <c r="M34" s="159"/>
      <c r="N34" s="159" t="s">
        <v>1342</v>
      </c>
      <c r="O34" s="159"/>
      <c r="P34" s="159"/>
      <c r="Q34" s="159"/>
      <c r="R34" s="159"/>
      <c r="S34" s="159" t="s">
        <v>1399</v>
      </c>
      <c r="T34" s="159" t="s">
        <v>41</v>
      </c>
      <c r="U34" s="159" t="s">
        <v>41</v>
      </c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 t="s">
        <v>1342</v>
      </c>
      <c r="AL34" s="159" t="s">
        <v>1346</v>
      </c>
      <c r="AM34" s="159" t="s">
        <v>1342</v>
      </c>
      <c r="AN34" s="159" t="s">
        <v>2605</v>
      </c>
      <c r="AO34" s="159" t="s">
        <v>41</v>
      </c>
      <c r="AP34" s="159" t="s">
        <v>2606</v>
      </c>
      <c r="AQ34" s="159" t="s">
        <v>1536</v>
      </c>
      <c r="AR34" s="159" t="s">
        <v>1348</v>
      </c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BZ34" s="159"/>
      <c r="CA34" s="159"/>
      <c r="CB34" s="159"/>
      <c r="CC34" s="159"/>
      <c r="CD34" s="159"/>
      <c r="CE34" s="159"/>
      <c r="CF34" s="159"/>
      <c r="CG34" s="159"/>
      <c r="CH34" s="159"/>
      <c r="CI34" s="159"/>
      <c r="CJ34" s="159"/>
      <c r="CK34" s="159"/>
      <c r="CL34" s="159"/>
      <c r="CM34" s="159"/>
      <c r="CN34" s="159"/>
      <c r="CO34" s="159"/>
      <c r="CP34" s="159"/>
      <c r="CQ34" s="159"/>
      <c r="CR34" s="159"/>
      <c r="CS34" s="159"/>
      <c r="CT34" s="159"/>
      <c r="CU34" s="159"/>
      <c r="CV34" s="159"/>
      <c r="CW34" s="159"/>
      <c r="CX34" s="159"/>
      <c r="CY34" s="159"/>
      <c r="CZ34" s="159"/>
      <c r="DA34" s="223"/>
    </row>
    <row r="35" spans="2:105" x14ac:dyDescent="0.25">
      <c r="B35" s="222"/>
      <c r="C35" s="159" t="s">
        <v>1474</v>
      </c>
      <c r="D35" s="159" t="s">
        <v>1475</v>
      </c>
      <c r="E35" s="159" t="s">
        <v>901</v>
      </c>
      <c r="F35" s="159" t="s">
        <v>131</v>
      </c>
      <c r="G35" s="159"/>
      <c r="H35" s="159" t="s">
        <v>1098</v>
      </c>
      <c r="I35" s="159"/>
      <c r="J35" s="159" t="s">
        <v>1342</v>
      </c>
      <c r="K35" s="159" t="s">
        <v>1494</v>
      </c>
      <c r="L35" s="159" t="s">
        <v>2642</v>
      </c>
      <c r="M35" s="159" t="s">
        <v>2643</v>
      </c>
      <c r="N35" s="159" t="s">
        <v>1344</v>
      </c>
      <c r="O35" s="159" t="s">
        <v>1363</v>
      </c>
      <c r="P35" s="159" t="s">
        <v>1328</v>
      </c>
      <c r="Q35" s="159" t="s">
        <v>13</v>
      </c>
      <c r="R35" s="159" t="s">
        <v>1327</v>
      </c>
      <c r="S35" s="159" t="s">
        <v>1399</v>
      </c>
      <c r="T35" s="159" t="s">
        <v>41</v>
      </c>
      <c r="U35" s="159" t="s">
        <v>41</v>
      </c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 t="s">
        <v>1342</v>
      </c>
      <c r="AL35" s="159" t="s">
        <v>1346</v>
      </c>
      <c r="AM35" s="159" t="s">
        <v>1342</v>
      </c>
      <c r="AN35" s="159" t="s">
        <v>2605</v>
      </c>
      <c r="AO35" s="159" t="s">
        <v>41</v>
      </c>
      <c r="AP35" s="159" t="s">
        <v>2606</v>
      </c>
      <c r="AQ35" s="159" t="s">
        <v>1536</v>
      </c>
      <c r="AR35" s="159" t="s">
        <v>1348</v>
      </c>
      <c r="AS35" s="159"/>
      <c r="AT35" s="159"/>
      <c r="AU35" s="159" t="s">
        <v>2642</v>
      </c>
      <c r="AV35" s="159" t="s">
        <v>1444</v>
      </c>
      <c r="AW35" s="159" t="s">
        <v>2644</v>
      </c>
      <c r="AX35" s="159" t="s">
        <v>1548</v>
      </c>
      <c r="AY35" s="159" t="s">
        <v>2645</v>
      </c>
      <c r="AZ35" s="159" t="s">
        <v>1438</v>
      </c>
      <c r="BA35" s="159" t="s">
        <v>1795</v>
      </c>
      <c r="BB35" s="159"/>
      <c r="BC35" s="159"/>
      <c r="BD35" s="159" t="s">
        <v>1542</v>
      </c>
      <c r="BE35" s="159" t="s">
        <v>2646</v>
      </c>
      <c r="BF35" s="159" t="s">
        <v>1353</v>
      </c>
      <c r="BG35" s="159" t="s">
        <v>2647</v>
      </c>
      <c r="BH35" s="159" t="s">
        <v>1501</v>
      </c>
      <c r="BI35" s="159" t="s">
        <v>1799</v>
      </c>
      <c r="BJ35" s="159" t="s">
        <v>1359</v>
      </c>
      <c r="BK35" s="159" t="s">
        <v>1939</v>
      </c>
      <c r="BL35" s="159"/>
      <c r="BM35" s="159"/>
      <c r="BN35" s="159"/>
      <c r="BO35" s="159"/>
      <c r="BP35" s="159"/>
      <c r="BQ35" s="159"/>
      <c r="BR35" s="159"/>
      <c r="BS35" s="159"/>
      <c r="BT35" s="159"/>
      <c r="BU35" s="159"/>
      <c r="BV35" s="159"/>
      <c r="BW35" s="159"/>
      <c r="BX35" s="159"/>
      <c r="BY35" s="159"/>
      <c r="BZ35" s="159"/>
      <c r="CA35" s="159"/>
      <c r="CB35" s="159"/>
      <c r="CC35" s="159"/>
      <c r="CD35" s="159"/>
      <c r="CE35" s="159"/>
      <c r="CF35" s="159"/>
      <c r="CG35" s="159"/>
      <c r="CH35" s="159"/>
      <c r="CI35" s="159"/>
      <c r="CJ35" s="159"/>
      <c r="CK35" s="159"/>
      <c r="CL35" s="159"/>
      <c r="CM35" s="159"/>
      <c r="CN35" s="159"/>
      <c r="CO35" s="159"/>
      <c r="CP35" s="159"/>
      <c r="CQ35" s="159"/>
      <c r="CR35" s="159"/>
      <c r="CS35" s="159"/>
      <c r="CT35" s="159"/>
      <c r="CU35" s="159"/>
      <c r="CV35" s="159"/>
      <c r="CW35" s="159"/>
      <c r="CX35" s="159"/>
      <c r="CY35" s="159"/>
      <c r="CZ35" s="159"/>
      <c r="DA35" s="223"/>
    </row>
    <row r="36" spans="2:105" x14ac:dyDescent="0.25">
      <c r="B36" s="222"/>
      <c r="C36" s="159" t="s">
        <v>1491</v>
      </c>
      <c r="D36" s="159" t="s">
        <v>1444</v>
      </c>
      <c r="E36" s="159" t="s">
        <v>1064</v>
      </c>
      <c r="F36" s="159" t="s">
        <v>1063</v>
      </c>
      <c r="G36" s="159"/>
      <c r="H36" s="159" t="s">
        <v>1098</v>
      </c>
      <c r="I36" s="159"/>
      <c r="J36" s="159" t="s">
        <v>1342</v>
      </c>
      <c r="K36" s="159" t="s">
        <v>1554</v>
      </c>
      <c r="L36" s="159" t="s">
        <v>2648</v>
      </c>
      <c r="M36" s="159" t="s">
        <v>2649</v>
      </c>
      <c r="N36" s="159" t="s">
        <v>1344</v>
      </c>
      <c r="O36" s="159" t="s">
        <v>1363</v>
      </c>
      <c r="P36" s="159" t="s">
        <v>1328</v>
      </c>
      <c r="Q36" s="159" t="s">
        <v>13</v>
      </c>
      <c r="R36" s="159" t="s">
        <v>1327</v>
      </c>
      <c r="S36" s="159" t="s">
        <v>1399</v>
      </c>
      <c r="T36" s="159" t="s">
        <v>41</v>
      </c>
      <c r="U36" s="159" t="s">
        <v>41</v>
      </c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59"/>
      <c r="AI36" s="159"/>
      <c r="AJ36" s="159"/>
      <c r="AK36" s="159" t="s">
        <v>1342</v>
      </c>
      <c r="AL36" s="159" t="s">
        <v>1346</v>
      </c>
      <c r="AM36" s="159" t="s">
        <v>1342</v>
      </c>
      <c r="AN36" s="159" t="s">
        <v>2605</v>
      </c>
      <c r="AO36" s="159" t="s">
        <v>41</v>
      </c>
      <c r="AP36" s="159" t="s">
        <v>2606</v>
      </c>
      <c r="AQ36" s="159" t="s">
        <v>1536</v>
      </c>
      <c r="AR36" s="159" t="s">
        <v>1348</v>
      </c>
      <c r="AS36" s="159"/>
      <c r="AT36" s="159"/>
      <c r="AU36" s="159" t="s">
        <v>2648</v>
      </c>
      <c r="AV36" s="159" t="s">
        <v>1444</v>
      </c>
      <c r="AW36" s="159" t="s">
        <v>2650</v>
      </c>
      <c r="AX36" s="159" t="s">
        <v>1548</v>
      </c>
      <c r="AY36" s="159" t="s">
        <v>2651</v>
      </c>
      <c r="AZ36" s="159"/>
      <c r="BA36" s="159"/>
      <c r="BB36" s="159"/>
      <c r="BC36" s="159"/>
      <c r="BD36" s="159"/>
      <c r="BE36" s="159"/>
      <c r="BF36" s="159"/>
      <c r="BG36" s="159"/>
      <c r="BH36" s="159"/>
      <c r="BI36" s="159"/>
      <c r="BJ36" s="159" t="s">
        <v>1359</v>
      </c>
      <c r="BK36" s="159" t="s">
        <v>2652</v>
      </c>
      <c r="BL36" s="159"/>
      <c r="BM36" s="159"/>
      <c r="BN36" s="159"/>
      <c r="BO36" s="159"/>
      <c r="BP36" s="159"/>
      <c r="BQ36" s="159"/>
      <c r="BR36" s="159"/>
      <c r="BS36" s="159"/>
      <c r="BT36" s="159"/>
      <c r="BU36" s="159"/>
      <c r="BV36" s="159"/>
      <c r="BW36" s="159"/>
      <c r="BX36" s="159"/>
      <c r="BY36" s="159"/>
      <c r="BZ36" s="159"/>
      <c r="CA36" s="159"/>
      <c r="CB36" s="159"/>
      <c r="CC36" s="159"/>
      <c r="CD36" s="159"/>
      <c r="CE36" s="159"/>
      <c r="CF36" s="159"/>
      <c r="CG36" s="159"/>
      <c r="CH36" s="159"/>
      <c r="CI36" s="159"/>
      <c r="CJ36" s="159"/>
      <c r="CK36" s="159"/>
      <c r="CL36" s="159"/>
      <c r="CM36" s="159"/>
      <c r="CN36" s="159"/>
      <c r="CO36" s="159"/>
      <c r="CP36" s="159"/>
      <c r="CQ36" s="159"/>
      <c r="CR36" s="159"/>
      <c r="CS36" s="159"/>
      <c r="CT36" s="159"/>
      <c r="CU36" s="159"/>
      <c r="CV36" s="159"/>
      <c r="CW36" s="159"/>
      <c r="CX36" s="159"/>
      <c r="CY36" s="159"/>
      <c r="CZ36" s="159"/>
      <c r="DA36" s="223"/>
    </row>
    <row r="37" spans="2:105" x14ac:dyDescent="0.25">
      <c r="B37" s="222"/>
      <c r="C37" s="159"/>
      <c r="D37" s="159" t="s">
        <v>1495</v>
      </c>
      <c r="E37" s="159"/>
      <c r="F37" s="159" t="s">
        <v>1329</v>
      </c>
      <c r="G37" s="159"/>
      <c r="H37" s="159" t="s">
        <v>1098</v>
      </c>
      <c r="I37" s="159"/>
      <c r="J37" s="159" t="s">
        <v>1342</v>
      </c>
      <c r="K37" s="159" t="s">
        <v>1411</v>
      </c>
      <c r="L37" s="159"/>
      <c r="M37" s="159"/>
      <c r="N37" s="159" t="s">
        <v>1342</v>
      </c>
      <c r="O37" s="159"/>
      <c r="P37" s="159"/>
      <c r="Q37" s="159"/>
      <c r="R37" s="159"/>
      <c r="S37" s="159" t="s">
        <v>1399</v>
      </c>
      <c r="T37" s="159" t="s">
        <v>41</v>
      </c>
      <c r="U37" s="159" t="s">
        <v>41</v>
      </c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 t="s">
        <v>1342</v>
      </c>
      <c r="AL37" s="159" t="s">
        <v>1346</v>
      </c>
      <c r="AM37" s="159" t="s">
        <v>1342</v>
      </c>
      <c r="AN37" s="159" t="s">
        <v>2605</v>
      </c>
      <c r="AO37" s="159" t="s">
        <v>41</v>
      </c>
      <c r="AP37" s="159" t="s">
        <v>2606</v>
      </c>
      <c r="AQ37" s="159" t="s">
        <v>1536</v>
      </c>
      <c r="AR37" s="159" t="s">
        <v>1348</v>
      </c>
      <c r="AS37" s="159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  <c r="BM37" s="159"/>
      <c r="BN37" s="159"/>
      <c r="BO37" s="159"/>
      <c r="BP37" s="159"/>
      <c r="BQ37" s="159"/>
      <c r="BR37" s="159"/>
      <c r="BS37" s="159"/>
      <c r="BT37" s="159"/>
      <c r="BU37" s="159"/>
      <c r="BV37" s="159"/>
      <c r="BW37" s="159"/>
      <c r="BX37" s="159"/>
      <c r="BY37" s="159"/>
      <c r="BZ37" s="159"/>
      <c r="CA37" s="159"/>
      <c r="CB37" s="159"/>
      <c r="CC37" s="159"/>
      <c r="CD37" s="159"/>
      <c r="CE37" s="159"/>
      <c r="CF37" s="159"/>
      <c r="CG37" s="159"/>
      <c r="CH37" s="159"/>
      <c r="CI37" s="159"/>
      <c r="CJ37" s="159"/>
      <c r="CK37" s="159"/>
      <c r="CL37" s="159"/>
      <c r="CM37" s="159"/>
      <c r="CN37" s="159"/>
      <c r="CO37" s="159"/>
      <c r="CP37" s="159"/>
      <c r="CQ37" s="159"/>
      <c r="CR37" s="159"/>
      <c r="CS37" s="159"/>
      <c r="CT37" s="159"/>
      <c r="CU37" s="159"/>
      <c r="CV37" s="159"/>
      <c r="CW37" s="159"/>
      <c r="CX37" s="159"/>
      <c r="CY37" s="159"/>
      <c r="CZ37" s="159"/>
      <c r="DA37" s="223"/>
    </row>
    <row r="38" spans="2:105" x14ac:dyDescent="0.25">
      <c r="B38" s="222"/>
      <c r="C38" s="159" t="s">
        <v>1497</v>
      </c>
      <c r="D38" s="159" t="s">
        <v>1405</v>
      </c>
      <c r="E38" s="159" t="s">
        <v>53</v>
      </c>
      <c r="F38" s="159" t="s">
        <v>58</v>
      </c>
      <c r="G38" s="159"/>
      <c r="H38" s="159" t="s">
        <v>1098</v>
      </c>
      <c r="I38" s="159"/>
      <c r="J38" s="159" t="s">
        <v>1342</v>
      </c>
      <c r="K38" s="159" t="s">
        <v>1554</v>
      </c>
      <c r="L38" s="159" t="s">
        <v>2653</v>
      </c>
      <c r="M38" s="159" t="s">
        <v>2654</v>
      </c>
      <c r="N38" s="159" t="s">
        <v>1342</v>
      </c>
      <c r="O38" s="159" t="s">
        <v>1363</v>
      </c>
      <c r="P38" s="159" t="s">
        <v>1328</v>
      </c>
      <c r="Q38" s="159" t="s">
        <v>13</v>
      </c>
      <c r="R38" s="159" t="s">
        <v>1327</v>
      </c>
      <c r="S38" s="159" t="s">
        <v>1348</v>
      </c>
      <c r="T38" s="159" t="s">
        <v>50</v>
      </c>
      <c r="U38" s="159" t="s">
        <v>50</v>
      </c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 t="s">
        <v>1342</v>
      </c>
      <c r="AL38" s="159" t="s">
        <v>1346</v>
      </c>
      <c r="AM38" s="159" t="s">
        <v>1342</v>
      </c>
      <c r="AN38" s="159" t="s">
        <v>1631</v>
      </c>
      <c r="AO38" s="159" t="s">
        <v>50</v>
      </c>
      <c r="AP38" s="159" t="s">
        <v>2655</v>
      </c>
      <c r="AQ38" s="159" t="s">
        <v>1572</v>
      </c>
      <c r="AR38" s="159" t="s">
        <v>1397</v>
      </c>
      <c r="AS38" s="159" t="s">
        <v>1349</v>
      </c>
      <c r="AT38" s="159"/>
      <c r="AU38" s="159" t="s">
        <v>2653</v>
      </c>
      <c r="AV38" s="159" t="s">
        <v>1544</v>
      </c>
      <c r="AW38" s="159" t="s">
        <v>2437</v>
      </c>
      <c r="AX38" s="159" t="s">
        <v>2656</v>
      </c>
      <c r="AY38" s="159" t="s">
        <v>2438</v>
      </c>
      <c r="AZ38" s="159" t="s">
        <v>1551</v>
      </c>
      <c r="BA38" s="159" t="s">
        <v>2657</v>
      </c>
      <c r="BB38" s="159" t="s">
        <v>1547</v>
      </c>
      <c r="BC38" s="159" t="s">
        <v>2608</v>
      </c>
      <c r="BD38" s="159" t="s">
        <v>1506</v>
      </c>
      <c r="BE38" s="159" t="s">
        <v>2658</v>
      </c>
      <c r="BF38" s="159" t="s">
        <v>1436</v>
      </c>
      <c r="BG38" s="159" t="s">
        <v>2112</v>
      </c>
      <c r="BH38" s="159" t="s">
        <v>1512</v>
      </c>
      <c r="BI38" s="159" t="s">
        <v>2659</v>
      </c>
      <c r="BJ38" s="159" t="s">
        <v>1441</v>
      </c>
      <c r="BK38" s="159" t="s">
        <v>2130</v>
      </c>
      <c r="BL38" s="159" t="s">
        <v>1511</v>
      </c>
      <c r="BM38" s="159" t="s">
        <v>2300</v>
      </c>
      <c r="BN38" s="159" t="s">
        <v>1359</v>
      </c>
      <c r="BO38" s="159" t="s">
        <v>2660</v>
      </c>
      <c r="BP38" s="159"/>
      <c r="BQ38" s="159"/>
      <c r="BR38" s="159"/>
      <c r="BS38" s="159"/>
      <c r="BT38" s="159"/>
      <c r="BU38" s="159"/>
      <c r="BV38" s="159"/>
      <c r="BW38" s="159"/>
      <c r="BX38" s="159"/>
      <c r="BY38" s="159"/>
      <c r="BZ38" s="159"/>
      <c r="CA38" s="159"/>
      <c r="CB38" s="159"/>
      <c r="CC38" s="159"/>
      <c r="CD38" s="159"/>
      <c r="CE38" s="159"/>
      <c r="CF38" s="159"/>
      <c r="CG38" s="159"/>
      <c r="CH38" s="159"/>
      <c r="CI38" s="159"/>
      <c r="CJ38" s="159"/>
      <c r="CK38" s="159"/>
      <c r="CL38" s="159"/>
      <c r="CM38" s="159"/>
      <c r="CN38" s="159"/>
      <c r="CO38" s="159"/>
      <c r="CP38" s="159"/>
      <c r="CQ38" s="159"/>
      <c r="CR38" s="159"/>
      <c r="CS38" s="159"/>
      <c r="CT38" s="159"/>
      <c r="CU38" s="159"/>
      <c r="CV38" s="159"/>
      <c r="CW38" s="159"/>
      <c r="CX38" s="159"/>
      <c r="CY38" s="159"/>
      <c r="CZ38" s="159"/>
      <c r="DA38" s="223"/>
    </row>
    <row r="39" spans="2:105" x14ac:dyDescent="0.25">
      <c r="B39" s="222"/>
      <c r="C39" s="159" t="s">
        <v>1514</v>
      </c>
      <c r="D39" s="159" t="s">
        <v>1515</v>
      </c>
      <c r="E39" s="159" t="s">
        <v>51</v>
      </c>
      <c r="F39" s="159" t="s">
        <v>52</v>
      </c>
      <c r="G39" s="159"/>
      <c r="H39" s="159" t="s">
        <v>1098</v>
      </c>
      <c r="I39" s="159"/>
      <c r="J39" s="159" t="s">
        <v>1342</v>
      </c>
      <c r="K39" s="159" t="s">
        <v>1463</v>
      </c>
      <c r="L39" s="159" t="s">
        <v>2661</v>
      </c>
      <c r="M39" s="159" t="s">
        <v>2662</v>
      </c>
      <c r="N39" s="159" t="s">
        <v>1342</v>
      </c>
      <c r="O39" s="159" t="s">
        <v>1363</v>
      </c>
      <c r="P39" s="159" t="s">
        <v>1328</v>
      </c>
      <c r="Q39" s="159" t="s">
        <v>13</v>
      </c>
      <c r="R39" s="159" t="s">
        <v>1327</v>
      </c>
      <c r="S39" s="159" t="s">
        <v>1348</v>
      </c>
      <c r="T39" s="159" t="s">
        <v>50</v>
      </c>
      <c r="U39" s="159" t="s">
        <v>50</v>
      </c>
      <c r="V39" s="159"/>
      <c r="W39" s="159"/>
      <c r="X39" s="159"/>
      <c r="Y39" s="159"/>
      <c r="Z39" s="159"/>
      <c r="AA39" s="159"/>
      <c r="AB39" s="159"/>
      <c r="AC39" s="159"/>
      <c r="AD39" s="159"/>
      <c r="AE39" s="159"/>
      <c r="AF39" s="159"/>
      <c r="AG39" s="159"/>
      <c r="AH39" s="159"/>
      <c r="AI39" s="159"/>
      <c r="AJ39" s="159"/>
      <c r="AK39" s="159" t="s">
        <v>1342</v>
      </c>
      <c r="AL39" s="159" t="s">
        <v>1346</v>
      </c>
      <c r="AM39" s="159" t="s">
        <v>1342</v>
      </c>
      <c r="AN39" s="159" t="s">
        <v>1631</v>
      </c>
      <c r="AO39" s="159" t="s">
        <v>50</v>
      </c>
      <c r="AP39" s="159" t="s">
        <v>2655</v>
      </c>
      <c r="AQ39" s="159" t="s">
        <v>1572</v>
      </c>
      <c r="AR39" s="159" t="s">
        <v>1397</v>
      </c>
      <c r="AS39" s="159" t="s">
        <v>1363</v>
      </c>
      <c r="AT39" s="159"/>
      <c r="AU39" s="159" t="s">
        <v>2661</v>
      </c>
      <c r="AV39" s="159" t="s">
        <v>1544</v>
      </c>
      <c r="AW39" s="159" t="s">
        <v>2663</v>
      </c>
      <c r="AX39" s="159" t="s">
        <v>2656</v>
      </c>
      <c r="AY39" s="159" t="s">
        <v>2664</v>
      </c>
      <c r="AZ39" s="159" t="s">
        <v>1551</v>
      </c>
      <c r="BA39" s="159" t="s">
        <v>2240</v>
      </c>
      <c r="BB39" s="159" t="s">
        <v>1547</v>
      </c>
      <c r="BC39" s="159" t="s">
        <v>1486</v>
      </c>
      <c r="BD39" s="159" t="s">
        <v>1506</v>
      </c>
      <c r="BE39" s="159" t="s">
        <v>2547</v>
      </c>
      <c r="BF39" s="159" t="s">
        <v>1436</v>
      </c>
      <c r="BG39" s="159" t="s">
        <v>2665</v>
      </c>
      <c r="BH39" s="159" t="s">
        <v>1512</v>
      </c>
      <c r="BI39" s="159" t="s">
        <v>2617</v>
      </c>
      <c r="BJ39" s="159" t="s">
        <v>1441</v>
      </c>
      <c r="BK39" s="159" t="s">
        <v>2666</v>
      </c>
      <c r="BL39" s="159" t="s">
        <v>1511</v>
      </c>
      <c r="BM39" s="159" t="s">
        <v>2667</v>
      </c>
      <c r="BN39" s="159" t="s">
        <v>1359</v>
      </c>
      <c r="BO39" s="159" t="s">
        <v>2247</v>
      </c>
      <c r="BP39" s="159"/>
      <c r="BQ39" s="159"/>
      <c r="BR39" s="159"/>
      <c r="BS39" s="159"/>
      <c r="BT39" s="159"/>
      <c r="BU39" s="159"/>
      <c r="BV39" s="159"/>
      <c r="BW39" s="159"/>
      <c r="BX39" s="159"/>
      <c r="BY39" s="159"/>
      <c r="BZ39" s="159"/>
      <c r="CA39" s="159"/>
      <c r="CB39" s="159"/>
      <c r="CC39" s="159"/>
      <c r="CD39" s="159"/>
      <c r="CE39" s="159"/>
      <c r="CF39" s="159"/>
      <c r="CG39" s="159"/>
      <c r="CH39" s="159"/>
      <c r="CI39" s="159"/>
      <c r="CJ39" s="159"/>
      <c r="CK39" s="159"/>
      <c r="CL39" s="159"/>
      <c r="CM39" s="159"/>
      <c r="CN39" s="159"/>
      <c r="CO39" s="159"/>
      <c r="CP39" s="159"/>
      <c r="CQ39" s="159"/>
      <c r="CR39" s="159"/>
      <c r="CS39" s="159"/>
      <c r="CT39" s="159"/>
      <c r="CU39" s="159"/>
      <c r="CV39" s="159"/>
      <c r="CW39" s="159"/>
      <c r="CX39" s="159"/>
      <c r="CY39" s="159"/>
      <c r="CZ39" s="159"/>
      <c r="DA39" s="223"/>
    </row>
    <row r="40" spans="2:105" x14ac:dyDescent="0.25">
      <c r="B40" s="222"/>
      <c r="C40" s="159" t="s">
        <v>1518</v>
      </c>
      <c r="D40" s="159" t="s">
        <v>1519</v>
      </c>
      <c r="E40" s="159" t="s">
        <v>905</v>
      </c>
      <c r="F40" s="159" t="s">
        <v>133</v>
      </c>
      <c r="G40" s="159"/>
      <c r="H40" s="159" t="s">
        <v>1098</v>
      </c>
      <c r="I40" s="159"/>
      <c r="J40" s="159" t="s">
        <v>1342</v>
      </c>
      <c r="K40" s="159" t="s">
        <v>1431</v>
      </c>
      <c r="L40" s="159" t="s">
        <v>2668</v>
      </c>
      <c r="M40" s="159" t="s">
        <v>2669</v>
      </c>
      <c r="N40" s="159" t="s">
        <v>1342</v>
      </c>
      <c r="O40" s="159" t="s">
        <v>1363</v>
      </c>
      <c r="P40" s="159" t="s">
        <v>1328</v>
      </c>
      <c r="Q40" s="159" t="s">
        <v>13</v>
      </c>
      <c r="R40" s="159" t="s">
        <v>1327</v>
      </c>
      <c r="S40" s="159" t="s">
        <v>1348</v>
      </c>
      <c r="T40" s="159" t="s">
        <v>50</v>
      </c>
      <c r="U40" s="159" t="s">
        <v>50</v>
      </c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  <c r="AF40" s="159"/>
      <c r="AG40" s="159"/>
      <c r="AH40" s="159"/>
      <c r="AI40" s="159"/>
      <c r="AJ40" s="159"/>
      <c r="AK40" s="159" t="s">
        <v>1342</v>
      </c>
      <c r="AL40" s="159" t="s">
        <v>1346</v>
      </c>
      <c r="AM40" s="159" t="s">
        <v>1342</v>
      </c>
      <c r="AN40" s="159" t="s">
        <v>1631</v>
      </c>
      <c r="AO40" s="159" t="s">
        <v>50</v>
      </c>
      <c r="AP40" s="159" t="s">
        <v>2655</v>
      </c>
      <c r="AQ40" s="159" t="s">
        <v>1572</v>
      </c>
      <c r="AR40" s="159" t="s">
        <v>1397</v>
      </c>
      <c r="AS40" s="159" t="s">
        <v>1344</v>
      </c>
      <c r="AT40" s="159"/>
      <c r="AU40" s="159" t="s">
        <v>2668</v>
      </c>
      <c r="AV40" s="159" t="s">
        <v>1544</v>
      </c>
      <c r="AW40" s="159" t="s">
        <v>2670</v>
      </c>
      <c r="AX40" s="159" t="s">
        <v>2656</v>
      </c>
      <c r="AY40" s="159" t="s">
        <v>1649</v>
      </c>
      <c r="AZ40" s="159" t="s">
        <v>1551</v>
      </c>
      <c r="BA40" s="159" t="s">
        <v>1557</v>
      </c>
      <c r="BB40" s="159" t="s">
        <v>1547</v>
      </c>
      <c r="BC40" s="159" t="s">
        <v>2671</v>
      </c>
      <c r="BD40" s="159" t="s">
        <v>1506</v>
      </c>
      <c r="BE40" s="159" t="s">
        <v>1739</v>
      </c>
      <c r="BF40" s="159" t="s">
        <v>1436</v>
      </c>
      <c r="BG40" s="159" t="s">
        <v>2672</v>
      </c>
      <c r="BH40" s="159" t="s">
        <v>1512</v>
      </c>
      <c r="BI40" s="159" t="s">
        <v>1643</v>
      </c>
      <c r="BJ40" s="159" t="s">
        <v>1441</v>
      </c>
      <c r="BK40" s="159" t="s">
        <v>2192</v>
      </c>
      <c r="BL40" s="159" t="s">
        <v>1511</v>
      </c>
      <c r="BM40" s="159" t="s">
        <v>2195</v>
      </c>
      <c r="BN40" s="159" t="s">
        <v>1359</v>
      </c>
      <c r="BO40" s="159" t="s">
        <v>2507</v>
      </c>
      <c r="BP40" s="159"/>
      <c r="BQ40" s="159"/>
      <c r="BR40" s="159"/>
      <c r="BS40" s="159"/>
      <c r="BT40" s="159"/>
      <c r="BU40" s="159"/>
      <c r="BV40" s="159"/>
      <c r="BW40" s="159"/>
      <c r="BX40" s="159"/>
      <c r="BY40" s="159"/>
      <c r="BZ40" s="159"/>
      <c r="CA40" s="159"/>
      <c r="CB40" s="159"/>
      <c r="CC40" s="159"/>
      <c r="CD40" s="159"/>
      <c r="CE40" s="159"/>
      <c r="CF40" s="159"/>
      <c r="CG40" s="159"/>
      <c r="CH40" s="159"/>
      <c r="CI40" s="159"/>
      <c r="CJ40" s="159"/>
      <c r="CK40" s="159"/>
      <c r="CL40" s="159"/>
      <c r="CM40" s="159"/>
      <c r="CN40" s="159"/>
      <c r="CO40" s="159"/>
      <c r="CP40" s="159"/>
      <c r="CQ40" s="159"/>
      <c r="CR40" s="159"/>
      <c r="CS40" s="159"/>
      <c r="CT40" s="159"/>
      <c r="CU40" s="159"/>
      <c r="CV40" s="159"/>
      <c r="CW40" s="159"/>
      <c r="CX40" s="159"/>
      <c r="CY40" s="159"/>
      <c r="CZ40" s="159"/>
      <c r="DA40" s="223"/>
    </row>
    <row r="41" spans="2:105" x14ac:dyDescent="0.25">
      <c r="B41" s="222"/>
      <c r="C41" s="159" t="s">
        <v>1535</v>
      </c>
      <c r="D41" s="159" t="s">
        <v>1536</v>
      </c>
      <c r="E41" s="159" t="s">
        <v>49</v>
      </c>
      <c r="F41" s="159" t="s">
        <v>31</v>
      </c>
      <c r="G41" s="159"/>
      <c r="H41" s="159" t="s">
        <v>1098</v>
      </c>
      <c r="I41" s="159"/>
      <c r="J41" s="159" t="s">
        <v>1342</v>
      </c>
      <c r="K41" s="159" t="s">
        <v>1494</v>
      </c>
      <c r="L41" s="159" t="s">
        <v>2673</v>
      </c>
      <c r="M41" s="159" t="s">
        <v>2674</v>
      </c>
      <c r="N41" s="159" t="s">
        <v>1342</v>
      </c>
      <c r="O41" s="159" t="s">
        <v>1363</v>
      </c>
      <c r="P41" s="159" t="s">
        <v>1328</v>
      </c>
      <c r="Q41" s="159" t="s">
        <v>13</v>
      </c>
      <c r="R41" s="159" t="s">
        <v>1327</v>
      </c>
      <c r="S41" s="159" t="s">
        <v>1348</v>
      </c>
      <c r="T41" s="159" t="s">
        <v>50</v>
      </c>
      <c r="U41" s="159" t="s">
        <v>50</v>
      </c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59"/>
      <c r="AK41" s="159" t="s">
        <v>1342</v>
      </c>
      <c r="AL41" s="159" t="s">
        <v>1346</v>
      </c>
      <c r="AM41" s="159" t="s">
        <v>1342</v>
      </c>
      <c r="AN41" s="159" t="s">
        <v>1631</v>
      </c>
      <c r="AO41" s="159" t="s">
        <v>50</v>
      </c>
      <c r="AP41" s="159" t="s">
        <v>2655</v>
      </c>
      <c r="AQ41" s="159" t="s">
        <v>1572</v>
      </c>
      <c r="AR41" s="159" t="s">
        <v>1397</v>
      </c>
      <c r="AS41" s="159" t="s">
        <v>1375</v>
      </c>
      <c r="AT41" s="159"/>
      <c r="AU41" s="159" t="s">
        <v>2673</v>
      </c>
      <c r="AV41" s="159" t="s">
        <v>1544</v>
      </c>
      <c r="AW41" s="159" t="s">
        <v>2675</v>
      </c>
      <c r="AX41" s="159" t="s">
        <v>2656</v>
      </c>
      <c r="AY41" s="159" t="s">
        <v>2676</v>
      </c>
      <c r="AZ41" s="159" t="s">
        <v>1551</v>
      </c>
      <c r="BA41" s="159" t="s">
        <v>2677</v>
      </c>
      <c r="BB41" s="159" t="s">
        <v>1547</v>
      </c>
      <c r="BC41" s="159" t="s">
        <v>2678</v>
      </c>
      <c r="BD41" s="159" t="s">
        <v>1506</v>
      </c>
      <c r="BE41" s="159" t="s">
        <v>1991</v>
      </c>
      <c r="BF41" s="159" t="s">
        <v>1436</v>
      </c>
      <c r="BG41" s="159" t="s">
        <v>2420</v>
      </c>
      <c r="BH41" s="159" t="s">
        <v>1512</v>
      </c>
      <c r="BI41" s="159" t="s">
        <v>2679</v>
      </c>
      <c r="BJ41" s="159" t="s">
        <v>1441</v>
      </c>
      <c r="BK41" s="159" t="s">
        <v>2680</v>
      </c>
      <c r="BL41" s="159" t="s">
        <v>1511</v>
      </c>
      <c r="BM41" s="159" t="s">
        <v>2681</v>
      </c>
      <c r="BN41" s="159" t="s">
        <v>1359</v>
      </c>
      <c r="BO41" s="159" t="s">
        <v>2682</v>
      </c>
      <c r="BP41" s="159"/>
      <c r="BQ41" s="159"/>
      <c r="BR41" s="159"/>
      <c r="BS41" s="159"/>
      <c r="BT41" s="159"/>
      <c r="BU41" s="159"/>
      <c r="BV41" s="159"/>
      <c r="BW41" s="159"/>
      <c r="BX41" s="159"/>
      <c r="BY41" s="159"/>
      <c r="BZ41" s="159"/>
      <c r="CA41" s="159"/>
      <c r="CB41" s="159"/>
      <c r="CC41" s="159"/>
      <c r="CD41" s="159"/>
      <c r="CE41" s="159"/>
      <c r="CF41" s="159"/>
      <c r="CG41" s="159"/>
      <c r="CH41" s="159"/>
      <c r="CI41" s="159"/>
      <c r="CJ41" s="159"/>
      <c r="CK41" s="159"/>
      <c r="CL41" s="159"/>
      <c r="CM41" s="159"/>
      <c r="CN41" s="159"/>
      <c r="CO41" s="159"/>
      <c r="CP41" s="159"/>
      <c r="CQ41" s="159"/>
      <c r="CR41" s="159"/>
      <c r="CS41" s="159"/>
      <c r="CT41" s="159"/>
      <c r="CU41" s="159"/>
      <c r="CV41" s="159"/>
      <c r="CW41" s="159"/>
      <c r="CX41" s="159"/>
      <c r="CY41" s="159"/>
      <c r="CZ41" s="159"/>
      <c r="DA41" s="223"/>
    </row>
    <row r="42" spans="2:105" x14ac:dyDescent="0.25">
      <c r="B42" s="222"/>
      <c r="C42" s="159" t="s">
        <v>2683</v>
      </c>
      <c r="D42" s="159" t="s">
        <v>2684</v>
      </c>
      <c r="E42" s="159" t="s">
        <v>55</v>
      </c>
      <c r="F42" s="159" t="s">
        <v>23</v>
      </c>
      <c r="G42" s="159"/>
      <c r="H42" s="159" t="s">
        <v>1098</v>
      </c>
      <c r="I42" s="159"/>
      <c r="J42" s="159" t="s">
        <v>1342</v>
      </c>
      <c r="K42" s="159" t="s">
        <v>1448</v>
      </c>
      <c r="L42" s="159" t="s">
        <v>2685</v>
      </c>
      <c r="M42" s="159" t="s">
        <v>2686</v>
      </c>
      <c r="N42" s="159" t="s">
        <v>1342</v>
      </c>
      <c r="O42" s="159" t="s">
        <v>1348</v>
      </c>
      <c r="P42" s="159" t="s">
        <v>7</v>
      </c>
      <c r="Q42" s="159" t="s">
        <v>7</v>
      </c>
      <c r="R42" s="159" t="s">
        <v>1327</v>
      </c>
      <c r="S42" s="159" t="s">
        <v>1348</v>
      </c>
      <c r="T42" s="159" t="s">
        <v>50</v>
      </c>
      <c r="U42" s="159" t="s">
        <v>50</v>
      </c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 t="s">
        <v>1342</v>
      </c>
      <c r="AL42" s="159" t="s">
        <v>1346</v>
      </c>
      <c r="AM42" s="159" t="s">
        <v>1342</v>
      </c>
      <c r="AN42" s="159" t="s">
        <v>1631</v>
      </c>
      <c r="AO42" s="159" t="s">
        <v>50</v>
      </c>
      <c r="AP42" s="159" t="s">
        <v>2655</v>
      </c>
      <c r="AQ42" s="159" t="s">
        <v>1572</v>
      </c>
      <c r="AR42" s="159" t="s">
        <v>1397</v>
      </c>
      <c r="AS42" s="159" t="s">
        <v>1384</v>
      </c>
      <c r="AT42" s="159"/>
      <c r="AU42" s="159" t="s">
        <v>2685</v>
      </c>
      <c r="AV42" s="159" t="s">
        <v>1544</v>
      </c>
      <c r="AW42" s="159" t="s">
        <v>2687</v>
      </c>
      <c r="AX42" s="159" t="s">
        <v>2656</v>
      </c>
      <c r="AY42" s="159" t="s">
        <v>1776</v>
      </c>
      <c r="AZ42" s="159" t="s">
        <v>1551</v>
      </c>
      <c r="BA42" s="159" t="s">
        <v>2039</v>
      </c>
      <c r="BB42" s="159" t="s">
        <v>1547</v>
      </c>
      <c r="BC42" s="159" t="s">
        <v>2688</v>
      </c>
      <c r="BD42" s="159" t="s">
        <v>1506</v>
      </c>
      <c r="BE42" s="159" t="s">
        <v>2689</v>
      </c>
      <c r="BF42" s="159" t="s">
        <v>1436</v>
      </c>
      <c r="BG42" s="159" t="s">
        <v>2690</v>
      </c>
      <c r="BH42" s="159" t="s">
        <v>1512</v>
      </c>
      <c r="BI42" s="159" t="s">
        <v>2063</v>
      </c>
      <c r="BJ42" s="159" t="s">
        <v>1441</v>
      </c>
      <c r="BK42" s="159" t="s">
        <v>2691</v>
      </c>
      <c r="BL42" s="159" t="s">
        <v>1511</v>
      </c>
      <c r="BM42" s="159" t="s">
        <v>2692</v>
      </c>
      <c r="BN42" s="159" t="s">
        <v>1359</v>
      </c>
      <c r="BO42" s="159" t="s">
        <v>2064</v>
      </c>
      <c r="BP42" s="159"/>
      <c r="BQ42" s="159"/>
      <c r="BR42" s="159"/>
      <c r="BS42" s="159"/>
      <c r="BT42" s="159"/>
      <c r="BU42" s="159"/>
      <c r="BV42" s="159"/>
      <c r="BW42" s="159"/>
      <c r="BX42" s="159"/>
      <c r="BY42" s="159"/>
      <c r="BZ42" s="159"/>
      <c r="CA42" s="159"/>
      <c r="CB42" s="159"/>
      <c r="CC42" s="159"/>
      <c r="CD42" s="159"/>
      <c r="CE42" s="159"/>
      <c r="CF42" s="159"/>
      <c r="CG42" s="159"/>
      <c r="CH42" s="159"/>
      <c r="CI42" s="159"/>
      <c r="CJ42" s="159"/>
      <c r="CK42" s="159"/>
      <c r="CL42" s="159"/>
      <c r="CM42" s="159"/>
      <c r="CN42" s="159"/>
      <c r="CO42" s="159"/>
      <c r="CP42" s="159"/>
      <c r="CQ42" s="159"/>
      <c r="CR42" s="159"/>
      <c r="CS42" s="159"/>
      <c r="CT42" s="159"/>
      <c r="CU42" s="159"/>
      <c r="CV42" s="159"/>
      <c r="CW42" s="159"/>
      <c r="CX42" s="159"/>
      <c r="CY42" s="159"/>
      <c r="CZ42" s="159"/>
      <c r="DA42" s="223"/>
    </row>
    <row r="43" spans="2:105" x14ac:dyDescent="0.25">
      <c r="B43" s="222"/>
      <c r="C43" s="159" t="s">
        <v>2693</v>
      </c>
      <c r="D43" s="159" t="s">
        <v>2694</v>
      </c>
      <c r="E43" s="159" t="s">
        <v>775</v>
      </c>
      <c r="F43" s="159" t="s">
        <v>774</v>
      </c>
      <c r="G43" s="159"/>
      <c r="H43" s="159" t="s">
        <v>1098</v>
      </c>
      <c r="I43" s="159"/>
      <c r="J43" s="159" t="s">
        <v>1342</v>
      </c>
      <c r="K43" s="159" t="s">
        <v>1602</v>
      </c>
      <c r="L43" s="159" t="s">
        <v>2695</v>
      </c>
      <c r="M43" s="159" t="s">
        <v>2696</v>
      </c>
      <c r="N43" s="159" t="s">
        <v>1342</v>
      </c>
      <c r="O43" s="159" t="s">
        <v>1348</v>
      </c>
      <c r="P43" s="159" t="s">
        <v>7</v>
      </c>
      <c r="Q43" s="159" t="s">
        <v>7</v>
      </c>
      <c r="R43" s="159" t="s">
        <v>1327</v>
      </c>
      <c r="S43" s="159" t="s">
        <v>1348</v>
      </c>
      <c r="T43" s="159" t="s">
        <v>50</v>
      </c>
      <c r="U43" s="159" t="s">
        <v>50</v>
      </c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 t="s">
        <v>1342</v>
      </c>
      <c r="AL43" s="159" t="s">
        <v>1346</v>
      </c>
      <c r="AM43" s="159" t="s">
        <v>1342</v>
      </c>
      <c r="AN43" s="159" t="s">
        <v>1631</v>
      </c>
      <c r="AO43" s="159" t="s">
        <v>50</v>
      </c>
      <c r="AP43" s="159" t="s">
        <v>2655</v>
      </c>
      <c r="AQ43" s="159" t="s">
        <v>1572</v>
      </c>
      <c r="AR43" s="159" t="s">
        <v>1397</v>
      </c>
      <c r="AS43" s="159" t="s">
        <v>1477</v>
      </c>
      <c r="AT43" s="159"/>
      <c r="AU43" s="159" t="s">
        <v>2695</v>
      </c>
      <c r="AV43" s="159" t="s">
        <v>1544</v>
      </c>
      <c r="AW43" s="159" t="s">
        <v>2697</v>
      </c>
      <c r="AX43" s="159" t="s">
        <v>2656</v>
      </c>
      <c r="AY43" s="159" t="s">
        <v>1919</v>
      </c>
      <c r="AZ43" s="159" t="s">
        <v>1551</v>
      </c>
      <c r="BA43" s="159" t="s">
        <v>2698</v>
      </c>
      <c r="BB43" s="159" t="s">
        <v>1547</v>
      </c>
      <c r="BC43" s="159" t="s">
        <v>2699</v>
      </c>
      <c r="BD43" s="159" t="s">
        <v>1506</v>
      </c>
      <c r="BE43" s="159" t="s">
        <v>2700</v>
      </c>
      <c r="BF43" s="159" t="s">
        <v>1436</v>
      </c>
      <c r="BG43" s="159" t="s">
        <v>2701</v>
      </c>
      <c r="BH43" s="159" t="s">
        <v>1512</v>
      </c>
      <c r="BI43" s="159" t="s">
        <v>2702</v>
      </c>
      <c r="BJ43" s="159" t="s">
        <v>1441</v>
      </c>
      <c r="BK43" s="159" t="s">
        <v>2703</v>
      </c>
      <c r="BL43" s="159" t="s">
        <v>1511</v>
      </c>
      <c r="BM43" s="159" t="s">
        <v>2704</v>
      </c>
      <c r="BN43" s="159" t="s">
        <v>1359</v>
      </c>
      <c r="BO43" s="159" t="s">
        <v>2705</v>
      </c>
      <c r="BP43" s="159"/>
      <c r="BQ43" s="159"/>
      <c r="BR43" s="159"/>
      <c r="BS43" s="159"/>
      <c r="BT43" s="159"/>
      <c r="BU43" s="159"/>
      <c r="BV43" s="159"/>
      <c r="BW43" s="159"/>
      <c r="BX43" s="159"/>
      <c r="BY43" s="159"/>
      <c r="BZ43" s="159"/>
      <c r="CA43" s="159"/>
      <c r="CB43" s="159"/>
      <c r="CC43" s="159"/>
      <c r="CD43" s="159"/>
      <c r="CE43" s="159"/>
      <c r="CF43" s="159"/>
      <c r="CG43" s="159"/>
      <c r="CH43" s="159"/>
      <c r="CI43" s="159"/>
      <c r="CJ43" s="159"/>
      <c r="CK43" s="159"/>
      <c r="CL43" s="159"/>
      <c r="CM43" s="159"/>
      <c r="CN43" s="159"/>
      <c r="CO43" s="159"/>
      <c r="CP43" s="159"/>
      <c r="CQ43" s="159"/>
      <c r="CR43" s="159"/>
      <c r="CS43" s="159"/>
      <c r="CT43" s="159"/>
      <c r="CU43" s="159"/>
      <c r="CV43" s="159"/>
      <c r="CW43" s="159"/>
      <c r="CX43" s="159"/>
      <c r="CY43" s="159"/>
      <c r="CZ43" s="159"/>
      <c r="DA43" s="223"/>
    </row>
    <row r="44" spans="2:105" x14ac:dyDescent="0.25">
      <c r="B44" s="222"/>
      <c r="C44" s="159"/>
      <c r="D44" s="159" t="s">
        <v>1532</v>
      </c>
      <c r="E44" s="159"/>
      <c r="F44" s="159" t="s">
        <v>1329</v>
      </c>
      <c r="G44" s="159"/>
      <c r="H44" s="159" t="s">
        <v>1098</v>
      </c>
      <c r="I44" s="159"/>
      <c r="J44" s="159" t="s">
        <v>1342</v>
      </c>
      <c r="K44" s="159" t="s">
        <v>1591</v>
      </c>
      <c r="L44" s="159"/>
      <c r="M44" s="159"/>
      <c r="N44" s="159" t="s">
        <v>1342</v>
      </c>
      <c r="O44" s="159"/>
      <c r="P44" s="159"/>
      <c r="Q44" s="159"/>
      <c r="R44" s="159"/>
      <c r="S44" s="159" t="s">
        <v>1348</v>
      </c>
      <c r="T44" s="159" t="s">
        <v>50</v>
      </c>
      <c r="U44" s="159" t="s">
        <v>50</v>
      </c>
      <c r="V44" s="159"/>
      <c r="W44" s="159"/>
      <c r="X44" s="159"/>
      <c r="Y44" s="159"/>
      <c r="Z44" s="159"/>
      <c r="AA44" s="159"/>
      <c r="AB44" s="159"/>
      <c r="AC44" s="159"/>
      <c r="AD44" s="159"/>
      <c r="AE44" s="159"/>
      <c r="AF44" s="159"/>
      <c r="AG44" s="159"/>
      <c r="AH44" s="159"/>
      <c r="AI44" s="159"/>
      <c r="AJ44" s="159"/>
      <c r="AK44" s="159" t="s">
        <v>1342</v>
      </c>
      <c r="AL44" s="159" t="s">
        <v>1346</v>
      </c>
      <c r="AM44" s="159" t="s">
        <v>1342</v>
      </c>
      <c r="AN44" s="159" t="s">
        <v>1631</v>
      </c>
      <c r="AO44" s="159" t="s">
        <v>50</v>
      </c>
      <c r="AP44" s="159" t="s">
        <v>2655</v>
      </c>
      <c r="AQ44" s="159" t="s">
        <v>1572</v>
      </c>
      <c r="AR44" s="159" t="s">
        <v>1397</v>
      </c>
      <c r="AS44" s="159"/>
      <c r="AT44" s="159"/>
      <c r="AU44" s="159"/>
      <c r="AV44" s="159"/>
      <c r="AW44" s="159"/>
      <c r="AX44" s="159"/>
      <c r="AY44" s="159"/>
      <c r="AZ44" s="159"/>
      <c r="BA44" s="159"/>
      <c r="BB44" s="159"/>
      <c r="BC44" s="159"/>
      <c r="BD44" s="159"/>
      <c r="BE44" s="159"/>
      <c r="BF44" s="159"/>
      <c r="BG44" s="159"/>
      <c r="BH44" s="159"/>
      <c r="BI44" s="159"/>
      <c r="BJ44" s="159"/>
      <c r="BK44" s="159"/>
      <c r="BL44" s="159"/>
      <c r="BM44" s="159"/>
      <c r="BN44" s="159"/>
      <c r="BO44" s="159"/>
      <c r="BP44" s="159"/>
      <c r="BQ44" s="159"/>
      <c r="BR44" s="159"/>
      <c r="BS44" s="159"/>
      <c r="BT44" s="159"/>
      <c r="BU44" s="159"/>
      <c r="BV44" s="159"/>
      <c r="BW44" s="159"/>
      <c r="BX44" s="159"/>
      <c r="BY44" s="159"/>
      <c r="BZ44" s="159"/>
      <c r="CA44" s="159"/>
      <c r="CB44" s="159"/>
      <c r="CC44" s="159"/>
      <c r="CD44" s="159"/>
      <c r="CE44" s="159"/>
      <c r="CF44" s="159"/>
      <c r="CG44" s="159"/>
      <c r="CH44" s="159"/>
      <c r="CI44" s="159"/>
      <c r="CJ44" s="159"/>
      <c r="CK44" s="159"/>
      <c r="CL44" s="159"/>
      <c r="CM44" s="159"/>
      <c r="CN44" s="159"/>
      <c r="CO44" s="159"/>
      <c r="CP44" s="159"/>
      <c r="CQ44" s="159"/>
      <c r="CR44" s="159"/>
      <c r="CS44" s="159"/>
      <c r="CT44" s="159"/>
      <c r="CU44" s="159"/>
      <c r="CV44" s="159"/>
      <c r="CW44" s="159"/>
      <c r="CX44" s="159"/>
      <c r="CY44" s="159"/>
      <c r="CZ44" s="159"/>
      <c r="DA44" s="223"/>
    </row>
    <row r="45" spans="2:105" x14ac:dyDescent="0.25">
      <c r="B45" s="222"/>
      <c r="C45" s="159" t="s">
        <v>1523</v>
      </c>
      <c r="D45" s="159" t="s">
        <v>1524</v>
      </c>
      <c r="E45" s="159" t="s">
        <v>455</v>
      </c>
      <c r="F45" s="159" t="s">
        <v>454</v>
      </c>
      <c r="G45" s="159"/>
      <c r="H45" s="159" t="s">
        <v>1098</v>
      </c>
      <c r="I45" s="159"/>
      <c r="J45" s="159" t="s">
        <v>1342</v>
      </c>
      <c r="K45" s="159" t="s">
        <v>1599</v>
      </c>
      <c r="L45" s="159"/>
      <c r="M45" s="159"/>
      <c r="N45" s="159" t="s">
        <v>1363</v>
      </c>
      <c r="O45" s="159" t="s">
        <v>1477</v>
      </c>
      <c r="P45" s="159" t="s">
        <v>19</v>
      </c>
      <c r="Q45" s="159" t="s">
        <v>19</v>
      </c>
      <c r="R45" s="159" t="s">
        <v>1327</v>
      </c>
      <c r="S45" s="159" t="s">
        <v>1348</v>
      </c>
      <c r="T45" s="159" t="s">
        <v>50</v>
      </c>
      <c r="U45" s="159" t="s">
        <v>50</v>
      </c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 t="s">
        <v>1342</v>
      </c>
      <c r="AL45" s="159" t="s">
        <v>1346</v>
      </c>
      <c r="AM45" s="159" t="s">
        <v>1342</v>
      </c>
      <c r="AN45" s="159" t="s">
        <v>1631</v>
      </c>
      <c r="AO45" s="159" t="s">
        <v>50</v>
      </c>
      <c r="AP45" s="159" t="s">
        <v>2655</v>
      </c>
      <c r="AQ45" s="159" t="s">
        <v>1572</v>
      </c>
      <c r="AR45" s="159" t="s">
        <v>1397</v>
      </c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59"/>
      <c r="BD45" s="159"/>
      <c r="BE45" s="159"/>
      <c r="BF45" s="159"/>
      <c r="BG45" s="159"/>
      <c r="BH45" s="159"/>
      <c r="BI45" s="159"/>
      <c r="BJ45" s="159"/>
      <c r="BK45" s="159"/>
      <c r="BL45" s="159"/>
      <c r="BM45" s="159"/>
      <c r="BN45" s="159"/>
      <c r="BO45" s="159"/>
      <c r="BP45" s="159"/>
      <c r="BQ45" s="159"/>
      <c r="BR45" s="159"/>
      <c r="BS45" s="159"/>
      <c r="BT45" s="159"/>
      <c r="BU45" s="159"/>
      <c r="BV45" s="159"/>
      <c r="BW45" s="159"/>
      <c r="BX45" s="159"/>
      <c r="BY45" s="159"/>
      <c r="BZ45" s="159"/>
      <c r="CA45" s="159"/>
      <c r="CB45" s="159"/>
      <c r="CC45" s="159"/>
      <c r="CD45" s="159"/>
      <c r="CE45" s="159"/>
      <c r="CF45" s="159"/>
      <c r="CG45" s="159"/>
      <c r="CH45" s="159"/>
      <c r="CI45" s="159"/>
      <c r="CJ45" s="159"/>
      <c r="CK45" s="159"/>
      <c r="CL45" s="159"/>
      <c r="CM45" s="159"/>
      <c r="CN45" s="159"/>
      <c r="CO45" s="159"/>
      <c r="CP45" s="159"/>
      <c r="CQ45" s="159"/>
      <c r="CR45" s="159"/>
      <c r="CS45" s="159"/>
      <c r="CT45" s="159"/>
      <c r="CU45" s="159"/>
      <c r="CV45" s="159"/>
      <c r="CW45" s="159"/>
      <c r="CX45" s="159"/>
      <c r="CY45" s="159"/>
      <c r="CZ45" s="159"/>
      <c r="DA45" s="223"/>
    </row>
    <row r="46" spans="2:105" x14ac:dyDescent="0.25">
      <c r="B46" s="222"/>
      <c r="C46" s="159"/>
      <c r="D46" s="159" t="s">
        <v>1533</v>
      </c>
      <c r="E46" s="159"/>
      <c r="F46" s="159" t="s">
        <v>1329</v>
      </c>
      <c r="G46" s="159"/>
      <c r="H46" s="159" t="s">
        <v>1098</v>
      </c>
      <c r="I46" s="159"/>
      <c r="J46" s="159" t="s">
        <v>1342</v>
      </c>
      <c r="K46" s="159" t="s">
        <v>1661</v>
      </c>
      <c r="L46" s="159"/>
      <c r="M46" s="159"/>
      <c r="N46" s="159" t="s">
        <v>1342</v>
      </c>
      <c r="O46" s="159"/>
      <c r="P46" s="159"/>
      <c r="Q46" s="159"/>
      <c r="R46" s="159"/>
      <c r="S46" s="159" t="s">
        <v>1348</v>
      </c>
      <c r="T46" s="159" t="s">
        <v>50</v>
      </c>
      <c r="U46" s="159" t="s">
        <v>50</v>
      </c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 t="s">
        <v>1342</v>
      </c>
      <c r="AL46" s="159" t="s">
        <v>1346</v>
      </c>
      <c r="AM46" s="159" t="s">
        <v>1342</v>
      </c>
      <c r="AN46" s="159" t="s">
        <v>1631</v>
      </c>
      <c r="AO46" s="159" t="s">
        <v>50</v>
      </c>
      <c r="AP46" s="159" t="s">
        <v>2655</v>
      </c>
      <c r="AQ46" s="159" t="s">
        <v>1572</v>
      </c>
      <c r="AR46" s="159" t="s">
        <v>1397</v>
      </c>
      <c r="AS46" s="159"/>
      <c r="AT46" s="159"/>
      <c r="AU46" s="159"/>
      <c r="AV46" s="159"/>
      <c r="AW46" s="159"/>
      <c r="AX46" s="159"/>
      <c r="AY46" s="159"/>
      <c r="AZ46" s="159"/>
      <c r="BA46" s="159"/>
      <c r="BB46" s="159"/>
      <c r="BC46" s="159"/>
      <c r="BD46" s="159"/>
      <c r="BE46" s="159"/>
      <c r="BF46" s="159"/>
      <c r="BG46" s="159"/>
      <c r="BH46" s="159"/>
      <c r="BI46" s="159"/>
      <c r="BJ46" s="159"/>
      <c r="BK46" s="159"/>
      <c r="BL46" s="159"/>
      <c r="BM46" s="159"/>
      <c r="BN46" s="159"/>
      <c r="BO46" s="159"/>
      <c r="BP46" s="159"/>
      <c r="BQ46" s="159"/>
      <c r="BR46" s="159"/>
      <c r="BS46" s="159"/>
      <c r="BT46" s="159"/>
      <c r="BU46" s="159"/>
      <c r="BV46" s="159"/>
      <c r="BW46" s="159"/>
      <c r="BX46" s="159"/>
      <c r="BY46" s="159"/>
      <c r="BZ46" s="159"/>
      <c r="CA46" s="159"/>
      <c r="CB46" s="159"/>
      <c r="CC46" s="159"/>
      <c r="CD46" s="159"/>
      <c r="CE46" s="159"/>
      <c r="CF46" s="159"/>
      <c r="CG46" s="159"/>
      <c r="CH46" s="159"/>
      <c r="CI46" s="159"/>
      <c r="CJ46" s="159"/>
      <c r="CK46" s="159"/>
      <c r="CL46" s="159"/>
      <c r="CM46" s="159"/>
      <c r="CN46" s="159"/>
      <c r="CO46" s="159"/>
      <c r="CP46" s="159"/>
      <c r="CQ46" s="159"/>
      <c r="CR46" s="159"/>
      <c r="CS46" s="159"/>
      <c r="CT46" s="159"/>
      <c r="CU46" s="159"/>
      <c r="CV46" s="159"/>
      <c r="CW46" s="159"/>
      <c r="CX46" s="159"/>
      <c r="CY46" s="159"/>
      <c r="CZ46" s="159"/>
      <c r="DA46" s="223"/>
    </row>
    <row r="47" spans="2:105" x14ac:dyDescent="0.25">
      <c r="B47" s="222"/>
      <c r="C47" s="159" t="s">
        <v>2706</v>
      </c>
      <c r="D47" s="159" t="s">
        <v>2707</v>
      </c>
      <c r="E47" s="159" t="s">
        <v>56</v>
      </c>
      <c r="F47" s="159" t="s">
        <v>57</v>
      </c>
      <c r="G47" s="159"/>
      <c r="H47" s="159" t="s">
        <v>1098</v>
      </c>
      <c r="I47" s="159"/>
      <c r="J47" s="159" t="s">
        <v>1342</v>
      </c>
      <c r="K47" s="159" t="s">
        <v>1456</v>
      </c>
      <c r="L47" s="159" t="s">
        <v>2708</v>
      </c>
      <c r="M47" s="159" t="s">
        <v>2709</v>
      </c>
      <c r="N47" s="159" t="s">
        <v>1344</v>
      </c>
      <c r="O47" s="159" t="s">
        <v>1348</v>
      </c>
      <c r="P47" s="159" t="s">
        <v>7</v>
      </c>
      <c r="Q47" s="159" t="s">
        <v>7</v>
      </c>
      <c r="R47" s="159" t="s">
        <v>1327</v>
      </c>
      <c r="S47" s="159" t="s">
        <v>1348</v>
      </c>
      <c r="T47" s="159" t="s">
        <v>50</v>
      </c>
      <c r="U47" s="159" t="s">
        <v>50</v>
      </c>
      <c r="V47" s="159"/>
      <c r="W47" s="159"/>
      <c r="X47" s="159"/>
      <c r="Y47" s="159"/>
      <c r="Z47" s="159"/>
      <c r="AA47" s="159"/>
      <c r="AB47" s="159"/>
      <c r="AC47" s="159"/>
      <c r="AD47" s="159"/>
      <c r="AE47" s="159"/>
      <c r="AF47" s="159"/>
      <c r="AG47" s="159"/>
      <c r="AH47" s="159"/>
      <c r="AI47" s="159"/>
      <c r="AJ47" s="159"/>
      <c r="AK47" s="159" t="s">
        <v>1342</v>
      </c>
      <c r="AL47" s="159" t="s">
        <v>1346</v>
      </c>
      <c r="AM47" s="159" t="s">
        <v>1342</v>
      </c>
      <c r="AN47" s="159" t="s">
        <v>1631</v>
      </c>
      <c r="AO47" s="159" t="s">
        <v>50</v>
      </c>
      <c r="AP47" s="159" t="s">
        <v>2655</v>
      </c>
      <c r="AQ47" s="159" t="s">
        <v>1572</v>
      </c>
      <c r="AR47" s="159" t="s">
        <v>1397</v>
      </c>
      <c r="AS47" s="159"/>
      <c r="AT47" s="159"/>
      <c r="AU47" s="159" t="s">
        <v>2708</v>
      </c>
      <c r="AV47" s="159" t="s">
        <v>1544</v>
      </c>
      <c r="AW47" s="159" t="s">
        <v>2710</v>
      </c>
      <c r="AX47" s="159"/>
      <c r="AY47" s="159"/>
      <c r="AZ47" s="159"/>
      <c r="BA47" s="159"/>
      <c r="BB47" s="159"/>
      <c r="BC47" s="159"/>
      <c r="BD47" s="159"/>
      <c r="BE47" s="159"/>
      <c r="BF47" s="159"/>
      <c r="BG47" s="159"/>
      <c r="BH47" s="159"/>
      <c r="BI47" s="159"/>
      <c r="BJ47" s="159"/>
      <c r="BK47" s="159"/>
      <c r="BL47" s="159"/>
      <c r="BM47" s="159"/>
      <c r="BN47" s="159" t="s">
        <v>1359</v>
      </c>
      <c r="BO47" s="159" t="s">
        <v>1913</v>
      </c>
      <c r="BP47" s="159"/>
      <c r="BQ47" s="159"/>
      <c r="BR47" s="159"/>
      <c r="BS47" s="159"/>
      <c r="BT47" s="159"/>
      <c r="BU47" s="159"/>
      <c r="BV47" s="159"/>
      <c r="BW47" s="159"/>
      <c r="BX47" s="159"/>
      <c r="BY47" s="159"/>
      <c r="BZ47" s="159"/>
      <c r="CA47" s="159"/>
      <c r="CB47" s="159"/>
      <c r="CC47" s="159"/>
      <c r="CD47" s="159"/>
      <c r="CE47" s="159"/>
      <c r="CF47" s="159"/>
      <c r="CG47" s="159"/>
      <c r="CH47" s="159"/>
      <c r="CI47" s="159"/>
      <c r="CJ47" s="159"/>
      <c r="CK47" s="159"/>
      <c r="CL47" s="159"/>
      <c r="CM47" s="159"/>
      <c r="CN47" s="159"/>
      <c r="CO47" s="159"/>
      <c r="CP47" s="159"/>
      <c r="CQ47" s="159"/>
      <c r="CR47" s="159"/>
      <c r="CS47" s="159"/>
      <c r="CT47" s="159"/>
      <c r="CU47" s="159"/>
      <c r="CV47" s="159"/>
      <c r="CW47" s="159"/>
      <c r="CX47" s="159"/>
      <c r="CY47" s="159"/>
      <c r="CZ47" s="159"/>
      <c r="DA47" s="223"/>
    </row>
    <row r="48" spans="2:105" x14ac:dyDescent="0.25">
      <c r="B48" s="222"/>
      <c r="C48" s="159" t="s">
        <v>1552</v>
      </c>
      <c r="D48" s="159" t="s">
        <v>1363</v>
      </c>
      <c r="E48" s="159" t="s">
        <v>531</v>
      </c>
      <c r="F48" s="159" t="s">
        <v>530</v>
      </c>
      <c r="G48" s="159"/>
      <c r="H48" s="159" t="s">
        <v>1098</v>
      </c>
      <c r="I48" s="159"/>
      <c r="J48" s="159" t="s">
        <v>1342</v>
      </c>
      <c r="K48" s="159" t="s">
        <v>1713</v>
      </c>
      <c r="L48" s="159" t="s">
        <v>2238</v>
      </c>
      <c r="M48" s="159" t="s">
        <v>2711</v>
      </c>
      <c r="N48" s="159" t="s">
        <v>1342</v>
      </c>
      <c r="O48" s="159" t="s">
        <v>1349</v>
      </c>
      <c r="P48" s="159" t="s">
        <v>1330</v>
      </c>
      <c r="Q48" s="159" t="s">
        <v>3</v>
      </c>
      <c r="R48" s="159" t="s">
        <v>1327</v>
      </c>
      <c r="S48" s="159" t="s">
        <v>1349</v>
      </c>
      <c r="T48" s="159" t="s">
        <v>61</v>
      </c>
      <c r="U48" s="159" t="s">
        <v>61</v>
      </c>
      <c r="V48" s="159"/>
      <c r="W48" s="159"/>
      <c r="X48" s="159"/>
      <c r="Y48" s="159"/>
      <c r="Z48" s="159"/>
      <c r="AA48" s="159"/>
      <c r="AB48" s="159"/>
      <c r="AC48" s="159"/>
      <c r="AD48" s="159"/>
      <c r="AE48" s="159"/>
      <c r="AF48" s="159"/>
      <c r="AG48" s="159"/>
      <c r="AH48" s="159"/>
      <c r="AI48" s="159"/>
      <c r="AJ48" s="159"/>
      <c r="AK48" s="159" t="s">
        <v>1342</v>
      </c>
      <c r="AL48" s="159" t="s">
        <v>1346</v>
      </c>
      <c r="AM48" s="159" t="s">
        <v>1342</v>
      </c>
      <c r="AN48" s="159" t="s">
        <v>2712</v>
      </c>
      <c r="AO48" s="159" t="s">
        <v>61</v>
      </c>
      <c r="AP48" s="159" t="s">
        <v>2713</v>
      </c>
      <c r="AQ48" s="159" t="s">
        <v>2714</v>
      </c>
      <c r="AR48" s="159" t="s">
        <v>2050</v>
      </c>
      <c r="AS48" s="159" t="s">
        <v>1349</v>
      </c>
      <c r="AT48" s="159"/>
      <c r="AU48" s="159" t="s">
        <v>2238</v>
      </c>
      <c r="AV48" s="159" t="s">
        <v>1505</v>
      </c>
      <c r="AW48" s="159" t="s">
        <v>1737</v>
      </c>
      <c r="AX48" s="159" t="s">
        <v>1357</v>
      </c>
      <c r="AY48" s="159" t="s">
        <v>2136</v>
      </c>
      <c r="AZ48" s="159" t="s">
        <v>2656</v>
      </c>
      <c r="BA48" s="159" t="s">
        <v>1613</v>
      </c>
      <c r="BB48" s="159" t="s">
        <v>1547</v>
      </c>
      <c r="BC48" s="159" t="s">
        <v>2164</v>
      </c>
      <c r="BD48" s="159" t="s">
        <v>1506</v>
      </c>
      <c r="BE48" s="159" t="s">
        <v>2715</v>
      </c>
      <c r="BF48" s="159" t="s">
        <v>1436</v>
      </c>
      <c r="BG48" s="159" t="s">
        <v>2716</v>
      </c>
      <c r="BH48" s="159" t="s">
        <v>1510</v>
      </c>
      <c r="BI48" s="159" t="s">
        <v>1663</v>
      </c>
      <c r="BJ48" s="159" t="s">
        <v>1512</v>
      </c>
      <c r="BK48" s="159" t="s">
        <v>2144</v>
      </c>
      <c r="BL48" s="159" t="s">
        <v>1350</v>
      </c>
      <c r="BM48" s="159" t="s">
        <v>2717</v>
      </c>
      <c r="BN48" s="159" t="s">
        <v>1400</v>
      </c>
      <c r="BO48" s="159" t="s">
        <v>2718</v>
      </c>
      <c r="BP48" s="159" t="s">
        <v>1355</v>
      </c>
      <c r="BQ48" s="159" t="s">
        <v>2719</v>
      </c>
      <c r="BR48" s="159" t="s">
        <v>1352</v>
      </c>
      <c r="BS48" s="159" t="s">
        <v>2720</v>
      </c>
      <c r="BT48" s="159" t="s">
        <v>1402</v>
      </c>
      <c r="BU48" s="159" t="s">
        <v>1467</v>
      </c>
      <c r="BV48" s="159" t="s">
        <v>1403</v>
      </c>
      <c r="BW48" s="159" t="s">
        <v>2721</v>
      </c>
      <c r="BX48" s="159" t="s">
        <v>1509</v>
      </c>
      <c r="BY48" s="159" t="s">
        <v>2251</v>
      </c>
      <c r="BZ48" s="159" t="s">
        <v>1511</v>
      </c>
      <c r="CA48" s="159" t="s">
        <v>2722</v>
      </c>
      <c r="CB48" s="159" t="s">
        <v>1359</v>
      </c>
      <c r="CC48" s="159" t="s">
        <v>1530</v>
      </c>
      <c r="CD48" s="159"/>
      <c r="CE48" s="159"/>
      <c r="CF48" s="159"/>
      <c r="CG48" s="159"/>
      <c r="CH48" s="159"/>
      <c r="CI48" s="159"/>
      <c r="CJ48" s="159"/>
      <c r="CK48" s="159"/>
      <c r="CL48" s="159"/>
      <c r="CM48" s="159"/>
      <c r="CN48" s="159"/>
      <c r="CO48" s="159"/>
      <c r="CP48" s="159"/>
      <c r="CQ48" s="159"/>
      <c r="CR48" s="159"/>
      <c r="CS48" s="159"/>
      <c r="CT48" s="159"/>
      <c r="CU48" s="159"/>
      <c r="CV48" s="159"/>
      <c r="CW48" s="159"/>
      <c r="CX48" s="159"/>
      <c r="CY48" s="159"/>
      <c r="CZ48" s="159"/>
      <c r="DA48" s="223"/>
    </row>
    <row r="49" spans="2:105" x14ac:dyDescent="0.25">
      <c r="B49" s="222"/>
      <c r="C49" s="159" t="s">
        <v>1537</v>
      </c>
      <c r="D49" s="159" t="s">
        <v>1538</v>
      </c>
      <c r="E49" s="159" t="s">
        <v>59</v>
      </c>
      <c r="F49" s="159" t="s">
        <v>60</v>
      </c>
      <c r="G49" s="159"/>
      <c r="H49" s="159" t="s">
        <v>1098</v>
      </c>
      <c r="I49" s="159"/>
      <c r="J49" s="159" t="s">
        <v>1342</v>
      </c>
      <c r="K49" s="159" t="s">
        <v>1476</v>
      </c>
      <c r="L49" s="159" t="s">
        <v>2723</v>
      </c>
      <c r="M49" s="159" t="s">
        <v>2724</v>
      </c>
      <c r="N49" s="159" t="s">
        <v>1342</v>
      </c>
      <c r="O49" s="159" t="s">
        <v>1344</v>
      </c>
      <c r="P49" s="159" t="s">
        <v>1326</v>
      </c>
      <c r="Q49" s="159" t="s">
        <v>1236</v>
      </c>
      <c r="R49" s="159" t="s">
        <v>1327</v>
      </c>
      <c r="S49" s="159" t="s">
        <v>1349</v>
      </c>
      <c r="T49" s="159" t="s">
        <v>61</v>
      </c>
      <c r="U49" s="159" t="s">
        <v>61</v>
      </c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 t="s">
        <v>1342</v>
      </c>
      <c r="AL49" s="159" t="s">
        <v>1346</v>
      </c>
      <c r="AM49" s="159" t="s">
        <v>1342</v>
      </c>
      <c r="AN49" s="159" t="s">
        <v>2712</v>
      </c>
      <c r="AO49" s="159" t="s">
        <v>61</v>
      </c>
      <c r="AP49" s="159" t="s">
        <v>2713</v>
      </c>
      <c r="AQ49" s="159" t="s">
        <v>2714</v>
      </c>
      <c r="AR49" s="159" t="s">
        <v>2050</v>
      </c>
      <c r="AS49" s="159" t="s">
        <v>1363</v>
      </c>
      <c r="AT49" s="159"/>
      <c r="AU49" s="159" t="s">
        <v>2723</v>
      </c>
      <c r="AV49" s="159" t="s">
        <v>1505</v>
      </c>
      <c r="AW49" s="159" t="s">
        <v>2725</v>
      </c>
      <c r="AX49" s="159" t="s">
        <v>1357</v>
      </c>
      <c r="AY49" s="159" t="s">
        <v>1364</v>
      </c>
      <c r="AZ49" s="159" t="s">
        <v>2656</v>
      </c>
      <c r="BA49" s="159" t="s">
        <v>2726</v>
      </c>
      <c r="BB49" s="159" t="s">
        <v>1547</v>
      </c>
      <c r="BC49" s="159" t="s">
        <v>2727</v>
      </c>
      <c r="BD49" s="159" t="s">
        <v>1506</v>
      </c>
      <c r="BE49" s="159" t="s">
        <v>1857</v>
      </c>
      <c r="BF49" s="159" t="s">
        <v>1436</v>
      </c>
      <c r="BG49" s="159" t="s">
        <v>2332</v>
      </c>
      <c r="BH49" s="159" t="s">
        <v>1510</v>
      </c>
      <c r="BI49" s="159" t="s">
        <v>2614</v>
      </c>
      <c r="BJ49" s="159" t="s">
        <v>1512</v>
      </c>
      <c r="BK49" s="159" t="s">
        <v>2728</v>
      </c>
      <c r="BL49" s="159" t="s">
        <v>1350</v>
      </c>
      <c r="BM49" s="159" t="s">
        <v>2416</v>
      </c>
      <c r="BN49" s="159" t="s">
        <v>1400</v>
      </c>
      <c r="BO49" s="159" t="s">
        <v>2729</v>
      </c>
      <c r="BP49" s="159" t="s">
        <v>1355</v>
      </c>
      <c r="BQ49" s="159" t="s">
        <v>2688</v>
      </c>
      <c r="BR49" s="159" t="s">
        <v>1352</v>
      </c>
      <c r="BS49" s="159" t="s">
        <v>1990</v>
      </c>
      <c r="BT49" s="159" t="s">
        <v>1402</v>
      </c>
      <c r="BU49" s="159" t="s">
        <v>2730</v>
      </c>
      <c r="BV49" s="159" t="s">
        <v>1403</v>
      </c>
      <c r="BW49" s="159" t="s">
        <v>2731</v>
      </c>
      <c r="BX49" s="159" t="s">
        <v>1509</v>
      </c>
      <c r="BY49" s="159" t="s">
        <v>2732</v>
      </c>
      <c r="BZ49" s="159" t="s">
        <v>1511</v>
      </c>
      <c r="CA49" s="159" t="s">
        <v>2733</v>
      </c>
      <c r="CB49" s="159" t="s">
        <v>1359</v>
      </c>
      <c r="CC49" s="159" t="s">
        <v>2734</v>
      </c>
      <c r="CD49" s="159"/>
      <c r="CE49" s="159"/>
      <c r="CF49" s="159"/>
      <c r="CG49" s="159"/>
      <c r="CH49" s="159"/>
      <c r="CI49" s="159"/>
      <c r="CJ49" s="159"/>
      <c r="CK49" s="159"/>
      <c r="CL49" s="159"/>
      <c r="CM49" s="159"/>
      <c r="CN49" s="159"/>
      <c r="CO49" s="159"/>
      <c r="CP49" s="159"/>
      <c r="CQ49" s="159"/>
      <c r="CR49" s="159"/>
      <c r="CS49" s="159"/>
      <c r="CT49" s="159"/>
      <c r="CU49" s="159"/>
      <c r="CV49" s="159"/>
      <c r="CW49" s="159"/>
      <c r="CX49" s="159"/>
      <c r="CY49" s="159"/>
      <c r="CZ49" s="159"/>
      <c r="DA49" s="223"/>
    </row>
    <row r="50" spans="2:105" x14ac:dyDescent="0.25">
      <c r="B50" s="222"/>
      <c r="C50" s="159" t="s">
        <v>1571</v>
      </c>
      <c r="D50" s="159" t="s">
        <v>1572</v>
      </c>
      <c r="E50" s="159" t="s">
        <v>62</v>
      </c>
      <c r="F50" s="159" t="s">
        <v>63</v>
      </c>
      <c r="G50" s="159"/>
      <c r="H50" s="159" t="s">
        <v>1098</v>
      </c>
      <c r="I50" s="159"/>
      <c r="J50" s="159" t="s">
        <v>1342</v>
      </c>
      <c r="K50" s="159" t="s">
        <v>1496</v>
      </c>
      <c r="L50" s="159" t="s">
        <v>2735</v>
      </c>
      <c r="M50" s="159" t="s">
        <v>2401</v>
      </c>
      <c r="N50" s="159" t="s">
        <v>1342</v>
      </c>
      <c r="O50" s="159" t="s">
        <v>1375</v>
      </c>
      <c r="P50" s="159" t="s">
        <v>1331</v>
      </c>
      <c r="Q50" s="159" t="s">
        <v>26</v>
      </c>
      <c r="R50" s="159" t="s">
        <v>1327</v>
      </c>
      <c r="S50" s="159" t="s">
        <v>1349</v>
      </c>
      <c r="T50" s="159" t="s">
        <v>61</v>
      </c>
      <c r="U50" s="159" t="s">
        <v>61</v>
      </c>
      <c r="V50" s="159"/>
      <c r="W50" s="159"/>
      <c r="X50" s="159"/>
      <c r="Y50" s="159"/>
      <c r="Z50" s="159"/>
      <c r="AA50" s="159"/>
      <c r="AB50" s="159"/>
      <c r="AC50" s="159"/>
      <c r="AD50" s="159"/>
      <c r="AE50" s="159"/>
      <c r="AF50" s="159"/>
      <c r="AG50" s="159"/>
      <c r="AH50" s="159"/>
      <c r="AI50" s="159"/>
      <c r="AJ50" s="159"/>
      <c r="AK50" s="159" t="s">
        <v>1342</v>
      </c>
      <c r="AL50" s="159" t="s">
        <v>1346</v>
      </c>
      <c r="AM50" s="159" t="s">
        <v>1342</v>
      </c>
      <c r="AN50" s="159" t="s">
        <v>2712</v>
      </c>
      <c r="AO50" s="159" t="s">
        <v>61</v>
      </c>
      <c r="AP50" s="159" t="s">
        <v>2713</v>
      </c>
      <c r="AQ50" s="159" t="s">
        <v>2714</v>
      </c>
      <c r="AR50" s="159" t="s">
        <v>2050</v>
      </c>
      <c r="AS50" s="159" t="s">
        <v>1344</v>
      </c>
      <c r="AT50" s="159"/>
      <c r="AU50" s="159" t="s">
        <v>2735</v>
      </c>
      <c r="AV50" s="159" t="s">
        <v>1505</v>
      </c>
      <c r="AW50" s="159" t="s">
        <v>1902</v>
      </c>
      <c r="AX50" s="159" t="s">
        <v>1357</v>
      </c>
      <c r="AY50" s="159" t="s">
        <v>1896</v>
      </c>
      <c r="AZ50" s="159" t="s">
        <v>2656</v>
      </c>
      <c r="BA50" s="159" t="s">
        <v>2736</v>
      </c>
      <c r="BB50" s="159" t="s">
        <v>1547</v>
      </c>
      <c r="BC50" s="159" t="s">
        <v>2737</v>
      </c>
      <c r="BD50" s="159" t="s">
        <v>1506</v>
      </c>
      <c r="BE50" s="159" t="s">
        <v>2738</v>
      </c>
      <c r="BF50" s="159" t="s">
        <v>1436</v>
      </c>
      <c r="BG50" s="159" t="s">
        <v>2739</v>
      </c>
      <c r="BH50" s="159" t="s">
        <v>1510</v>
      </c>
      <c r="BI50" s="159" t="s">
        <v>2268</v>
      </c>
      <c r="BJ50" s="159" t="s">
        <v>1512</v>
      </c>
      <c r="BK50" s="159" t="s">
        <v>2740</v>
      </c>
      <c r="BL50" s="159" t="s">
        <v>1350</v>
      </c>
      <c r="BM50" s="159" t="s">
        <v>2741</v>
      </c>
      <c r="BN50" s="159" t="s">
        <v>1400</v>
      </c>
      <c r="BO50" s="159" t="s">
        <v>2742</v>
      </c>
      <c r="BP50" s="159" t="s">
        <v>1355</v>
      </c>
      <c r="BQ50" s="159" t="s">
        <v>2743</v>
      </c>
      <c r="BR50" s="159" t="s">
        <v>1352</v>
      </c>
      <c r="BS50" s="159" t="s">
        <v>2744</v>
      </c>
      <c r="BT50" s="159" t="s">
        <v>1402</v>
      </c>
      <c r="BU50" s="159" t="s">
        <v>2745</v>
      </c>
      <c r="BV50" s="159" t="s">
        <v>1403</v>
      </c>
      <c r="BW50" s="159" t="s">
        <v>2251</v>
      </c>
      <c r="BX50" s="159" t="s">
        <v>1509</v>
      </c>
      <c r="BY50" s="159" t="s">
        <v>2746</v>
      </c>
      <c r="BZ50" s="159" t="s">
        <v>1511</v>
      </c>
      <c r="CA50" s="159" t="s">
        <v>2747</v>
      </c>
      <c r="CB50" s="159" t="s">
        <v>1359</v>
      </c>
      <c r="CC50" s="159" t="s">
        <v>2002</v>
      </c>
      <c r="CD50" s="159"/>
      <c r="CE50" s="159"/>
      <c r="CF50" s="159"/>
      <c r="CG50" s="159"/>
      <c r="CH50" s="159"/>
      <c r="CI50" s="159"/>
      <c r="CJ50" s="159"/>
      <c r="CK50" s="159"/>
      <c r="CL50" s="159"/>
      <c r="CM50" s="159"/>
      <c r="CN50" s="159"/>
      <c r="CO50" s="159"/>
      <c r="CP50" s="159"/>
      <c r="CQ50" s="159"/>
      <c r="CR50" s="159"/>
      <c r="CS50" s="159"/>
      <c r="CT50" s="159"/>
      <c r="CU50" s="159"/>
      <c r="CV50" s="159"/>
      <c r="CW50" s="159"/>
      <c r="CX50" s="159"/>
      <c r="CY50" s="159"/>
      <c r="CZ50" s="159"/>
      <c r="DA50" s="223"/>
    </row>
    <row r="51" spans="2:105" x14ac:dyDescent="0.25">
      <c r="B51" s="222"/>
      <c r="C51" s="159" t="s">
        <v>1559</v>
      </c>
      <c r="D51" s="159" t="s">
        <v>1560</v>
      </c>
      <c r="E51" s="159" t="s">
        <v>72</v>
      </c>
      <c r="F51" s="159" t="s">
        <v>73</v>
      </c>
      <c r="G51" s="159"/>
      <c r="H51" s="159" t="s">
        <v>1098</v>
      </c>
      <c r="I51" s="159"/>
      <c r="J51" s="159" t="s">
        <v>1342</v>
      </c>
      <c r="K51" s="159" t="s">
        <v>1612</v>
      </c>
      <c r="L51" s="159" t="s">
        <v>2748</v>
      </c>
      <c r="M51" s="159" t="s">
        <v>2749</v>
      </c>
      <c r="N51" s="159" t="s">
        <v>1342</v>
      </c>
      <c r="O51" s="159" t="s">
        <v>1349</v>
      </c>
      <c r="P51" s="159" t="s">
        <v>1330</v>
      </c>
      <c r="Q51" s="159" t="s">
        <v>3</v>
      </c>
      <c r="R51" s="159" t="s">
        <v>1327</v>
      </c>
      <c r="S51" s="159" t="s">
        <v>1349</v>
      </c>
      <c r="T51" s="159" t="s">
        <v>61</v>
      </c>
      <c r="U51" s="159" t="s">
        <v>61</v>
      </c>
      <c r="V51" s="159"/>
      <c r="W51" s="159"/>
      <c r="X51" s="159"/>
      <c r="Y51" s="159"/>
      <c r="Z51" s="159"/>
      <c r="AA51" s="159"/>
      <c r="AB51" s="159"/>
      <c r="AC51" s="159"/>
      <c r="AD51" s="159"/>
      <c r="AE51" s="159"/>
      <c r="AF51" s="159"/>
      <c r="AG51" s="159"/>
      <c r="AH51" s="159"/>
      <c r="AI51" s="159"/>
      <c r="AJ51" s="159"/>
      <c r="AK51" s="159" t="s">
        <v>1342</v>
      </c>
      <c r="AL51" s="159" t="s">
        <v>1346</v>
      </c>
      <c r="AM51" s="159" t="s">
        <v>1342</v>
      </c>
      <c r="AN51" s="159" t="s">
        <v>2712</v>
      </c>
      <c r="AO51" s="159" t="s">
        <v>61</v>
      </c>
      <c r="AP51" s="159" t="s">
        <v>2713</v>
      </c>
      <c r="AQ51" s="159" t="s">
        <v>2714</v>
      </c>
      <c r="AR51" s="159" t="s">
        <v>2050</v>
      </c>
      <c r="AS51" s="159" t="s">
        <v>1375</v>
      </c>
      <c r="AT51" s="159"/>
      <c r="AU51" s="159" t="s">
        <v>2748</v>
      </c>
      <c r="AV51" s="159" t="s">
        <v>1505</v>
      </c>
      <c r="AW51" s="159" t="s">
        <v>1959</v>
      </c>
      <c r="AX51" s="159" t="s">
        <v>1357</v>
      </c>
      <c r="AY51" s="159" t="s">
        <v>2750</v>
      </c>
      <c r="AZ51" s="159" t="s">
        <v>2656</v>
      </c>
      <c r="BA51" s="159" t="s">
        <v>2419</v>
      </c>
      <c r="BB51" s="159" t="s">
        <v>1547</v>
      </c>
      <c r="BC51" s="159" t="s">
        <v>2157</v>
      </c>
      <c r="BD51" s="159" t="s">
        <v>1506</v>
      </c>
      <c r="BE51" s="159" t="s">
        <v>2331</v>
      </c>
      <c r="BF51" s="159" t="s">
        <v>1436</v>
      </c>
      <c r="BG51" s="159" t="s">
        <v>1890</v>
      </c>
      <c r="BH51" s="159" t="s">
        <v>1510</v>
      </c>
      <c r="BI51" s="159" t="s">
        <v>2751</v>
      </c>
      <c r="BJ51" s="159" t="s">
        <v>1512</v>
      </c>
      <c r="BK51" s="159" t="s">
        <v>2752</v>
      </c>
      <c r="BL51" s="159" t="s">
        <v>1350</v>
      </c>
      <c r="BM51" s="159" t="s">
        <v>2753</v>
      </c>
      <c r="BN51" s="159" t="s">
        <v>1400</v>
      </c>
      <c r="BO51" s="159" t="s">
        <v>2754</v>
      </c>
      <c r="BP51" s="159" t="s">
        <v>1355</v>
      </c>
      <c r="BQ51" s="159" t="s">
        <v>2755</v>
      </c>
      <c r="BR51" s="159" t="s">
        <v>1352</v>
      </c>
      <c r="BS51" s="159" t="s">
        <v>2756</v>
      </c>
      <c r="BT51" s="159" t="s">
        <v>1402</v>
      </c>
      <c r="BU51" s="159" t="s">
        <v>2757</v>
      </c>
      <c r="BV51" s="159" t="s">
        <v>1403</v>
      </c>
      <c r="BW51" s="159" t="s">
        <v>2758</v>
      </c>
      <c r="BX51" s="159" t="s">
        <v>1509</v>
      </c>
      <c r="BY51" s="159" t="s">
        <v>2759</v>
      </c>
      <c r="BZ51" s="159" t="s">
        <v>1511</v>
      </c>
      <c r="CA51" s="159" t="s">
        <v>2760</v>
      </c>
      <c r="CB51" s="159" t="s">
        <v>1359</v>
      </c>
      <c r="CC51" s="159" t="s">
        <v>2761</v>
      </c>
      <c r="CD51" s="159"/>
      <c r="CE51" s="159"/>
      <c r="CF51" s="159"/>
      <c r="CG51" s="159"/>
      <c r="CH51" s="159"/>
      <c r="CI51" s="159"/>
      <c r="CJ51" s="159"/>
      <c r="CK51" s="159"/>
      <c r="CL51" s="159"/>
      <c r="CM51" s="159"/>
      <c r="CN51" s="159"/>
      <c r="CO51" s="159"/>
      <c r="CP51" s="159"/>
      <c r="CQ51" s="159"/>
      <c r="CR51" s="159"/>
      <c r="CS51" s="159"/>
      <c r="CT51" s="159"/>
      <c r="CU51" s="159"/>
      <c r="CV51" s="159"/>
      <c r="CW51" s="159"/>
      <c r="CX51" s="159"/>
      <c r="CY51" s="159"/>
      <c r="CZ51" s="159"/>
      <c r="DA51" s="223"/>
    </row>
    <row r="52" spans="2:105" x14ac:dyDescent="0.25">
      <c r="B52" s="222"/>
      <c r="C52" s="159" t="s">
        <v>1577</v>
      </c>
      <c r="D52" s="159" t="s">
        <v>1578</v>
      </c>
      <c r="E52" s="159" t="s">
        <v>450</v>
      </c>
      <c r="F52" s="159" t="s">
        <v>16</v>
      </c>
      <c r="G52" s="159"/>
      <c r="H52" s="159" t="s">
        <v>1098</v>
      </c>
      <c r="I52" s="159"/>
      <c r="J52" s="159" t="s">
        <v>1342</v>
      </c>
      <c r="K52" s="159" t="s">
        <v>1482</v>
      </c>
      <c r="L52" s="159" t="s">
        <v>2762</v>
      </c>
      <c r="M52" s="159" t="s">
        <v>2763</v>
      </c>
      <c r="N52" s="159" t="s">
        <v>1342</v>
      </c>
      <c r="O52" s="159" t="s">
        <v>1344</v>
      </c>
      <c r="P52" s="159" t="s">
        <v>1326</v>
      </c>
      <c r="Q52" s="159" t="s">
        <v>1236</v>
      </c>
      <c r="R52" s="159" t="s">
        <v>1327</v>
      </c>
      <c r="S52" s="159" t="s">
        <v>1349</v>
      </c>
      <c r="T52" s="159" t="s">
        <v>61</v>
      </c>
      <c r="U52" s="159" t="s">
        <v>61</v>
      </c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 t="s">
        <v>1342</v>
      </c>
      <c r="AL52" s="159" t="s">
        <v>1346</v>
      </c>
      <c r="AM52" s="159" t="s">
        <v>1342</v>
      </c>
      <c r="AN52" s="159" t="s">
        <v>2712</v>
      </c>
      <c r="AO52" s="159" t="s">
        <v>61</v>
      </c>
      <c r="AP52" s="159" t="s">
        <v>2713</v>
      </c>
      <c r="AQ52" s="159" t="s">
        <v>2714</v>
      </c>
      <c r="AR52" s="159" t="s">
        <v>2050</v>
      </c>
      <c r="AS52" s="159" t="s">
        <v>1384</v>
      </c>
      <c r="AT52" s="159"/>
      <c r="AU52" s="159" t="s">
        <v>2762</v>
      </c>
      <c r="AV52" s="159" t="s">
        <v>1505</v>
      </c>
      <c r="AW52" s="159" t="s">
        <v>1419</v>
      </c>
      <c r="AX52" s="159" t="s">
        <v>1357</v>
      </c>
      <c r="AY52" s="159" t="s">
        <v>2764</v>
      </c>
      <c r="AZ52" s="159" t="s">
        <v>2656</v>
      </c>
      <c r="BA52" s="159" t="s">
        <v>2111</v>
      </c>
      <c r="BB52" s="159" t="s">
        <v>1547</v>
      </c>
      <c r="BC52" s="159" t="s">
        <v>1890</v>
      </c>
      <c r="BD52" s="159" t="s">
        <v>1506</v>
      </c>
      <c r="BE52" s="159" t="s">
        <v>2765</v>
      </c>
      <c r="BF52" s="159" t="s">
        <v>1436</v>
      </c>
      <c r="BG52" s="159" t="s">
        <v>2031</v>
      </c>
      <c r="BH52" s="159" t="s">
        <v>1510</v>
      </c>
      <c r="BI52" s="159" t="s">
        <v>1819</v>
      </c>
      <c r="BJ52" s="159" t="s">
        <v>1512</v>
      </c>
      <c r="BK52" s="159" t="s">
        <v>2242</v>
      </c>
      <c r="BL52" s="159" t="s">
        <v>1350</v>
      </c>
      <c r="BM52" s="159" t="s">
        <v>2250</v>
      </c>
      <c r="BN52" s="159" t="s">
        <v>1400</v>
      </c>
      <c r="BO52" s="159" t="s">
        <v>2766</v>
      </c>
      <c r="BP52" s="159" t="s">
        <v>1355</v>
      </c>
      <c r="BQ52" s="159" t="s">
        <v>2767</v>
      </c>
      <c r="BR52" s="159" t="s">
        <v>1352</v>
      </c>
      <c r="BS52" s="159" t="s">
        <v>2768</v>
      </c>
      <c r="BT52" s="159" t="s">
        <v>1402</v>
      </c>
      <c r="BU52" s="159" t="s">
        <v>2769</v>
      </c>
      <c r="BV52" s="159" t="s">
        <v>1403</v>
      </c>
      <c r="BW52" s="159" t="s">
        <v>2770</v>
      </c>
      <c r="BX52" s="159" t="s">
        <v>1509</v>
      </c>
      <c r="BY52" s="159" t="s">
        <v>1686</v>
      </c>
      <c r="BZ52" s="159" t="s">
        <v>1511</v>
      </c>
      <c r="CA52" s="159" t="s">
        <v>2771</v>
      </c>
      <c r="CB52" s="159" t="s">
        <v>1359</v>
      </c>
      <c r="CC52" s="159" t="s">
        <v>2772</v>
      </c>
      <c r="CD52" s="159"/>
      <c r="CE52" s="159"/>
      <c r="CF52" s="159"/>
      <c r="CG52" s="159"/>
      <c r="CH52" s="159"/>
      <c r="CI52" s="159"/>
      <c r="CJ52" s="159"/>
      <c r="CK52" s="159"/>
      <c r="CL52" s="159"/>
      <c r="CM52" s="159"/>
      <c r="CN52" s="159"/>
      <c r="CO52" s="159"/>
      <c r="CP52" s="159"/>
      <c r="CQ52" s="159"/>
      <c r="CR52" s="159"/>
      <c r="CS52" s="159"/>
      <c r="CT52" s="159"/>
      <c r="CU52" s="159"/>
      <c r="CV52" s="159"/>
      <c r="CW52" s="159"/>
      <c r="CX52" s="159"/>
      <c r="CY52" s="159"/>
      <c r="CZ52" s="159"/>
      <c r="DA52" s="223"/>
    </row>
    <row r="53" spans="2:105" x14ac:dyDescent="0.25">
      <c r="B53" s="222"/>
      <c r="C53" s="159" t="s">
        <v>1584</v>
      </c>
      <c r="D53" s="159" t="s">
        <v>1585</v>
      </c>
      <c r="E53" s="159" t="s">
        <v>450</v>
      </c>
      <c r="F53" s="159" t="s">
        <v>416</v>
      </c>
      <c r="G53" s="159"/>
      <c r="H53" s="159" t="s">
        <v>1098</v>
      </c>
      <c r="I53" s="159"/>
      <c r="J53" s="159" t="s">
        <v>1342</v>
      </c>
      <c r="K53" s="159" t="s">
        <v>1586</v>
      </c>
      <c r="L53" s="159" t="s">
        <v>2314</v>
      </c>
      <c r="M53" s="159" t="s">
        <v>2423</v>
      </c>
      <c r="N53" s="159" t="s">
        <v>1342</v>
      </c>
      <c r="O53" s="159" t="s">
        <v>1344</v>
      </c>
      <c r="P53" s="159" t="s">
        <v>1326</v>
      </c>
      <c r="Q53" s="159" t="s">
        <v>1236</v>
      </c>
      <c r="R53" s="159" t="s">
        <v>1327</v>
      </c>
      <c r="S53" s="159" t="s">
        <v>1349</v>
      </c>
      <c r="T53" s="159" t="s">
        <v>61</v>
      </c>
      <c r="U53" s="159" t="s">
        <v>61</v>
      </c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 t="s">
        <v>1342</v>
      </c>
      <c r="AL53" s="159" t="s">
        <v>1346</v>
      </c>
      <c r="AM53" s="159" t="s">
        <v>1342</v>
      </c>
      <c r="AN53" s="159" t="s">
        <v>2712</v>
      </c>
      <c r="AO53" s="159" t="s">
        <v>61</v>
      </c>
      <c r="AP53" s="159" t="s">
        <v>2713</v>
      </c>
      <c r="AQ53" s="159" t="s">
        <v>2714</v>
      </c>
      <c r="AR53" s="159" t="s">
        <v>2050</v>
      </c>
      <c r="AS53" s="159" t="s">
        <v>1477</v>
      </c>
      <c r="AT53" s="159"/>
      <c r="AU53" s="159" t="s">
        <v>2314</v>
      </c>
      <c r="AV53" s="159" t="s">
        <v>1505</v>
      </c>
      <c r="AW53" s="159" t="s">
        <v>2155</v>
      </c>
      <c r="AX53" s="159" t="s">
        <v>1357</v>
      </c>
      <c r="AY53" s="159" t="s">
        <v>2764</v>
      </c>
      <c r="AZ53" s="159" t="s">
        <v>2656</v>
      </c>
      <c r="BA53" s="159" t="s">
        <v>2773</v>
      </c>
      <c r="BB53" s="159" t="s">
        <v>1547</v>
      </c>
      <c r="BC53" s="159" t="s">
        <v>2774</v>
      </c>
      <c r="BD53" s="159" t="s">
        <v>1506</v>
      </c>
      <c r="BE53" s="159" t="s">
        <v>2775</v>
      </c>
      <c r="BF53" s="159" t="s">
        <v>1436</v>
      </c>
      <c r="BG53" s="159" t="s">
        <v>2776</v>
      </c>
      <c r="BH53" s="159" t="s">
        <v>1510</v>
      </c>
      <c r="BI53" s="159" t="s">
        <v>1730</v>
      </c>
      <c r="BJ53" s="159" t="s">
        <v>1512</v>
      </c>
      <c r="BK53" s="159" t="s">
        <v>2777</v>
      </c>
      <c r="BL53" s="159" t="s">
        <v>1350</v>
      </c>
      <c r="BM53" s="159" t="s">
        <v>2778</v>
      </c>
      <c r="BN53" s="159" t="s">
        <v>1400</v>
      </c>
      <c r="BO53" s="159" t="s">
        <v>1388</v>
      </c>
      <c r="BP53" s="159" t="s">
        <v>1355</v>
      </c>
      <c r="BQ53" s="159" t="s">
        <v>2311</v>
      </c>
      <c r="BR53" s="159" t="s">
        <v>1352</v>
      </c>
      <c r="BS53" s="159" t="s">
        <v>2779</v>
      </c>
      <c r="BT53" s="159" t="s">
        <v>1402</v>
      </c>
      <c r="BU53" s="159" t="s">
        <v>2780</v>
      </c>
      <c r="BV53" s="159" t="s">
        <v>1403</v>
      </c>
      <c r="BW53" s="159" t="s">
        <v>2781</v>
      </c>
      <c r="BX53" s="159" t="s">
        <v>1509</v>
      </c>
      <c r="BY53" s="159" t="s">
        <v>2782</v>
      </c>
      <c r="BZ53" s="159" t="s">
        <v>1511</v>
      </c>
      <c r="CA53" s="159" t="s">
        <v>2783</v>
      </c>
      <c r="CB53" s="159" t="s">
        <v>1359</v>
      </c>
      <c r="CC53" s="159" t="s">
        <v>2784</v>
      </c>
      <c r="CD53" s="159"/>
      <c r="CE53" s="159"/>
      <c r="CF53" s="159"/>
      <c r="CG53" s="159"/>
      <c r="CH53" s="159"/>
      <c r="CI53" s="159"/>
      <c r="CJ53" s="159"/>
      <c r="CK53" s="159"/>
      <c r="CL53" s="159"/>
      <c r="CM53" s="159"/>
      <c r="CN53" s="159"/>
      <c r="CO53" s="159"/>
      <c r="CP53" s="159"/>
      <c r="CQ53" s="159"/>
      <c r="CR53" s="159"/>
      <c r="CS53" s="159"/>
      <c r="CT53" s="159"/>
      <c r="CU53" s="159"/>
      <c r="CV53" s="159"/>
      <c r="CW53" s="159"/>
      <c r="CX53" s="159"/>
      <c r="CY53" s="159"/>
      <c r="CZ53" s="159"/>
      <c r="DA53" s="223"/>
    </row>
    <row r="54" spans="2:105" x14ac:dyDescent="0.25">
      <c r="B54" s="222"/>
      <c r="C54" s="159" t="s">
        <v>2785</v>
      </c>
      <c r="D54" s="159" t="s">
        <v>2786</v>
      </c>
      <c r="E54" s="159" t="s">
        <v>75</v>
      </c>
      <c r="F54" s="159" t="s">
        <v>76</v>
      </c>
      <c r="G54" s="159"/>
      <c r="H54" s="159" t="s">
        <v>1098</v>
      </c>
      <c r="I54" s="159"/>
      <c r="J54" s="159" t="s">
        <v>1342</v>
      </c>
      <c r="K54" s="159" t="s">
        <v>1470</v>
      </c>
      <c r="L54" s="159" t="s">
        <v>2787</v>
      </c>
      <c r="M54" s="159" t="s">
        <v>2788</v>
      </c>
      <c r="N54" s="159" t="s">
        <v>1342</v>
      </c>
      <c r="O54" s="159" t="s">
        <v>1363</v>
      </c>
      <c r="P54" s="159" t="s">
        <v>1328</v>
      </c>
      <c r="Q54" s="159" t="s">
        <v>13</v>
      </c>
      <c r="R54" s="159" t="s">
        <v>1327</v>
      </c>
      <c r="S54" s="159" t="s">
        <v>1349</v>
      </c>
      <c r="T54" s="159" t="s">
        <v>61</v>
      </c>
      <c r="U54" s="159" t="s">
        <v>61</v>
      </c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 t="s">
        <v>1342</v>
      </c>
      <c r="AL54" s="159" t="s">
        <v>1346</v>
      </c>
      <c r="AM54" s="159" t="s">
        <v>1342</v>
      </c>
      <c r="AN54" s="159" t="s">
        <v>2712</v>
      </c>
      <c r="AO54" s="159" t="s">
        <v>61</v>
      </c>
      <c r="AP54" s="159" t="s">
        <v>2713</v>
      </c>
      <c r="AQ54" s="159" t="s">
        <v>2714</v>
      </c>
      <c r="AR54" s="159" t="s">
        <v>2050</v>
      </c>
      <c r="AS54" s="159" t="s">
        <v>1484</v>
      </c>
      <c r="AT54" s="159"/>
      <c r="AU54" s="159" t="s">
        <v>2787</v>
      </c>
      <c r="AV54" s="159" t="s">
        <v>1505</v>
      </c>
      <c r="AW54" s="159" t="s">
        <v>2789</v>
      </c>
      <c r="AX54" s="159" t="s">
        <v>1357</v>
      </c>
      <c r="AY54" s="159" t="s">
        <v>2790</v>
      </c>
      <c r="AZ54" s="159" t="s">
        <v>2656</v>
      </c>
      <c r="BA54" s="159" t="s">
        <v>2085</v>
      </c>
      <c r="BB54" s="159" t="s">
        <v>1547</v>
      </c>
      <c r="BC54" s="159" t="s">
        <v>1865</v>
      </c>
      <c r="BD54" s="159" t="s">
        <v>1506</v>
      </c>
      <c r="BE54" s="159" t="s">
        <v>2791</v>
      </c>
      <c r="BF54" s="159" t="s">
        <v>1436</v>
      </c>
      <c r="BG54" s="159" t="s">
        <v>2792</v>
      </c>
      <c r="BH54" s="159" t="s">
        <v>1510</v>
      </c>
      <c r="BI54" s="159" t="s">
        <v>1923</v>
      </c>
      <c r="BJ54" s="159" t="s">
        <v>1512</v>
      </c>
      <c r="BK54" s="159" t="s">
        <v>2793</v>
      </c>
      <c r="BL54" s="159" t="s">
        <v>1350</v>
      </c>
      <c r="BM54" s="159" t="s">
        <v>2794</v>
      </c>
      <c r="BN54" s="159" t="s">
        <v>1400</v>
      </c>
      <c r="BO54" s="159" t="s">
        <v>2045</v>
      </c>
      <c r="BP54" s="159" t="s">
        <v>1355</v>
      </c>
      <c r="BQ54" s="159" t="s">
        <v>2795</v>
      </c>
      <c r="BR54" s="159" t="s">
        <v>1352</v>
      </c>
      <c r="BS54" s="159" t="s">
        <v>2796</v>
      </c>
      <c r="BT54" s="159" t="s">
        <v>1402</v>
      </c>
      <c r="BU54" s="159" t="s">
        <v>2797</v>
      </c>
      <c r="BV54" s="159" t="s">
        <v>1403</v>
      </c>
      <c r="BW54" s="159" t="s">
        <v>2798</v>
      </c>
      <c r="BX54" s="159" t="s">
        <v>1509</v>
      </c>
      <c r="BY54" s="159" t="s">
        <v>2799</v>
      </c>
      <c r="BZ54" s="159" t="s">
        <v>1511</v>
      </c>
      <c r="CA54" s="159" t="s">
        <v>2800</v>
      </c>
      <c r="CB54" s="159" t="s">
        <v>1359</v>
      </c>
      <c r="CC54" s="159" t="s">
        <v>2801</v>
      </c>
      <c r="CD54" s="159"/>
      <c r="CE54" s="159"/>
      <c r="CF54" s="159"/>
      <c r="CG54" s="159"/>
      <c r="CH54" s="159"/>
      <c r="CI54" s="159"/>
      <c r="CJ54" s="159"/>
      <c r="CK54" s="159"/>
      <c r="CL54" s="159"/>
      <c r="CM54" s="159"/>
      <c r="CN54" s="159"/>
      <c r="CO54" s="159"/>
      <c r="CP54" s="159"/>
      <c r="CQ54" s="159"/>
      <c r="CR54" s="159"/>
      <c r="CS54" s="159"/>
      <c r="CT54" s="159"/>
      <c r="CU54" s="159"/>
      <c r="CV54" s="159"/>
      <c r="CW54" s="159"/>
      <c r="CX54" s="159"/>
      <c r="CY54" s="159"/>
      <c r="CZ54" s="159"/>
      <c r="DA54" s="223"/>
    </row>
    <row r="55" spans="2:105" x14ac:dyDescent="0.25">
      <c r="B55" s="222"/>
      <c r="C55" s="159" t="s">
        <v>2802</v>
      </c>
      <c r="D55" s="159" t="s">
        <v>2803</v>
      </c>
      <c r="E55" s="159" t="s">
        <v>422</v>
      </c>
      <c r="F55" s="159" t="s">
        <v>421</v>
      </c>
      <c r="G55" s="159"/>
      <c r="H55" s="159" t="s">
        <v>1098</v>
      </c>
      <c r="I55" s="159"/>
      <c r="J55" s="159" t="s">
        <v>1342</v>
      </c>
      <c r="K55" s="159" t="s">
        <v>1458</v>
      </c>
      <c r="L55" s="159" t="s">
        <v>2804</v>
      </c>
      <c r="M55" s="159" t="s">
        <v>2805</v>
      </c>
      <c r="N55" s="159" t="s">
        <v>1342</v>
      </c>
      <c r="O55" s="159" t="s">
        <v>1344</v>
      </c>
      <c r="P55" s="159" t="s">
        <v>1326</v>
      </c>
      <c r="Q55" s="159" t="s">
        <v>1236</v>
      </c>
      <c r="R55" s="159" t="s">
        <v>1327</v>
      </c>
      <c r="S55" s="159" t="s">
        <v>1349</v>
      </c>
      <c r="T55" s="159" t="s">
        <v>61</v>
      </c>
      <c r="U55" s="159" t="s">
        <v>61</v>
      </c>
      <c r="V55" s="159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 t="s">
        <v>1342</v>
      </c>
      <c r="AL55" s="159" t="s">
        <v>1346</v>
      </c>
      <c r="AM55" s="159" t="s">
        <v>1342</v>
      </c>
      <c r="AN55" s="159" t="s">
        <v>2712</v>
      </c>
      <c r="AO55" s="159" t="s">
        <v>61</v>
      </c>
      <c r="AP55" s="159" t="s">
        <v>2713</v>
      </c>
      <c r="AQ55" s="159" t="s">
        <v>2714</v>
      </c>
      <c r="AR55" s="159" t="s">
        <v>2050</v>
      </c>
      <c r="AS55" s="159" t="s">
        <v>1348</v>
      </c>
      <c r="AT55" s="159"/>
      <c r="AU55" s="159" t="s">
        <v>2804</v>
      </c>
      <c r="AV55" s="159" t="s">
        <v>1505</v>
      </c>
      <c r="AW55" s="159" t="s">
        <v>1579</v>
      </c>
      <c r="AX55" s="159" t="s">
        <v>1357</v>
      </c>
      <c r="AY55" s="159" t="s">
        <v>2521</v>
      </c>
      <c r="AZ55" s="159" t="s">
        <v>2656</v>
      </c>
      <c r="BA55" s="159" t="s">
        <v>1520</v>
      </c>
      <c r="BB55" s="159" t="s">
        <v>1547</v>
      </c>
      <c r="BC55" s="159" t="s">
        <v>2806</v>
      </c>
      <c r="BD55" s="159" t="s">
        <v>1506</v>
      </c>
      <c r="BE55" s="159" t="s">
        <v>2807</v>
      </c>
      <c r="BF55" s="159" t="s">
        <v>1436</v>
      </c>
      <c r="BG55" s="159" t="s">
        <v>2176</v>
      </c>
      <c r="BH55" s="159" t="s">
        <v>1510</v>
      </c>
      <c r="BI55" s="159" t="s">
        <v>2005</v>
      </c>
      <c r="BJ55" s="159" t="s">
        <v>1512</v>
      </c>
      <c r="BK55" s="159" t="s">
        <v>2808</v>
      </c>
      <c r="BL55" s="159" t="s">
        <v>1350</v>
      </c>
      <c r="BM55" s="159" t="s">
        <v>1522</v>
      </c>
      <c r="BN55" s="159" t="s">
        <v>1400</v>
      </c>
      <c r="BO55" s="159" t="s">
        <v>1489</v>
      </c>
      <c r="BP55" s="159" t="s">
        <v>1355</v>
      </c>
      <c r="BQ55" s="159" t="s">
        <v>2809</v>
      </c>
      <c r="BR55" s="159" t="s">
        <v>1352</v>
      </c>
      <c r="BS55" s="159" t="s">
        <v>2810</v>
      </c>
      <c r="BT55" s="159" t="s">
        <v>1402</v>
      </c>
      <c r="BU55" s="159" t="s">
        <v>2811</v>
      </c>
      <c r="BV55" s="159" t="s">
        <v>1403</v>
      </c>
      <c r="BW55" s="159" t="s">
        <v>2812</v>
      </c>
      <c r="BX55" s="159" t="s">
        <v>1509</v>
      </c>
      <c r="BY55" s="159" t="s">
        <v>2813</v>
      </c>
      <c r="BZ55" s="159" t="s">
        <v>1511</v>
      </c>
      <c r="CA55" s="159" t="s">
        <v>2814</v>
      </c>
      <c r="CB55" s="159" t="s">
        <v>1359</v>
      </c>
      <c r="CC55" s="159" t="s">
        <v>2815</v>
      </c>
      <c r="CD55" s="159"/>
      <c r="CE55" s="159"/>
      <c r="CF55" s="159"/>
      <c r="CG55" s="159"/>
      <c r="CH55" s="159"/>
      <c r="CI55" s="159"/>
      <c r="CJ55" s="159"/>
      <c r="CK55" s="159"/>
      <c r="CL55" s="159"/>
      <c r="CM55" s="159"/>
      <c r="CN55" s="159"/>
      <c r="CO55" s="159"/>
      <c r="CP55" s="159"/>
      <c r="CQ55" s="159"/>
      <c r="CR55" s="159"/>
      <c r="CS55" s="159"/>
      <c r="CT55" s="159"/>
      <c r="CU55" s="159"/>
      <c r="CV55" s="159"/>
      <c r="CW55" s="159"/>
      <c r="CX55" s="159"/>
      <c r="CY55" s="159"/>
      <c r="CZ55" s="159"/>
      <c r="DA55" s="223"/>
    </row>
    <row r="56" spans="2:105" x14ac:dyDescent="0.25">
      <c r="B56" s="222"/>
      <c r="C56" s="159" t="s">
        <v>2816</v>
      </c>
      <c r="D56" s="159" t="s">
        <v>1433</v>
      </c>
      <c r="E56" s="159" t="s">
        <v>83</v>
      </c>
      <c r="F56" s="159" t="s">
        <v>84</v>
      </c>
      <c r="G56" s="159"/>
      <c r="H56" s="159" t="s">
        <v>1098</v>
      </c>
      <c r="I56" s="159"/>
      <c r="J56" s="159" t="s">
        <v>1342</v>
      </c>
      <c r="K56" s="159" t="s">
        <v>1492</v>
      </c>
      <c r="L56" s="159" t="s">
        <v>2817</v>
      </c>
      <c r="M56" s="159" t="s">
        <v>2818</v>
      </c>
      <c r="N56" s="159" t="s">
        <v>1342</v>
      </c>
      <c r="O56" s="159" t="s">
        <v>1349</v>
      </c>
      <c r="P56" s="159" t="s">
        <v>1330</v>
      </c>
      <c r="Q56" s="159" t="s">
        <v>3</v>
      </c>
      <c r="R56" s="159" t="s">
        <v>1327</v>
      </c>
      <c r="S56" s="159" t="s">
        <v>1349</v>
      </c>
      <c r="T56" s="159" t="s">
        <v>61</v>
      </c>
      <c r="U56" s="159" t="s">
        <v>61</v>
      </c>
      <c r="V56" s="159"/>
      <c r="W56" s="159"/>
      <c r="X56" s="159"/>
      <c r="Y56" s="159"/>
      <c r="Z56" s="159"/>
      <c r="AA56" s="159"/>
      <c r="AB56" s="159"/>
      <c r="AC56" s="159"/>
      <c r="AD56" s="159"/>
      <c r="AE56" s="159"/>
      <c r="AF56" s="159"/>
      <c r="AG56" s="159"/>
      <c r="AH56" s="159"/>
      <c r="AI56" s="159"/>
      <c r="AJ56" s="159"/>
      <c r="AK56" s="159" t="s">
        <v>1342</v>
      </c>
      <c r="AL56" s="159" t="s">
        <v>1346</v>
      </c>
      <c r="AM56" s="159" t="s">
        <v>1342</v>
      </c>
      <c r="AN56" s="159" t="s">
        <v>2712</v>
      </c>
      <c r="AO56" s="159" t="s">
        <v>61</v>
      </c>
      <c r="AP56" s="159" t="s">
        <v>2713</v>
      </c>
      <c r="AQ56" s="159" t="s">
        <v>2714</v>
      </c>
      <c r="AR56" s="159" t="s">
        <v>2050</v>
      </c>
      <c r="AS56" s="159" t="s">
        <v>1399</v>
      </c>
      <c r="AT56" s="159"/>
      <c r="AU56" s="159" t="s">
        <v>2817</v>
      </c>
      <c r="AV56" s="159" t="s">
        <v>1505</v>
      </c>
      <c r="AW56" s="159" t="s">
        <v>2819</v>
      </c>
      <c r="AX56" s="159" t="s">
        <v>1357</v>
      </c>
      <c r="AY56" s="159" t="s">
        <v>2820</v>
      </c>
      <c r="AZ56" s="159" t="s">
        <v>2656</v>
      </c>
      <c r="BA56" s="159" t="s">
        <v>2821</v>
      </c>
      <c r="BB56" s="159" t="s">
        <v>1547</v>
      </c>
      <c r="BC56" s="159" t="s">
        <v>2822</v>
      </c>
      <c r="BD56" s="159" t="s">
        <v>1506</v>
      </c>
      <c r="BE56" s="159" t="s">
        <v>2062</v>
      </c>
      <c r="BF56" s="159" t="s">
        <v>1436</v>
      </c>
      <c r="BG56" s="159" t="s">
        <v>2492</v>
      </c>
      <c r="BH56" s="159" t="s">
        <v>1510</v>
      </c>
      <c r="BI56" s="159" t="s">
        <v>2823</v>
      </c>
      <c r="BJ56" s="159" t="s">
        <v>1512</v>
      </c>
      <c r="BK56" s="159" t="s">
        <v>2824</v>
      </c>
      <c r="BL56" s="159" t="s">
        <v>1350</v>
      </c>
      <c r="BM56" s="159" t="s">
        <v>2825</v>
      </c>
      <c r="BN56" s="159" t="s">
        <v>1400</v>
      </c>
      <c r="BO56" s="159" t="s">
        <v>2826</v>
      </c>
      <c r="BP56" s="159" t="s">
        <v>1355</v>
      </c>
      <c r="BQ56" s="159" t="s">
        <v>2827</v>
      </c>
      <c r="BR56" s="159" t="s">
        <v>1352</v>
      </c>
      <c r="BS56" s="159" t="s">
        <v>2828</v>
      </c>
      <c r="BT56" s="159" t="s">
        <v>1402</v>
      </c>
      <c r="BU56" s="159" t="s">
        <v>2829</v>
      </c>
      <c r="BV56" s="159" t="s">
        <v>1403</v>
      </c>
      <c r="BW56" s="159" t="s">
        <v>2830</v>
      </c>
      <c r="BX56" s="159" t="s">
        <v>1509</v>
      </c>
      <c r="BY56" s="159" t="s">
        <v>2831</v>
      </c>
      <c r="BZ56" s="159" t="s">
        <v>1511</v>
      </c>
      <c r="CA56" s="159" t="s">
        <v>2832</v>
      </c>
      <c r="CB56" s="159" t="s">
        <v>1359</v>
      </c>
      <c r="CC56" s="159" t="s">
        <v>2833</v>
      </c>
      <c r="CD56" s="159"/>
      <c r="CE56" s="159"/>
      <c r="CF56" s="159"/>
      <c r="CG56" s="159"/>
      <c r="CH56" s="159"/>
      <c r="CI56" s="159"/>
      <c r="CJ56" s="159"/>
      <c r="CK56" s="159"/>
      <c r="CL56" s="159"/>
      <c r="CM56" s="159"/>
      <c r="CN56" s="159"/>
      <c r="CO56" s="159"/>
      <c r="CP56" s="159"/>
      <c r="CQ56" s="159"/>
      <c r="CR56" s="159"/>
      <c r="CS56" s="159"/>
      <c r="CT56" s="159"/>
      <c r="CU56" s="159"/>
      <c r="CV56" s="159"/>
      <c r="CW56" s="159"/>
      <c r="CX56" s="159"/>
      <c r="CY56" s="159"/>
      <c r="CZ56" s="159"/>
      <c r="DA56" s="223"/>
    </row>
    <row r="57" spans="2:105" x14ac:dyDescent="0.25">
      <c r="B57" s="222"/>
      <c r="C57" s="159" t="s">
        <v>1589</v>
      </c>
      <c r="D57" s="159" t="s">
        <v>1590</v>
      </c>
      <c r="E57" s="159" t="s">
        <v>466</v>
      </c>
      <c r="F57" s="159" t="s">
        <v>465</v>
      </c>
      <c r="G57" s="159"/>
      <c r="H57" s="159" t="s">
        <v>1098</v>
      </c>
      <c r="I57" s="159"/>
      <c r="J57" s="159" t="s">
        <v>1342</v>
      </c>
      <c r="K57" s="159" t="s">
        <v>1674</v>
      </c>
      <c r="L57" s="159" t="s">
        <v>2834</v>
      </c>
      <c r="M57" s="159" t="s">
        <v>2835</v>
      </c>
      <c r="N57" s="159" t="s">
        <v>1342</v>
      </c>
      <c r="O57" s="159" t="s">
        <v>1477</v>
      </c>
      <c r="P57" s="159" t="s">
        <v>19</v>
      </c>
      <c r="Q57" s="159" t="s">
        <v>19</v>
      </c>
      <c r="R57" s="159" t="s">
        <v>1327</v>
      </c>
      <c r="S57" s="159" t="s">
        <v>1349</v>
      </c>
      <c r="T57" s="159" t="s">
        <v>61</v>
      </c>
      <c r="U57" s="159" t="s">
        <v>61</v>
      </c>
      <c r="V57" s="159"/>
      <c r="W57" s="159"/>
      <c r="X57" s="159"/>
      <c r="Y57" s="159"/>
      <c r="Z57" s="159"/>
      <c r="AA57" s="159"/>
      <c r="AB57" s="159"/>
      <c r="AC57" s="159"/>
      <c r="AD57" s="159"/>
      <c r="AE57" s="159"/>
      <c r="AF57" s="159"/>
      <c r="AG57" s="159"/>
      <c r="AH57" s="159"/>
      <c r="AI57" s="159"/>
      <c r="AJ57" s="159"/>
      <c r="AK57" s="159" t="s">
        <v>1342</v>
      </c>
      <c r="AL57" s="159" t="s">
        <v>1346</v>
      </c>
      <c r="AM57" s="159" t="s">
        <v>1342</v>
      </c>
      <c r="AN57" s="159" t="s">
        <v>2712</v>
      </c>
      <c r="AO57" s="159" t="s">
        <v>61</v>
      </c>
      <c r="AP57" s="159" t="s">
        <v>2713</v>
      </c>
      <c r="AQ57" s="159" t="s">
        <v>2714</v>
      </c>
      <c r="AR57" s="159" t="s">
        <v>2050</v>
      </c>
      <c r="AS57" s="159" t="s">
        <v>1397</v>
      </c>
      <c r="AT57" s="159"/>
      <c r="AU57" s="159" t="s">
        <v>2834</v>
      </c>
      <c r="AV57" s="159" t="s">
        <v>1505</v>
      </c>
      <c r="AW57" s="159" t="s">
        <v>1978</v>
      </c>
      <c r="AX57" s="159" t="s">
        <v>1357</v>
      </c>
      <c r="AY57" s="159" t="s">
        <v>1527</v>
      </c>
      <c r="AZ57" s="159" t="s">
        <v>2656</v>
      </c>
      <c r="BA57" s="159" t="s">
        <v>1794</v>
      </c>
      <c r="BB57" s="159" t="s">
        <v>1547</v>
      </c>
      <c r="BC57" s="159" t="s">
        <v>2836</v>
      </c>
      <c r="BD57" s="159" t="s">
        <v>1506</v>
      </c>
      <c r="BE57" s="159" t="s">
        <v>1553</v>
      </c>
      <c r="BF57" s="159" t="s">
        <v>1436</v>
      </c>
      <c r="BG57" s="159" t="s">
        <v>2392</v>
      </c>
      <c r="BH57" s="159" t="s">
        <v>1510</v>
      </c>
      <c r="BI57" s="159" t="s">
        <v>2837</v>
      </c>
      <c r="BJ57" s="159" t="s">
        <v>1512</v>
      </c>
      <c r="BK57" s="159" t="s">
        <v>2838</v>
      </c>
      <c r="BL57" s="159" t="s">
        <v>1350</v>
      </c>
      <c r="BM57" s="159" t="s">
        <v>2839</v>
      </c>
      <c r="BN57" s="159" t="s">
        <v>1400</v>
      </c>
      <c r="BO57" s="159" t="s">
        <v>2840</v>
      </c>
      <c r="BP57" s="159" t="s">
        <v>1355</v>
      </c>
      <c r="BQ57" s="159" t="s">
        <v>2841</v>
      </c>
      <c r="BR57" s="159" t="s">
        <v>1352</v>
      </c>
      <c r="BS57" s="159" t="s">
        <v>2842</v>
      </c>
      <c r="BT57" s="159" t="s">
        <v>1402</v>
      </c>
      <c r="BU57" s="159" t="s">
        <v>2843</v>
      </c>
      <c r="BV57" s="159" t="s">
        <v>1403</v>
      </c>
      <c r="BW57" s="159" t="s">
        <v>2844</v>
      </c>
      <c r="BX57" s="159" t="s">
        <v>1509</v>
      </c>
      <c r="BY57" s="159" t="s">
        <v>2845</v>
      </c>
      <c r="BZ57" s="159" t="s">
        <v>1511</v>
      </c>
      <c r="CA57" s="159" t="s">
        <v>2846</v>
      </c>
      <c r="CB57" s="159" t="s">
        <v>1359</v>
      </c>
      <c r="CC57" s="159" t="s">
        <v>2847</v>
      </c>
      <c r="CD57" s="159"/>
      <c r="CE57" s="159"/>
      <c r="CF57" s="159"/>
      <c r="CG57" s="159"/>
      <c r="CH57" s="159"/>
      <c r="CI57" s="159"/>
      <c r="CJ57" s="159"/>
      <c r="CK57" s="159"/>
      <c r="CL57" s="159"/>
      <c r="CM57" s="159"/>
      <c r="CN57" s="159"/>
      <c r="CO57" s="159"/>
      <c r="CP57" s="159"/>
      <c r="CQ57" s="159"/>
      <c r="CR57" s="159"/>
      <c r="CS57" s="159"/>
      <c r="CT57" s="159"/>
      <c r="CU57" s="159"/>
      <c r="CV57" s="159"/>
      <c r="CW57" s="159"/>
      <c r="CX57" s="159"/>
      <c r="CY57" s="159"/>
      <c r="CZ57" s="159"/>
      <c r="DA57" s="223"/>
    </row>
    <row r="58" spans="2:105" x14ac:dyDescent="0.25">
      <c r="B58" s="222"/>
      <c r="C58" s="159"/>
      <c r="D58" s="159" t="s">
        <v>1600</v>
      </c>
      <c r="E58" s="159"/>
      <c r="F58" s="159" t="s">
        <v>1329</v>
      </c>
      <c r="G58" s="159"/>
      <c r="H58" s="159" t="s">
        <v>1098</v>
      </c>
      <c r="I58" s="159"/>
      <c r="J58" s="159" t="s">
        <v>1342</v>
      </c>
      <c r="K58" s="159" t="s">
        <v>1647</v>
      </c>
      <c r="L58" s="159"/>
      <c r="M58" s="159"/>
      <c r="N58" s="159" t="s">
        <v>1342</v>
      </c>
      <c r="O58" s="159"/>
      <c r="P58" s="159"/>
      <c r="Q58" s="159"/>
      <c r="R58" s="159"/>
      <c r="S58" s="159" t="s">
        <v>1349</v>
      </c>
      <c r="T58" s="159" t="s">
        <v>61</v>
      </c>
      <c r="U58" s="159" t="s">
        <v>61</v>
      </c>
      <c r="V58" s="159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 t="s">
        <v>1342</v>
      </c>
      <c r="AL58" s="159" t="s">
        <v>1346</v>
      </c>
      <c r="AM58" s="159" t="s">
        <v>1342</v>
      </c>
      <c r="AN58" s="159" t="s">
        <v>2712</v>
      </c>
      <c r="AO58" s="159" t="s">
        <v>61</v>
      </c>
      <c r="AP58" s="159" t="s">
        <v>2713</v>
      </c>
      <c r="AQ58" s="159" t="s">
        <v>2714</v>
      </c>
      <c r="AR58" s="159" t="s">
        <v>2050</v>
      </c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59"/>
      <c r="BD58" s="159"/>
      <c r="BE58" s="159"/>
      <c r="BF58" s="159"/>
      <c r="BG58" s="159"/>
      <c r="BH58" s="159"/>
      <c r="BI58" s="159"/>
      <c r="BJ58" s="159"/>
      <c r="BK58" s="159"/>
      <c r="BL58" s="159"/>
      <c r="BM58" s="159"/>
      <c r="BN58" s="159"/>
      <c r="BO58" s="159"/>
      <c r="BP58" s="159"/>
      <c r="BQ58" s="159"/>
      <c r="BR58" s="159"/>
      <c r="BS58" s="159"/>
      <c r="BT58" s="159"/>
      <c r="BU58" s="159"/>
      <c r="BV58" s="159"/>
      <c r="BW58" s="159"/>
      <c r="BX58" s="159"/>
      <c r="BY58" s="159"/>
      <c r="BZ58" s="159"/>
      <c r="CA58" s="159"/>
      <c r="CB58" s="159"/>
      <c r="CC58" s="159"/>
      <c r="CD58" s="159"/>
      <c r="CE58" s="159"/>
      <c r="CF58" s="159"/>
      <c r="CG58" s="159"/>
      <c r="CH58" s="159"/>
      <c r="CI58" s="159"/>
      <c r="CJ58" s="159"/>
      <c r="CK58" s="159"/>
      <c r="CL58" s="159"/>
      <c r="CM58" s="159"/>
      <c r="CN58" s="159"/>
      <c r="CO58" s="159"/>
      <c r="CP58" s="159"/>
      <c r="CQ58" s="159"/>
      <c r="CR58" s="159"/>
      <c r="CS58" s="159"/>
      <c r="CT58" s="159"/>
      <c r="CU58" s="159"/>
      <c r="CV58" s="159"/>
      <c r="CW58" s="159"/>
      <c r="CX58" s="159"/>
      <c r="CY58" s="159"/>
      <c r="CZ58" s="159"/>
      <c r="DA58" s="223"/>
    </row>
    <row r="59" spans="2:105" x14ac:dyDescent="0.25">
      <c r="B59" s="222"/>
      <c r="C59" s="159"/>
      <c r="D59" s="159" t="s">
        <v>1601</v>
      </c>
      <c r="E59" s="159"/>
      <c r="F59" s="159" t="s">
        <v>1329</v>
      </c>
      <c r="G59" s="159"/>
      <c r="H59" s="159" t="s">
        <v>1098</v>
      </c>
      <c r="I59" s="159"/>
      <c r="J59" s="159" t="s">
        <v>1342</v>
      </c>
      <c r="K59" s="159" t="s">
        <v>1561</v>
      </c>
      <c r="L59" s="159"/>
      <c r="M59" s="159"/>
      <c r="N59" s="159" t="s">
        <v>1342</v>
      </c>
      <c r="O59" s="159"/>
      <c r="P59" s="159"/>
      <c r="Q59" s="159"/>
      <c r="R59" s="159"/>
      <c r="S59" s="159" t="s">
        <v>1349</v>
      </c>
      <c r="T59" s="159" t="s">
        <v>61</v>
      </c>
      <c r="U59" s="159" t="s">
        <v>61</v>
      </c>
      <c r="V59" s="159"/>
      <c r="W59" s="159"/>
      <c r="X59" s="159"/>
      <c r="Y59" s="159"/>
      <c r="Z59" s="159"/>
      <c r="AA59" s="159"/>
      <c r="AB59" s="159"/>
      <c r="AC59" s="159"/>
      <c r="AD59" s="159"/>
      <c r="AE59" s="159"/>
      <c r="AF59" s="159"/>
      <c r="AG59" s="159"/>
      <c r="AH59" s="159"/>
      <c r="AI59" s="159"/>
      <c r="AJ59" s="159"/>
      <c r="AK59" s="159" t="s">
        <v>1342</v>
      </c>
      <c r="AL59" s="159" t="s">
        <v>1346</v>
      </c>
      <c r="AM59" s="159" t="s">
        <v>1342</v>
      </c>
      <c r="AN59" s="159" t="s">
        <v>2712</v>
      </c>
      <c r="AO59" s="159" t="s">
        <v>61</v>
      </c>
      <c r="AP59" s="159" t="s">
        <v>2713</v>
      </c>
      <c r="AQ59" s="159" t="s">
        <v>2714</v>
      </c>
      <c r="AR59" s="159" t="s">
        <v>2050</v>
      </c>
      <c r="AS59" s="159"/>
      <c r="AT59" s="159"/>
      <c r="AU59" s="159"/>
      <c r="AV59" s="159"/>
      <c r="AW59" s="159"/>
      <c r="AX59" s="159"/>
      <c r="AY59" s="159"/>
      <c r="AZ59" s="159"/>
      <c r="BA59" s="159"/>
      <c r="BB59" s="159"/>
      <c r="BC59" s="159"/>
      <c r="BD59" s="159"/>
      <c r="BE59" s="159"/>
      <c r="BF59" s="159"/>
      <c r="BG59" s="159"/>
      <c r="BH59" s="159"/>
      <c r="BI59" s="159"/>
      <c r="BJ59" s="159"/>
      <c r="BK59" s="159"/>
      <c r="BL59" s="159"/>
      <c r="BM59" s="159"/>
      <c r="BN59" s="159"/>
      <c r="BO59" s="159"/>
      <c r="BP59" s="159"/>
      <c r="BQ59" s="159"/>
      <c r="BR59" s="159"/>
      <c r="BS59" s="159"/>
      <c r="BT59" s="159"/>
      <c r="BU59" s="159"/>
      <c r="BV59" s="159"/>
      <c r="BW59" s="159"/>
      <c r="BX59" s="159"/>
      <c r="BY59" s="159"/>
      <c r="BZ59" s="159"/>
      <c r="CA59" s="159"/>
      <c r="CB59" s="159"/>
      <c r="CC59" s="159"/>
      <c r="CD59" s="159"/>
      <c r="CE59" s="159"/>
      <c r="CF59" s="159"/>
      <c r="CG59" s="159"/>
      <c r="CH59" s="159"/>
      <c r="CI59" s="159"/>
      <c r="CJ59" s="159"/>
      <c r="CK59" s="159"/>
      <c r="CL59" s="159"/>
      <c r="CM59" s="159"/>
      <c r="CN59" s="159"/>
      <c r="CO59" s="159"/>
      <c r="CP59" s="159"/>
      <c r="CQ59" s="159"/>
      <c r="CR59" s="159"/>
      <c r="CS59" s="159"/>
      <c r="CT59" s="159"/>
      <c r="CU59" s="159"/>
      <c r="CV59" s="159"/>
      <c r="CW59" s="159"/>
      <c r="CX59" s="159"/>
      <c r="CY59" s="159"/>
      <c r="CZ59" s="159"/>
      <c r="DA59" s="223"/>
    </row>
    <row r="60" spans="2:105" x14ac:dyDescent="0.25">
      <c r="B60" s="222"/>
      <c r="C60" s="159" t="s">
        <v>1597</v>
      </c>
      <c r="D60" s="159" t="s">
        <v>1598</v>
      </c>
      <c r="E60" s="159" t="s">
        <v>74</v>
      </c>
      <c r="F60" s="159" t="s">
        <v>23</v>
      </c>
      <c r="G60" s="159"/>
      <c r="H60" s="159" t="s">
        <v>1098</v>
      </c>
      <c r="I60" s="159"/>
      <c r="J60" s="159" t="s">
        <v>1342</v>
      </c>
      <c r="K60" s="159" t="s">
        <v>1579</v>
      </c>
      <c r="L60" s="159"/>
      <c r="M60" s="159"/>
      <c r="N60" s="159" t="s">
        <v>1349</v>
      </c>
      <c r="O60" s="159" t="s">
        <v>1349</v>
      </c>
      <c r="P60" s="159" t="s">
        <v>1330</v>
      </c>
      <c r="Q60" s="159" t="s">
        <v>3</v>
      </c>
      <c r="R60" s="159" t="s">
        <v>1327</v>
      </c>
      <c r="S60" s="159" t="s">
        <v>1349</v>
      </c>
      <c r="T60" s="159" t="s">
        <v>61</v>
      </c>
      <c r="U60" s="159" t="s">
        <v>61</v>
      </c>
      <c r="V60" s="159"/>
      <c r="W60" s="159"/>
      <c r="X60" s="159"/>
      <c r="Y60" s="159"/>
      <c r="Z60" s="159"/>
      <c r="AA60" s="159"/>
      <c r="AB60" s="159"/>
      <c r="AC60" s="159"/>
      <c r="AD60" s="159"/>
      <c r="AE60" s="159"/>
      <c r="AF60" s="159"/>
      <c r="AG60" s="159"/>
      <c r="AH60" s="159"/>
      <c r="AI60" s="159"/>
      <c r="AJ60" s="159"/>
      <c r="AK60" s="159" t="s">
        <v>1342</v>
      </c>
      <c r="AL60" s="159" t="s">
        <v>1346</v>
      </c>
      <c r="AM60" s="159" t="s">
        <v>1342</v>
      </c>
      <c r="AN60" s="159" t="s">
        <v>2712</v>
      </c>
      <c r="AO60" s="159" t="s">
        <v>61</v>
      </c>
      <c r="AP60" s="159" t="s">
        <v>2713</v>
      </c>
      <c r="AQ60" s="159" t="s">
        <v>2714</v>
      </c>
      <c r="AR60" s="159" t="s">
        <v>2050</v>
      </c>
      <c r="AS60" s="159"/>
      <c r="AT60" s="159"/>
      <c r="AU60" s="159"/>
      <c r="AV60" s="159"/>
      <c r="AW60" s="159"/>
      <c r="AX60" s="159"/>
      <c r="AY60" s="159"/>
      <c r="AZ60" s="159"/>
      <c r="BA60" s="159"/>
      <c r="BB60" s="159"/>
      <c r="BC60" s="159"/>
      <c r="BD60" s="159"/>
      <c r="BE60" s="159"/>
      <c r="BF60" s="159"/>
      <c r="BG60" s="159"/>
      <c r="BH60" s="159"/>
      <c r="BI60" s="159"/>
      <c r="BJ60" s="159"/>
      <c r="BK60" s="159"/>
      <c r="BL60" s="159"/>
      <c r="BM60" s="159"/>
      <c r="BN60" s="159"/>
      <c r="BO60" s="159"/>
      <c r="BP60" s="159"/>
      <c r="BQ60" s="159"/>
      <c r="BR60" s="159"/>
      <c r="BS60" s="159"/>
      <c r="BT60" s="159"/>
      <c r="BU60" s="159"/>
      <c r="BV60" s="159"/>
      <c r="BW60" s="159"/>
      <c r="BX60" s="159"/>
      <c r="BY60" s="159"/>
      <c r="BZ60" s="159"/>
      <c r="CA60" s="159"/>
      <c r="CB60" s="159"/>
      <c r="CC60" s="159"/>
      <c r="CD60" s="159"/>
      <c r="CE60" s="159"/>
      <c r="CF60" s="159"/>
      <c r="CG60" s="159"/>
      <c r="CH60" s="159"/>
      <c r="CI60" s="159"/>
      <c r="CJ60" s="159"/>
      <c r="CK60" s="159"/>
      <c r="CL60" s="159"/>
      <c r="CM60" s="159"/>
      <c r="CN60" s="159"/>
      <c r="CO60" s="159"/>
      <c r="CP60" s="159"/>
      <c r="CQ60" s="159"/>
      <c r="CR60" s="159"/>
      <c r="CS60" s="159"/>
      <c r="CT60" s="159"/>
      <c r="CU60" s="159"/>
      <c r="CV60" s="159"/>
      <c r="CW60" s="159"/>
      <c r="CX60" s="159"/>
      <c r="CY60" s="159"/>
      <c r="CZ60" s="159"/>
      <c r="DA60" s="223"/>
    </row>
    <row r="61" spans="2:105" x14ac:dyDescent="0.25">
      <c r="B61" s="222"/>
      <c r="C61" s="159" t="s">
        <v>1603</v>
      </c>
      <c r="D61" s="159" t="s">
        <v>1604</v>
      </c>
      <c r="E61" s="159" t="s">
        <v>109</v>
      </c>
      <c r="F61" s="159" t="s">
        <v>110</v>
      </c>
      <c r="G61" s="159"/>
      <c r="H61" s="159" t="s">
        <v>1098</v>
      </c>
      <c r="I61" s="159"/>
      <c r="J61" s="159" t="s">
        <v>1342</v>
      </c>
      <c r="K61" s="159" t="s">
        <v>2848</v>
      </c>
      <c r="L61" s="159" t="s">
        <v>2849</v>
      </c>
      <c r="M61" s="159" t="s">
        <v>2850</v>
      </c>
      <c r="N61" s="159" t="s">
        <v>1342</v>
      </c>
      <c r="O61" s="159" t="s">
        <v>1349</v>
      </c>
      <c r="P61" s="159" t="s">
        <v>1330</v>
      </c>
      <c r="Q61" s="159" t="s">
        <v>3</v>
      </c>
      <c r="R61" s="159" t="s">
        <v>1327</v>
      </c>
      <c r="S61" s="159" t="s">
        <v>1484</v>
      </c>
      <c r="T61" s="159" t="s">
        <v>91</v>
      </c>
      <c r="U61" s="159" t="s">
        <v>91</v>
      </c>
      <c r="V61" s="159"/>
      <c r="W61" s="159"/>
      <c r="X61" s="159"/>
      <c r="Y61" s="159"/>
      <c r="Z61" s="159"/>
      <c r="AA61" s="159"/>
      <c r="AB61" s="159"/>
      <c r="AC61" s="159"/>
      <c r="AD61" s="159"/>
      <c r="AE61" s="159"/>
      <c r="AF61" s="159"/>
      <c r="AG61" s="159"/>
      <c r="AH61" s="159"/>
      <c r="AI61" s="159"/>
      <c r="AJ61" s="159"/>
      <c r="AK61" s="159" t="s">
        <v>1342</v>
      </c>
      <c r="AL61" s="159" t="s">
        <v>1346</v>
      </c>
      <c r="AM61" s="159" t="s">
        <v>1342</v>
      </c>
      <c r="AN61" s="159" t="s">
        <v>1938</v>
      </c>
      <c r="AO61" s="159" t="s">
        <v>91</v>
      </c>
      <c r="AP61" s="159" t="s">
        <v>2606</v>
      </c>
      <c r="AQ61" s="159" t="s">
        <v>1536</v>
      </c>
      <c r="AR61" s="159" t="s">
        <v>1348</v>
      </c>
      <c r="AS61" s="159" t="s">
        <v>1349</v>
      </c>
      <c r="AT61" s="159"/>
      <c r="AU61" s="159" t="s">
        <v>2849</v>
      </c>
      <c r="AV61" s="159" t="s">
        <v>1444</v>
      </c>
      <c r="AW61" s="159" t="s">
        <v>2125</v>
      </c>
      <c r="AX61" s="159" t="s">
        <v>1548</v>
      </c>
      <c r="AY61" s="159" t="s">
        <v>2851</v>
      </c>
      <c r="AZ61" s="159" t="s">
        <v>1438</v>
      </c>
      <c r="BA61" s="159" t="s">
        <v>1818</v>
      </c>
      <c r="BB61" s="159" t="s">
        <v>1439</v>
      </c>
      <c r="BC61" s="159" t="s">
        <v>2298</v>
      </c>
      <c r="BD61" s="159" t="s">
        <v>1542</v>
      </c>
      <c r="BE61" s="159" t="s">
        <v>2852</v>
      </c>
      <c r="BF61" s="159" t="s">
        <v>1353</v>
      </c>
      <c r="BG61" s="159" t="s">
        <v>1460</v>
      </c>
      <c r="BH61" s="159" t="s">
        <v>1501</v>
      </c>
      <c r="BI61" s="159" t="s">
        <v>2793</v>
      </c>
      <c r="BJ61" s="159" t="s">
        <v>1359</v>
      </c>
      <c r="BK61" s="159" t="s">
        <v>2006</v>
      </c>
      <c r="BL61" s="159"/>
      <c r="BM61" s="159"/>
      <c r="BN61" s="159"/>
      <c r="BO61" s="159"/>
      <c r="BP61" s="159"/>
      <c r="BQ61" s="159"/>
      <c r="BR61" s="159"/>
      <c r="BS61" s="159"/>
      <c r="BT61" s="159"/>
      <c r="BU61" s="159"/>
      <c r="BV61" s="159"/>
      <c r="BW61" s="159"/>
      <c r="BX61" s="159"/>
      <c r="BY61" s="159"/>
      <c r="BZ61" s="159"/>
      <c r="CA61" s="159"/>
      <c r="CB61" s="159"/>
      <c r="CC61" s="159"/>
      <c r="CD61" s="159"/>
      <c r="CE61" s="159"/>
      <c r="CF61" s="159"/>
      <c r="CG61" s="159"/>
      <c r="CH61" s="159"/>
      <c r="CI61" s="159"/>
      <c r="CJ61" s="159"/>
      <c r="CK61" s="159"/>
      <c r="CL61" s="159"/>
      <c r="CM61" s="159"/>
      <c r="CN61" s="159"/>
      <c r="CO61" s="159"/>
      <c r="CP61" s="159"/>
      <c r="CQ61" s="159"/>
      <c r="CR61" s="159"/>
      <c r="CS61" s="159"/>
      <c r="CT61" s="159"/>
      <c r="CU61" s="159"/>
      <c r="CV61" s="159"/>
      <c r="CW61" s="159"/>
      <c r="CX61" s="159"/>
      <c r="CY61" s="159"/>
      <c r="CZ61" s="159"/>
      <c r="DA61" s="223"/>
    </row>
    <row r="62" spans="2:105" x14ac:dyDescent="0.25">
      <c r="B62" s="222"/>
      <c r="C62" s="159" t="s">
        <v>2853</v>
      </c>
      <c r="D62" s="159" t="s">
        <v>2854</v>
      </c>
      <c r="E62" s="159" t="s">
        <v>89</v>
      </c>
      <c r="F62" s="159" t="s">
        <v>90</v>
      </c>
      <c r="G62" s="159"/>
      <c r="H62" s="159" t="s">
        <v>1098</v>
      </c>
      <c r="I62" s="159"/>
      <c r="J62" s="159" t="s">
        <v>1342</v>
      </c>
      <c r="K62" s="159" t="s">
        <v>2018</v>
      </c>
      <c r="L62" s="159" t="s">
        <v>2855</v>
      </c>
      <c r="M62" s="159" t="s">
        <v>2856</v>
      </c>
      <c r="N62" s="159" t="s">
        <v>1342</v>
      </c>
      <c r="O62" s="159" t="s">
        <v>1363</v>
      </c>
      <c r="P62" s="159" t="s">
        <v>1328</v>
      </c>
      <c r="Q62" s="159" t="s">
        <v>13</v>
      </c>
      <c r="R62" s="159" t="s">
        <v>1327</v>
      </c>
      <c r="S62" s="159" t="s">
        <v>1484</v>
      </c>
      <c r="T62" s="159" t="s">
        <v>91</v>
      </c>
      <c r="U62" s="159" t="s">
        <v>91</v>
      </c>
      <c r="V62" s="159"/>
      <c r="W62" s="159"/>
      <c r="X62" s="159"/>
      <c r="Y62" s="159"/>
      <c r="Z62" s="159"/>
      <c r="AA62" s="159"/>
      <c r="AB62" s="159"/>
      <c r="AC62" s="159"/>
      <c r="AD62" s="159"/>
      <c r="AE62" s="159"/>
      <c r="AF62" s="159"/>
      <c r="AG62" s="159"/>
      <c r="AH62" s="159"/>
      <c r="AI62" s="159"/>
      <c r="AJ62" s="159"/>
      <c r="AK62" s="159" t="s">
        <v>1342</v>
      </c>
      <c r="AL62" s="159" t="s">
        <v>1346</v>
      </c>
      <c r="AM62" s="159" t="s">
        <v>1342</v>
      </c>
      <c r="AN62" s="159" t="s">
        <v>1938</v>
      </c>
      <c r="AO62" s="159" t="s">
        <v>91</v>
      </c>
      <c r="AP62" s="159" t="s">
        <v>2606</v>
      </c>
      <c r="AQ62" s="159" t="s">
        <v>1536</v>
      </c>
      <c r="AR62" s="159" t="s">
        <v>1348</v>
      </c>
      <c r="AS62" s="159" t="s">
        <v>1363</v>
      </c>
      <c r="AT62" s="159"/>
      <c r="AU62" s="159" t="s">
        <v>2855</v>
      </c>
      <c r="AV62" s="159" t="s">
        <v>1444</v>
      </c>
      <c r="AW62" s="159" t="s">
        <v>1618</v>
      </c>
      <c r="AX62" s="159" t="s">
        <v>1548</v>
      </c>
      <c r="AY62" s="159" t="s">
        <v>2857</v>
      </c>
      <c r="AZ62" s="159" t="s">
        <v>1438</v>
      </c>
      <c r="BA62" s="159" t="s">
        <v>2858</v>
      </c>
      <c r="BB62" s="159" t="s">
        <v>1439</v>
      </c>
      <c r="BC62" s="159" t="s">
        <v>2859</v>
      </c>
      <c r="BD62" s="159" t="s">
        <v>1542</v>
      </c>
      <c r="BE62" s="159" t="s">
        <v>2860</v>
      </c>
      <c r="BF62" s="159" t="s">
        <v>1353</v>
      </c>
      <c r="BG62" s="159" t="s">
        <v>2611</v>
      </c>
      <c r="BH62" s="159" t="s">
        <v>1501</v>
      </c>
      <c r="BI62" s="159" t="s">
        <v>2861</v>
      </c>
      <c r="BJ62" s="159" t="s">
        <v>1359</v>
      </c>
      <c r="BK62" s="159" t="s">
        <v>2862</v>
      </c>
      <c r="BL62" s="159"/>
      <c r="BM62" s="159"/>
      <c r="BN62" s="159"/>
      <c r="BO62" s="159"/>
      <c r="BP62" s="159"/>
      <c r="BQ62" s="159"/>
      <c r="BR62" s="159"/>
      <c r="BS62" s="159"/>
      <c r="BT62" s="159"/>
      <c r="BU62" s="159"/>
      <c r="BV62" s="159"/>
      <c r="BW62" s="159"/>
      <c r="BX62" s="159"/>
      <c r="BY62" s="159"/>
      <c r="BZ62" s="159"/>
      <c r="CA62" s="159"/>
      <c r="CB62" s="159"/>
      <c r="CC62" s="159"/>
      <c r="CD62" s="159"/>
      <c r="CE62" s="159"/>
      <c r="CF62" s="159"/>
      <c r="CG62" s="159"/>
      <c r="CH62" s="159"/>
      <c r="CI62" s="159"/>
      <c r="CJ62" s="159"/>
      <c r="CK62" s="159"/>
      <c r="CL62" s="159"/>
      <c r="CM62" s="159"/>
      <c r="CN62" s="159"/>
      <c r="CO62" s="159"/>
      <c r="CP62" s="159"/>
      <c r="CQ62" s="159"/>
      <c r="CR62" s="159"/>
      <c r="CS62" s="159"/>
      <c r="CT62" s="159"/>
      <c r="CU62" s="159"/>
      <c r="CV62" s="159"/>
      <c r="CW62" s="159"/>
      <c r="CX62" s="159"/>
      <c r="CY62" s="159"/>
      <c r="CZ62" s="159"/>
      <c r="DA62" s="223"/>
    </row>
    <row r="63" spans="2:105" x14ac:dyDescent="0.25">
      <c r="B63" s="222"/>
      <c r="C63" s="159" t="s">
        <v>1645</v>
      </c>
      <c r="D63" s="159" t="s">
        <v>1646</v>
      </c>
      <c r="E63" s="159" t="s">
        <v>53</v>
      </c>
      <c r="F63" s="159" t="s">
        <v>54</v>
      </c>
      <c r="G63" s="159"/>
      <c r="H63" s="159" t="s">
        <v>1098</v>
      </c>
      <c r="I63" s="159"/>
      <c r="J63" s="159" t="s">
        <v>1342</v>
      </c>
      <c r="K63" s="159" t="s">
        <v>2863</v>
      </c>
      <c r="L63" s="159" t="s">
        <v>2864</v>
      </c>
      <c r="M63" s="159" t="s">
        <v>2865</v>
      </c>
      <c r="N63" s="159" t="s">
        <v>1342</v>
      </c>
      <c r="O63" s="159" t="s">
        <v>1363</v>
      </c>
      <c r="P63" s="159" t="s">
        <v>1328</v>
      </c>
      <c r="Q63" s="159" t="s">
        <v>13</v>
      </c>
      <c r="R63" s="159" t="s">
        <v>1327</v>
      </c>
      <c r="S63" s="159" t="s">
        <v>1484</v>
      </c>
      <c r="T63" s="159" t="s">
        <v>91</v>
      </c>
      <c r="U63" s="159" t="s">
        <v>91</v>
      </c>
      <c r="V63" s="159"/>
      <c r="W63" s="159"/>
      <c r="X63" s="159"/>
      <c r="Y63" s="159"/>
      <c r="Z63" s="159"/>
      <c r="AA63" s="159"/>
      <c r="AB63" s="159"/>
      <c r="AC63" s="159"/>
      <c r="AD63" s="159"/>
      <c r="AE63" s="159"/>
      <c r="AF63" s="159"/>
      <c r="AG63" s="159"/>
      <c r="AH63" s="159"/>
      <c r="AI63" s="159"/>
      <c r="AJ63" s="159"/>
      <c r="AK63" s="159" t="s">
        <v>1342</v>
      </c>
      <c r="AL63" s="159" t="s">
        <v>1346</v>
      </c>
      <c r="AM63" s="159" t="s">
        <v>1342</v>
      </c>
      <c r="AN63" s="159" t="s">
        <v>1938</v>
      </c>
      <c r="AO63" s="159" t="s">
        <v>91</v>
      </c>
      <c r="AP63" s="159" t="s">
        <v>2606</v>
      </c>
      <c r="AQ63" s="159" t="s">
        <v>1536</v>
      </c>
      <c r="AR63" s="159" t="s">
        <v>1348</v>
      </c>
      <c r="AS63" s="159" t="s">
        <v>1344</v>
      </c>
      <c r="AT63" s="159"/>
      <c r="AU63" s="159" t="s">
        <v>2864</v>
      </c>
      <c r="AV63" s="159" t="s">
        <v>1444</v>
      </c>
      <c r="AW63" s="159" t="s">
        <v>2866</v>
      </c>
      <c r="AX63" s="159" t="s">
        <v>1548</v>
      </c>
      <c r="AY63" s="159" t="s">
        <v>2867</v>
      </c>
      <c r="AZ63" s="159" t="s">
        <v>1438</v>
      </c>
      <c r="BA63" s="159" t="s">
        <v>1445</v>
      </c>
      <c r="BB63" s="159" t="s">
        <v>1439</v>
      </c>
      <c r="BC63" s="159" t="s">
        <v>2868</v>
      </c>
      <c r="BD63" s="159" t="s">
        <v>1542</v>
      </c>
      <c r="BE63" s="159" t="s">
        <v>2129</v>
      </c>
      <c r="BF63" s="159" t="s">
        <v>1353</v>
      </c>
      <c r="BG63" s="159" t="s">
        <v>2392</v>
      </c>
      <c r="BH63" s="159" t="s">
        <v>1501</v>
      </c>
      <c r="BI63" s="159" t="s">
        <v>2153</v>
      </c>
      <c r="BJ63" s="159" t="s">
        <v>1359</v>
      </c>
      <c r="BK63" s="159" t="s">
        <v>2869</v>
      </c>
      <c r="BL63" s="159"/>
      <c r="BM63" s="159"/>
      <c r="BN63" s="159"/>
      <c r="BO63" s="159"/>
      <c r="BP63" s="159"/>
      <c r="BQ63" s="159"/>
      <c r="BR63" s="159"/>
      <c r="BS63" s="159"/>
      <c r="BT63" s="159"/>
      <c r="BU63" s="159"/>
      <c r="BV63" s="159"/>
      <c r="BW63" s="159"/>
      <c r="BX63" s="159"/>
      <c r="BY63" s="159"/>
      <c r="BZ63" s="159"/>
      <c r="CA63" s="159"/>
      <c r="CB63" s="159"/>
      <c r="CC63" s="159"/>
      <c r="CD63" s="159"/>
      <c r="CE63" s="159"/>
      <c r="CF63" s="159"/>
      <c r="CG63" s="159"/>
      <c r="CH63" s="159"/>
      <c r="CI63" s="159"/>
      <c r="CJ63" s="159"/>
      <c r="CK63" s="159"/>
      <c r="CL63" s="159"/>
      <c r="CM63" s="159"/>
      <c r="CN63" s="159"/>
      <c r="CO63" s="159"/>
      <c r="CP63" s="159"/>
      <c r="CQ63" s="159"/>
      <c r="CR63" s="159"/>
      <c r="CS63" s="159"/>
      <c r="CT63" s="159"/>
      <c r="CU63" s="159"/>
      <c r="CV63" s="159"/>
      <c r="CW63" s="159"/>
      <c r="CX63" s="159"/>
      <c r="CY63" s="159"/>
      <c r="CZ63" s="159"/>
      <c r="DA63" s="223"/>
    </row>
    <row r="64" spans="2:105" x14ac:dyDescent="0.25">
      <c r="B64" s="222"/>
      <c r="C64" s="159" t="s">
        <v>1716</v>
      </c>
      <c r="D64" s="159" t="s">
        <v>1717</v>
      </c>
      <c r="E64" s="159" t="s">
        <v>933</v>
      </c>
      <c r="F64" s="159" t="s">
        <v>60</v>
      </c>
      <c r="G64" s="159"/>
      <c r="H64" s="159" t="s">
        <v>1098</v>
      </c>
      <c r="I64" s="159"/>
      <c r="J64" s="159" t="s">
        <v>1342</v>
      </c>
      <c r="K64" s="159" t="s">
        <v>2870</v>
      </c>
      <c r="L64" s="159" t="s">
        <v>2871</v>
      </c>
      <c r="M64" s="159" t="s">
        <v>2872</v>
      </c>
      <c r="N64" s="159" t="s">
        <v>1342</v>
      </c>
      <c r="O64" s="159" t="s">
        <v>1363</v>
      </c>
      <c r="P64" s="159" t="s">
        <v>1328</v>
      </c>
      <c r="Q64" s="159" t="s">
        <v>13</v>
      </c>
      <c r="R64" s="159" t="s">
        <v>1327</v>
      </c>
      <c r="S64" s="159" t="s">
        <v>1484</v>
      </c>
      <c r="T64" s="159" t="s">
        <v>91</v>
      </c>
      <c r="U64" s="159" t="s">
        <v>91</v>
      </c>
      <c r="V64" s="159"/>
      <c r="W64" s="159"/>
      <c r="X64" s="159"/>
      <c r="Y64" s="159"/>
      <c r="Z64" s="159"/>
      <c r="AA64" s="159"/>
      <c r="AB64" s="159"/>
      <c r="AC64" s="159"/>
      <c r="AD64" s="159"/>
      <c r="AE64" s="159"/>
      <c r="AF64" s="159"/>
      <c r="AG64" s="159"/>
      <c r="AH64" s="159"/>
      <c r="AI64" s="159"/>
      <c r="AJ64" s="159"/>
      <c r="AK64" s="159" t="s">
        <v>1342</v>
      </c>
      <c r="AL64" s="159" t="s">
        <v>1346</v>
      </c>
      <c r="AM64" s="159" t="s">
        <v>1342</v>
      </c>
      <c r="AN64" s="159" t="s">
        <v>1938</v>
      </c>
      <c r="AO64" s="159" t="s">
        <v>91</v>
      </c>
      <c r="AP64" s="159" t="s">
        <v>2606</v>
      </c>
      <c r="AQ64" s="159" t="s">
        <v>1536</v>
      </c>
      <c r="AR64" s="159" t="s">
        <v>1348</v>
      </c>
      <c r="AS64" s="159" t="s">
        <v>1375</v>
      </c>
      <c r="AT64" s="159"/>
      <c r="AU64" s="159" t="s">
        <v>2871</v>
      </c>
      <c r="AV64" s="159" t="s">
        <v>1444</v>
      </c>
      <c r="AW64" s="159" t="s">
        <v>2873</v>
      </c>
      <c r="AX64" s="159" t="s">
        <v>1548</v>
      </c>
      <c r="AY64" s="159" t="s">
        <v>2126</v>
      </c>
      <c r="AZ64" s="159" t="s">
        <v>1438</v>
      </c>
      <c r="BA64" s="159" t="s">
        <v>2280</v>
      </c>
      <c r="BB64" s="159" t="s">
        <v>1439</v>
      </c>
      <c r="BC64" s="159" t="s">
        <v>2874</v>
      </c>
      <c r="BD64" s="159" t="s">
        <v>1542</v>
      </c>
      <c r="BE64" s="159" t="s">
        <v>2875</v>
      </c>
      <c r="BF64" s="159" t="s">
        <v>1353</v>
      </c>
      <c r="BG64" s="159" t="s">
        <v>2793</v>
      </c>
      <c r="BH64" s="159" t="s">
        <v>1501</v>
      </c>
      <c r="BI64" s="159" t="s">
        <v>1743</v>
      </c>
      <c r="BJ64" s="159" t="s">
        <v>1359</v>
      </c>
      <c r="BK64" s="159" t="s">
        <v>2876</v>
      </c>
      <c r="BL64" s="159"/>
      <c r="BM64" s="159"/>
      <c r="BN64" s="159"/>
      <c r="BO64" s="159"/>
      <c r="BP64" s="159"/>
      <c r="BQ64" s="159"/>
      <c r="BR64" s="159"/>
      <c r="BS64" s="159"/>
      <c r="BT64" s="159"/>
      <c r="BU64" s="159"/>
      <c r="BV64" s="159"/>
      <c r="BW64" s="159"/>
      <c r="BX64" s="159"/>
      <c r="BY64" s="159"/>
      <c r="BZ64" s="159"/>
      <c r="CA64" s="159"/>
      <c r="CB64" s="159"/>
      <c r="CC64" s="159"/>
      <c r="CD64" s="159"/>
      <c r="CE64" s="159"/>
      <c r="CF64" s="159"/>
      <c r="CG64" s="159"/>
      <c r="CH64" s="159"/>
      <c r="CI64" s="159"/>
      <c r="CJ64" s="159"/>
      <c r="CK64" s="159"/>
      <c r="CL64" s="159"/>
      <c r="CM64" s="159"/>
      <c r="CN64" s="159"/>
      <c r="CO64" s="159"/>
      <c r="CP64" s="159"/>
      <c r="CQ64" s="159"/>
      <c r="CR64" s="159"/>
      <c r="CS64" s="159"/>
      <c r="CT64" s="159"/>
      <c r="CU64" s="159"/>
      <c r="CV64" s="159"/>
      <c r="CW64" s="159"/>
      <c r="CX64" s="159"/>
      <c r="CY64" s="159"/>
      <c r="CZ64" s="159"/>
      <c r="DA64" s="223"/>
    </row>
    <row r="65" spans="2:105" x14ac:dyDescent="0.25">
      <c r="B65" s="222"/>
      <c r="C65" s="159" t="s">
        <v>2877</v>
      </c>
      <c r="D65" s="159" t="s">
        <v>2878</v>
      </c>
      <c r="E65" s="159" t="s">
        <v>588</v>
      </c>
      <c r="F65" s="159" t="s">
        <v>88</v>
      </c>
      <c r="G65" s="159"/>
      <c r="H65" s="159" t="s">
        <v>1098</v>
      </c>
      <c r="I65" s="159"/>
      <c r="J65" s="159" t="s">
        <v>1342</v>
      </c>
      <c r="K65" s="159" t="s">
        <v>2879</v>
      </c>
      <c r="L65" s="159" t="s">
        <v>2880</v>
      </c>
      <c r="M65" s="159" t="s">
        <v>2273</v>
      </c>
      <c r="N65" s="159" t="s">
        <v>1342</v>
      </c>
      <c r="O65" s="159" t="s">
        <v>1375</v>
      </c>
      <c r="P65" s="159" t="s">
        <v>1331</v>
      </c>
      <c r="Q65" s="159" t="s">
        <v>26</v>
      </c>
      <c r="R65" s="159" t="s">
        <v>1327</v>
      </c>
      <c r="S65" s="159" t="s">
        <v>1484</v>
      </c>
      <c r="T65" s="159" t="s">
        <v>91</v>
      </c>
      <c r="U65" s="159" t="s">
        <v>91</v>
      </c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 t="s">
        <v>1342</v>
      </c>
      <c r="AL65" s="159" t="s">
        <v>1346</v>
      </c>
      <c r="AM65" s="159" t="s">
        <v>1342</v>
      </c>
      <c r="AN65" s="159" t="s">
        <v>1938</v>
      </c>
      <c r="AO65" s="159" t="s">
        <v>91</v>
      </c>
      <c r="AP65" s="159" t="s">
        <v>2606</v>
      </c>
      <c r="AQ65" s="159" t="s">
        <v>1536</v>
      </c>
      <c r="AR65" s="159" t="s">
        <v>1348</v>
      </c>
      <c r="AS65" s="159" t="s">
        <v>1384</v>
      </c>
      <c r="AT65" s="159"/>
      <c r="AU65" s="159" t="s">
        <v>2880</v>
      </c>
      <c r="AV65" s="159" t="s">
        <v>1444</v>
      </c>
      <c r="AW65" s="159" t="s">
        <v>1832</v>
      </c>
      <c r="AX65" s="159" t="s">
        <v>1548</v>
      </c>
      <c r="AY65" s="159" t="s">
        <v>1636</v>
      </c>
      <c r="AZ65" s="159" t="s">
        <v>1438</v>
      </c>
      <c r="BA65" s="159" t="s">
        <v>2881</v>
      </c>
      <c r="BB65" s="159" t="s">
        <v>1439</v>
      </c>
      <c r="BC65" s="159" t="s">
        <v>2882</v>
      </c>
      <c r="BD65" s="159" t="s">
        <v>1542</v>
      </c>
      <c r="BE65" s="159" t="s">
        <v>2883</v>
      </c>
      <c r="BF65" s="159" t="s">
        <v>1353</v>
      </c>
      <c r="BG65" s="159" t="s">
        <v>2346</v>
      </c>
      <c r="BH65" s="159" t="s">
        <v>1501</v>
      </c>
      <c r="BI65" s="159" t="s">
        <v>1595</v>
      </c>
      <c r="BJ65" s="159" t="s">
        <v>1359</v>
      </c>
      <c r="BK65" s="159" t="s">
        <v>2884</v>
      </c>
      <c r="BL65" s="159"/>
      <c r="BM65" s="159"/>
      <c r="BN65" s="159"/>
      <c r="BO65" s="159"/>
      <c r="BP65" s="159"/>
      <c r="BQ65" s="159"/>
      <c r="BR65" s="159"/>
      <c r="BS65" s="159"/>
      <c r="BT65" s="159"/>
      <c r="BU65" s="159"/>
      <c r="BV65" s="159"/>
      <c r="BW65" s="159"/>
      <c r="BX65" s="159"/>
      <c r="BY65" s="159"/>
      <c r="BZ65" s="159"/>
      <c r="CA65" s="159"/>
      <c r="CB65" s="159"/>
      <c r="CC65" s="159"/>
      <c r="CD65" s="159"/>
      <c r="CE65" s="159"/>
      <c r="CF65" s="159"/>
      <c r="CG65" s="159"/>
      <c r="CH65" s="159"/>
      <c r="CI65" s="159"/>
      <c r="CJ65" s="159"/>
      <c r="CK65" s="159"/>
      <c r="CL65" s="159"/>
      <c r="CM65" s="159"/>
      <c r="CN65" s="159"/>
      <c r="CO65" s="159"/>
      <c r="CP65" s="159"/>
      <c r="CQ65" s="159"/>
      <c r="CR65" s="159"/>
      <c r="CS65" s="159"/>
      <c r="CT65" s="159"/>
      <c r="CU65" s="159"/>
      <c r="CV65" s="159"/>
      <c r="CW65" s="159"/>
      <c r="CX65" s="159"/>
      <c r="CY65" s="159"/>
      <c r="CZ65" s="159"/>
      <c r="DA65" s="223"/>
    </row>
    <row r="66" spans="2:105" x14ac:dyDescent="0.25">
      <c r="B66" s="222"/>
      <c r="C66" s="159" t="s">
        <v>1616</v>
      </c>
      <c r="D66" s="159" t="s">
        <v>1617</v>
      </c>
      <c r="E66" s="159" t="s">
        <v>758</v>
      </c>
      <c r="F66" s="159" t="s">
        <v>143</v>
      </c>
      <c r="G66" s="159"/>
      <c r="H66" s="159" t="s">
        <v>1098</v>
      </c>
      <c r="I66" s="159"/>
      <c r="J66" s="159" t="s">
        <v>1342</v>
      </c>
      <c r="K66" s="159" t="s">
        <v>2885</v>
      </c>
      <c r="L66" s="159" t="s">
        <v>2886</v>
      </c>
      <c r="M66" s="159" t="s">
        <v>2887</v>
      </c>
      <c r="N66" s="159" t="s">
        <v>1342</v>
      </c>
      <c r="O66" s="159" t="s">
        <v>1348</v>
      </c>
      <c r="P66" s="159" t="s">
        <v>7</v>
      </c>
      <c r="Q66" s="159" t="s">
        <v>7</v>
      </c>
      <c r="R66" s="159" t="s">
        <v>1327</v>
      </c>
      <c r="S66" s="159" t="s">
        <v>1484</v>
      </c>
      <c r="T66" s="159" t="s">
        <v>91</v>
      </c>
      <c r="U66" s="159" t="s">
        <v>91</v>
      </c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59"/>
      <c r="AJ66" s="159"/>
      <c r="AK66" s="159" t="s">
        <v>1342</v>
      </c>
      <c r="AL66" s="159" t="s">
        <v>1346</v>
      </c>
      <c r="AM66" s="159" t="s">
        <v>1342</v>
      </c>
      <c r="AN66" s="159" t="s">
        <v>1938</v>
      </c>
      <c r="AO66" s="159" t="s">
        <v>91</v>
      </c>
      <c r="AP66" s="159" t="s">
        <v>2606</v>
      </c>
      <c r="AQ66" s="159" t="s">
        <v>1536</v>
      </c>
      <c r="AR66" s="159" t="s">
        <v>1348</v>
      </c>
      <c r="AS66" s="159" t="s">
        <v>1477</v>
      </c>
      <c r="AT66" s="159"/>
      <c r="AU66" s="159" t="s">
        <v>2886</v>
      </c>
      <c r="AV66" s="159" t="s">
        <v>1444</v>
      </c>
      <c r="AW66" s="159" t="s">
        <v>1626</v>
      </c>
      <c r="AX66" s="159" t="s">
        <v>1548</v>
      </c>
      <c r="AY66" s="159" t="s">
        <v>1753</v>
      </c>
      <c r="AZ66" s="159" t="s">
        <v>1438</v>
      </c>
      <c r="BA66" s="159" t="s">
        <v>2291</v>
      </c>
      <c r="BB66" s="159" t="s">
        <v>1439</v>
      </c>
      <c r="BC66" s="159" t="s">
        <v>1843</v>
      </c>
      <c r="BD66" s="159" t="s">
        <v>1542</v>
      </c>
      <c r="BE66" s="159" t="s">
        <v>1366</v>
      </c>
      <c r="BF66" s="159" t="s">
        <v>1353</v>
      </c>
      <c r="BG66" s="159" t="s">
        <v>2888</v>
      </c>
      <c r="BH66" s="159" t="s">
        <v>1501</v>
      </c>
      <c r="BI66" s="159" t="s">
        <v>1562</v>
      </c>
      <c r="BJ66" s="159" t="s">
        <v>1359</v>
      </c>
      <c r="BK66" s="159" t="s">
        <v>2296</v>
      </c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BZ66" s="159"/>
      <c r="CA66" s="159"/>
      <c r="CB66" s="159"/>
      <c r="CC66" s="159"/>
      <c r="CD66" s="159"/>
      <c r="CE66" s="159"/>
      <c r="CF66" s="159"/>
      <c r="CG66" s="159"/>
      <c r="CH66" s="159"/>
      <c r="CI66" s="159"/>
      <c r="CJ66" s="159"/>
      <c r="CK66" s="159"/>
      <c r="CL66" s="159"/>
      <c r="CM66" s="159"/>
      <c r="CN66" s="159"/>
      <c r="CO66" s="159"/>
      <c r="CP66" s="159"/>
      <c r="CQ66" s="159"/>
      <c r="CR66" s="159"/>
      <c r="CS66" s="159"/>
      <c r="CT66" s="159"/>
      <c r="CU66" s="159"/>
      <c r="CV66" s="159"/>
      <c r="CW66" s="159"/>
      <c r="CX66" s="159"/>
      <c r="CY66" s="159"/>
      <c r="CZ66" s="159"/>
      <c r="DA66" s="223"/>
    </row>
    <row r="67" spans="2:105" x14ac:dyDescent="0.25">
      <c r="B67" s="222"/>
      <c r="C67" s="159" t="s">
        <v>1610</v>
      </c>
      <c r="D67" s="159" t="s">
        <v>1611</v>
      </c>
      <c r="E67" s="159" t="s">
        <v>96</v>
      </c>
      <c r="F67" s="159" t="s">
        <v>97</v>
      </c>
      <c r="G67" s="159"/>
      <c r="H67" s="159" t="s">
        <v>1098</v>
      </c>
      <c r="I67" s="159"/>
      <c r="J67" s="159" t="s">
        <v>1342</v>
      </c>
      <c r="K67" s="159" t="s">
        <v>2889</v>
      </c>
      <c r="L67" s="159" t="s">
        <v>2890</v>
      </c>
      <c r="M67" s="159" t="s">
        <v>2257</v>
      </c>
      <c r="N67" s="159" t="s">
        <v>1342</v>
      </c>
      <c r="O67" s="159" t="s">
        <v>1349</v>
      </c>
      <c r="P67" s="159" t="s">
        <v>1330</v>
      </c>
      <c r="Q67" s="159" t="s">
        <v>3</v>
      </c>
      <c r="R67" s="159" t="s">
        <v>1327</v>
      </c>
      <c r="S67" s="159" t="s">
        <v>1484</v>
      </c>
      <c r="T67" s="159" t="s">
        <v>91</v>
      </c>
      <c r="U67" s="159" t="s">
        <v>91</v>
      </c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  <c r="AF67" s="159"/>
      <c r="AG67" s="159"/>
      <c r="AH67" s="159"/>
      <c r="AI67" s="159"/>
      <c r="AJ67" s="159"/>
      <c r="AK67" s="159" t="s">
        <v>1342</v>
      </c>
      <c r="AL67" s="159" t="s">
        <v>1346</v>
      </c>
      <c r="AM67" s="159" t="s">
        <v>1342</v>
      </c>
      <c r="AN67" s="159" t="s">
        <v>1938</v>
      </c>
      <c r="AO67" s="159" t="s">
        <v>91</v>
      </c>
      <c r="AP67" s="159" t="s">
        <v>2606</v>
      </c>
      <c r="AQ67" s="159" t="s">
        <v>1536</v>
      </c>
      <c r="AR67" s="159" t="s">
        <v>1348</v>
      </c>
      <c r="AS67" s="159" t="s">
        <v>1484</v>
      </c>
      <c r="AT67" s="159"/>
      <c r="AU67" s="159" t="s">
        <v>2890</v>
      </c>
      <c r="AV67" s="159" t="s">
        <v>1444</v>
      </c>
      <c r="AW67" s="159" t="s">
        <v>2891</v>
      </c>
      <c r="AX67" s="159" t="s">
        <v>1548</v>
      </c>
      <c r="AY67" s="159" t="s">
        <v>2892</v>
      </c>
      <c r="AZ67" s="159" t="s">
        <v>1438</v>
      </c>
      <c r="BA67" s="159" t="s">
        <v>2893</v>
      </c>
      <c r="BB67" s="159" t="s">
        <v>1439</v>
      </c>
      <c r="BC67" s="159" t="s">
        <v>2894</v>
      </c>
      <c r="BD67" s="159" t="s">
        <v>1542</v>
      </c>
      <c r="BE67" s="159" t="s">
        <v>2869</v>
      </c>
      <c r="BF67" s="159" t="s">
        <v>1353</v>
      </c>
      <c r="BG67" s="159" t="s">
        <v>2895</v>
      </c>
      <c r="BH67" s="159" t="s">
        <v>1501</v>
      </c>
      <c r="BI67" s="159" t="s">
        <v>2896</v>
      </c>
      <c r="BJ67" s="159" t="s">
        <v>1359</v>
      </c>
      <c r="BK67" s="159" t="s">
        <v>1939</v>
      </c>
      <c r="BL67" s="159"/>
      <c r="BM67" s="159"/>
      <c r="BN67" s="159"/>
      <c r="BO67" s="159"/>
      <c r="BP67" s="159"/>
      <c r="BQ67" s="159"/>
      <c r="BR67" s="159"/>
      <c r="BS67" s="159"/>
      <c r="BT67" s="159"/>
      <c r="BU67" s="159"/>
      <c r="BV67" s="159"/>
      <c r="BW67" s="159"/>
      <c r="BX67" s="159"/>
      <c r="BY67" s="159"/>
      <c r="BZ67" s="159"/>
      <c r="CA67" s="159"/>
      <c r="CB67" s="159"/>
      <c r="CC67" s="159"/>
      <c r="CD67" s="159"/>
      <c r="CE67" s="159"/>
      <c r="CF67" s="159"/>
      <c r="CG67" s="159"/>
      <c r="CH67" s="159"/>
      <c r="CI67" s="159"/>
      <c r="CJ67" s="159"/>
      <c r="CK67" s="159"/>
      <c r="CL67" s="159"/>
      <c r="CM67" s="159"/>
      <c r="CN67" s="159"/>
      <c r="CO67" s="159"/>
      <c r="CP67" s="159"/>
      <c r="CQ67" s="159"/>
      <c r="CR67" s="159"/>
      <c r="CS67" s="159"/>
      <c r="CT67" s="159"/>
      <c r="CU67" s="159"/>
      <c r="CV67" s="159"/>
      <c r="CW67" s="159"/>
      <c r="CX67" s="159"/>
      <c r="CY67" s="159"/>
      <c r="CZ67" s="159"/>
      <c r="DA67" s="223"/>
    </row>
    <row r="68" spans="2:105" x14ac:dyDescent="0.25">
      <c r="B68" s="222"/>
      <c r="C68" s="159" t="s">
        <v>1623</v>
      </c>
      <c r="D68" s="159" t="s">
        <v>1624</v>
      </c>
      <c r="E68" s="159" t="s">
        <v>245</v>
      </c>
      <c r="F68" s="159" t="s">
        <v>926</v>
      </c>
      <c r="G68" s="159"/>
      <c r="H68" s="159" t="s">
        <v>1098</v>
      </c>
      <c r="I68" s="159"/>
      <c r="J68" s="159" t="s">
        <v>1342</v>
      </c>
      <c r="K68" s="159" t="s">
        <v>1913</v>
      </c>
      <c r="L68" s="159" t="s">
        <v>2897</v>
      </c>
      <c r="M68" s="159" t="s">
        <v>2898</v>
      </c>
      <c r="N68" s="159" t="s">
        <v>1342</v>
      </c>
      <c r="O68" s="159" t="s">
        <v>1363</v>
      </c>
      <c r="P68" s="159" t="s">
        <v>1328</v>
      </c>
      <c r="Q68" s="159" t="s">
        <v>13</v>
      </c>
      <c r="R68" s="159" t="s">
        <v>1327</v>
      </c>
      <c r="S68" s="159" t="s">
        <v>1484</v>
      </c>
      <c r="T68" s="159" t="s">
        <v>91</v>
      </c>
      <c r="U68" s="159" t="s">
        <v>91</v>
      </c>
      <c r="V68" s="159"/>
      <c r="W68" s="159"/>
      <c r="X68" s="159"/>
      <c r="Y68" s="159"/>
      <c r="Z68" s="159"/>
      <c r="AA68" s="159"/>
      <c r="AB68" s="159"/>
      <c r="AC68" s="159"/>
      <c r="AD68" s="159"/>
      <c r="AE68" s="159"/>
      <c r="AF68" s="159"/>
      <c r="AG68" s="159"/>
      <c r="AH68" s="159"/>
      <c r="AI68" s="159"/>
      <c r="AJ68" s="159"/>
      <c r="AK68" s="159" t="s">
        <v>1342</v>
      </c>
      <c r="AL68" s="159" t="s">
        <v>1346</v>
      </c>
      <c r="AM68" s="159" t="s">
        <v>1342</v>
      </c>
      <c r="AN68" s="159" t="s">
        <v>1938</v>
      </c>
      <c r="AO68" s="159" t="s">
        <v>91</v>
      </c>
      <c r="AP68" s="159" t="s">
        <v>2606</v>
      </c>
      <c r="AQ68" s="159" t="s">
        <v>1536</v>
      </c>
      <c r="AR68" s="159" t="s">
        <v>1348</v>
      </c>
      <c r="AS68" s="159" t="s">
        <v>1348</v>
      </c>
      <c r="AT68" s="159"/>
      <c r="AU68" s="159" t="s">
        <v>2897</v>
      </c>
      <c r="AV68" s="159" t="s">
        <v>1444</v>
      </c>
      <c r="AW68" s="159" t="s">
        <v>1807</v>
      </c>
      <c r="AX68" s="159" t="s">
        <v>1548</v>
      </c>
      <c r="AY68" s="159" t="s">
        <v>2899</v>
      </c>
      <c r="AZ68" s="159" t="s">
        <v>1438</v>
      </c>
      <c r="BA68" s="159" t="s">
        <v>2900</v>
      </c>
      <c r="BB68" s="159" t="s">
        <v>1439</v>
      </c>
      <c r="BC68" s="159" t="s">
        <v>2114</v>
      </c>
      <c r="BD68" s="159" t="s">
        <v>1542</v>
      </c>
      <c r="BE68" s="159" t="s">
        <v>2901</v>
      </c>
      <c r="BF68" s="159" t="s">
        <v>1353</v>
      </c>
      <c r="BG68" s="159" t="s">
        <v>2902</v>
      </c>
      <c r="BH68" s="159" t="s">
        <v>1501</v>
      </c>
      <c r="BI68" s="159" t="s">
        <v>1931</v>
      </c>
      <c r="BJ68" s="159" t="s">
        <v>1359</v>
      </c>
      <c r="BK68" s="159" t="s">
        <v>2367</v>
      </c>
      <c r="BL68" s="159"/>
      <c r="BM68" s="159"/>
      <c r="BN68" s="159"/>
      <c r="BO68" s="159"/>
      <c r="BP68" s="159"/>
      <c r="BQ68" s="159"/>
      <c r="BR68" s="159"/>
      <c r="BS68" s="159"/>
      <c r="BT68" s="159"/>
      <c r="BU68" s="159"/>
      <c r="BV68" s="159"/>
      <c r="BW68" s="159"/>
      <c r="BX68" s="159"/>
      <c r="BY68" s="159"/>
      <c r="BZ68" s="159"/>
      <c r="CA68" s="159"/>
      <c r="CB68" s="159"/>
      <c r="CC68" s="159"/>
      <c r="CD68" s="159"/>
      <c r="CE68" s="159"/>
      <c r="CF68" s="159"/>
      <c r="CG68" s="159"/>
      <c r="CH68" s="159"/>
      <c r="CI68" s="159"/>
      <c r="CJ68" s="159"/>
      <c r="CK68" s="159"/>
      <c r="CL68" s="159"/>
      <c r="CM68" s="159"/>
      <c r="CN68" s="159"/>
      <c r="CO68" s="159"/>
      <c r="CP68" s="159"/>
      <c r="CQ68" s="159"/>
      <c r="CR68" s="159"/>
      <c r="CS68" s="159"/>
      <c r="CT68" s="159"/>
      <c r="CU68" s="159"/>
      <c r="CV68" s="159"/>
      <c r="CW68" s="159"/>
      <c r="CX68" s="159"/>
      <c r="CY68" s="159"/>
      <c r="CZ68" s="159"/>
      <c r="DA68" s="223"/>
    </row>
    <row r="69" spans="2:105" x14ac:dyDescent="0.25">
      <c r="B69" s="222"/>
      <c r="C69" s="159" t="s">
        <v>1659</v>
      </c>
      <c r="D69" s="159" t="s">
        <v>1660</v>
      </c>
      <c r="E69" s="159" t="s">
        <v>544</v>
      </c>
      <c r="F69" s="159" t="s">
        <v>57</v>
      </c>
      <c r="G69" s="159"/>
      <c r="H69" s="159" t="s">
        <v>1098</v>
      </c>
      <c r="I69" s="159"/>
      <c r="J69" s="159" t="s">
        <v>1342</v>
      </c>
      <c r="K69" s="159" t="s">
        <v>1699</v>
      </c>
      <c r="L69" s="159" t="s">
        <v>2903</v>
      </c>
      <c r="M69" s="159" t="s">
        <v>2904</v>
      </c>
      <c r="N69" s="159" t="s">
        <v>1342</v>
      </c>
      <c r="O69" s="159" t="s">
        <v>1349</v>
      </c>
      <c r="P69" s="159" t="s">
        <v>1330</v>
      </c>
      <c r="Q69" s="159" t="s">
        <v>3</v>
      </c>
      <c r="R69" s="159" t="s">
        <v>1327</v>
      </c>
      <c r="S69" s="159" t="s">
        <v>1484</v>
      </c>
      <c r="T69" s="159" t="s">
        <v>91</v>
      </c>
      <c r="U69" s="159" t="s">
        <v>91</v>
      </c>
      <c r="V69" s="159"/>
      <c r="W69" s="159"/>
      <c r="X69" s="159"/>
      <c r="Y69" s="159"/>
      <c r="Z69" s="159"/>
      <c r="AA69" s="159"/>
      <c r="AB69" s="159"/>
      <c r="AC69" s="159"/>
      <c r="AD69" s="159"/>
      <c r="AE69" s="159"/>
      <c r="AF69" s="159"/>
      <c r="AG69" s="159"/>
      <c r="AH69" s="159"/>
      <c r="AI69" s="159"/>
      <c r="AJ69" s="159"/>
      <c r="AK69" s="159" t="s">
        <v>1342</v>
      </c>
      <c r="AL69" s="159" t="s">
        <v>1346</v>
      </c>
      <c r="AM69" s="159" t="s">
        <v>1342</v>
      </c>
      <c r="AN69" s="159" t="s">
        <v>1938</v>
      </c>
      <c r="AO69" s="159" t="s">
        <v>91</v>
      </c>
      <c r="AP69" s="159" t="s">
        <v>2606</v>
      </c>
      <c r="AQ69" s="159" t="s">
        <v>1536</v>
      </c>
      <c r="AR69" s="159" t="s">
        <v>1348</v>
      </c>
      <c r="AS69" s="159" t="s">
        <v>1399</v>
      </c>
      <c r="AT69" s="159"/>
      <c r="AU69" s="159" t="s">
        <v>2903</v>
      </c>
      <c r="AV69" s="159" t="s">
        <v>1444</v>
      </c>
      <c r="AW69" s="159" t="s">
        <v>2905</v>
      </c>
      <c r="AX69" s="159" t="s">
        <v>1548</v>
      </c>
      <c r="AY69" s="159" t="s">
        <v>2906</v>
      </c>
      <c r="AZ69" s="159" t="s">
        <v>1438</v>
      </c>
      <c r="BA69" s="159" t="s">
        <v>2907</v>
      </c>
      <c r="BB69" s="159" t="s">
        <v>1439</v>
      </c>
      <c r="BC69" s="159" t="s">
        <v>2000</v>
      </c>
      <c r="BD69" s="159" t="s">
        <v>1542</v>
      </c>
      <c r="BE69" s="159" t="s">
        <v>2908</v>
      </c>
      <c r="BF69" s="159" t="s">
        <v>1353</v>
      </c>
      <c r="BG69" s="159" t="s">
        <v>2909</v>
      </c>
      <c r="BH69" s="159" t="s">
        <v>1501</v>
      </c>
      <c r="BI69" s="159" t="s">
        <v>2381</v>
      </c>
      <c r="BJ69" s="159" t="s">
        <v>1359</v>
      </c>
      <c r="BK69" s="159" t="s">
        <v>2910</v>
      </c>
      <c r="BL69" s="159"/>
      <c r="BM69" s="159"/>
      <c r="BN69" s="159"/>
      <c r="BO69" s="159"/>
      <c r="BP69" s="159"/>
      <c r="BQ69" s="159"/>
      <c r="BR69" s="159"/>
      <c r="BS69" s="159"/>
      <c r="BT69" s="159"/>
      <c r="BU69" s="159"/>
      <c r="BV69" s="159"/>
      <c r="BW69" s="159"/>
      <c r="BX69" s="159"/>
      <c r="BY69" s="159"/>
      <c r="BZ69" s="159"/>
      <c r="CA69" s="159"/>
      <c r="CB69" s="159"/>
      <c r="CC69" s="159"/>
      <c r="CD69" s="159"/>
      <c r="CE69" s="159"/>
      <c r="CF69" s="159"/>
      <c r="CG69" s="159"/>
      <c r="CH69" s="159"/>
      <c r="CI69" s="159"/>
      <c r="CJ69" s="159"/>
      <c r="CK69" s="159"/>
      <c r="CL69" s="159"/>
      <c r="CM69" s="159"/>
      <c r="CN69" s="159"/>
      <c r="CO69" s="159"/>
      <c r="CP69" s="159"/>
      <c r="CQ69" s="159"/>
      <c r="CR69" s="159"/>
      <c r="CS69" s="159"/>
      <c r="CT69" s="159"/>
      <c r="CU69" s="159"/>
      <c r="CV69" s="159"/>
      <c r="CW69" s="159"/>
      <c r="CX69" s="159"/>
      <c r="CY69" s="159"/>
      <c r="CZ69" s="159"/>
      <c r="DA69" s="223"/>
    </row>
    <row r="70" spans="2:105" x14ac:dyDescent="0.25">
      <c r="B70" s="222"/>
      <c r="C70" s="159" t="s">
        <v>1704</v>
      </c>
      <c r="D70" s="159" t="s">
        <v>1705</v>
      </c>
      <c r="E70" s="159" t="s">
        <v>162</v>
      </c>
      <c r="F70" s="159" t="s">
        <v>163</v>
      </c>
      <c r="G70" s="159"/>
      <c r="H70" s="159" t="s">
        <v>1098</v>
      </c>
      <c r="I70" s="159"/>
      <c r="J70" s="159" t="s">
        <v>1342</v>
      </c>
      <c r="K70" s="159" t="s">
        <v>1647</v>
      </c>
      <c r="L70" s="159" t="s">
        <v>2911</v>
      </c>
      <c r="M70" s="159" t="s">
        <v>2912</v>
      </c>
      <c r="N70" s="159" t="s">
        <v>1342</v>
      </c>
      <c r="O70" s="159" t="s">
        <v>1349</v>
      </c>
      <c r="P70" s="159" t="s">
        <v>1330</v>
      </c>
      <c r="Q70" s="159" t="s">
        <v>3</v>
      </c>
      <c r="R70" s="159" t="s">
        <v>1327</v>
      </c>
      <c r="S70" s="159" t="s">
        <v>1484</v>
      </c>
      <c r="T70" s="159" t="s">
        <v>91</v>
      </c>
      <c r="U70" s="159" t="s">
        <v>91</v>
      </c>
      <c r="V70" s="159"/>
      <c r="W70" s="159"/>
      <c r="X70" s="159"/>
      <c r="Y70" s="159"/>
      <c r="Z70" s="159"/>
      <c r="AA70" s="159"/>
      <c r="AB70" s="159"/>
      <c r="AC70" s="159"/>
      <c r="AD70" s="159"/>
      <c r="AE70" s="159"/>
      <c r="AF70" s="159"/>
      <c r="AG70" s="159"/>
      <c r="AH70" s="159"/>
      <c r="AI70" s="159"/>
      <c r="AJ70" s="159"/>
      <c r="AK70" s="159" t="s">
        <v>1342</v>
      </c>
      <c r="AL70" s="159" t="s">
        <v>1346</v>
      </c>
      <c r="AM70" s="159" t="s">
        <v>1342</v>
      </c>
      <c r="AN70" s="159" t="s">
        <v>1938</v>
      </c>
      <c r="AO70" s="159" t="s">
        <v>91</v>
      </c>
      <c r="AP70" s="159" t="s">
        <v>2606</v>
      </c>
      <c r="AQ70" s="159" t="s">
        <v>1536</v>
      </c>
      <c r="AR70" s="159" t="s">
        <v>1348</v>
      </c>
      <c r="AS70" s="159" t="s">
        <v>1397</v>
      </c>
      <c r="AT70" s="159"/>
      <c r="AU70" s="159" t="s">
        <v>2911</v>
      </c>
      <c r="AV70" s="159" t="s">
        <v>1444</v>
      </c>
      <c r="AW70" s="159" t="s">
        <v>1693</v>
      </c>
      <c r="AX70" s="159" t="s">
        <v>1548</v>
      </c>
      <c r="AY70" s="159" t="s">
        <v>2158</v>
      </c>
      <c r="AZ70" s="159" t="s">
        <v>1438</v>
      </c>
      <c r="BA70" s="159" t="s">
        <v>1395</v>
      </c>
      <c r="BB70" s="159" t="s">
        <v>1439</v>
      </c>
      <c r="BC70" s="159" t="s">
        <v>2913</v>
      </c>
      <c r="BD70" s="159" t="s">
        <v>1542</v>
      </c>
      <c r="BE70" s="159" t="s">
        <v>2914</v>
      </c>
      <c r="BF70" s="159" t="s">
        <v>1353</v>
      </c>
      <c r="BG70" s="159" t="s">
        <v>2915</v>
      </c>
      <c r="BH70" s="159" t="s">
        <v>1501</v>
      </c>
      <c r="BI70" s="159" t="s">
        <v>2916</v>
      </c>
      <c r="BJ70" s="159" t="s">
        <v>1359</v>
      </c>
      <c r="BK70" s="159" t="s">
        <v>2917</v>
      </c>
      <c r="BL70" s="159"/>
      <c r="BM70" s="159"/>
      <c r="BN70" s="159"/>
      <c r="BO70" s="159"/>
      <c r="BP70" s="159"/>
      <c r="BQ70" s="159"/>
      <c r="BR70" s="159"/>
      <c r="BS70" s="159"/>
      <c r="BT70" s="159"/>
      <c r="BU70" s="159"/>
      <c r="BV70" s="159"/>
      <c r="BW70" s="159"/>
      <c r="BX70" s="159"/>
      <c r="BY70" s="159"/>
      <c r="BZ70" s="159"/>
      <c r="CA70" s="159"/>
      <c r="CB70" s="159"/>
      <c r="CC70" s="159"/>
      <c r="CD70" s="159"/>
      <c r="CE70" s="159"/>
      <c r="CF70" s="159"/>
      <c r="CG70" s="159"/>
      <c r="CH70" s="159"/>
      <c r="CI70" s="159"/>
      <c r="CJ70" s="159"/>
      <c r="CK70" s="159"/>
      <c r="CL70" s="159"/>
      <c r="CM70" s="159"/>
      <c r="CN70" s="159"/>
      <c r="CO70" s="159"/>
      <c r="CP70" s="159"/>
      <c r="CQ70" s="159"/>
      <c r="CR70" s="159"/>
      <c r="CS70" s="159"/>
      <c r="CT70" s="159"/>
      <c r="CU70" s="159"/>
      <c r="CV70" s="159"/>
      <c r="CW70" s="159"/>
      <c r="CX70" s="159"/>
      <c r="CY70" s="159"/>
      <c r="CZ70" s="159"/>
      <c r="DA70" s="223"/>
    </row>
    <row r="71" spans="2:105" x14ac:dyDescent="0.25">
      <c r="B71" s="222"/>
      <c r="C71" s="159" t="s">
        <v>1639</v>
      </c>
      <c r="D71" s="159" t="s">
        <v>1640</v>
      </c>
      <c r="E71" s="159" t="s">
        <v>94</v>
      </c>
      <c r="F71" s="159" t="s">
        <v>95</v>
      </c>
      <c r="G71" s="159"/>
      <c r="H71" s="159" t="s">
        <v>1098</v>
      </c>
      <c r="I71" s="159"/>
      <c r="J71" s="159" t="s">
        <v>1342</v>
      </c>
      <c r="K71" s="159" t="s">
        <v>2918</v>
      </c>
      <c r="L71" s="159" t="s">
        <v>2919</v>
      </c>
      <c r="M71" s="159" t="s">
        <v>2747</v>
      </c>
      <c r="N71" s="159" t="s">
        <v>1342</v>
      </c>
      <c r="O71" s="159" t="s">
        <v>1344</v>
      </c>
      <c r="P71" s="159" t="s">
        <v>1326</v>
      </c>
      <c r="Q71" s="159" t="s">
        <v>1236</v>
      </c>
      <c r="R71" s="159" t="s">
        <v>1327</v>
      </c>
      <c r="S71" s="159" t="s">
        <v>1484</v>
      </c>
      <c r="T71" s="159" t="s">
        <v>91</v>
      </c>
      <c r="U71" s="159" t="s">
        <v>91</v>
      </c>
      <c r="V71" s="159"/>
      <c r="W71" s="159"/>
      <c r="X71" s="159"/>
      <c r="Y71" s="159"/>
      <c r="Z71" s="159"/>
      <c r="AA71" s="159"/>
      <c r="AB71" s="159"/>
      <c r="AC71" s="159"/>
      <c r="AD71" s="159"/>
      <c r="AE71" s="159"/>
      <c r="AF71" s="159"/>
      <c r="AG71" s="159"/>
      <c r="AH71" s="159"/>
      <c r="AI71" s="159"/>
      <c r="AJ71" s="159"/>
      <c r="AK71" s="159" t="s">
        <v>1342</v>
      </c>
      <c r="AL71" s="159" t="s">
        <v>1346</v>
      </c>
      <c r="AM71" s="159" t="s">
        <v>1342</v>
      </c>
      <c r="AN71" s="159" t="s">
        <v>1938</v>
      </c>
      <c r="AO71" s="159" t="s">
        <v>91</v>
      </c>
      <c r="AP71" s="159" t="s">
        <v>2606</v>
      </c>
      <c r="AQ71" s="159" t="s">
        <v>1536</v>
      </c>
      <c r="AR71" s="159" t="s">
        <v>1348</v>
      </c>
      <c r="AS71" s="159" t="s">
        <v>1345</v>
      </c>
      <c r="AT71" s="159"/>
      <c r="AU71" s="159" t="s">
        <v>2919</v>
      </c>
      <c r="AV71" s="159" t="s">
        <v>1444</v>
      </c>
      <c r="AW71" s="159" t="s">
        <v>2920</v>
      </c>
      <c r="AX71" s="159" t="s">
        <v>1548</v>
      </c>
      <c r="AY71" s="159" t="s">
        <v>1669</v>
      </c>
      <c r="AZ71" s="159" t="s">
        <v>1438</v>
      </c>
      <c r="BA71" s="159" t="s">
        <v>2921</v>
      </c>
      <c r="BB71" s="159" t="s">
        <v>1439</v>
      </c>
      <c r="BC71" s="159" t="s">
        <v>2922</v>
      </c>
      <c r="BD71" s="159" t="s">
        <v>1542</v>
      </c>
      <c r="BE71" s="159" t="s">
        <v>2923</v>
      </c>
      <c r="BF71" s="159" t="s">
        <v>1353</v>
      </c>
      <c r="BG71" s="159" t="s">
        <v>2049</v>
      </c>
      <c r="BH71" s="159" t="s">
        <v>1501</v>
      </c>
      <c r="BI71" s="159" t="s">
        <v>2924</v>
      </c>
      <c r="BJ71" s="159" t="s">
        <v>1359</v>
      </c>
      <c r="BK71" s="159" t="s">
        <v>2925</v>
      </c>
      <c r="BL71" s="159"/>
      <c r="BM71" s="159"/>
      <c r="BN71" s="159"/>
      <c r="BO71" s="159"/>
      <c r="BP71" s="159"/>
      <c r="BQ71" s="159"/>
      <c r="BR71" s="159"/>
      <c r="BS71" s="159"/>
      <c r="BT71" s="159"/>
      <c r="BU71" s="159"/>
      <c r="BV71" s="159"/>
      <c r="BW71" s="159"/>
      <c r="BX71" s="159"/>
      <c r="BY71" s="159"/>
      <c r="BZ71" s="159"/>
      <c r="CA71" s="159"/>
      <c r="CB71" s="159"/>
      <c r="CC71" s="159"/>
      <c r="CD71" s="159"/>
      <c r="CE71" s="159"/>
      <c r="CF71" s="159"/>
      <c r="CG71" s="159"/>
      <c r="CH71" s="159"/>
      <c r="CI71" s="159"/>
      <c r="CJ71" s="159"/>
      <c r="CK71" s="159"/>
      <c r="CL71" s="159"/>
      <c r="CM71" s="159"/>
      <c r="CN71" s="159"/>
      <c r="CO71" s="159"/>
      <c r="CP71" s="159"/>
      <c r="CQ71" s="159"/>
      <c r="CR71" s="159"/>
      <c r="CS71" s="159"/>
      <c r="CT71" s="159"/>
      <c r="CU71" s="159"/>
      <c r="CV71" s="159"/>
      <c r="CW71" s="159"/>
      <c r="CX71" s="159"/>
      <c r="CY71" s="159"/>
      <c r="CZ71" s="159"/>
      <c r="DA71" s="223"/>
    </row>
    <row r="72" spans="2:105" x14ac:dyDescent="0.25">
      <c r="B72" s="222"/>
      <c r="C72" s="159" t="s">
        <v>1665</v>
      </c>
      <c r="D72" s="159" t="s">
        <v>1666</v>
      </c>
      <c r="E72" s="159" t="s">
        <v>834</v>
      </c>
      <c r="F72" s="159" t="s">
        <v>76</v>
      </c>
      <c r="G72" s="159"/>
      <c r="H72" s="159" t="s">
        <v>1098</v>
      </c>
      <c r="I72" s="159"/>
      <c r="J72" s="159" t="s">
        <v>1342</v>
      </c>
      <c r="K72" s="159" t="s">
        <v>2926</v>
      </c>
      <c r="L72" s="159" t="s">
        <v>2927</v>
      </c>
      <c r="M72" s="159" t="s">
        <v>2928</v>
      </c>
      <c r="N72" s="159" t="s">
        <v>1342</v>
      </c>
      <c r="O72" s="159" t="s">
        <v>1363</v>
      </c>
      <c r="P72" s="159" t="s">
        <v>1328</v>
      </c>
      <c r="Q72" s="159" t="s">
        <v>13</v>
      </c>
      <c r="R72" s="159" t="s">
        <v>1327</v>
      </c>
      <c r="S72" s="159" t="s">
        <v>1484</v>
      </c>
      <c r="T72" s="159" t="s">
        <v>91</v>
      </c>
      <c r="U72" s="159" t="s">
        <v>91</v>
      </c>
      <c r="V72" s="159"/>
      <c r="W72" s="159"/>
      <c r="X72" s="159"/>
      <c r="Y72" s="159"/>
      <c r="Z72" s="159"/>
      <c r="AA72" s="159"/>
      <c r="AB72" s="159"/>
      <c r="AC72" s="159"/>
      <c r="AD72" s="159"/>
      <c r="AE72" s="159"/>
      <c r="AF72" s="159"/>
      <c r="AG72" s="159"/>
      <c r="AH72" s="159"/>
      <c r="AI72" s="159"/>
      <c r="AJ72" s="159"/>
      <c r="AK72" s="159" t="s">
        <v>1342</v>
      </c>
      <c r="AL72" s="159" t="s">
        <v>1346</v>
      </c>
      <c r="AM72" s="159" t="s">
        <v>1342</v>
      </c>
      <c r="AN72" s="159" t="s">
        <v>1938</v>
      </c>
      <c r="AO72" s="159" t="s">
        <v>91</v>
      </c>
      <c r="AP72" s="159" t="s">
        <v>2606</v>
      </c>
      <c r="AQ72" s="159" t="s">
        <v>1536</v>
      </c>
      <c r="AR72" s="159" t="s">
        <v>1348</v>
      </c>
      <c r="AS72" s="159" t="s">
        <v>1434</v>
      </c>
      <c r="AT72" s="159"/>
      <c r="AU72" s="159" t="s">
        <v>2927</v>
      </c>
      <c r="AV72" s="159" t="s">
        <v>1444</v>
      </c>
      <c r="AW72" s="159" t="s">
        <v>1377</v>
      </c>
      <c r="AX72" s="159" t="s">
        <v>1548</v>
      </c>
      <c r="AY72" s="159" t="s">
        <v>1582</v>
      </c>
      <c r="AZ72" s="159" t="s">
        <v>1438</v>
      </c>
      <c r="BA72" s="159" t="s">
        <v>1568</v>
      </c>
      <c r="BB72" s="159" t="s">
        <v>1439</v>
      </c>
      <c r="BC72" s="159" t="s">
        <v>1644</v>
      </c>
      <c r="BD72" s="159" t="s">
        <v>1542</v>
      </c>
      <c r="BE72" s="159" t="s">
        <v>2929</v>
      </c>
      <c r="BF72" s="159" t="s">
        <v>1353</v>
      </c>
      <c r="BG72" s="159" t="s">
        <v>2930</v>
      </c>
      <c r="BH72" s="159" t="s">
        <v>1501</v>
      </c>
      <c r="BI72" s="159" t="s">
        <v>2931</v>
      </c>
      <c r="BJ72" s="159" t="s">
        <v>1359</v>
      </c>
      <c r="BK72" s="159" t="s">
        <v>2932</v>
      </c>
      <c r="BL72" s="159"/>
      <c r="BM72" s="159"/>
      <c r="BN72" s="159"/>
      <c r="BO72" s="159"/>
      <c r="BP72" s="159"/>
      <c r="BQ72" s="159"/>
      <c r="BR72" s="159"/>
      <c r="BS72" s="159"/>
      <c r="BT72" s="159"/>
      <c r="BU72" s="159"/>
      <c r="BV72" s="159"/>
      <c r="BW72" s="159"/>
      <c r="BX72" s="159"/>
      <c r="BY72" s="159"/>
      <c r="BZ72" s="159"/>
      <c r="CA72" s="159"/>
      <c r="CB72" s="159"/>
      <c r="CC72" s="159"/>
      <c r="CD72" s="159"/>
      <c r="CE72" s="159"/>
      <c r="CF72" s="159"/>
      <c r="CG72" s="159"/>
      <c r="CH72" s="159"/>
      <c r="CI72" s="159"/>
      <c r="CJ72" s="159"/>
      <c r="CK72" s="159"/>
      <c r="CL72" s="159"/>
      <c r="CM72" s="159"/>
      <c r="CN72" s="159"/>
      <c r="CO72" s="159"/>
      <c r="CP72" s="159"/>
      <c r="CQ72" s="159"/>
      <c r="CR72" s="159"/>
      <c r="CS72" s="159"/>
      <c r="CT72" s="159"/>
      <c r="CU72" s="159"/>
      <c r="CV72" s="159"/>
      <c r="CW72" s="159"/>
      <c r="CX72" s="159"/>
      <c r="CY72" s="159"/>
      <c r="CZ72" s="159"/>
      <c r="DA72" s="223"/>
    </row>
    <row r="73" spans="2:105" x14ac:dyDescent="0.25">
      <c r="B73" s="222"/>
      <c r="C73" s="159" t="s">
        <v>2933</v>
      </c>
      <c r="D73" s="159" t="s">
        <v>2934</v>
      </c>
      <c r="E73" s="159" t="s">
        <v>753</v>
      </c>
      <c r="F73" s="159" t="s">
        <v>352</v>
      </c>
      <c r="G73" s="159"/>
      <c r="H73" s="159" t="s">
        <v>1098</v>
      </c>
      <c r="I73" s="159"/>
      <c r="J73" s="159" t="s">
        <v>1342</v>
      </c>
      <c r="K73" s="159" t="s">
        <v>1632</v>
      </c>
      <c r="L73" s="159" t="s">
        <v>2935</v>
      </c>
      <c r="M73" s="159" t="s">
        <v>2936</v>
      </c>
      <c r="N73" s="159" t="s">
        <v>1342</v>
      </c>
      <c r="O73" s="159" t="s">
        <v>1348</v>
      </c>
      <c r="P73" s="159" t="s">
        <v>7</v>
      </c>
      <c r="Q73" s="159" t="s">
        <v>7</v>
      </c>
      <c r="R73" s="159" t="s">
        <v>1327</v>
      </c>
      <c r="S73" s="159" t="s">
        <v>1484</v>
      </c>
      <c r="T73" s="159" t="s">
        <v>91</v>
      </c>
      <c r="U73" s="159" t="s">
        <v>91</v>
      </c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 t="s">
        <v>1342</v>
      </c>
      <c r="AL73" s="159" t="s">
        <v>1346</v>
      </c>
      <c r="AM73" s="159" t="s">
        <v>1342</v>
      </c>
      <c r="AN73" s="159" t="s">
        <v>1938</v>
      </c>
      <c r="AO73" s="159" t="s">
        <v>91</v>
      </c>
      <c r="AP73" s="159" t="s">
        <v>2606</v>
      </c>
      <c r="AQ73" s="159" t="s">
        <v>1536</v>
      </c>
      <c r="AR73" s="159" t="s">
        <v>1348</v>
      </c>
      <c r="AS73" s="159" t="s">
        <v>1691</v>
      </c>
      <c r="AT73" s="159"/>
      <c r="AU73" s="159" t="s">
        <v>2935</v>
      </c>
      <c r="AV73" s="159" t="s">
        <v>1444</v>
      </c>
      <c r="AW73" s="159" t="s">
        <v>2937</v>
      </c>
      <c r="AX73" s="159" t="s">
        <v>1548</v>
      </c>
      <c r="AY73" s="159" t="s">
        <v>2224</v>
      </c>
      <c r="AZ73" s="159" t="s">
        <v>1438</v>
      </c>
      <c r="BA73" s="159" t="s">
        <v>2938</v>
      </c>
      <c r="BB73" s="159" t="s">
        <v>1439</v>
      </c>
      <c r="BC73" s="159" t="s">
        <v>2939</v>
      </c>
      <c r="BD73" s="159" t="s">
        <v>1542</v>
      </c>
      <c r="BE73" s="159" t="s">
        <v>2940</v>
      </c>
      <c r="BF73" s="159" t="s">
        <v>1353</v>
      </c>
      <c r="BG73" s="159" t="s">
        <v>1531</v>
      </c>
      <c r="BH73" s="159" t="s">
        <v>1501</v>
      </c>
      <c r="BI73" s="159" t="s">
        <v>2941</v>
      </c>
      <c r="BJ73" s="159" t="s">
        <v>1359</v>
      </c>
      <c r="BK73" s="159" t="s">
        <v>2942</v>
      </c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BZ73" s="159"/>
      <c r="CA73" s="159"/>
      <c r="CB73" s="159"/>
      <c r="CC73" s="159"/>
      <c r="CD73" s="159"/>
      <c r="CE73" s="159"/>
      <c r="CF73" s="159"/>
      <c r="CG73" s="159"/>
      <c r="CH73" s="159"/>
      <c r="CI73" s="159"/>
      <c r="CJ73" s="159"/>
      <c r="CK73" s="159"/>
      <c r="CL73" s="159"/>
      <c r="CM73" s="159"/>
      <c r="CN73" s="159"/>
      <c r="CO73" s="159"/>
      <c r="CP73" s="159"/>
      <c r="CQ73" s="159"/>
      <c r="CR73" s="159"/>
      <c r="CS73" s="159"/>
      <c r="CT73" s="159"/>
      <c r="CU73" s="159"/>
      <c r="CV73" s="159"/>
      <c r="CW73" s="159"/>
      <c r="CX73" s="159"/>
      <c r="CY73" s="159"/>
      <c r="CZ73" s="159"/>
      <c r="DA73" s="223"/>
    </row>
    <row r="74" spans="2:105" x14ac:dyDescent="0.25">
      <c r="B74" s="222"/>
      <c r="C74" s="159" t="s">
        <v>2943</v>
      </c>
      <c r="D74" s="159" t="s">
        <v>1437</v>
      </c>
      <c r="E74" s="159" t="s">
        <v>921</v>
      </c>
      <c r="F74" s="159" t="s">
        <v>120</v>
      </c>
      <c r="G74" s="159"/>
      <c r="H74" s="159" t="s">
        <v>1098</v>
      </c>
      <c r="I74" s="159"/>
      <c r="J74" s="159" t="s">
        <v>1342</v>
      </c>
      <c r="K74" s="159" t="s">
        <v>1943</v>
      </c>
      <c r="L74" s="159" t="s">
        <v>2944</v>
      </c>
      <c r="M74" s="159" t="s">
        <v>2945</v>
      </c>
      <c r="N74" s="159" t="s">
        <v>1342</v>
      </c>
      <c r="O74" s="159" t="s">
        <v>1363</v>
      </c>
      <c r="P74" s="159" t="s">
        <v>1328</v>
      </c>
      <c r="Q74" s="159" t="s">
        <v>13</v>
      </c>
      <c r="R74" s="159" t="s">
        <v>1327</v>
      </c>
      <c r="S74" s="159" t="s">
        <v>1484</v>
      </c>
      <c r="T74" s="159" t="s">
        <v>91</v>
      </c>
      <c r="U74" s="159" t="s">
        <v>91</v>
      </c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59"/>
      <c r="AG74" s="159"/>
      <c r="AH74" s="159"/>
      <c r="AI74" s="159"/>
      <c r="AJ74" s="159"/>
      <c r="AK74" s="159" t="s">
        <v>1342</v>
      </c>
      <c r="AL74" s="159" t="s">
        <v>1346</v>
      </c>
      <c r="AM74" s="159" t="s">
        <v>1342</v>
      </c>
      <c r="AN74" s="159" t="s">
        <v>1938</v>
      </c>
      <c r="AO74" s="159" t="s">
        <v>91</v>
      </c>
      <c r="AP74" s="159" t="s">
        <v>2606</v>
      </c>
      <c r="AQ74" s="159" t="s">
        <v>1536</v>
      </c>
      <c r="AR74" s="159" t="s">
        <v>1348</v>
      </c>
      <c r="AS74" s="159" t="s">
        <v>1700</v>
      </c>
      <c r="AT74" s="159"/>
      <c r="AU74" s="159" t="s">
        <v>2944</v>
      </c>
      <c r="AV74" s="159" t="s">
        <v>1444</v>
      </c>
      <c r="AW74" s="159" t="s">
        <v>1844</v>
      </c>
      <c r="AX74" s="159" t="s">
        <v>1548</v>
      </c>
      <c r="AY74" s="159" t="s">
        <v>2946</v>
      </c>
      <c r="AZ74" s="159" t="s">
        <v>1438</v>
      </c>
      <c r="BA74" s="159" t="s">
        <v>1769</v>
      </c>
      <c r="BB74" s="159" t="s">
        <v>1439</v>
      </c>
      <c r="BC74" s="159" t="s">
        <v>2947</v>
      </c>
      <c r="BD74" s="159" t="s">
        <v>1542</v>
      </c>
      <c r="BE74" s="159" t="s">
        <v>2948</v>
      </c>
      <c r="BF74" s="159" t="s">
        <v>1353</v>
      </c>
      <c r="BG74" s="159" t="s">
        <v>2949</v>
      </c>
      <c r="BH74" s="159" t="s">
        <v>1501</v>
      </c>
      <c r="BI74" s="159" t="s">
        <v>2950</v>
      </c>
      <c r="BJ74" s="159" t="s">
        <v>1359</v>
      </c>
      <c r="BK74" s="159" t="s">
        <v>2951</v>
      </c>
      <c r="BL74" s="159"/>
      <c r="BM74" s="159"/>
      <c r="BN74" s="159"/>
      <c r="BO74" s="159"/>
      <c r="BP74" s="159"/>
      <c r="BQ74" s="159"/>
      <c r="BR74" s="159"/>
      <c r="BS74" s="159"/>
      <c r="BT74" s="159"/>
      <c r="BU74" s="159"/>
      <c r="BV74" s="159"/>
      <c r="BW74" s="159"/>
      <c r="BX74" s="159"/>
      <c r="BY74" s="159"/>
      <c r="BZ74" s="159"/>
      <c r="CA74" s="159"/>
      <c r="CB74" s="159"/>
      <c r="CC74" s="159"/>
      <c r="CD74" s="159"/>
      <c r="CE74" s="159"/>
      <c r="CF74" s="159"/>
      <c r="CG74" s="159"/>
      <c r="CH74" s="159"/>
      <c r="CI74" s="159"/>
      <c r="CJ74" s="159"/>
      <c r="CK74" s="159"/>
      <c r="CL74" s="159"/>
      <c r="CM74" s="159"/>
      <c r="CN74" s="159"/>
      <c r="CO74" s="159"/>
      <c r="CP74" s="159"/>
      <c r="CQ74" s="159"/>
      <c r="CR74" s="159"/>
      <c r="CS74" s="159"/>
      <c r="CT74" s="159"/>
      <c r="CU74" s="159"/>
      <c r="CV74" s="159"/>
      <c r="CW74" s="159"/>
      <c r="CX74" s="159"/>
      <c r="CY74" s="159"/>
      <c r="CZ74" s="159"/>
      <c r="DA74" s="223"/>
    </row>
    <row r="75" spans="2:105" x14ac:dyDescent="0.25">
      <c r="B75" s="222"/>
      <c r="C75" s="159" t="s">
        <v>2952</v>
      </c>
      <c r="D75" s="159" t="s">
        <v>2953</v>
      </c>
      <c r="E75" s="159" t="s">
        <v>1058</v>
      </c>
      <c r="F75" s="159" t="s">
        <v>339</v>
      </c>
      <c r="G75" s="159"/>
      <c r="H75" s="159" t="s">
        <v>1098</v>
      </c>
      <c r="I75" s="159"/>
      <c r="J75" s="159" t="s">
        <v>1342</v>
      </c>
      <c r="K75" s="159" t="s">
        <v>2954</v>
      </c>
      <c r="L75" s="159" t="s">
        <v>2955</v>
      </c>
      <c r="M75" s="159" t="s">
        <v>2956</v>
      </c>
      <c r="N75" s="159" t="s">
        <v>1342</v>
      </c>
      <c r="O75" s="159" t="s">
        <v>1363</v>
      </c>
      <c r="P75" s="159" t="s">
        <v>1328</v>
      </c>
      <c r="Q75" s="159" t="s">
        <v>13</v>
      </c>
      <c r="R75" s="159" t="s">
        <v>1327</v>
      </c>
      <c r="S75" s="159" t="s">
        <v>1484</v>
      </c>
      <c r="T75" s="159" t="s">
        <v>91</v>
      </c>
      <c r="U75" s="159" t="s">
        <v>91</v>
      </c>
      <c r="V75" s="159"/>
      <c r="W75" s="159"/>
      <c r="X75" s="159"/>
      <c r="Y75" s="159"/>
      <c r="Z75" s="159"/>
      <c r="AA75" s="159"/>
      <c r="AB75" s="159"/>
      <c r="AC75" s="159"/>
      <c r="AD75" s="159"/>
      <c r="AE75" s="159"/>
      <c r="AF75" s="159"/>
      <c r="AG75" s="159"/>
      <c r="AH75" s="159"/>
      <c r="AI75" s="159"/>
      <c r="AJ75" s="159"/>
      <c r="AK75" s="159" t="s">
        <v>1342</v>
      </c>
      <c r="AL75" s="159" t="s">
        <v>1346</v>
      </c>
      <c r="AM75" s="159" t="s">
        <v>1342</v>
      </c>
      <c r="AN75" s="159" t="s">
        <v>1938</v>
      </c>
      <c r="AO75" s="159" t="s">
        <v>91</v>
      </c>
      <c r="AP75" s="159" t="s">
        <v>2606</v>
      </c>
      <c r="AQ75" s="159" t="s">
        <v>1536</v>
      </c>
      <c r="AR75" s="159" t="s">
        <v>1348</v>
      </c>
      <c r="AS75" s="159" t="s">
        <v>1499</v>
      </c>
      <c r="AT75" s="159"/>
      <c r="AU75" s="159" t="s">
        <v>2955</v>
      </c>
      <c r="AV75" s="159" t="s">
        <v>1444</v>
      </c>
      <c r="AW75" s="159" t="s">
        <v>2957</v>
      </c>
      <c r="AX75" s="159" t="s">
        <v>1548</v>
      </c>
      <c r="AY75" s="159" t="s">
        <v>2958</v>
      </c>
      <c r="AZ75" s="159" t="s">
        <v>1438</v>
      </c>
      <c r="BA75" s="159" t="s">
        <v>2654</v>
      </c>
      <c r="BB75" s="159" t="s">
        <v>1439</v>
      </c>
      <c r="BC75" s="159" t="s">
        <v>2959</v>
      </c>
      <c r="BD75" s="159" t="s">
        <v>1542</v>
      </c>
      <c r="BE75" s="159" t="s">
        <v>2960</v>
      </c>
      <c r="BF75" s="159" t="s">
        <v>1353</v>
      </c>
      <c r="BG75" s="159" t="s">
        <v>2961</v>
      </c>
      <c r="BH75" s="159" t="s">
        <v>1501</v>
      </c>
      <c r="BI75" s="159" t="s">
        <v>2962</v>
      </c>
      <c r="BJ75" s="159" t="s">
        <v>1359</v>
      </c>
      <c r="BK75" s="159" t="s">
        <v>2963</v>
      </c>
      <c r="BL75" s="159"/>
      <c r="BM75" s="159"/>
      <c r="BN75" s="159"/>
      <c r="BO75" s="159"/>
      <c r="BP75" s="159"/>
      <c r="BQ75" s="159"/>
      <c r="BR75" s="159"/>
      <c r="BS75" s="159"/>
      <c r="BT75" s="159"/>
      <c r="BU75" s="159"/>
      <c r="BV75" s="159"/>
      <c r="BW75" s="159"/>
      <c r="BX75" s="159"/>
      <c r="BY75" s="159"/>
      <c r="BZ75" s="159"/>
      <c r="CA75" s="159"/>
      <c r="CB75" s="159"/>
      <c r="CC75" s="159"/>
      <c r="CD75" s="159"/>
      <c r="CE75" s="159"/>
      <c r="CF75" s="159"/>
      <c r="CG75" s="159"/>
      <c r="CH75" s="159"/>
      <c r="CI75" s="159"/>
      <c r="CJ75" s="159"/>
      <c r="CK75" s="159"/>
      <c r="CL75" s="159"/>
      <c r="CM75" s="159"/>
      <c r="CN75" s="159"/>
      <c r="CO75" s="159"/>
      <c r="CP75" s="159"/>
      <c r="CQ75" s="159"/>
      <c r="CR75" s="159"/>
      <c r="CS75" s="159"/>
      <c r="CT75" s="159"/>
      <c r="CU75" s="159"/>
      <c r="CV75" s="159"/>
      <c r="CW75" s="159"/>
      <c r="CX75" s="159"/>
      <c r="CY75" s="159"/>
      <c r="CZ75" s="159"/>
      <c r="DA75" s="223"/>
    </row>
    <row r="76" spans="2:105" x14ac:dyDescent="0.25">
      <c r="B76" s="222"/>
      <c r="C76" s="159" t="s">
        <v>1654</v>
      </c>
      <c r="D76" s="159" t="s">
        <v>1655</v>
      </c>
      <c r="E76" s="159" t="s">
        <v>101</v>
      </c>
      <c r="F76" s="159" t="s">
        <v>102</v>
      </c>
      <c r="G76" s="159"/>
      <c r="H76" s="159" t="s">
        <v>1098</v>
      </c>
      <c r="I76" s="159"/>
      <c r="J76" s="159" t="s">
        <v>1342</v>
      </c>
      <c r="K76" s="159" t="s">
        <v>1827</v>
      </c>
      <c r="L76" s="159" t="s">
        <v>2964</v>
      </c>
      <c r="M76" s="159" t="s">
        <v>2965</v>
      </c>
      <c r="N76" s="159" t="s">
        <v>1342</v>
      </c>
      <c r="O76" s="159" t="s">
        <v>1349</v>
      </c>
      <c r="P76" s="159" t="s">
        <v>1330</v>
      </c>
      <c r="Q76" s="159" t="s">
        <v>3</v>
      </c>
      <c r="R76" s="159" t="s">
        <v>1327</v>
      </c>
      <c r="S76" s="159" t="s">
        <v>1484</v>
      </c>
      <c r="T76" s="159" t="s">
        <v>91</v>
      </c>
      <c r="U76" s="159" t="s">
        <v>91</v>
      </c>
      <c r="V76" s="159"/>
      <c r="W76" s="159"/>
      <c r="X76" s="159"/>
      <c r="Y76" s="159"/>
      <c r="Z76" s="159"/>
      <c r="AA76" s="159"/>
      <c r="AB76" s="159"/>
      <c r="AC76" s="159"/>
      <c r="AD76" s="159"/>
      <c r="AE76" s="159"/>
      <c r="AF76" s="159"/>
      <c r="AG76" s="159"/>
      <c r="AH76" s="159"/>
      <c r="AI76" s="159"/>
      <c r="AJ76" s="159"/>
      <c r="AK76" s="159" t="s">
        <v>1342</v>
      </c>
      <c r="AL76" s="159" t="s">
        <v>1346</v>
      </c>
      <c r="AM76" s="159" t="s">
        <v>1342</v>
      </c>
      <c r="AN76" s="159" t="s">
        <v>1938</v>
      </c>
      <c r="AO76" s="159" t="s">
        <v>91</v>
      </c>
      <c r="AP76" s="159" t="s">
        <v>2606</v>
      </c>
      <c r="AQ76" s="159" t="s">
        <v>1536</v>
      </c>
      <c r="AR76" s="159" t="s">
        <v>1348</v>
      </c>
      <c r="AS76" s="159" t="s">
        <v>1541</v>
      </c>
      <c r="AT76" s="159"/>
      <c r="AU76" s="159" t="s">
        <v>2964</v>
      </c>
      <c r="AV76" s="159" t="s">
        <v>1444</v>
      </c>
      <c r="AW76" s="159" t="s">
        <v>1371</v>
      </c>
      <c r="AX76" s="159" t="s">
        <v>1548</v>
      </c>
      <c r="AY76" s="159" t="s">
        <v>2966</v>
      </c>
      <c r="AZ76" s="159" t="s">
        <v>1438</v>
      </c>
      <c r="BA76" s="159" t="s">
        <v>2967</v>
      </c>
      <c r="BB76" s="159" t="s">
        <v>1439</v>
      </c>
      <c r="BC76" s="159" t="s">
        <v>2383</v>
      </c>
      <c r="BD76" s="159" t="s">
        <v>1542</v>
      </c>
      <c r="BE76" s="159" t="s">
        <v>2968</v>
      </c>
      <c r="BF76" s="159" t="s">
        <v>1353</v>
      </c>
      <c r="BG76" s="159" t="s">
        <v>2969</v>
      </c>
      <c r="BH76" s="159" t="s">
        <v>1501</v>
      </c>
      <c r="BI76" s="159" t="s">
        <v>2970</v>
      </c>
      <c r="BJ76" s="159" t="s">
        <v>1359</v>
      </c>
      <c r="BK76" s="159" t="s">
        <v>2971</v>
      </c>
      <c r="BL76" s="159"/>
      <c r="BM76" s="159"/>
      <c r="BN76" s="159"/>
      <c r="BO76" s="159"/>
      <c r="BP76" s="159"/>
      <c r="BQ76" s="159"/>
      <c r="BR76" s="159"/>
      <c r="BS76" s="159"/>
      <c r="BT76" s="159"/>
      <c r="BU76" s="159"/>
      <c r="BV76" s="159"/>
      <c r="BW76" s="159"/>
      <c r="BX76" s="159"/>
      <c r="BY76" s="159"/>
      <c r="BZ76" s="159"/>
      <c r="CA76" s="159"/>
      <c r="CB76" s="159"/>
      <c r="CC76" s="159"/>
      <c r="CD76" s="159"/>
      <c r="CE76" s="159"/>
      <c r="CF76" s="159"/>
      <c r="CG76" s="159"/>
      <c r="CH76" s="159"/>
      <c r="CI76" s="159"/>
      <c r="CJ76" s="159"/>
      <c r="CK76" s="159"/>
      <c r="CL76" s="159"/>
      <c r="CM76" s="159"/>
      <c r="CN76" s="159"/>
      <c r="CO76" s="159"/>
      <c r="CP76" s="159"/>
      <c r="CQ76" s="159"/>
      <c r="CR76" s="159"/>
      <c r="CS76" s="159"/>
      <c r="CT76" s="159"/>
      <c r="CU76" s="159"/>
      <c r="CV76" s="159"/>
      <c r="CW76" s="159"/>
      <c r="CX76" s="159"/>
      <c r="CY76" s="159"/>
      <c r="CZ76" s="159"/>
      <c r="DA76" s="223"/>
    </row>
    <row r="77" spans="2:105" x14ac:dyDescent="0.25">
      <c r="B77" s="222"/>
      <c r="C77" s="159" t="s">
        <v>2972</v>
      </c>
      <c r="D77" s="159" t="s">
        <v>2973</v>
      </c>
      <c r="E77" s="159" t="s">
        <v>790</v>
      </c>
      <c r="F77" s="159" t="s">
        <v>57</v>
      </c>
      <c r="G77" s="159"/>
      <c r="H77" s="159" t="s">
        <v>1098</v>
      </c>
      <c r="I77" s="159"/>
      <c r="J77" s="159" t="s">
        <v>1342</v>
      </c>
      <c r="K77" s="159" t="s">
        <v>1718</v>
      </c>
      <c r="L77" s="159" t="s">
        <v>2974</v>
      </c>
      <c r="M77" s="159" t="s">
        <v>2975</v>
      </c>
      <c r="N77" s="159" t="s">
        <v>1342</v>
      </c>
      <c r="O77" s="159" t="s">
        <v>1348</v>
      </c>
      <c r="P77" s="159" t="s">
        <v>7</v>
      </c>
      <c r="Q77" s="159" t="s">
        <v>7</v>
      </c>
      <c r="R77" s="159" t="s">
        <v>1327</v>
      </c>
      <c r="S77" s="159" t="s">
        <v>1484</v>
      </c>
      <c r="T77" s="159" t="s">
        <v>91</v>
      </c>
      <c r="U77" s="159" t="s">
        <v>91</v>
      </c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 t="s">
        <v>1342</v>
      </c>
      <c r="AL77" s="159" t="s">
        <v>1346</v>
      </c>
      <c r="AM77" s="159" t="s">
        <v>1342</v>
      </c>
      <c r="AN77" s="159" t="s">
        <v>1938</v>
      </c>
      <c r="AO77" s="159" t="s">
        <v>91</v>
      </c>
      <c r="AP77" s="159" t="s">
        <v>2606</v>
      </c>
      <c r="AQ77" s="159" t="s">
        <v>1536</v>
      </c>
      <c r="AR77" s="159" t="s">
        <v>1348</v>
      </c>
      <c r="AS77" s="159" t="s">
        <v>2050</v>
      </c>
      <c r="AT77" s="159"/>
      <c r="AU77" s="159" t="s">
        <v>2974</v>
      </c>
      <c r="AV77" s="159" t="s">
        <v>1444</v>
      </c>
      <c r="AW77" s="159" t="s">
        <v>1967</v>
      </c>
      <c r="AX77" s="159" t="s">
        <v>1548</v>
      </c>
      <c r="AY77" s="159" t="s">
        <v>2976</v>
      </c>
      <c r="AZ77" s="159" t="s">
        <v>1438</v>
      </c>
      <c r="BA77" s="159" t="s">
        <v>1870</v>
      </c>
      <c r="BB77" s="159" t="s">
        <v>1439</v>
      </c>
      <c r="BC77" s="159" t="s">
        <v>2977</v>
      </c>
      <c r="BD77" s="159" t="s">
        <v>1542</v>
      </c>
      <c r="BE77" s="159" t="s">
        <v>2978</v>
      </c>
      <c r="BF77" s="159" t="s">
        <v>1353</v>
      </c>
      <c r="BG77" s="159" t="s">
        <v>2979</v>
      </c>
      <c r="BH77" s="159" t="s">
        <v>1501</v>
      </c>
      <c r="BI77" s="159" t="s">
        <v>2980</v>
      </c>
      <c r="BJ77" s="159" t="s">
        <v>1359</v>
      </c>
      <c r="BK77" s="159" t="s">
        <v>2763</v>
      </c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59"/>
      <c r="BZ77" s="159"/>
      <c r="CA77" s="159"/>
      <c r="CB77" s="159"/>
      <c r="CC77" s="159"/>
      <c r="CD77" s="159"/>
      <c r="CE77" s="159"/>
      <c r="CF77" s="159"/>
      <c r="CG77" s="159"/>
      <c r="CH77" s="159"/>
      <c r="CI77" s="159"/>
      <c r="CJ77" s="159"/>
      <c r="CK77" s="159"/>
      <c r="CL77" s="159"/>
      <c r="CM77" s="159"/>
      <c r="CN77" s="159"/>
      <c r="CO77" s="159"/>
      <c r="CP77" s="159"/>
      <c r="CQ77" s="159"/>
      <c r="CR77" s="159"/>
      <c r="CS77" s="159"/>
      <c r="CT77" s="159"/>
      <c r="CU77" s="159"/>
      <c r="CV77" s="159"/>
      <c r="CW77" s="159"/>
      <c r="CX77" s="159"/>
      <c r="CY77" s="159"/>
      <c r="CZ77" s="159"/>
      <c r="DA77" s="223"/>
    </row>
    <row r="78" spans="2:105" x14ac:dyDescent="0.25">
      <c r="B78" s="222"/>
      <c r="C78" s="159" t="s">
        <v>2981</v>
      </c>
      <c r="D78" s="159" t="s">
        <v>2656</v>
      </c>
      <c r="E78" s="159" t="s">
        <v>916</v>
      </c>
      <c r="F78" s="159" t="s">
        <v>82</v>
      </c>
      <c r="G78" s="159"/>
      <c r="H78" s="159" t="s">
        <v>1098</v>
      </c>
      <c r="I78" s="159"/>
      <c r="J78" s="159" t="s">
        <v>1342</v>
      </c>
      <c r="K78" s="159" t="s">
        <v>2982</v>
      </c>
      <c r="L78" s="159" t="s">
        <v>2983</v>
      </c>
      <c r="M78" s="159" t="s">
        <v>2984</v>
      </c>
      <c r="N78" s="159" t="s">
        <v>1342</v>
      </c>
      <c r="O78" s="159" t="s">
        <v>1363</v>
      </c>
      <c r="P78" s="159" t="s">
        <v>1328</v>
      </c>
      <c r="Q78" s="159" t="s">
        <v>13</v>
      </c>
      <c r="R78" s="159" t="s">
        <v>1327</v>
      </c>
      <c r="S78" s="159" t="s">
        <v>1484</v>
      </c>
      <c r="T78" s="159" t="s">
        <v>91</v>
      </c>
      <c r="U78" s="159" t="s">
        <v>91</v>
      </c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59"/>
      <c r="AJ78" s="159"/>
      <c r="AK78" s="159" t="s">
        <v>1342</v>
      </c>
      <c r="AL78" s="159" t="s">
        <v>1346</v>
      </c>
      <c r="AM78" s="159" t="s">
        <v>1342</v>
      </c>
      <c r="AN78" s="159" t="s">
        <v>1938</v>
      </c>
      <c r="AO78" s="159" t="s">
        <v>91</v>
      </c>
      <c r="AP78" s="159" t="s">
        <v>2606</v>
      </c>
      <c r="AQ78" s="159" t="s">
        <v>1536</v>
      </c>
      <c r="AR78" s="159" t="s">
        <v>1348</v>
      </c>
      <c r="AS78" s="159" t="s">
        <v>2054</v>
      </c>
      <c r="AT78" s="159"/>
      <c r="AU78" s="159" t="s">
        <v>2983</v>
      </c>
      <c r="AV78" s="159" t="s">
        <v>1444</v>
      </c>
      <c r="AW78" s="159" t="s">
        <v>2985</v>
      </c>
      <c r="AX78" s="159" t="s">
        <v>1548</v>
      </c>
      <c r="AY78" s="159" t="s">
        <v>2301</v>
      </c>
      <c r="AZ78" s="159" t="s">
        <v>1438</v>
      </c>
      <c r="BA78" s="159" t="s">
        <v>2986</v>
      </c>
      <c r="BB78" s="159" t="s">
        <v>1439</v>
      </c>
      <c r="BC78" s="159" t="s">
        <v>2987</v>
      </c>
      <c r="BD78" s="159" t="s">
        <v>1542</v>
      </c>
      <c r="BE78" s="159" t="s">
        <v>2988</v>
      </c>
      <c r="BF78" s="159" t="s">
        <v>1353</v>
      </c>
      <c r="BG78" s="159" t="s">
        <v>2989</v>
      </c>
      <c r="BH78" s="159" t="s">
        <v>1501</v>
      </c>
      <c r="BI78" s="159" t="s">
        <v>2990</v>
      </c>
      <c r="BJ78" s="159" t="s">
        <v>1359</v>
      </c>
      <c r="BK78" s="159" t="s">
        <v>2991</v>
      </c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BZ78" s="159"/>
      <c r="CA78" s="159"/>
      <c r="CB78" s="159"/>
      <c r="CC78" s="159"/>
      <c r="CD78" s="159"/>
      <c r="CE78" s="159"/>
      <c r="CF78" s="159"/>
      <c r="CG78" s="159"/>
      <c r="CH78" s="159"/>
      <c r="CI78" s="159"/>
      <c r="CJ78" s="159"/>
      <c r="CK78" s="159"/>
      <c r="CL78" s="159"/>
      <c r="CM78" s="159"/>
      <c r="CN78" s="159"/>
      <c r="CO78" s="159"/>
      <c r="CP78" s="159"/>
      <c r="CQ78" s="159"/>
      <c r="CR78" s="159"/>
      <c r="CS78" s="159"/>
      <c r="CT78" s="159"/>
      <c r="CU78" s="159"/>
      <c r="CV78" s="159"/>
      <c r="CW78" s="159"/>
      <c r="CX78" s="159"/>
      <c r="CY78" s="159"/>
      <c r="CZ78" s="159"/>
      <c r="DA78" s="223"/>
    </row>
    <row r="79" spans="2:105" x14ac:dyDescent="0.25">
      <c r="B79" s="222"/>
      <c r="C79" s="159" t="s">
        <v>2992</v>
      </c>
      <c r="D79" s="159" t="s">
        <v>1710</v>
      </c>
      <c r="E79" s="159" t="s">
        <v>1049</v>
      </c>
      <c r="F79" s="159" t="s">
        <v>21</v>
      </c>
      <c r="G79" s="159"/>
      <c r="H79" s="159" t="s">
        <v>1098</v>
      </c>
      <c r="I79" s="159"/>
      <c r="J79" s="159" t="s">
        <v>1342</v>
      </c>
      <c r="K79" s="159" t="s">
        <v>2513</v>
      </c>
      <c r="L79" s="159" t="s">
        <v>2993</v>
      </c>
      <c r="M79" s="159" t="s">
        <v>2800</v>
      </c>
      <c r="N79" s="159" t="s">
        <v>1342</v>
      </c>
      <c r="O79" s="159" t="s">
        <v>1363</v>
      </c>
      <c r="P79" s="159" t="s">
        <v>1328</v>
      </c>
      <c r="Q79" s="159" t="s">
        <v>13</v>
      </c>
      <c r="R79" s="159" t="s">
        <v>1327</v>
      </c>
      <c r="S79" s="159" t="s">
        <v>1484</v>
      </c>
      <c r="T79" s="159" t="s">
        <v>91</v>
      </c>
      <c r="U79" s="159" t="s">
        <v>91</v>
      </c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59"/>
      <c r="AJ79" s="159"/>
      <c r="AK79" s="159" t="s">
        <v>1342</v>
      </c>
      <c r="AL79" s="159" t="s">
        <v>1346</v>
      </c>
      <c r="AM79" s="159" t="s">
        <v>1342</v>
      </c>
      <c r="AN79" s="159" t="s">
        <v>1938</v>
      </c>
      <c r="AO79" s="159" t="s">
        <v>91</v>
      </c>
      <c r="AP79" s="159" t="s">
        <v>2606</v>
      </c>
      <c r="AQ79" s="159" t="s">
        <v>1536</v>
      </c>
      <c r="AR79" s="159" t="s">
        <v>1348</v>
      </c>
      <c r="AS79" s="159" t="s">
        <v>2061</v>
      </c>
      <c r="AT79" s="159"/>
      <c r="AU79" s="159" t="s">
        <v>2993</v>
      </c>
      <c r="AV79" s="159" t="s">
        <v>1444</v>
      </c>
      <c r="AW79" s="159" t="s">
        <v>2994</v>
      </c>
      <c r="AX79" s="159" t="s">
        <v>1548</v>
      </c>
      <c r="AY79" s="159" t="s">
        <v>1459</v>
      </c>
      <c r="AZ79" s="159" t="s">
        <v>1438</v>
      </c>
      <c r="BA79" s="159" t="s">
        <v>2995</v>
      </c>
      <c r="BB79" s="159" t="s">
        <v>1439</v>
      </c>
      <c r="BC79" s="159" t="s">
        <v>2996</v>
      </c>
      <c r="BD79" s="159" t="s">
        <v>1542</v>
      </c>
      <c r="BE79" s="159" t="s">
        <v>2997</v>
      </c>
      <c r="BF79" s="159" t="s">
        <v>1353</v>
      </c>
      <c r="BG79" s="159" t="s">
        <v>2998</v>
      </c>
      <c r="BH79" s="159" t="s">
        <v>1501</v>
      </c>
      <c r="BI79" s="159" t="s">
        <v>2999</v>
      </c>
      <c r="BJ79" s="159" t="s">
        <v>1359</v>
      </c>
      <c r="BK79" s="159" t="s">
        <v>3000</v>
      </c>
      <c r="BL79" s="159"/>
      <c r="BM79" s="159"/>
      <c r="BN79" s="159"/>
      <c r="BO79" s="159"/>
      <c r="BP79" s="159"/>
      <c r="BQ79" s="159"/>
      <c r="BR79" s="159"/>
      <c r="BS79" s="159"/>
      <c r="BT79" s="159"/>
      <c r="BU79" s="159"/>
      <c r="BV79" s="159"/>
      <c r="BW79" s="159"/>
      <c r="BX79" s="159"/>
      <c r="BY79" s="159"/>
      <c r="BZ79" s="159"/>
      <c r="CA79" s="159"/>
      <c r="CB79" s="159"/>
      <c r="CC79" s="159"/>
      <c r="CD79" s="159"/>
      <c r="CE79" s="159"/>
      <c r="CF79" s="159"/>
      <c r="CG79" s="159"/>
      <c r="CH79" s="159"/>
      <c r="CI79" s="159"/>
      <c r="CJ79" s="159"/>
      <c r="CK79" s="159"/>
      <c r="CL79" s="159"/>
      <c r="CM79" s="159"/>
      <c r="CN79" s="159"/>
      <c r="CO79" s="159"/>
      <c r="CP79" s="159"/>
      <c r="CQ79" s="159"/>
      <c r="CR79" s="159"/>
      <c r="CS79" s="159"/>
      <c r="CT79" s="159"/>
      <c r="CU79" s="159"/>
      <c r="CV79" s="159"/>
      <c r="CW79" s="159"/>
      <c r="CX79" s="159"/>
      <c r="CY79" s="159"/>
      <c r="CZ79" s="159"/>
      <c r="DA79" s="223"/>
    </row>
    <row r="80" spans="2:105" x14ac:dyDescent="0.25">
      <c r="B80" s="222"/>
      <c r="C80" s="159" t="s">
        <v>1688</v>
      </c>
      <c r="D80" s="159" t="s">
        <v>1689</v>
      </c>
      <c r="E80" s="159" t="s">
        <v>538</v>
      </c>
      <c r="F80" s="159" t="s">
        <v>537</v>
      </c>
      <c r="G80" s="159"/>
      <c r="H80" s="159" t="s">
        <v>1098</v>
      </c>
      <c r="I80" s="159"/>
      <c r="J80" s="159" t="s">
        <v>1342</v>
      </c>
      <c r="K80" s="159" t="s">
        <v>3001</v>
      </c>
      <c r="L80" s="159" t="s">
        <v>3002</v>
      </c>
      <c r="M80" s="159" t="s">
        <v>3003</v>
      </c>
      <c r="N80" s="159" t="s">
        <v>1342</v>
      </c>
      <c r="O80" s="159" t="s">
        <v>1349</v>
      </c>
      <c r="P80" s="159" t="s">
        <v>1330</v>
      </c>
      <c r="Q80" s="159" t="s">
        <v>3</v>
      </c>
      <c r="R80" s="159" t="s">
        <v>1327</v>
      </c>
      <c r="S80" s="159" t="s">
        <v>1484</v>
      </c>
      <c r="T80" s="159" t="s">
        <v>91</v>
      </c>
      <c r="U80" s="159" t="s">
        <v>91</v>
      </c>
      <c r="V80" s="159"/>
      <c r="W80" s="159"/>
      <c r="X80" s="159"/>
      <c r="Y80" s="159"/>
      <c r="Z80" s="159"/>
      <c r="AA80" s="159"/>
      <c r="AB80" s="159"/>
      <c r="AC80" s="159"/>
      <c r="AD80" s="159"/>
      <c r="AE80" s="159"/>
      <c r="AF80" s="159"/>
      <c r="AG80" s="159"/>
      <c r="AH80" s="159"/>
      <c r="AI80" s="159"/>
      <c r="AJ80" s="159"/>
      <c r="AK80" s="159" t="s">
        <v>1342</v>
      </c>
      <c r="AL80" s="159" t="s">
        <v>1346</v>
      </c>
      <c r="AM80" s="159" t="s">
        <v>1342</v>
      </c>
      <c r="AN80" s="159" t="s">
        <v>1938</v>
      </c>
      <c r="AO80" s="159" t="s">
        <v>91</v>
      </c>
      <c r="AP80" s="159" t="s">
        <v>2606</v>
      </c>
      <c r="AQ80" s="159" t="s">
        <v>1536</v>
      </c>
      <c r="AR80" s="159" t="s">
        <v>1348</v>
      </c>
      <c r="AS80" s="159" t="s">
        <v>2012</v>
      </c>
      <c r="AT80" s="159"/>
      <c r="AU80" s="159" t="s">
        <v>3002</v>
      </c>
      <c r="AV80" s="159" t="s">
        <v>1444</v>
      </c>
      <c r="AW80" s="159" t="s">
        <v>3004</v>
      </c>
      <c r="AX80" s="159" t="s">
        <v>1548</v>
      </c>
      <c r="AY80" s="159" t="s">
        <v>2406</v>
      </c>
      <c r="AZ80" s="159" t="s">
        <v>1438</v>
      </c>
      <c r="BA80" s="159" t="s">
        <v>3005</v>
      </c>
      <c r="BB80" s="159" t="s">
        <v>1439</v>
      </c>
      <c r="BC80" s="159" t="s">
        <v>3006</v>
      </c>
      <c r="BD80" s="159" t="s">
        <v>1542</v>
      </c>
      <c r="BE80" s="159" t="s">
        <v>3007</v>
      </c>
      <c r="BF80" s="159" t="s">
        <v>1353</v>
      </c>
      <c r="BG80" s="159" t="s">
        <v>3008</v>
      </c>
      <c r="BH80" s="159" t="s">
        <v>1501</v>
      </c>
      <c r="BI80" s="159" t="s">
        <v>3009</v>
      </c>
      <c r="BJ80" s="159" t="s">
        <v>1359</v>
      </c>
      <c r="BK80" s="159" t="s">
        <v>3010</v>
      </c>
      <c r="BL80" s="159"/>
      <c r="BM80" s="159"/>
      <c r="BN80" s="159"/>
      <c r="BO80" s="159"/>
      <c r="BP80" s="159"/>
      <c r="BQ80" s="159"/>
      <c r="BR80" s="159"/>
      <c r="BS80" s="159"/>
      <c r="BT80" s="159"/>
      <c r="BU80" s="159"/>
      <c r="BV80" s="159"/>
      <c r="BW80" s="159"/>
      <c r="BX80" s="159"/>
      <c r="BY80" s="159"/>
      <c r="BZ80" s="159"/>
      <c r="CA80" s="159"/>
      <c r="CB80" s="159"/>
      <c r="CC80" s="159"/>
      <c r="CD80" s="159"/>
      <c r="CE80" s="159"/>
      <c r="CF80" s="159"/>
      <c r="CG80" s="159"/>
      <c r="CH80" s="159"/>
      <c r="CI80" s="159"/>
      <c r="CJ80" s="159"/>
      <c r="CK80" s="159"/>
      <c r="CL80" s="159"/>
      <c r="CM80" s="159"/>
      <c r="CN80" s="159"/>
      <c r="CO80" s="159"/>
      <c r="CP80" s="159"/>
      <c r="CQ80" s="159"/>
      <c r="CR80" s="159"/>
      <c r="CS80" s="159"/>
      <c r="CT80" s="159"/>
      <c r="CU80" s="159"/>
      <c r="CV80" s="159"/>
      <c r="CW80" s="159"/>
      <c r="CX80" s="159"/>
      <c r="CY80" s="159"/>
      <c r="CZ80" s="159"/>
      <c r="DA80" s="223"/>
    </row>
    <row r="81" spans="2:105" x14ac:dyDescent="0.25">
      <c r="B81" s="222"/>
      <c r="C81" s="159" t="s">
        <v>1672</v>
      </c>
      <c r="D81" s="159" t="s">
        <v>1673</v>
      </c>
      <c r="E81" s="159" t="s">
        <v>544</v>
      </c>
      <c r="F81" s="159" t="s">
        <v>102</v>
      </c>
      <c r="G81" s="159"/>
      <c r="H81" s="159" t="s">
        <v>1098</v>
      </c>
      <c r="I81" s="159"/>
      <c r="J81" s="159" t="s">
        <v>1342</v>
      </c>
      <c r="K81" s="159" t="s">
        <v>1667</v>
      </c>
      <c r="L81" s="159" t="s">
        <v>3011</v>
      </c>
      <c r="M81" s="159" t="s">
        <v>3012</v>
      </c>
      <c r="N81" s="159" t="s">
        <v>1342</v>
      </c>
      <c r="O81" s="159" t="s">
        <v>1363</v>
      </c>
      <c r="P81" s="159" t="s">
        <v>1328</v>
      </c>
      <c r="Q81" s="159" t="s">
        <v>13</v>
      </c>
      <c r="R81" s="159" t="s">
        <v>1327</v>
      </c>
      <c r="S81" s="159" t="s">
        <v>1484</v>
      </c>
      <c r="T81" s="159" t="s">
        <v>91</v>
      </c>
      <c r="U81" s="159" t="s">
        <v>91</v>
      </c>
      <c r="V81" s="159"/>
      <c r="W81" s="159"/>
      <c r="X81" s="159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59"/>
      <c r="AJ81" s="159"/>
      <c r="AK81" s="159" t="s">
        <v>1342</v>
      </c>
      <c r="AL81" s="159" t="s">
        <v>1346</v>
      </c>
      <c r="AM81" s="159" t="s">
        <v>1342</v>
      </c>
      <c r="AN81" s="159" t="s">
        <v>1938</v>
      </c>
      <c r="AO81" s="159" t="s">
        <v>91</v>
      </c>
      <c r="AP81" s="159" t="s">
        <v>2606</v>
      </c>
      <c r="AQ81" s="159" t="s">
        <v>1536</v>
      </c>
      <c r="AR81" s="159" t="s">
        <v>1348</v>
      </c>
      <c r="AS81" s="159" t="s">
        <v>1982</v>
      </c>
      <c r="AT81" s="159"/>
      <c r="AU81" s="159" t="s">
        <v>3011</v>
      </c>
      <c r="AV81" s="159" t="s">
        <v>1444</v>
      </c>
      <c r="AW81" s="159" t="s">
        <v>3013</v>
      </c>
      <c r="AX81" s="159" t="s">
        <v>1548</v>
      </c>
      <c r="AY81" s="159" t="s">
        <v>1508</v>
      </c>
      <c r="AZ81" s="159" t="s">
        <v>1438</v>
      </c>
      <c r="BA81" s="159" t="s">
        <v>2051</v>
      </c>
      <c r="BB81" s="159" t="s">
        <v>1439</v>
      </c>
      <c r="BC81" s="159" t="s">
        <v>3014</v>
      </c>
      <c r="BD81" s="159" t="s">
        <v>1542</v>
      </c>
      <c r="BE81" s="159" t="s">
        <v>3015</v>
      </c>
      <c r="BF81" s="159" t="s">
        <v>1353</v>
      </c>
      <c r="BG81" s="159" t="s">
        <v>3016</v>
      </c>
      <c r="BH81" s="159" t="s">
        <v>1501</v>
      </c>
      <c r="BI81" s="159" t="s">
        <v>3017</v>
      </c>
      <c r="BJ81" s="159" t="s">
        <v>1359</v>
      </c>
      <c r="BK81" s="159" t="s">
        <v>3018</v>
      </c>
      <c r="BL81" s="159"/>
      <c r="BM81" s="159"/>
      <c r="BN81" s="159"/>
      <c r="BO81" s="159"/>
      <c r="BP81" s="159"/>
      <c r="BQ81" s="159"/>
      <c r="BR81" s="159"/>
      <c r="BS81" s="159"/>
      <c r="BT81" s="159"/>
      <c r="BU81" s="159"/>
      <c r="BV81" s="159"/>
      <c r="BW81" s="159"/>
      <c r="BX81" s="159"/>
      <c r="BY81" s="159"/>
      <c r="BZ81" s="159"/>
      <c r="CA81" s="159"/>
      <c r="CB81" s="159"/>
      <c r="CC81" s="159"/>
      <c r="CD81" s="159"/>
      <c r="CE81" s="159"/>
      <c r="CF81" s="159"/>
      <c r="CG81" s="159"/>
      <c r="CH81" s="159"/>
      <c r="CI81" s="159"/>
      <c r="CJ81" s="159"/>
      <c r="CK81" s="159"/>
      <c r="CL81" s="159"/>
      <c r="CM81" s="159"/>
      <c r="CN81" s="159"/>
      <c r="CO81" s="159"/>
      <c r="CP81" s="159"/>
      <c r="CQ81" s="159"/>
      <c r="CR81" s="159"/>
      <c r="CS81" s="159"/>
      <c r="CT81" s="159"/>
      <c r="CU81" s="159"/>
      <c r="CV81" s="159"/>
      <c r="CW81" s="159"/>
      <c r="CX81" s="159"/>
      <c r="CY81" s="159"/>
      <c r="CZ81" s="159"/>
      <c r="DA81" s="223"/>
    </row>
    <row r="82" spans="2:105" x14ac:dyDescent="0.25">
      <c r="B82" s="222"/>
      <c r="C82" s="159" t="s">
        <v>1707</v>
      </c>
      <c r="D82" s="159" t="s">
        <v>1708</v>
      </c>
      <c r="E82" s="159" t="s">
        <v>693</v>
      </c>
      <c r="F82" s="159" t="s">
        <v>959</v>
      </c>
      <c r="G82" s="159"/>
      <c r="H82" s="159" t="s">
        <v>1098</v>
      </c>
      <c r="I82" s="159"/>
      <c r="J82" s="159" t="s">
        <v>1342</v>
      </c>
      <c r="K82" s="159" t="s">
        <v>3019</v>
      </c>
      <c r="L82" s="159" t="s">
        <v>3020</v>
      </c>
      <c r="M82" s="159" t="s">
        <v>3021</v>
      </c>
      <c r="N82" s="159" t="s">
        <v>1342</v>
      </c>
      <c r="O82" s="159" t="s">
        <v>1363</v>
      </c>
      <c r="P82" s="159" t="s">
        <v>1328</v>
      </c>
      <c r="Q82" s="159" t="s">
        <v>13</v>
      </c>
      <c r="R82" s="159" t="s">
        <v>1327</v>
      </c>
      <c r="S82" s="159" t="s">
        <v>1484</v>
      </c>
      <c r="T82" s="159" t="s">
        <v>91</v>
      </c>
      <c r="U82" s="159" t="s">
        <v>91</v>
      </c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 t="s">
        <v>1342</v>
      </c>
      <c r="AL82" s="159" t="s">
        <v>1346</v>
      </c>
      <c r="AM82" s="159" t="s">
        <v>1342</v>
      </c>
      <c r="AN82" s="159" t="s">
        <v>1938</v>
      </c>
      <c r="AO82" s="159" t="s">
        <v>91</v>
      </c>
      <c r="AP82" s="159" t="s">
        <v>2606</v>
      </c>
      <c r="AQ82" s="159" t="s">
        <v>1536</v>
      </c>
      <c r="AR82" s="159" t="s">
        <v>1348</v>
      </c>
      <c r="AS82" s="159" t="s">
        <v>2446</v>
      </c>
      <c r="AT82" s="159"/>
      <c r="AU82" s="159" t="s">
        <v>3020</v>
      </c>
      <c r="AV82" s="159" t="s">
        <v>1444</v>
      </c>
      <c r="AW82" s="159" t="s">
        <v>3022</v>
      </c>
      <c r="AX82" s="159" t="s">
        <v>1548</v>
      </c>
      <c r="AY82" s="159" t="s">
        <v>2316</v>
      </c>
      <c r="AZ82" s="159" t="s">
        <v>1438</v>
      </c>
      <c r="BA82" s="159" t="s">
        <v>3023</v>
      </c>
      <c r="BB82" s="159" t="s">
        <v>1439</v>
      </c>
      <c r="BC82" s="159" t="s">
        <v>3024</v>
      </c>
      <c r="BD82" s="159" t="s">
        <v>1542</v>
      </c>
      <c r="BE82" s="159" t="s">
        <v>2174</v>
      </c>
      <c r="BF82" s="159" t="s">
        <v>1353</v>
      </c>
      <c r="BG82" s="159" t="s">
        <v>3025</v>
      </c>
      <c r="BH82" s="159" t="s">
        <v>1501</v>
      </c>
      <c r="BI82" s="159" t="s">
        <v>3026</v>
      </c>
      <c r="BJ82" s="159" t="s">
        <v>1359</v>
      </c>
      <c r="BK82" s="159" t="s">
        <v>3027</v>
      </c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159"/>
      <c r="BW82" s="159"/>
      <c r="BX82" s="159"/>
      <c r="BY82" s="159"/>
      <c r="BZ82" s="159"/>
      <c r="CA82" s="159"/>
      <c r="CB82" s="159"/>
      <c r="CC82" s="159"/>
      <c r="CD82" s="159"/>
      <c r="CE82" s="159"/>
      <c r="CF82" s="159"/>
      <c r="CG82" s="159"/>
      <c r="CH82" s="159"/>
      <c r="CI82" s="159"/>
      <c r="CJ82" s="159"/>
      <c r="CK82" s="159"/>
      <c r="CL82" s="159"/>
      <c r="CM82" s="159"/>
      <c r="CN82" s="159"/>
      <c r="CO82" s="159"/>
      <c r="CP82" s="159"/>
      <c r="CQ82" s="159"/>
      <c r="CR82" s="159"/>
      <c r="CS82" s="159"/>
      <c r="CT82" s="159"/>
      <c r="CU82" s="159"/>
      <c r="CV82" s="159"/>
      <c r="CW82" s="159"/>
      <c r="CX82" s="159"/>
      <c r="CY82" s="159"/>
      <c r="CZ82" s="159"/>
      <c r="DA82" s="223"/>
    </row>
    <row r="83" spans="2:105" x14ac:dyDescent="0.25">
      <c r="B83" s="222"/>
      <c r="C83" s="159" t="s">
        <v>3028</v>
      </c>
      <c r="D83" s="159" t="s">
        <v>1347</v>
      </c>
      <c r="E83" s="159" t="s">
        <v>849</v>
      </c>
      <c r="F83" s="159" t="s">
        <v>848</v>
      </c>
      <c r="G83" s="159"/>
      <c r="H83" s="159" t="s">
        <v>1098</v>
      </c>
      <c r="I83" s="159"/>
      <c r="J83" s="159" t="s">
        <v>1342</v>
      </c>
      <c r="K83" s="159" t="s">
        <v>1826</v>
      </c>
      <c r="L83" s="159" t="s">
        <v>3029</v>
      </c>
      <c r="M83" s="159" t="s">
        <v>3030</v>
      </c>
      <c r="N83" s="159" t="s">
        <v>1342</v>
      </c>
      <c r="O83" s="159" t="s">
        <v>1363</v>
      </c>
      <c r="P83" s="159" t="s">
        <v>1328</v>
      </c>
      <c r="Q83" s="159" t="s">
        <v>13</v>
      </c>
      <c r="R83" s="159" t="s">
        <v>1327</v>
      </c>
      <c r="S83" s="159" t="s">
        <v>1484</v>
      </c>
      <c r="T83" s="159" t="s">
        <v>91</v>
      </c>
      <c r="U83" s="159" t="s">
        <v>91</v>
      </c>
      <c r="V83" s="159"/>
      <c r="W83" s="159"/>
      <c r="X83" s="159"/>
      <c r="Y83" s="159"/>
      <c r="Z83" s="159"/>
      <c r="AA83" s="159"/>
      <c r="AB83" s="159"/>
      <c r="AC83" s="159"/>
      <c r="AD83" s="159"/>
      <c r="AE83" s="159"/>
      <c r="AF83" s="159"/>
      <c r="AG83" s="159"/>
      <c r="AH83" s="159"/>
      <c r="AI83" s="159"/>
      <c r="AJ83" s="159"/>
      <c r="AK83" s="159" t="s">
        <v>1342</v>
      </c>
      <c r="AL83" s="159" t="s">
        <v>1346</v>
      </c>
      <c r="AM83" s="159" t="s">
        <v>1342</v>
      </c>
      <c r="AN83" s="159" t="s">
        <v>1938</v>
      </c>
      <c r="AO83" s="159" t="s">
        <v>91</v>
      </c>
      <c r="AP83" s="159" t="s">
        <v>2606</v>
      </c>
      <c r="AQ83" s="159" t="s">
        <v>1536</v>
      </c>
      <c r="AR83" s="159" t="s">
        <v>1348</v>
      </c>
      <c r="AS83" s="159" t="s">
        <v>1972</v>
      </c>
      <c r="AT83" s="159"/>
      <c r="AU83" s="159" t="s">
        <v>3029</v>
      </c>
      <c r="AV83" s="159" t="s">
        <v>1444</v>
      </c>
      <c r="AW83" s="159" t="s">
        <v>3031</v>
      </c>
      <c r="AX83" s="159" t="s">
        <v>1548</v>
      </c>
      <c r="AY83" s="159" t="s">
        <v>3032</v>
      </c>
      <c r="AZ83" s="159" t="s">
        <v>1438</v>
      </c>
      <c r="BA83" s="159" t="s">
        <v>3033</v>
      </c>
      <c r="BB83" s="159" t="s">
        <v>1439</v>
      </c>
      <c r="BC83" s="159" t="s">
        <v>3034</v>
      </c>
      <c r="BD83" s="159" t="s">
        <v>1542</v>
      </c>
      <c r="BE83" s="159" t="s">
        <v>3035</v>
      </c>
      <c r="BF83" s="159" t="s">
        <v>1353</v>
      </c>
      <c r="BG83" s="159" t="s">
        <v>3036</v>
      </c>
      <c r="BH83" s="159" t="s">
        <v>1501</v>
      </c>
      <c r="BI83" s="159" t="s">
        <v>3037</v>
      </c>
      <c r="BJ83" s="159" t="s">
        <v>1359</v>
      </c>
      <c r="BK83" s="159" t="s">
        <v>3038</v>
      </c>
      <c r="BL83" s="159"/>
      <c r="BM83" s="159"/>
      <c r="BN83" s="159"/>
      <c r="BO83" s="159"/>
      <c r="BP83" s="159"/>
      <c r="BQ83" s="159"/>
      <c r="BR83" s="159"/>
      <c r="BS83" s="159"/>
      <c r="BT83" s="159"/>
      <c r="BU83" s="159"/>
      <c r="BV83" s="159"/>
      <c r="BW83" s="159"/>
      <c r="BX83" s="159"/>
      <c r="BY83" s="159"/>
      <c r="BZ83" s="159"/>
      <c r="CA83" s="159"/>
      <c r="CB83" s="159"/>
      <c r="CC83" s="159"/>
      <c r="CD83" s="159"/>
      <c r="CE83" s="159"/>
      <c r="CF83" s="159"/>
      <c r="CG83" s="159"/>
      <c r="CH83" s="159"/>
      <c r="CI83" s="159"/>
      <c r="CJ83" s="159"/>
      <c r="CK83" s="159"/>
      <c r="CL83" s="159"/>
      <c r="CM83" s="159"/>
      <c r="CN83" s="159"/>
      <c r="CO83" s="159"/>
      <c r="CP83" s="159"/>
      <c r="CQ83" s="159"/>
      <c r="CR83" s="159"/>
      <c r="CS83" s="159"/>
      <c r="CT83" s="159"/>
      <c r="CU83" s="159"/>
      <c r="CV83" s="159"/>
      <c r="CW83" s="159"/>
      <c r="CX83" s="159"/>
      <c r="CY83" s="159"/>
      <c r="CZ83" s="159"/>
      <c r="DA83" s="223"/>
    </row>
    <row r="84" spans="2:105" x14ac:dyDescent="0.25">
      <c r="B84" s="222"/>
      <c r="C84" s="159" t="s">
        <v>3039</v>
      </c>
      <c r="D84" s="159" t="s">
        <v>3040</v>
      </c>
      <c r="E84" s="159" t="s">
        <v>946</v>
      </c>
      <c r="F84" s="159" t="s">
        <v>126</v>
      </c>
      <c r="G84" s="159"/>
      <c r="H84" s="159" t="s">
        <v>1098</v>
      </c>
      <c r="I84" s="159"/>
      <c r="J84" s="159" t="s">
        <v>1342</v>
      </c>
      <c r="K84" s="159" t="s">
        <v>3041</v>
      </c>
      <c r="L84" s="159" t="s">
        <v>3042</v>
      </c>
      <c r="M84" s="159" t="s">
        <v>3043</v>
      </c>
      <c r="N84" s="159" t="s">
        <v>1342</v>
      </c>
      <c r="O84" s="159" t="s">
        <v>1363</v>
      </c>
      <c r="P84" s="159" t="s">
        <v>1328</v>
      </c>
      <c r="Q84" s="159" t="s">
        <v>13</v>
      </c>
      <c r="R84" s="159" t="s">
        <v>1327</v>
      </c>
      <c r="S84" s="159" t="s">
        <v>1484</v>
      </c>
      <c r="T84" s="159" t="s">
        <v>91</v>
      </c>
      <c r="U84" s="159" t="s">
        <v>91</v>
      </c>
      <c r="V84" s="159"/>
      <c r="W84" s="159"/>
      <c r="X84" s="159"/>
      <c r="Y84" s="159"/>
      <c r="Z84" s="159"/>
      <c r="AA84" s="159"/>
      <c r="AB84" s="159"/>
      <c r="AC84" s="159"/>
      <c r="AD84" s="159"/>
      <c r="AE84" s="159"/>
      <c r="AF84" s="159"/>
      <c r="AG84" s="159"/>
      <c r="AH84" s="159"/>
      <c r="AI84" s="159"/>
      <c r="AJ84" s="159"/>
      <c r="AK84" s="159" t="s">
        <v>1342</v>
      </c>
      <c r="AL84" s="159" t="s">
        <v>1346</v>
      </c>
      <c r="AM84" s="159" t="s">
        <v>1342</v>
      </c>
      <c r="AN84" s="159" t="s">
        <v>1938</v>
      </c>
      <c r="AO84" s="159" t="s">
        <v>91</v>
      </c>
      <c r="AP84" s="159" t="s">
        <v>2606</v>
      </c>
      <c r="AQ84" s="159" t="s">
        <v>1536</v>
      </c>
      <c r="AR84" s="159" t="s">
        <v>1348</v>
      </c>
      <c r="AS84" s="159" t="s">
        <v>2712</v>
      </c>
      <c r="AT84" s="159"/>
      <c r="AU84" s="159" t="s">
        <v>3042</v>
      </c>
      <c r="AV84" s="159" t="s">
        <v>1444</v>
      </c>
      <c r="AW84" s="159" t="s">
        <v>3044</v>
      </c>
      <c r="AX84" s="159" t="s">
        <v>1548</v>
      </c>
      <c r="AY84" s="159" t="s">
        <v>3045</v>
      </c>
      <c r="AZ84" s="159" t="s">
        <v>1438</v>
      </c>
      <c r="BA84" s="159" t="s">
        <v>3046</v>
      </c>
      <c r="BB84" s="159" t="s">
        <v>1439</v>
      </c>
      <c r="BC84" s="159" t="s">
        <v>3047</v>
      </c>
      <c r="BD84" s="159" t="s">
        <v>1542</v>
      </c>
      <c r="BE84" s="159" t="s">
        <v>3048</v>
      </c>
      <c r="BF84" s="159" t="s">
        <v>1353</v>
      </c>
      <c r="BG84" s="159" t="s">
        <v>3049</v>
      </c>
      <c r="BH84" s="159" t="s">
        <v>1501</v>
      </c>
      <c r="BI84" s="159" t="s">
        <v>3050</v>
      </c>
      <c r="BJ84" s="159" t="s">
        <v>1359</v>
      </c>
      <c r="BK84" s="159" t="s">
        <v>3051</v>
      </c>
      <c r="BL84" s="159"/>
      <c r="BM84" s="159"/>
      <c r="BN84" s="159"/>
      <c r="BO84" s="159"/>
      <c r="BP84" s="159"/>
      <c r="BQ84" s="159"/>
      <c r="BR84" s="159"/>
      <c r="BS84" s="159"/>
      <c r="BT84" s="159"/>
      <c r="BU84" s="159"/>
      <c r="BV84" s="159"/>
      <c r="BW84" s="159"/>
      <c r="BX84" s="159"/>
      <c r="BY84" s="159"/>
      <c r="BZ84" s="159"/>
      <c r="CA84" s="159"/>
      <c r="CB84" s="159"/>
      <c r="CC84" s="159"/>
      <c r="CD84" s="159"/>
      <c r="CE84" s="159"/>
      <c r="CF84" s="159"/>
      <c r="CG84" s="159"/>
      <c r="CH84" s="159"/>
      <c r="CI84" s="159"/>
      <c r="CJ84" s="159"/>
      <c r="CK84" s="159"/>
      <c r="CL84" s="159"/>
      <c r="CM84" s="159"/>
      <c r="CN84" s="159"/>
      <c r="CO84" s="159"/>
      <c r="CP84" s="159"/>
      <c r="CQ84" s="159"/>
      <c r="CR84" s="159"/>
      <c r="CS84" s="159"/>
      <c r="CT84" s="159"/>
      <c r="CU84" s="159"/>
      <c r="CV84" s="159"/>
      <c r="CW84" s="159"/>
      <c r="CX84" s="159"/>
      <c r="CY84" s="159"/>
      <c r="CZ84" s="159"/>
      <c r="DA84" s="223"/>
    </row>
    <row r="85" spans="2:105" x14ac:dyDescent="0.25">
      <c r="B85" s="222"/>
      <c r="C85" s="159" t="s">
        <v>3052</v>
      </c>
      <c r="D85" s="159" t="s">
        <v>1503</v>
      </c>
      <c r="E85" s="159" t="s">
        <v>1051</v>
      </c>
      <c r="F85" s="159" t="s">
        <v>725</v>
      </c>
      <c r="G85" s="159"/>
      <c r="H85" s="159" t="s">
        <v>1098</v>
      </c>
      <c r="I85" s="159"/>
      <c r="J85" s="159" t="s">
        <v>1342</v>
      </c>
      <c r="K85" s="159" t="s">
        <v>3053</v>
      </c>
      <c r="L85" s="159" t="s">
        <v>3054</v>
      </c>
      <c r="M85" s="159" t="s">
        <v>3055</v>
      </c>
      <c r="N85" s="159" t="s">
        <v>1342</v>
      </c>
      <c r="O85" s="159" t="s">
        <v>1363</v>
      </c>
      <c r="P85" s="159" t="s">
        <v>1328</v>
      </c>
      <c r="Q85" s="159" t="s">
        <v>13</v>
      </c>
      <c r="R85" s="159" t="s">
        <v>1327</v>
      </c>
      <c r="S85" s="159" t="s">
        <v>1484</v>
      </c>
      <c r="T85" s="159" t="s">
        <v>91</v>
      </c>
      <c r="U85" s="159" t="s">
        <v>91</v>
      </c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 t="s">
        <v>1342</v>
      </c>
      <c r="AL85" s="159" t="s">
        <v>1346</v>
      </c>
      <c r="AM85" s="159" t="s">
        <v>1342</v>
      </c>
      <c r="AN85" s="159" t="s">
        <v>1938</v>
      </c>
      <c r="AO85" s="159" t="s">
        <v>91</v>
      </c>
      <c r="AP85" s="159" t="s">
        <v>2606</v>
      </c>
      <c r="AQ85" s="159" t="s">
        <v>1536</v>
      </c>
      <c r="AR85" s="159" t="s">
        <v>1348</v>
      </c>
      <c r="AS85" s="159" t="s">
        <v>3056</v>
      </c>
      <c r="AT85" s="159"/>
      <c r="AU85" s="159" t="s">
        <v>3054</v>
      </c>
      <c r="AV85" s="159" t="s">
        <v>1444</v>
      </c>
      <c r="AW85" s="159" t="s">
        <v>1966</v>
      </c>
      <c r="AX85" s="159" t="s">
        <v>1548</v>
      </c>
      <c r="AY85" s="159" t="s">
        <v>1955</v>
      </c>
      <c r="AZ85" s="159" t="s">
        <v>1438</v>
      </c>
      <c r="BA85" s="159" t="s">
        <v>1770</v>
      </c>
      <c r="BB85" s="159" t="s">
        <v>1439</v>
      </c>
      <c r="BC85" s="159" t="s">
        <v>3057</v>
      </c>
      <c r="BD85" s="159" t="s">
        <v>1542</v>
      </c>
      <c r="BE85" s="159" t="s">
        <v>3058</v>
      </c>
      <c r="BF85" s="159" t="s">
        <v>1353</v>
      </c>
      <c r="BG85" s="159" t="s">
        <v>3059</v>
      </c>
      <c r="BH85" s="159" t="s">
        <v>1501</v>
      </c>
      <c r="BI85" s="159" t="s">
        <v>3060</v>
      </c>
      <c r="BJ85" s="159" t="s">
        <v>1359</v>
      </c>
      <c r="BK85" s="159" t="s">
        <v>3061</v>
      </c>
      <c r="BL85" s="159"/>
      <c r="BM85" s="159"/>
      <c r="BN85" s="159"/>
      <c r="BO85" s="159"/>
      <c r="BP85" s="159"/>
      <c r="BQ85" s="159"/>
      <c r="BR85" s="159"/>
      <c r="BS85" s="159"/>
      <c r="BT85" s="159"/>
      <c r="BU85" s="159"/>
      <c r="BV85" s="159"/>
      <c r="BW85" s="159"/>
      <c r="BX85" s="159"/>
      <c r="BY85" s="159"/>
      <c r="BZ85" s="159"/>
      <c r="CA85" s="159"/>
      <c r="CB85" s="159"/>
      <c r="CC85" s="159"/>
      <c r="CD85" s="159"/>
      <c r="CE85" s="159"/>
      <c r="CF85" s="159"/>
      <c r="CG85" s="159"/>
      <c r="CH85" s="159"/>
      <c r="CI85" s="159"/>
      <c r="CJ85" s="159"/>
      <c r="CK85" s="159"/>
      <c r="CL85" s="159"/>
      <c r="CM85" s="159"/>
      <c r="CN85" s="159"/>
      <c r="CO85" s="159"/>
      <c r="CP85" s="159"/>
      <c r="CQ85" s="159"/>
      <c r="CR85" s="159"/>
      <c r="CS85" s="159"/>
      <c r="CT85" s="159"/>
      <c r="CU85" s="159"/>
      <c r="CV85" s="159"/>
      <c r="CW85" s="159"/>
      <c r="CX85" s="159"/>
      <c r="CY85" s="159"/>
      <c r="CZ85" s="159"/>
      <c r="DA85" s="223"/>
    </row>
    <row r="86" spans="2:105" x14ac:dyDescent="0.25">
      <c r="B86" s="222"/>
      <c r="C86" s="159" t="s">
        <v>1678</v>
      </c>
      <c r="D86" s="159" t="s">
        <v>1679</v>
      </c>
      <c r="E86" s="159" t="s">
        <v>901</v>
      </c>
      <c r="F86" s="159" t="s">
        <v>160</v>
      </c>
      <c r="G86" s="159"/>
      <c r="H86" s="159" t="s">
        <v>1098</v>
      </c>
      <c r="I86" s="159"/>
      <c r="J86" s="159" t="s">
        <v>1342</v>
      </c>
      <c r="K86" s="159" t="s">
        <v>3062</v>
      </c>
      <c r="L86" s="159" t="s">
        <v>3063</v>
      </c>
      <c r="M86" s="159" t="s">
        <v>3064</v>
      </c>
      <c r="N86" s="159" t="s">
        <v>1342</v>
      </c>
      <c r="O86" s="159" t="s">
        <v>1363</v>
      </c>
      <c r="P86" s="159" t="s">
        <v>1328</v>
      </c>
      <c r="Q86" s="159" t="s">
        <v>13</v>
      </c>
      <c r="R86" s="159" t="s">
        <v>1327</v>
      </c>
      <c r="S86" s="159" t="s">
        <v>1484</v>
      </c>
      <c r="T86" s="159" t="s">
        <v>91</v>
      </c>
      <c r="U86" s="159" t="s">
        <v>91</v>
      </c>
      <c r="V86" s="159"/>
      <c r="W86" s="159"/>
      <c r="X86" s="159"/>
      <c r="Y86" s="159"/>
      <c r="Z86" s="159"/>
      <c r="AA86" s="159"/>
      <c r="AB86" s="159"/>
      <c r="AC86" s="159"/>
      <c r="AD86" s="159"/>
      <c r="AE86" s="159"/>
      <c r="AF86" s="159"/>
      <c r="AG86" s="159"/>
      <c r="AH86" s="159"/>
      <c r="AI86" s="159"/>
      <c r="AJ86" s="159"/>
      <c r="AK86" s="159" t="s">
        <v>1342</v>
      </c>
      <c r="AL86" s="159" t="s">
        <v>1346</v>
      </c>
      <c r="AM86" s="159" t="s">
        <v>1342</v>
      </c>
      <c r="AN86" s="159" t="s">
        <v>1938</v>
      </c>
      <c r="AO86" s="159" t="s">
        <v>91</v>
      </c>
      <c r="AP86" s="159" t="s">
        <v>2606</v>
      </c>
      <c r="AQ86" s="159" t="s">
        <v>1536</v>
      </c>
      <c r="AR86" s="159" t="s">
        <v>1348</v>
      </c>
      <c r="AS86" s="159" t="s">
        <v>2199</v>
      </c>
      <c r="AT86" s="159"/>
      <c r="AU86" s="159" t="s">
        <v>3063</v>
      </c>
      <c r="AV86" s="159" t="s">
        <v>1444</v>
      </c>
      <c r="AW86" s="159" t="s">
        <v>2400</v>
      </c>
      <c r="AX86" s="159" t="s">
        <v>1548</v>
      </c>
      <c r="AY86" s="159" t="s">
        <v>2768</v>
      </c>
      <c r="AZ86" s="159" t="s">
        <v>1438</v>
      </c>
      <c r="BA86" s="159" t="s">
        <v>3065</v>
      </c>
      <c r="BB86" s="159" t="s">
        <v>1439</v>
      </c>
      <c r="BC86" s="159" t="s">
        <v>3066</v>
      </c>
      <c r="BD86" s="159" t="s">
        <v>1542</v>
      </c>
      <c r="BE86" s="159" t="s">
        <v>3067</v>
      </c>
      <c r="BF86" s="159" t="s">
        <v>1353</v>
      </c>
      <c r="BG86" s="159" t="s">
        <v>3068</v>
      </c>
      <c r="BH86" s="159" t="s">
        <v>1501</v>
      </c>
      <c r="BI86" s="159" t="s">
        <v>3069</v>
      </c>
      <c r="BJ86" s="159" t="s">
        <v>1359</v>
      </c>
      <c r="BK86" s="159" t="s">
        <v>3070</v>
      </c>
      <c r="BL86" s="159"/>
      <c r="BM86" s="159"/>
      <c r="BN86" s="159"/>
      <c r="BO86" s="159"/>
      <c r="BP86" s="159"/>
      <c r="BQ86" s="159"/>
      <c r="BR86" s="159"/>
      <c r="BS86" s="159"/>
      <c r="BT86" s="159"/>
      <c r="BU86" s="159"/>
      <c r="BV86" s="159"/>
      <c r="BW86" s="159"/>
      <c r="BX86" s="159"/>
      <c r="BY86" s="159"/>
      <c r="BZ86" s="159"/>
      <c r="CA86" s="159"/>
      <c r="CB86" s="159"/>
      <c r="CC86" s="159"/>
      <c r="CD86" s="159"/>
      <c r="CE86" s="159"/>
      <c r="CF86" s="159"/>
      <c r="CG86" s="159"/>
      <c r="CH86" s="159"/>
      <c r="CI86" s="159"/>
      <c r="CJ86" s="159"/>
      <c r="CK86" s="159"/>
      <c r="CL86" s="159"/>
      <c r="CM86" s="159"/>
      <c r="CN86" s="159"/>
      <c r="CO86" s="159"/>
      <c r="CP86" s="159"/>
      <c r="CQ86" s="159"/>
      <c r="CR86" s="159"/>
      <c r="CS86" s="159"/>
      <c r="CT86" s="159"/>
      <c r="CU86" s="159"/>
      <c r="CV86" s="159"/>
      <c r="CW86" s="159"/>
      <c r="CX86" s="159"/>
      <c r="CY86" s="159"/>
      <c r="CZ86" s="159"/>
      <c r="DA86" s="223"/>
    </row>
    <row r="87" spans="2:105" x14ac:dyDescent="0.25">
      <c r="B87" s="222"/>
      <c r="C87" s="159" t="s">
        <v>3071</v>
      </c>
      <c r="D87" s="159" t="s">
        <v>3072</v>
      </c>
      <c r="E87" s="159" t="s">
        <v>947</v>
      </c>
      <c r="F87" s="159" t="s">
        <v>446</v>
      </c>
      <c r="G87" s="159"/>
      <c r="H87" s="159" t="s">
        <v>1098</v>
      </c>
      <c r="I87" s="159"/>
      <c r="J87" s="159" t="s">
        <v>1342</v>
      </c>
      <c r="K87" s="159" t="s">
        <v>1878</v>
      </c>
      <c r="L87" s="159" t="s">
        <v>3073</v>
      </c>
      <c r="M87" s="159" t="s">
        <v>3074</v>
      </c>
      <c r="N87" s="159" t="s">
        <v>1342</v>
      </c>
      <c r="O87" s="159" t="s">
        <v>1363</v>
      </c>
      <c r="P87" s="159" t="s">
        <v>1328</v>
      </c>
      <c r="Q87" s="159" t="s">
        <v>13</v>
      </c>
      <c r="R87" s="159" t="s">
        <v>1327</v>
      </c>
      <c r="S87" s="159" t="s">
        <v>1484</v>
      </c>
      <c r="T87" s="159" t="s">
        <v>91</v>
      </c>
      <c r="U87" s="159" t="s">
        <v>91</v>
      </c>
      <c r="V87" s="159"/>
      <c r="W87" s="159"/>
      <c r="X87" s="159"/>
      <c r="Y87" s="159"/>
      <c r="Z87" s="159"/>
      <c r="AA87" s="159"/>
      <c r="AB87" s="159"/>
      <c r="AC87" s="159"/>
      <c r="AD87" s="159"/>
      <c r="AE87" s="159"/>
      <c r="AF87" s="159"/>
      <c r="AG87" s="159"/>
      <c r="AH87" s="159"/>
      <c r="AI87" s="159"/>
      <c r="AJ87" s="159"/>
      <c r="AK87" s="159" t="s">
        <v>1342</v>
      </c>
      <c r="AL87" s="159" t="s">
        <v>1346</v>
      </c>
      <c r="AM87" s="159" t="s">
        <v>1342</v>
      </c>
      <c r="AN87" s="159" t="s">
        <v>1938</v>
      </c>
      <c r="AO87" s="159" t="s">
        <v>91</v>
      </c>
      <c r="AP87" s="159" t="s">
        <v>2606</v>
      </c>
      <c r="AQ87" s="159" t="s">
        <v>1536</v>
      </c>
      <c r="AR87" s="159" t="s">
        <v>1348</v>
      </c>
      <c r="AS87" s="159" t="s">
        <v>2382</v>
      </c>
      <c r="AT87" s="159"/>
      <c r="AU87" s="159" t="s">
        <v>3073</v>
      </c>
      <c r="AV87" s="159" t="s">
        <v>1444</v>
      </c>
      <c r="AW87" s="159" t="s">
        <v>2440</v>
      </c>
      <c r="AX87" s="159" t="s">
        <v>1548</v>
      </c>
      <c r="AY87" s="159" t="s">
        <v>3075</v>
      </c>
      <c r="AZ87" s="159" t="s">
        <v>1438</v>
      </c>
      <c r="BA87" s="159" t="s">
        <v>3018</v>
      </c>
      <c r="BB87" s="159" t="s">
        <v>1439</v>
      </c>
      <c r="BC87" s="159" t="s">
        <v>3076</v>
      </c>
      <c r="BD87" s="159" t="s">
        <v>1542</v>
      </c>
      <c r="BE87" s="159" t="s">
        <v>3077</v>
      </c>
      <c r="BF87" s="159" t="s">
        <v>1353</v>
      </c>
      <c r="BG87" s="159" t="s">
        <v>3078</v>
      </c>
      <c r="BH87" s="159" t="s">
        <v>1501</v>
      </c>
      <c r="BI87" s="159" t="s">
        <v>3079</v>
      </c>
      <c r="BJ87" s="159" t="s">
        <v>1359</v>
      </c>
      <c r="BK87" s="159" t="s">
        <v>3080</v>
      </c>
      <c r="BL87" s="159"/>
      <c r="BM87" s="159"/>
      <c r="BN87" s="159"/>
      <c r="BO87" s="159"/>
      <c r="BP87" s="159"/>
      <c r="BQ87" s="159"/>
      <c r="BR87" s="159"/>
      <c r="BS87" s="159"/>
      <c r="BT87" s="159"/>
      <c r="BU87" s="159"/>
      <c r="BV87" s="159"/>
      <c r="BW87" s="159"/>
      <c r="BX87" s="159"/>
      <c r="BY87" s="159"/>
      <c r="BZ87" s="159"/>
      <c r="CA87" s="159"/>
      <c r="CB87" s="159"/>
      <c r="CC87" s="159"/>
      <c r="CD87" s="159"/>
      <c r="CE87" s="159"/>
      <c r="CF87" s="159"/>
      <c r="CG87" s="159"/>
      <c r="CH87" s="159"/>
      <c r="CI87" s="159"/>
      <c r="CJ87" s="159"/>
      <c r="CK87" s="159"/>
      <c r="CL87" s="159"/>
      <c r="CM87" s="159"/>
      <c r="CN87" s="159"/>
      <c r="CO87" s="159"/>
      <c r="CP87" s="159"/>
      <c r="CQ87" s="159"/>
      <c r="CR87" s="159"/>
      <c r="CS87" s="159"/>
      <c r="CT87" s="159"/>
      <c r="CU87" s="159"/>
      <c r="CV87" s="159"/>
      <c r="CW87" s="159"/>
      <c r="CX87" s="159"/>
      <c r="CY87" s="159"/>
      <c r="CZ87" s="159"/>
      <c r="DA87" s="223"/>
    </row>
    <row r="88" spans="2:105" x14ac:dyDescent="0.25">
      <c r="B88" s="222"/>
      <c r="C88" s="159" t="s">
        <v>1697</v>
      </c>
      <c r="D88" s="159" t="s">
        <v>1698</v>
      </c>
      <c r="E88" s="159" t="s">
        <v>851</v>
      </c>
      <c r="F88" s="159" t="s">
        <v>850</v>
      </c>
      <c r="G88" s="159"/>
      <c r="H88" s="159" t="s">
        <v>1098</v>
      </c>
      <c r="I88" s="159"/>
      <c r="J88" s="159" t="s">
        <v>1342</v>
      </c>
      <c r="K88" s="159" t="s">
        <v>1907</v>
      </c>
      <c r="L88" s="159" t="s">
        <v>3081</v>
      </c>
      <c r="M88" s="159" t="s">
        <v>3082</v>
      </c>
      <c r="N88" s="159" t="s">
        <v>1342</v>
      </c>
      <c r="O88" s="159" t="s">
        <v>1363</v>
      </c>
      <c r="P88" s="159" t="s">
        <v>1328</v>
      </c>
      <c r="Q88" s="159" t="s">
        <v>13</v>
      </c>
      <c r="R88" s="159" t="s">
        <v>1327</v>
      </c>
      <c r="S88" s="159" t="s">
        <v>1484</v>
      </c>
      <c r="T88" s="159" t="s">
        <v>91</v>
      </c>
      <c r="U88" s="159" t="s">
        <v>91</v>
      </c>
      <c r="V88" s="159"/>
      <c r="W88" s="159"/>
      <c r="X88" s="159"/>
      <c r="Y88" s="159"/>
      <c r="Z88" s="159"/>
      <c r="AA88" s="159"/>
      <c r="AB88" s="159"/>
      <c r="AC88" s="159"/>
      <c r="AD88" s="159"/>
      <c r="AE88" s="159"/>
      <c r="AF88" s="159"/>
      <c r="AG88" s="159"/>
      <c r="AH88" s="159"/>
      <c r="AI88" s="159"/>
      <c r="AJ88" s="159"/>
      <c r="AK88" s="159" t="s">
        <v>1342</v>
      </c>
      <c r="AL88" s="159" t="s">
        <v>1346</v>
      </c>
      <c r="AM88" s="159" t="s">
        <v>1342</v>
      </c>
      <c r="AN88" s="159" t="s">
        <v>1938</v>
      </c>
      <c r="AO88" s="159" t="s">
        <v>91</v>
      </c>
      <c r="AP88" s="159" t="s">
        <v>2606</v>
      </c>
      <c r="AQ88" s="159" t="s">
        <v>1536</v>
      </c>
      <c r="AR88" s="159" t="s">
        <v>1348</v>
      </c>
      <c r="AS88" s="159" t="s">
        <v>2605</v>
      </c>
      <c r="AT88" s="159"/>
      <c r="AU88" s="159" t="s">
        <v>3081</v>
      </c>
      <c r="AV88" s="159" t="s">
        <v>1444</v>
      </c>
      <c r="AW88" s="159" t="s">
        <v>3083</v>
      </c>
      <c r="AX88" s="159" t="s">
        <v>1548</v>
      </c>
      <c r="AY88" s="159" t="s">
        <v>3084</v>
      </c>
      <c r="AZ88" s="159" t="s">
        <v>1438</v>
      </c>
      <c r="BA88" s="159" t="s">
        <v>3085</v>
      </c>
      <c r="BB88" s="159" t="s">
        <v>1439</v>
      </c>
      <c r="BC88" s="159" t="s">
        <v>3086</v>
      </c>
      <c r="BD88" s="159" t="s">
        <v>1542</v>
      </c>
      <c r="BE88" s="159" t="s">
        <v>3087</v>
      </c>
      <c r="BF88" s="159" t="s">
        <v>1353</v>
      </c>
      <c r="BG88" s="159" t="s">
        <v>3088</v>
      </c>
      <c r="BH88" s="159" t="s">
        <v>1501</v>
      </c>
      <c r="BI88" s="159" t="s">
        <v>3089</v>
      </c>
      <c r="BJ88" s="159" t="s">
        <v>1359</v>
      </c>
      <c r="BK88" s="159" t="s">
        <v>3090</v>
      </c>
      <c r="BL88" s="159"/>
      <c r="BM88" s="159"/>
      <c r="BN88" s="159"/>
      <c r="BO88" s="159"/>
      <c r="BP88" s="159"/>
      <c r="BQ88" s="159"/>
      <c r="BR88" s="159"/>
      <c r="BS88" s="159"/>
      <c r="BT88" s="159"/>
      <c r="BU88" s="159"/>
      <c r="BV88" s="159"/>
      <c r="BW88" s="159"/>
      <c r="BX88" s="159"/>
      <c r="BY88" s="159"/>
      <c r="BZ88" s="159"/>
      <c r="CA88" s="159"/>
      <c r="CB88" s="159"/>
      <c r="CC88" s="159"/>
      <c r="CD88" s="159"/>
      <c r="CE88" s="159"/>
      <c r="CF88" s="159"/>
      <c r="CG88" s="159"/>
      <c r="CH88" s="159"/>
      <c r="CI88" s="159"/>
      <c r="CJ88" s="159"/>
      <c r="CK88" s="159"/>
      <c r="CL88" s="159"/>
      <c r="CM88" s="159"/>
      <c r="CN88" s="159"/>
      <c r="CO88" s="159"/>
      <c r="CP88" s="159"/>
      <c r="CQ88" s="159"/>
      <c r="CR88" s="159"/>
      <c r="CS88" s="159"/>
      <c r="CT88" s="159"/>
      <c r="CU88" s="159"/>
      <c r="CV88" s="159"/>
      <c r="CW88" s="159"/>
      <c r="CX88" s="159"/>
      <c r="CY88" s="159"/>
      <c r="CZ88" s="159"/>
      <c r="DA88" s="223"/>
    </row>
    <row r="89" spans="2:105" x14ac:dyDescent="0.25">
      <c r="B89" s="222"/>
      <c r="C89" s="159" t="s">
        <v>3091</v>
      </c>
      <c r="D89" s="159" t="s">
        <v>1542</v>
      </c>
      <c r="E89" s="159" t="s">
        <v>994</v>
      </c>
      <c r="F89" s="159" t="s">
        <v>153</v>
      </c>
      <c r="G89" s="159"/>
      <c r="H89" s="159" t="s">
        <v>1098</v>
      </c>
      <c r="I89" s="159"/>
      <c r="J89" s="159" t="s">
        <v>1342</v>
      </c>
      <c r="K89" s="159" t="s">
        <v>2026</v>
      </c>
      <c r="L89" s="159" t="s">
        <v>3092</v>
      </c>
      <c r="M89" s="159" t="s">
        <v>3093</v>
      </c>
      <c r="N89" s="159" t="s">
        <v>1342</v>
      </c>
      <c r="O89" s="159" t="s">
        <v>1363</v>
      </c>
      <c r="P89" s="159" t="s">
        <v>1328</v>
      </c>
      <c r="Q89" s="159" t="s">
        <v>13</v>
      </c>
      <c r="R89" s="159" t="s">
        <v>1327</v>
      </c>
      <c r="S89" s="159" t="s">
        <v>1484</v>
      </c>
      <c r="T89" s="159" t="s">
        <v>91</v>
      </c>
      <c r="U89" s="159" t="s">
        <v>91</v>
      </c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 t="s">
        <v>1342</v>
      </c>
      <c r="AL89" s="159" t="s">
        <v>1346</v>
      </c>
      <c r="AM89" s="159" t="s">
        <v>1342</v>
      </c>
      <c r="AN89" s="159" t="s">
        <v>1938</v>
      </c>
      <c r="AO89" s="159" t="s">
        <v>91</v>
      </c>
      <c r="AP89" s="159" t="s">
        <v>2606</v>
      </c>
      <c r="AQ89" s="159" t="s">
        <v>1536</v>
      </c>
      <c r="AR89" s="159" t="s">
        <v>1348</v>
      </c>
      <c r="AS89" s="159" t="s">
        <v>1631</v>
      </c>
      <c r="AT89" s="159"/>
      <c r="AU89" s="159" t="s">
        <v>3092</v>
      </c>
      <c r="AV89" s="159" t="s">
        <v>1444</v>
      </c>
      <c r="AW89" s="159" t="s">
        <v>3094</v>
      </c>
      <c r="AX89" s="159" t="s">
        <v>1548</v>
      </c>
      <c r="AY89" s="159" t="s">
        <v>3095</v>
      </c>
      <c r="AZ89" s="159" t="s">
        <v>1438</v>
      </c>
      <c r="BA89" s="159" t="s">
        <v>3096</v>
      </c>
      <c r="BB89" s="159" t="s">
        <v>1439</v>
      </c>
      <c r="BC89" s="159" t="s">
        <v>3097</v>
      </c>
      <c r="BD89" s="159" t="s">
        <v>1542</v>
      </c>
      <c r="BE89" s="159" t="s">
        <v>3098</v>
      </c>
      <c r="BF89" s="159" t="s">
        <v>1353</v>
      </c>
      <c r="BG89" s="159" t="s">
        <v>3099</v>
      </c>
      <c r="BH89" s="159" t="s">
        <v>1501</v>
      </c>
      <c r="BI89" s="159" t="s">
        <v>3100</v>
      </c>
      <c r="BJ89" s="159" t="s">
        <v>1359</v>
      </c>
      <c r="BK89" s="159" t="s">
        <v>3101</v>
      </c>
      <c r="BL89" s="159"/>
      <c r="BM89" s="159"/>
      <c r="BN89" s="159"/>
      <c r="BO89" s="159"/>
      <c r="BP89" s="159"/>
      <c r="BQ89" s="159"/>
      <c r="BR89" s="159"/>
      <c r="BS89" s="159"/>
      <c r="BT89" s="159"/>
      <c r="BU89" s="159"/>
      <c r="BV89" s="159"/>
      <c r="BW89" s="159"/>
      <c r="BX89" s="159"/>
      <c r="BY89" s="159"/>
      <c r="BZ89" s="159"/>
      <c r="CA89" s="159"/>
      <c r="CB89" s="159"/>
      <c r="CC89" s="159"/>
      <c r="CD89" s="159"/>
      <c r="CE89" s="159"/>
      <c r="CF89" s="159"/>
      <c r="CG89" s="159"/>
      <c r="CH89" s="159"/>
      <c r="CI89" s="159"/>
      <c r="CJ89" s="159"/>
      <c r="CK89" s="159"/>
      <c r="CL89" s="159"/>
      <c r="CM89" s="159"/>
      <c r="CN89" s="159"/>
      <c r="CO89" s="159"/>
      <c r="CP89" s="159"/>
      <c r="CQ89" s="159"/>
      <c r="CR89" s="159"/>
      <c r="CS89" s="159"/>
      <c r="CT89" s="159"/>
      <c r="CU89" s="159"/>
      <c r="CV89" s="159"/>
      <c r="CW89" s="159"/>
      <c r="CX89" s="159"/>
      <c r="CY89" s="159"/>
      <c r="CZ89" s="159"/>
      <c r="DA89" s="223"/>
    </row>
    <row r="90" spans="2:105" x14ac:dyDescent="0.25">
      <c r="B90" s="222"/>
      <c r="C90" s="159" t="s">
        <v>3102</v>
      </c>
      <c r="D90" s="159" t="s">
        <v>3103</v>
      </c>
      <c r="E90" s="159" t="s">
        <v>816</v>
      </c>
      <c r="F90" s="159" t="s">
        <v>95</v>
      </c>
      <c r="G90" s="159"/>
      <c r="H90" s="159" t="s">
        <v>1098</v>
      </c>
      <c r="I90" s="159"/>
      <c r="J90" s="159" t="s">
        <v>1342</v>
      </c>
      <c r="K90" s="159" t="s">
        <v>3104</v>
      </c>
      <c r="L90" s="159"/>
      <c r="M90" s="159"/>
      <c r="N90" s="159" t="s">
        <v>1349</v>
      </c>
      <c r="O90" s="159" t="s">
        <v>1363</v>
      </c>
      <c r="P90" s="159" t="s">
        <v>1328</v>
      </c>
      <c r="Q90" s="159" t="s">
        <v>13</v>
      </c>
      <c r="R90" s="159" t="s">
        <v>1327</v>
      </c>
      <c r="S90" s="159" t="s">
        <v>1484</v>
      </c>
      <c r="T90" s="159" t="s">
        <v>91</v>
      </c>
      <c r="U90" s="159" t="s">
        <v>91</v>
      </c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 t="s">
        <v>1342</v>
      </c>
      <c r="AL90" s="159" t="s">
        <v>1346</v>
      </c>
      <c r="AM90" s="159" t="s">
        <v>1342</v>
      </c>
      <c r="AN90" s="159" t="s">
        <v>1938</v>
      </c>
      <c r="AO90" s="159" t="s">
        <v>91</v>
      </c>
      <c r="AP90" s="159" t="s">
        <v>2606</v>
      </c>
      <c r="AQ90" s="159" t="s">
        <v>1536</v>
      </c>
      <c r="AR90" s="159" t="s">
        <v>1348</v>
      </c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  <c r="BL90" s="159"/>
      <c r="BM90" s="159"/>
      <c r="BN90" s="159"/>
      <c r="BO90" s="159"/>
      <c r="BP90" s="159"/>
      <c r="BQ90" s="159"/>
      <c r="BR90" s="159"/>
      <c r="BS90" s="159"/>
      <c r="BT90" s="159"/>
      <c r="BU90" s="159"/>
      <c r="BV90" s="159"/>
      <c r="BW90" s="159"/>
      <c r="BX90" s="159"/>
      <c r="BY90" s="159"/>
      <c r="BZ90" s="159"/>
      <c r="CA90" s="159"/>
      <c r="CB90" s="159"/>
      <c r="CC90" s="159"/>
      <c r="CD90" s="159"/>
      <c r="CE90" s="159"/>
      <c r="CF90" s="159"/>
      <c r="CG90" s="159"/>
      <c r="CH90" s="159"/>
      <c r="CI90" s="159"/>
      <c r="CJ90" s="159"/>
      <c r="CK90" s="159"/>
      <c r="CL90" s="159"/>
      <c r="CM90" s="159"/>
      <c r="CN90" s="159"/>
      <c r="CO90" s="159"/>
      <c r="CP90" s="159"/>
      <c r="CQ90" s="159"/>
      <c r="CR90" s="159"/>
      <c r="CS90" s="159"/>
      <c r="CT90" s="159"/>
      <c r="CU90" s="159"/>
      <c r="CV90" s="159"/>
      <c r="CW90" s="159"/>
      <c r="CX90" s="159"/>
      <c r="CY90" s="159"/>
      <c r="CZ90" s="159"/>
      <c r="DA90" s="223"/>
    </row>
    <row r="91" spans="2:105" x14ac:dyDescent="0.25">
      <c r="B91" s="222"/>
      <c r="C91" s="159"/>
      <c r="D91" s="159" t="s">
        <v>1712</v>
      </c>
      <c r="E91" s="159"/>
      <c r="F91" s="159" t="s">
        <v>1329</v>
      </c>
      <c r="G91" s="159"/>
      <c r="H91" s="159" t="s">
        <v>1098</v>
      </c>
      <c r="I91" s="159"/>
      <c r="J91" s="159" t="s">
        <v>1342</v>
      </c>
      <c r="K91" s="159" t="s">
        <v>3105</v>
      </c>
      <c r="L91" s="159"/>
      <c r="M91" s="159"/>
      <c r="N91" s="159" t="s">
        <v>1342</v>
      </c>
      <c r="O91" s="159"/>
      <c r="P91" s="159"/>
      <c r="Q91" s="159"/>
      <c r="R91" s="159"/>
      <c r="S91" s="159" t="s">
        <v>1484</v>
      </c>
      <c r="T91" s="159" t="s">
        <v>91</v>
      </c>
      <c r="U91" s="159" t="s">
        <v>91</v>
      </c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 t="s">
        <v>1342</v>
      </c>
      <c r="AL91" s="159" t="s">
        <v>1346</v>
      </c>
      <c r="AM91" s="159" t="s">
        <v>1342</v>
      </c>
      <c r="AN91" s="159" t="s">
        <v>1938</v>
      </c>
      <c r="AO91" s="159" t="s">
        <v>91</v>
      </c>
      <c r="AP91" s="159" t="s">
        <v>2606</v>
      </c>
      <c r="AQ91" s="159" t="s">
        <v>1536</v>
      </c>
      <c r="AR91" s="159" t="s">
        <v>1348</v>
      </c>
      <c r="AS91" s="159"/>
      <c r="AT91" s="159"/>
      <c r="AU91" s="159"/>
      <c r="AV91" s="159"/>
      <c r="AW91" s="159"/>
      <c r="AX91" s="159"/>
      <c r="AY91" s="159"/>
      <c r="AZ91" s="159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9"/>
      <c r="BR91" s="159"/>
      <c r="BS91" s="159"/>
      <c r="BT91" s="159"/>
      <c r="BU91" s="159"/>
      <c r="BV91" s="159"/>
      <c r="BW91" s="159"/>
      <c r="BX91" s="159"/>
      <c r="BY91" s="159"/>
      <c r="BZ91" s="159"/>
      <c r="CA91" s="159"/>
      <c r="CB91" s="159"/>
      <c r="CC91" s="159"/>
      <c r="CD91" s="159"/>
      <c r="CE91" s="159"/>
      <c r="CF91" s="159"/>
      <c r="CG91" s="159"/>
      <c r="CH91" s="159"/>
      <c r="CI91" s="159"/>
      <c r="CJ91" s="159"/>
      <c r="CK91" s="159"/>
      <c r="CL91" s="159"/>
      <c r="CM91" s="159"/>
      <c r="CN91" s="159"/>
      <c r="CO91" s="159"/>
      <c r="CP91" s="159"/>
      <c r="CQ91" s="159"/>
      <c r="CR91" s="159"/>
      <c r="CS91" s="159"/>
      <c r="CT91" s="159"/>
      <c r="CU91" s="159"/>
      <c r="CV91" s="159"/>
      <c r="CW91" s="159"/>
      <c r="CX91" s="159"/>
      <c r="CY91" s="159"/>
      <c r="CZ91" s="159"/>
      <c r="DA91" s="223"/>
    </row>
    <row r="92" spans="2:105" x14ac:dyDescent="0.25">
      <c r="B92" s="222"/>
      <c r="C92" s="159" t="s">
        <v>3106</v>
      </c>
      <c r="D92" s="159" t="s">
        <v>3107</v>
      </c>
      <c r="E92" s="159" t="s">
        <v>906</v>
      </c>
      <c r="F92" s="159" t="s">
        <v>131</v>
      </c>
      <c r="G92" s="159"/>
      <c r="H92" s="159" t="s">
        <v>1098</v>
      </c>
      <c r="I92" s="159"/>
      <c r="J92" s="159" t="s">
        <v>1342</v>
      </c>
      <c r="K92" s="159" t="s">
        <v>1711</v>
      </c>
      <c r="L92" s="159"/>
      <c r="M92" s="159"/>
      <c r="N92" s="159" t="s">
        <v>1349</v>
      </c>
      <c r="O92" s="159" t="s">
        <v>1363</v>
      </c>
      <c r="P92" s="159" t="s">
        <v>1328</v>
      </c>
      <c r="Q92" s="159" t="s">
        <v>13</v>
      </c>
      <c r="R92" s="159" t="s">
        <v>1327</v>
      </c>
      <c r="S92" s="159" t="s">
        <v>1484</v>
      </c>
      <c r="T92" s="159" t="s">
        <v>91</v>
      </c>
      <c r="U92" s="159" t="s">
        <v>91</v>
      </c>
      <c r="V92" s="159"/>
      <c r="W92" s="159"/>
      <c r="X92" s="159"/>
      <c r="Y92" s="159"/>
      <c r="Z92" s="159"/>
      <c r="AA92" s="159"/>
      <c r="AB92" s="159"/>
      <c r="AC92" s="159"/>
      <c r="AD92" s="159"/>
      <c r="AE92" s="159"/>
      <c r="AF92" s="159"/>
      <c r="AG92" s="159"/>
      <c r="AH92" s="159"/>
      <c r="AI92" s="159"/>
      <c r="AJ92" s="159"/>
      <c r="AK92" s="159" t="s">
        <v>1342</v>
      </c>
      <c r="AL92" s="159" t="s">
        <v>1346</v>
      </c>
      <c r="AM92" s="159" t="s">
        <v>1342</v>
      </c>
      <c r="AN92" s="159" t="s">
        <v>1938</v>
      </c>
      <c r="AO92" s="159" t="s">
        <v>91</v>
      </c>
      <c r="AP92" s="159" t="s">
        <v>2606</v>
      </c>
      <c r="AQ92" s="159" t="s">
        <v>1536</v>
      </c>
      <c r="AR92" s="159" t="s">
        <v>1348</v>
      </c>
      <c r="AS92" s="159"/>
      <c r="AT92" s="159"/>
      <c r="AU92" s="159"/>
      <c r="AV92" s="159"/>
      <c r="AW92" s="159"/>
      <c r="AX92" s="159"/>
      <c r="AY92" s="159"/>
      <c r="AZ92" s="159"/>
      <c r="BA92" s="159"/>
      <c r="BB92" s="159"/>
      <c r="BC92" s="159"/>
      <c r="BD92" s="159"/>
      <c r="BE92" s="159"/>
      <c r="BF92" s="159"/>
      <c r="BG92" s="159"/>
      <c r="BH92" s="159"/>
      <c r="BI92" s="159"/>
      <c r="BJ92" s="159"/>
      <c r="BK92" s="159"/>
      <c r="BL92" s="159"/>
      <c r="BM92" s="159"/>
      <c r="BN92" s="159"/>
      <c r="BO92" s="159"/>
      <c r="BP92" s="159"/>
      <c r="BQ92" s="159"/>
      <c r="BR92" s="159"/>
      <c r="BS92" s="159"/>
      <c r="BT92" s="159"/>
      <c r="BU92" s="159"/>
      <c r="BV92" s="159"/>
      <c r="BW92" s="159"/>
      <c r="BX92" s="159"/>
      <c r="BY92" s="159"/>
      <c r="BZ92" s="159"/>
      <c r="CA92" s="159"/>
      <c r="CB92" s="159"/>
      <c r="CC92" s="159"/>
      <c r="CD92" s="159"/>
      <c r="CE92" s="159"/>
      <c r="CF92" s="159"/>
      <c r="CG92" s="159"/>
      <c r="CH92" s="159"/>
      <c r="CI92" s="159"/>
      <c r="CJ92" s="159"/>
      <c r="CK92" s="159"/>
      <c r="CL92" s="159"/>
      <c r="CM92" s="159"/>
      <c r="CN92" s="159"/>
      <c r="CO92" s="159"/>
      <c r="CP92" s="159"/>
      <c r="CQ92" s="159"/>
      <c r="CR92" s="159"/>
      <c r="CS92" s="159"/>
      <c r="CT92" s="159"/>
      <c r="CU92" s="159"/>
      <c r="CV92" s="159"/>
      <c r="CW92" s="159"/>
      <c r="CX92" s="159"/>
      <c r="CY92" s="159"/>
      <c r="CZ92" s="159"/>
      <c r="DA92" s="223"/>
    </row>
    <row r="93" spans="2:105" x14ac:dyDescent="0.25">
      <c r="B93" s="222"/>
      <c r="C93" s="159" t="s">
        <v>1630</v>
      </c>
      <c r="D93" s="159" t="s">
        <v>1631</v>
      </c>
      <c r="E93" s="159" t="s">
        <v>500</v>
      </c>
      <c r="F93" s="159" t="s">
        <v>499</v>
      </c>
      <c r="G93" s="159"/>
      <c r="H93" s="159" t="s">
        <v>1098</v>
      </c>
      <c r="I93" s="159"/>
      <c r="J93" s="159" t="s">
        <v>1342</v>
      </c>
      <c r="K93" s="159" t="s">
        <v>3108</v>
      </c>
      <c r="L93" s="159"/>
      <c r="M93" s="159"/>
      <c r="N93" s="159" t="s">
        <v>1363</v>
      </c>
      <c r="O93" s="159" t="s">
        <v>1349</v>
      </c>
      <c r="P93" s="159" t="s">
        <v>1330</v>
      </c>
      <c r="Q93" s="159" t="s">
        <v>3</v>
      </c>
      <c r="R93" s="159" t="s">
        <v>1327</v>
      </c>
      <c r="S93" s="159" t="s">
        <v>1484</v>
      </c>
      <c r="T93" s="159" t="s">
        <v>91</v>
      </c>
      <c r="U93" s="159" t="s">
        <v>91</v>
      </c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 t="s">
        <v>1342</v>
      </c>
      <c r="AL93" s="159" t="s">
        <v>1346</v>
      </c>
      <c r="AM93" s="159" t="s">
        <v>1342</v>
      </c>
      <c r="AN93" s="159" t="s">
        <v>1938</v>
      </c>
      <c r="AO93" s="159" t="s">
        <v>91</v>
      </c>
      <c r="AP93" s="159" t="s">
        <v>2606</v>
      </c>
      <c r="AQ93" s="159" t="s">
        <v>1536</v>
      </c>
      <c r="AR93" s="159" t="s">
        <v>1348</v>
      </c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  <c r="BL93" s="159"/>
      <c r="BM93" s="159"/>
      <c r="BN93" s="159"/>
      <c r="BO93" s="159"/>
      <c r="BP93" s="159"/>
      <c r="BQ93" s="159"/>
      <c r="BR93" s="159"/>
      <c r="BS93" s="159"/>
      <c r="BT93" s="159"/>
      <c r="BU93" s="159"/>
      <c r="BV93" s="159"/>
      <c r="BW93" s="159"/>
      <c r="BX93" s="159"/>
      <c r="BY93" s="159"/>
      <c r="BZ93" s="159"/>
      <c r="CA93" s="159"/>
      <c r="CB93" s="159"/>
      <c r="CC93" s="159"/>
      <c r="CD93" s="159"/>
      <c r="CE93" s="159"/>
      <c r="CF93" s="159"/>
      <c r="CG93" s="159"/>
      <c r="CH93" s="159"/>
      <c r="CI93" s="159"/>
      <c r="CJ93" s="159"/>
      <c r="CK93" s="159"/>
      <c r="CL93" s="159"/>
      <c r="CM93" s="159"/>
      <c r="CN93" s="159"/>
      <c r="CO93" s="159"/>
      <c r="CP93" s="159"/>
      <c r="CQ93" s="159"/>
      <c r="CR93" s="159"/>
      <c r="CS93" s="159"/>
      <c r="CT93" s="159"/>
      <c r="CU93" s="159"/>
      <c r="CV93" s="159"/>
      <c r="CW93" s="159"/>
      <c r="CX93" s="159"/>
      <c r="CY93" s="159"/>
      <c r="CZ93" s="159"/>
      <c r="DA93" s="223"/>
    </row>
    <row r="94" spans="2:105" x14ac:dyDescent="0.25">
      <c r="B94" s="222"/>
      <c r="C94" s="159" t="s">
        <v>3109</v>
      </c>
      <c r="D94" s="159" t="s">
        <v>3110</v>
      </c>
      <c r="E94" s="159" t="s">
        <v>22</v>
      </c>
      <c r="F94" s="159" t="s">
        <v>189</v>
      </c>
      <c r="G94" s="159"/>
      <c r="H94" s="159" t="s">
        <v>1098</v>
      </c>
      <c r="I94" s="159"/>
      <c r="J94" s="159" t="s">
        <v>1342</v>
      </c>
      <c r="K94" s="159" t="s">
        <v>3111</v>
      </c>
      <c r="L94" s="159"/>
      <c r="M94" s="159"/>
      <c r="N94" s="159" t="s">
        <v>1375</v>
      </c>
      <c r="O94" s="159" t="s">
        <v>1363</v>
      </c>
      <c r="P94" s="159" t="s">
        <v>1328</v>
      </c>
      <c r="Q94" s="159" t="s">
        <v>13</v>
      </c>
      <c r="R94" s="159" t="s">
        <v>1327</v>
      </c>
      <c r="S94" s="159" t="s">
        <v>1484</v>
      </c>
      <c r="T94" s="159" t="s">
        <v>91</v>
      </c>
      <c r="U94" s="159" t="s">
        <v>91</v>
      </c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 t="s">
        <v>1342</v>
      </c>
      <c r="AL94" s="159" t="s">
        <v>1346</v>
      </c>
      <c r="AM94" s="159" t="s">
        <v>1342</v>
      </c>
      <c r="AN94" s="159" t="s">
        <v>1938</v>
      </c>
      <c r="AO94" s="159" t="s">
        <v>91</v>
      </c>
      <c r="AP94" s="159" t="s">
        <v>2606</v>
      </c>
      <c r="AQ94" s="159" t="s">
        <v>1536</v>
      </c>
      <c r="AR94" s="159" t="s">
        <v>1348</v>
      </c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223"/>
    </row>
    <row r="95" spans="2:105" x14ac:dyDescent="0.25">
      <c r="B95" s="222"/>
      <c r="C95" s="159" t="s">
        <v>3112</v>
      </c>
      <c r="D95" s="159" t="s">
        <v>3113</v>
      </c>
      <c r="E95" s="159" t="s">
        <v>3114</v>
      </c>
      <c r="F95" s="159" t="s">
        <v>3115</v>
      </c>
      <c r="G95" s="159"/>
      <c r="H95" s="159" t="s">
        <v>1098</v>
      </c>
      <c r="I95" s="159"/>
      <c r="J95" s="159" t="s">
        <v>1342</v>
      </c>
      <c r="K95" s="159" t="s">
        <v>1605</v>
      </c>
      <c r="L95" s="159"/>
      <c r="M95" s="159"/>
      <c r="N95" s="159" t="s">
        <v>1375</v>
      </c>
      <c r="O95" s="159" t="s">
        <v>1345</v>
      </c>
      <c r="P95" s="159" t="s">
        <v>3116</v>
      </c>
      <c r="Q95" s="159" t="s">
        <v>3117</v>
      </c>
      <c r="R95" s="159" t="s">
        <v>1327</v>
      </c>
      <c r="S95" s="159" t="s">
        <v>1484</v>
      </c>
      <c r="T95" s="159" t="s">
        <v>91</v>
      </c>
      <c r="U95" s="159" t="s">
        <v>91</v>
      </c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 t="s">
        <v>1342</v>
      </c>
      <c r="AL95" s="159" t="s">
        <v>1346</v>
      </c>
      <c r="AM95" s="159" t="s">
        <v>1342</v>
      </c>
      <c r="AN95" s="159" t="s">
        <v>1938</v>
      </c>
      <c r="AO95" s="159" t="s">
        <v>91</v>
      </c>
      <c r="AP95" s="159" t="s">
        <v>2606</v>
      </c>
      <c r="AQ95" s="159" t="s">
        <v>1536</v>
      </c>
      <c r="AR95" s="159" t="s">
        <v>1348</v>
      </c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59"/>
      <c r="BV95" s="159"/>
      <c r="BW95" s="159"/>
      <c r="BX95" s="159"/>
      <c r="BY95" s="159"/>
      <c r="BZ95" s="159"/>
      <c r="CA95" s="159"/>
      <c r="CB95" s="159"/>
      <c r="CC95" s="159"/>
      <c r="CD95" s="159"/>
      <c r="CE95" s="159"/>
      <c r="CF95" s="159"/>
      <c r="CG95" s="159"/>
      <c r="CH95" s="159"/>
      <c r="CI95" s="159"/>
      <c r="CJ95" s="159"/>
      <c r="CK95" s="159"/>
      <c r="CL95" s="159"/>
      <c r="CM95" s="159"/>
      <c r="CN95" s="159"/>
      <c r="CO95" s="159"/>
      <c r="CP95" s="159"/>
      <c r="CQ95" s="159"/>
      <c r="CR95" s="159"/>
      <c r="CS95" s="159"/>
      <c r="CT95" s="159"/>
      <c r="CU95" s="159"/>
      <c r="CV95" s="159"/>
      <c r="CW95" s="159"/>
      <c r="CX95" s="159"/>
      <c r="CY95" s="159"/>
      <c r="CZ95" s="159"/>
      <c r="DA95" s="223"/>
    </row>
    <row r="96" spans="2:105" x14ac:dyDescent="0.25">
      <c r="B96" s="222"/>
      <c r="C96" s="159"/>
      <c r="D96" s="159" t="s">
        <v>1714</v>
      </c>
      <c r="E96" s="159"/>
      <c r="F96" s="159" t="s">
        <v>1329</v>
      </c>
      <c r="G96" s="159"/>
      <c r="H96" s="159" t="s">
        <v>1098</v>
      </c>
      <c r="I96" s="159"/>
      <c r="J96" s="159" t="s">
        <v>1342</v>
      </c>
      <c r="K96" s="159" t="s">
        <v>3118</v>
      </c>
      <c r="L96" s="159"/>
      <c r="M96" s="159"/>
      <c r="N96" s="159" t="s">
        <v>1342</v>
      </c>
      <c r="O96" s="159"/>
      <c r="P96" s="159"/>
      <c r="Q96" s="159"/>
      <c r="R96" s="159"/>
      <c r="S96" s="159" t="s">
        <v>1484</v>
      </c>
      <c r="T96" s="159" t="s">
        <v>91</v>
      </c>
      <c r="U96" s="159" t="s">
        <v>91</v>
      </c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 t="s">
        <v>1342</v>
      </c>
      <c r="AL96" s="159" t="s">
        <v>1346</v>
      </c>
      <c r="AM96" s="159" t="s">
        <v>1342</v>
      </c>
      <c r="AN96" s="159" t="s">
        <v>1938</v>
      </c>
      <c r="AO96" s="159" t="s">
        <v>91</v>
      </c>
      <c r="AP96" s="159" t="s">
        <v>2606</v>
      </c>
      <c r="AQ96" s="159" t="s">
        <v>1536</v>
      </c>
      <c r="AR96" s="159" t="s">
        <v>1348</v>
      </c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223"/>
    </row>
    <row r="97" spans="2:105" x14ac:dyDescent="0.25">
      <c r="B97" s="222"/>
      <c r="C97" s="159" t="s">
        <v>1701</v>
      </c>
      <c r="D97" s="159" t="s">
        <v>1702</v>
      </c>
      <c r="E97" s="159" t="s">
        <v>905</v>
      </c>
      <c r="F97" s="159" t="s">
        <v>76</v>
      </c>
      <c r="G97" s="159"/>
      <c r="H97" s="159" t="s">
        <v>1098</v>
      </c>
      <c r="I97" s="159"/>
      <c r="J97" s="159" t="s">
        <v>1342</v>
      </c>
      <c r="K97" s="159" t="s">
        <v>1927</v>
      </c>
      <c r="L97" s="159"/>
      <c r="M97" s="159"/>
      <c r="N97" s="159" t="s">
        <v>1349</v>
      </c>
      <c r="O97" s="159" t="s">
        <v>1363</v>
      </c>
      <c r="P97" s="159" t="s">
        <v>1328</v>
      </c>
      <c r="Q97" s="159" t="s">
        <v>13</v>
      </c>
      <c r="R97" s="159" t="s">
        <v>1327</v>
      </c>
      <c r="S97" s="159" t="s">
        <v>1484</v>
      </c>
      <c r="T97" s="159" t="s">
        <v>91</v>
      </c>
      <c r="U97" s="159" t="s">
        <v>91</v>
      </c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 t="s">
        <v>1342</v>
      </c>
      <c r="AL97" s="159" t="s">
        <v>1346</v>
      </c>
      <c r="AM97" s="159" t="s">
        <v>1342</v>
      </c>
      <c r="AN97" s="159" t="s">
        <v>1938</v>
      </c>
      <c r="AO97" s="159" t="s">
        <v>91</v>
      </c>
      <c r="AP97" s="159" t="s">
        <v>2606</v>
      </c>
      <c r="AQ97" s="159" t="s">
        <v>1536</v>
      </c>
      <c r="AR97" s="159" t="s">
        <v>1348</v>
      </c>
      <c r="AS97" s="159"/>
      <c r="AT97" s="159"/>
      <c r="AU97" s="159"/>
      <c r="AV97" s="159"/>
      <c r="AW97" s="159"/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/>
      <c r="BT97" s="159"/>
      <c r="BU97" s="159"/>
      <c r="BV97" s="159"/>
      <c r="BW97" s="159"/>
      <c r="BX97" s="159"/>
      <c r="BY97" s="159"/>
      <c r="BZ97" s="159"/>
      <c r="CA97" s="159"/>
      <c r="CB97" s="159"/>
      <c r="CC97" s="159"/>
      <c r="CD97" s="159"/>
      <c r="CE97" s="159"/>
      <c r="CF97" s="159"/>
      <c r="CG97" s="159"/>
      <c r="CH97" s="159"/>
      <c r="CI97" s="159"/>
      <c r="CJ97" s="159"/>
      <c r="CK97" s="159"/>
      <c r="CL97" s="159"/>
      <c r="CM97" s="159"/>
      <c r="CN97" s="159"/>
      <c r="CO97" s="159"/>
      <c r="CP97" s="159"/>
      <c r="CQ97" s="159"/>
      <c r="CR97" s="159"/>
      <c r="CS97" s="159"/>
      <c r="CT97" s="159"/>
      <c r="CU97" s="159"/>
      <c r="CV97" s="159"/>
      <c r="CW97" s="159"/>
      <c r="CX97" s="159"/>
      <c r="CY97" s="159"/>
      <c r="CZ97" s="159"/>
      <c r="DA97" s="223"/>
    </row>
    <row r="98" spans="2:105" x14ac:dyDescent="0.25">
      <c r="B98" s="222"/>
      <c r="C98" s="159" t="s">
        <v>3119</v>
      </c>
      <c r="D98" s="159" t="s">
        <v>3120</v>
      </c>
      <c r="E98" s="159" t="s">
        <v>1047</v>
      </c>
      <c r="F98" s="159" t="s">
        <v>416</v>
      </c>
      <c r="G98" s="159"/>
      <c r="H98" s="159" t="s">
        <v>1098</v>
      </c>
      <c r="I98" s="159"/>
      <c r="J98" s="159" t="s">
        <v>1342</v>
      </c>
      <c r="K98" s="159" t="s">
        <v>3121</v>
      </c>
      <c r="L98" s="159"/>
      <c r="M98" s="159"/>
      <c r="N98" s="159" t="s">
        <v>1363</v>
      </c>
      <c r="O98" s="159" t="s">
        <v>1363</v>
      </c>
      <c r="P98" s="159" t="s">
        <v>1328</v>
      </c>
      <c r="Q98" s="159" t="s">
        <v>13</v>
      </c>
      <c r="R98" s="159" t="s">
        <v>1327</v>
      </c>
      <c r="S98" s="159" t="s">
        <v>1484</v>
      </c>
      <c r="T98" s="159" t="s">
        <v>91</v>
      </c>
      <c r="U98" s="159" t="s">
        <v>91</v>
      </c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 t="s">
        <v>1342</v>
      </c>
      <c r="AL98" s="159" t="s">
        <v>1346</v>
      </c>
      <c r="AM98" s="159" t="s">
        <v>1342</v>
      </c>
      <c r="AN98" s="159" t="s">
        <v>1938</v>
      </c>
      <c r="AO98" s="159" t="s">
        <v>91</v>
      </c>
      <c r="AP98" s="159" t="s">
        <v>2606</v>
      </c>
      <c r="AQ98" s="159" t="s">
        <v>1536</v>
      </c>
      <c r="AR98" s="159" t="s">
        <v>1348</v>
      </c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223"/>
    </row>
    <row r="99" spans="2:105" x14ac:dyDescent="0.25">
      <c r="B99" s="222"/>
      <c r="C99" s="159" t="s">
        <v>3122</v>
      </c>
      <c r="D99" s="159" t="s">
        <v>3123</v>
      </c>
      <c r="E99" s="159" t="s">
        <v>415</v>
      </c>
      <c r="F99" s="159" t="s">
        <v>414</v>
      </c>
      <c r="G99" s="159"/>
      <c r="H99" s="159" t="s">
        <v>1098</v>
      </c>
      <c r="I99" s="159"/>
      <c r="J99" s="159" t="s">
        <v>1342</v>
      </c>
      <c r="K99" s="159" t="s">
        <v>2512</v>
      </c>
      <c r="L99" s="159" t="s">
        <v>3124</v>
      </c>
      <c r="M99" s="159" t="s">
        <v>3125</v>
      </c>
      <c r="N99" s="159" t="s">
        <v>1342</v>
      </c>
      <c r="O99" s="159" t="s">
        <v>1344</v>
      </c>
      <c r="P99" s="159" t="s">
        <v>1326</v>
      </c>
      <c r="Q99" s="159" t="s">
        <v>1236</v>
      </c>
      <c r="R99" s="159" t="s">
        <v>1327</v>
      </c>
      <c r="S99" s="159" t="s">
        <v>1477</v>
      </c>
      <c r="T99" s="159" t="s">
        <v>115</v>
      </c>
      <c r="U99" s="159" t="s">
        <v>115</v>
      </c>
      <c r="V99" s="159"/>
      <c r="W99" s="159"/>
      <c r="X99" s="159"/>
      <c r="Y99" s="159"/>
      <c r="Z99" s="159"/>
      <c r="AA99" s="159"/>
      <c r="AB99" s="159"/>
      <c r="AC99" s="159"/>
      <c r="AD99" s="159"/>
      <c r="AE99" s="159"/>
      <c r="AF99" s="159"/>
      <c r="AG99" s="159"/>
      <c r="AH99" s="159"/>
      <c r="AI99" s="159"/>
      <c r="AJ99" s="159"/>
      <c r="AK99" s="159" t="s">
        <v>1342</v>
      </c>
      <c r="AL99" s="159" t="s">
        <v>1346</v>
      </c>
      <c r="AM99" s="159" t="s">
        <v>1342</v>
      </c>
      <c r="AN99" s="159" t="s">
        <v>1350</v>
      </c>
      <c r="AO99" s="159" t="s">
        <v>115</v>
      </c>
      <c r="AP99" s="159" t="s">
        <v>3126</v>
      </c>
      <c r="AQ99" s="159" t="s">
        <v>1493</v>
      </c>
      <c r="AR99" s="159" t="s">
        <v>1691</v>
      </c>
      <c r="AS99" s="159" t="s">
        <v>1349</v>
      </c>
      <c r="AT99" s="159"/>
      <c r="AU99" s="159" t="s">
        <v>3124</v>
      </c>
      <c r="AV99" s="159" t="s">
        <v>1438</v>
      </c>
      <c r="AW99" s="159" t="s">
        <v>3127</v>
      </c>
      <c r="AX99" s="159" t="s">
        <v>1545</v>
      </c>
      <c r="AY99" s="159" t="s">
        <v>3128</v>
      </c>
      <c r="AZ99" s="159" t="s">
        <v>1505</v>
      </c>
      <c r="BA99" s="159" t="s">
        <v>1607</v>
      </c>
      <c r="BB99" s="159" t="s">
        <v>1357</v>
      </c>
      <c r="BC99" s="159" t="s">
        <v>1471</v>
      </c>
      <c r="BD99" s="159" t="s">
        <v>1551</v>
      </c>
      <c r="BE99" s="159" t="s">
        <v>1775</v>
      </c>
      <c r="BF99" s="159" t="s">
        <v>1547</v>
      </c>
      <c r="BG99" s="159" t="s">
        <v>1817</v>
      </c>
      <c r="BH99" s="159" t="s">
        <v>1506</v>
      </c>
      <c r="BI99" s="159" t="s">
        <v>2322</v>
      </c>
      <c r="BJ99" s="159" t="s">
        <v>1510</v>
      </c>
      <c r="BK99" s="159" t="s">
        <v>2180</v>
      </c>
      <c r="BL99" s="159" t="s">
        <v>1512</v>
      </c>
      <c r="BM99" s="159" t="s">
        <v>3129</v>
      </c>
      <c r="BN99" s="159" t="s">
        <v>1401</v>
      </c>
      <c r="BO99" s="159" t="s">
        <v>3130</v>
      </c>
      <c r="BP99" s="159" t="s">
        <v>1509</v>
      </c>
      <c r="BQ99" s="159" t="s">
        <v>1762</v>
      </c>
      <c r="BR99" s="159" t="s">
        <v>1511</v>
      </c>
      <c r="BS99" s="159" t="s">
        <v>3131</v>
      </c>
      <c r="BT99" s="159" t="s">
        <v>1359</v>
      </c>
      <c r="BU99" s="159" t="s">
        <v>2636</v>
      </c>
      <c r="BV99" s="159"/>
      <c r="BW99" s="159"/>
      <c r="BX99" s="159"/>
      <c r="BY99" s="159"/>
      <c r="BZ99" s="159"/>
      <c r="CA99" s="159"/>
      <c r="CB99" s="159"/>
      <c r="CC99" s="159"/>
      <c r="CD99" s="159"/>
      <c r="CE99" s="159"/>
      <c r="CF99" s="159"/>
      <c r="CG99" s="159"/>
      <c r="CH99" s="159"/>
      <c r="CI99" s="159"/>
      <c r="CJ99" s="159"/>
      <c r="CK99" s="159"/>
      <c r="CL99" s="159"/>
      <c r="CM99" s="159"/>
      <c r="CN99" s="159"/>
      <c r="CO99" s="159"/>
      <c r="CP99" s="159"/>
      <c r="CQ99" s="159"/>
      <c r="CR99" s="159"/>
      <c r="CS99" s="159"/>
      <c r="CT99" s="159"/>
      <c r="CU99" s="159"/>
      <c r="CV99" s="159"/>
      <c r="CW99" s="159"/>
      <c r="CX99" s="159"/>
      <c r="CY99" s="159"/>
      <c r="CZ99" s="159"/>
      <c r="DA99" s="223"/>
    </row>
    <row r="100" spans="2:105" x14ac:dyDescent="0.25">
      <c r="B100" s="222"/>
      <c r="C100" s="159" t="s">
        <v>1726</v>
      </c>
      <c r="D100" s="159" t="s">
        <v>1434</v>
      </c>
      <c r="E100" s="159" t="s">
        <v>113</v>
      </c>
      <c r="F100" s="159" t="s">
        <v>114</v>
      </c>
      <c r="G100" s="159"/>
      <c r="H100" s="159" t="s">
        <v>1098</v>
      </c>
      <c r="I100" s="159"/>
      <c r="J100" s="159" t="s">
        <v>1342</v>
      </c>
      <c r="K100" s="159" t="s">
        <v>3132</v>
      </c>
      <c r="L100" s="159" t="s">
        <v>3133</v>
      </c>
      <c r="M100" s="159" t="s">
        <v>3134</v>
      </c>
      <c r="N100" s="159" t="s">
        <v>1342</v>
      </c>
      <c r="O100" s="159" t="s">
        <v>1375</v>
      </c>
      <c r="P100" s="159" t="s">
        <v>1331</v>
      </c>
      <c r="Q100" s="159" t="s">
        <v>26</v>
      </c>
      <c r="R100" s="159" t="s">
        <v>1327</v>
      </c>
      <c r="S100" s="159" t="s">
        <v>1477</v>
      </c>
      <c r="T100" s="159" t="s">
        <v>115</v>
      </c>
      <c r="U100" s="159" t="s">
        <v>115</v>
      </c>
      <c r="V100" s="159"/>
      <c r="W100" s="159"/>
      <c r="X100" s="159"/>
      <c r="Y100" s="159"/>
      <c r="Z100" s="159"/>
      <c r="AA100" s="159"/>
      <c r="AB100" s="159"/>
      <c r="AC100" s="159"/>
      <c r="AD100" s="159"/>
      <c r="AE100" s="159"/>
      <c r="AF100" s="159"/>
      <c r="AG100" s="159"/>
      <c r="AH100" s="159"/>
      <c r="AI100" s="159"/>
      <c r="AJ100" s="159"/>
      <c r="AK100" s="159" t="s">
        <v>1342</v>
      </c>
      <c r="AL100" s="159" t="s">
        <v>1346</v>
      </c>
      <c r="AM100" s="159" t="s">
        <v>1342</v>
      </c>
      <c r="AN100" s="159" t="s">
        <v>1350</v>
      </c>
      <c r="AO100" s="159" t="s">
        <v>115</v>
      </c>
      <c r="AP100" s="159" t="s">
        <v>3126</v>
      </c>
      <c r="AQ100" s="159" t="s">
        <v>1493</v>
      </c>
      <c r="AR100" s="159" t="s">
        <v>1691</v>
      </c>
      <c r="AS100" s="159" t="s">
        <v>1363</v>
      </c>
      <c r="AT100" s="159"/>
      <c r="AU100" s="159" t="s">
        <v>3133</v>
      </c>
      <c r="AV100" s="159" t="s">
        <v>1438</v>
      </c>
      <c r="AW100" s="159" t="s">
        <v>1957</v>
      </c>
      <c r="AX100" s="159" t="s">
        <v>1545</v>
      </c>
      <c r="AY100" s="159" t="s">
        <v>2093</v>
      </c>
      <c r="AZ100" s="159" t="s">
        <v>1505</v>
      </c>
      <c r="BA100" s="159" t="s">
        <v>3135</v>
      </c>
      <c r="BB100" s="159" t="s">
        <v>1357</v>
      </c>
      <c r="BC100" s="159" t="s">
        <v>3136</v>
      </c>
      <c r="BD100" s="159" t="s">
        <v>1551</v>
      </c>
      <c r="BE100" s="159" t="s">
        <v>3137</v>
      </c>
      <c r="BF100" s="159" t="s">
        <v>1547</v>
      </c>
      <c r="BG100" s="159" t="s">
        <v>3138</v>
      </c>
      <c r="BH100" s="159" t="s">
        <v>1506</v>
      </c>
      <c r="BI100" s="159" t="s">
        <v>3139</v>
      </c>
      <c r="BJ100" s="159" t="s">
        <v>1510</v>
      </c>
      <c r="BK100" s="159" t="s">
        <v>1432</v>
      </c>
      <c r="BL100" s="159" t="s">
        <v>1512</v>
      </c>
      <c r="BM100" s="159" t="s">
        <v>3140</v>
      </c>
      <c r="BN100" s="159" t="s">
        <v>1401</v>
      </c>
      <c r="BO100" s="159" t="s">
        <v>3141</v>
      </c>
      <c r="BP100" s="159" t="s">
        <v>1509</v>
      </c>
      <c r="BQ100" s="159" t="s">
        <v>3142</v>
      </c>
      <c r="BR100" s="159" t="s">
        <v>1511</v>
      </c>
      <c r="BS100" s="159" t="s">
        <v>3143</v>
      </c>
      <c r="BT100" s="159" t="s">
        <v>1359</v>
      </c>
      <c r="BU100" s="159" t="s">
        <v>2250</v>
      </c>
      <c r="BV100" s="159"/>
      <c r="BW100" s="159"/>
      <c r="BX100" s="159"/>
      <c r="BY100" s="159"/>
      <c r="BZ100" s="159"/>
      <c r="CA100" s="159"/>
      <c r="CB100" s="159"/>
      <c r="CC100" s="159"/>
      <c r="CD100" s="159"/>
      <c r="CE100" s="159"/>
      <c r="CF100" s="159"/>
      <c r="CG100" s="159"/>
      <c r="CH100" s="159"/>
      <c r="CI100" s="159"/>
      <c r="CJ100" s="159"/>
      <c r="CK100" s="159"/>
      <c r="CL100" s="159"/>
      <c r="CM100" s="159"/>
      <c r="CN100" s="159"/>
      <c r="CO100" s="159"/>
      <c r="CP100" s="159"/>
      <c r="CQ100" s="159"/>
      <c r="CR100" s="159"/>
      <c r="CS100" s="159"/>
      <c r="CT100" s="159"/>
      <c r="CU100" s="159"/>
      <c r="CV100" s="159"/>
      <c r="CW100" s="159"/>
      <c r="CX100" s="159"/>
      <c r="CY100" s="159"/>
      <c r="CZ100" s="159"/>
      <c r="DA100" s="223"/>
    </row>
    <row r="101" spans="2:105" x14ac:dyDescent="0.25">
      <c r="B101" s="222"/>
      <c r="C101" s="159" t="s">
        <v>1719</v>
      </c>
      <c r="D101" s="159" t="s">
        <v>1720</v>
      </c>
      <c r="E101" s="159" t="s">
        <v>123</v>
      </c>
      <c r="F101" s="159" t="s">
        <v>97</v>
      </c>
      <c r="G101" s="159"/>
      <c r="H101" s="159" t="s">
        <v>1098</v>
      </c>
      <c r="I101" s="159"/>
      <c r="J101" s="159" t="s">
        <v>1342</v>
      </c>
      <c r="K101" s="159" t="s">
        <v>3144</v>
      </c>
      <c r="L101" s="159" t="s">
        <v>3145</v>
      </c>
      <c r="M101" s="159" t="s">
        <v>3146</v>
      </c>
      <c r="N101" s="159" t="s">
        <v>1342</v>
      </c>
      <c r="O101" s="159" t="s">
        <v>1344</v>
      </c>
      <c r="P101" s="159" t="s">
        <v>1326</v>
      </c>
      <c r="Q101" s="159" t="s">
        <v>1236</v>
      </c>
      <c r="R101" s="159" t="s">
        <v>1327</v>
      </c>
      <c r="S101" s="159" t="s">
        <v>1477</v>
      </c>
      <c r="T101" s="159" t="s">
        <v>115</v>
      </c>
      <c r="U101" s="159" t="s">
        <v>115</v>
      </c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 t="s">
        <v>1342</v>
      </c>
      <c r="AL101" s="159" t="s">
        <v>1346</v>
      </c>
      <c r="AM101" s="159" t="s">
        <v>1342</v>
      </c>
      <c r="AN101" s="159" t="s">
        <v>1350</v>
      </c>
      <c r="AO101" s="159" t="s">
        <v>115</v>
      </c>
      <c r="AP101" s="159" t="s">
        <v>3126</v>
      </c>
      <c r="AQ101" s="159" t="s">
        <v>1493</v>
      </c>
      <c r="AR101" s="159" t="s">
        <v>1691</v>
      </c>
      <c r="AS101" s="159" t="s">
        <v>1344</v>
      </c>
      <c r="AT101" s="159"/>
      <c r="AU101" s="159" t="s">
        <v>3145</v>
      </c>
      <c r="AV101" s="159" t="s">
        <v>1438</v>
      </c>
      <c r="AW101" s="159" t="s">
        <v>3147</v>
      </c>
      <c r="AX101" s="159" t="s">
        <v>1545</v>
      </c>
      <c r="AY101" s="159" t="s">
        <v>1780</v>
      </c>
      <c r="AZ101" s="159" t="s">
        <v>1505</v>
      </c>
      <c r="BA101" s="159" t="s">
        <v>3148</v>
      </c>
      <c r="BB101" s="159" t="s">
        <v>1357</v>
      </c>
      <c r="BC101" s="159" t="s">
        <v>2405</v>
      </c>
      <c r="BD101" s="159" t="s">
        <v>1551</v>
      </c>
      <c r="BE101" s="159" t="s">
        <v>1628</v>
      </c>
      <c r="BF101" s="159" t="s">
        <v>1547</v>
      </c>
      <c r="BG101" s="159" t="s">
        <v>2634</v>
      </c>
      <c r="BH101" s="159" t="s">
        <v>1506</v>
      </c>
      <c r="BI101" s="159" t="s">
        <v>1386</v>
      </c>
      <c r="BJ101" s="159" t="s">
        <v>1510</v>
      </c>
      <c r="BK101" s="159" t="s">
        <v>3149</v>
      </c>
      <c r="BL101" s="159" t="s">
        <v>1512</v>
      </c>
      <c r="BM101" s="159" t="s">
        <v>3150</v>
      </c>
      <c r="BN101" s="159" t="s">
        <v>1401</v>
      </c>
      <c r="BO101" s="159" t="s">
        <v>2584</v>
      </c>
      <c r="BP101" s="159" t="s">
        <v>1509</v>
      </c>
      <c r="BQ101" s="159" t="s">
        <v>3151</v>
      </c>
      <c r="BR101" s="159" t="s">
        <v>1511</v>
      </c>
      <c r="BS101" s="159" t="s">
        <v>3152</v>
      </c>
      <c r="BT101" s="159" t="s">
        <v>1359</v>
      </c>
      <c r="BU101" s="159" t="s">
        <v>3153</v>
      </c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  <c r="CI101" s="159"/>
      <c r="CJ101" s="159"/>
      <c r="CK101" s="159"/>
      <c r="CL101" s="159"/>
      <c r="CM101" s="159"/>
      <c r="CN101" s="159"/>
      <c r="CO101" s="159"/>
      <c r="CP101" s="159"/>
      <c r="CQ101" s="159"/>
      <c r="CR101" s="159"/>
      <c r="CS101" s="159"/>
      <c r="CT101" s="159"/>
      <c r="CU101" s="159"/>
      <c r="CV101" s="159"/>
      <c r="CW101" s="159"/>
      <c r="CX101" s="159"/>
      <c r="CY101" s="159"/>
      <c r="CZ101" s="159"/>
      <c r="DA101" s="223"/>
    </row>
    <row r="102" spans="2:105" x14ac:dyDescent="0.25">
      <c r="B102" s="222"/>
      <c r="C102" s="159" t="s">
        <v>3154</v>
      </c>
      <c r="D102" s="159" t="s">
        <v>3155</v>
      </c>
      <c r="E102" s="159" t="s">
        <v>116</v>
      </c>
      <c r="F102" s="159" t="s">
        <v>84</v>
      </c>
      <c r="G102" s="159"/>
      <c r="H102" s="159" t="s">
        <v>1098</v>
      </c>
      <c r="I102" s="159"/>
      <c r="J102" s="159" t="s">
        <v>1342</v>
      </c>
      <c r="K102" s="159" t="s">
        <v>3156</v>
      </c>
      <c r="L102" s="159" t="s">
        <v>3157</v>
      </c>
      <c r="M102" s="159" t="s">
        <v>3158</v>
      </c>
      <c r="N102" s="159" t="s">
        <v>1342</v>
      </c>
      <c r="O102" s="159" t="s">
        <v>1397</v>
      </c>
      <c r="P102" s="159" t="s">
        <v>1333</v>
      </c>
      <c r="Q102" s="159" t="s">
        <v>117</v>
      </c>
      <c r="R102" s="159" t="s">
        <v>1327</v>
      </c>
      <c r="S102" s="159" t="s">
        <v>1477</v>
      </c>
      <c r="T102" s="159" t="s">
        <v>115</v>
      </c>
      <c r="U102" s="159" t="s">
        <v>115</v>
      </c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 t="s">
        <v>1342</v>
      </c>
      <c r="AL102" s="159" t="s">
        <v>1346</v>
      </c>
      <c r="AM102" s="159" t="s">
        <v>1342</v>
      </c>
      <c r="AN102" s="159" t="s">
        <v>1350</v>
      </c>
      <c r="AO102" s="159" t="s">
        <v>115</v>
      </c>
      <c r="AP102" s="159" t="s">
        <v>3126</v>
      </c>
      <c r="AQ102" s="159" t="s">
        <v>1493</v>
      </c>
      <c r="AR102" s="159" t="s">
        <v>1691</v>
      </c>
      <c r="AS102" s="159" t="s">
        <v>1375</v>
      </c>
      <c r="AT102" s="159"/>
      <c r="AU102" s="159" t="s">
        <v>3157</v>
      </c>
      <c r="AV102" s="159" t="s">
        <v>1438</v>
      </c>
      <c r="AW102" s="159" t="s">
        <v>1751</v>
      </c>
      <c r="AX102" s="159" t="s">
        <v>1545</v>
      </c>
      <c r="AY102" s="159" t="s">
        <v>3159</v>
      </c>
      <c r="AZ102" s="159" t="s">
        <v>1505</v>
      </c>
      <c r="BA102" s="159" t="s">
        <v>1404</v>
      </c>
      <c r="BB102" s="159" t="s">
        <v>1357</v>
      </c>
      <c r="BC102" s="159" t="s">
        <v>3160</v>
      </c>
      <c r="BD102" s="159" t="s">
        <v>1551</v>
      </c>
      <c r="BE102" s="159" t="s">
        <v>3161</v>
      </c>
      <c r="BF102" s="159" t="s">
        <v>1547</v>
      </c>
      <c r="BG102" s="159" t="s">
        <v>2537</v>
      </c>
      <c r="BH102" s="159" t="s">
        <v>1506</v>
      </c>
      <c r="BI102" s="159" t="s">
        <v>1386</v>
      </c>
      <c r="BJ102" s="159" t="s">
        <v>1510</v>
      </c>
      <c r="BK102" s="159" t="s">
        <v>1642</v>
      </c>
      <c r="BL102" s="159" t="s">
        <v>1512</v>
      </c>
      <c r="BM102" s="159" t="s">
        <v>3162</v>
      </c>
      <c r="BN102" s="159" t="s">
        <v>1401</v>
      </c>
      <c r="BO102" s="159" t="s">
        <v>2196</v>
      </c>
      <c r="BP102" s="159" t="s">
        <v>1509</v>
      </c>
      <c r="BQ102" s="159" t="s">
        <v>1864</v>
      </c>
      <c r="BR102" s="159" t="s">
        <v>1511</v>
      </c>
      <c r="BS102" s="159" t="s">
        <v>3153</v>
      </c>
      <c r="BT102" s="159" t="s">
        <v>1359</v>
      </c>
      <c r="BU102" s="159" t="s">
        <v>3163</v>
      </c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59"/>
      <c r="CF102" s="159"/>
      <c r="CG102" s="159"/>
      <c r="CH102" s="159"/>
      <c r="CI102" s="159"/>
      <c r="CJ102" s="159"/>
      <c r="CK102" s="159"/>
      <c r="CL102" s="159"/>
      <c r="CM102" s="159"/>
      <c r="CN102" s="159"/>
      <c r="CO102" s="159"/>
      <c r="CP102" s="159"/>
      <c r="CQ102" s="159"/>
      <c r="CR102" s="159"/>
      <c r="CS102" s="159"/>
      <c r="CT102" s="159"/>
      <c r="CU102" s="159"/>
      <c r="CV102" s="159"/>
      <c r="CW102" s="159"/>
      <c r="CX102" s="159"/>
      <c r="CY102" s="159"/>
      <c r="CZ102" s="159"/>
      <c r="DA102" s="223"/>
    </row>
    <row r="103" spans="2:105" x14ac:dyDescent="0.25">
      <c r="B103" s="222"/>
      <c r="C103" s="159" t="s">
        <v>1741</v>
      </c>
      <c r="D103" s="159" t="s">
        <v>1742</v>
      </c>
      <c r="E103" s="159" t="s">
        <v>125</v>
      </c>
      <c r="F103" s="159" t="s">
        <v>126</v>
      </c>
      <c r="G103" s="159"/>
      <c r="H103" s="159" t="s">
        <v>1098</v>
      </c>
      <c r="I103" s="159"/>
      <c r="J103" s="159" t="s">
        <v>1342</v>
      </c>
      <c r="K103" s="159" t="s">
        <v>3164</v>
      </c>
      <c r="L103" s="159" t="s">
        <v>3165</v>
      </c>
      <c r="M103" s="159" t="s">
        <v>3166</v>
      </c>
      <c r="N103" s="159" t="s">
        <v>1342</v>
      </c>
      <c r="O103" s="159" t="s">
        <v>1344</v>
      </c>
      <c r="P103" s="159" t="s">
        <v>1326</v>
      </c>
      <c r="Q103" s="159" t="s">
        <v>1236</v>
      </c>
      <c r="R103" s="159" t="s">
        <v>1327</v>
      </c>
      <c r="S103" s="159" t="s">
        <v>1477</v>
      </c>
      <c r="T103" s="159" t="s">
        <v>115</v>
      </c>
      <c r="U103" s="159" t="s">
        <v>115</v>
      </c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 t="s">
        <v>1342</v>
      </c>
      <c r="AL103" s="159" t="s">
        <v>1346</v>
      </c>
      <c r="AM103" s="159" t="s">
        <v>1342</v>
      </c>
      <c r="AN103" s="159" t="s">
        <v>1350</v>
      </c>
      <c r="AO103" s="159" t="s">
        <v>115</v>
      </c>
      <c r="AP103" s="159" t="s">
        <v>3126</v>
      </c>
      <c r="AQ103" s="159" t="s">
        <v>1493</v>
      </c>
      <c r="AR103" s="159" t="s">
        <v>1691</v>
      </c>
      <c r="AS103" s="159" t="s">
        <v>1384</v>
      </c>
      <c r="AT103" s="159"/>
      <c r="AU103" s="159" t="s">
        <v>3165</v>
      </c>
      <c r="AV103" s="159" t="s">
        <v>1438</v>
      </c>
      <c r="AW103" s="159" t="s">
        <v>3167</v>
      </c>
      <c r="AX103" s="159" t="s">
        <v>1545</v>
      </c>
      <c r="AY103" s="159" t="s">
        <v>1757</v>
      </c>
      <c r="AZ103" s="159" t="s">
        <v>1505</v>
      </c>
      <c r="BA103" s="159" t="s">
        <v>3168</v>
      </c>
      <c r="BB103" s="159" t="s">
        <v>1357</v>
      </c>
      <c r="BC103" s="159" t="s">
        <v>1669</v>
      </c>
      <c r="BD103" s="159" t="s">
        <v>1551</v>
      </c>
      <c r="BE103" s="159" t="s">
        <v>3169</v>
      </c>
      <c r="BF103" s="159" t="s">
        <v>1547</v>
      </c>
      <c r="BG103" s="159" t="s">
        <v>2671</v>
      </c>
      <c r="BH103" s="159" t="s">
        <v>1506</v>
      </c>
      <c r="BI103" s="159" t="s">
        <v>3170</v>
      </c>
      <c r="BJ103" s="159" t="s">
        <v>1510</v>
      </c>
      <c r="BK103" s="159" t="s">
        <v>3171</v>
      </c>
      <c r="BL103" s="159" t="s">
        <v>1512</v>
      </c>
      <c r="BM103" s="159" t="s">
        <v>2270</v>
      </c>
      <c r="BN103" s="159" t="s">
        <v>1401</v>
      </c>
      <c r="BO103" s="159" t="s">
        <v>2324</v>
      </c>
      <c r="BP103" s="159" t="s">
        <v>1509</v>
      </c>
      <c r="BQ103" s="159" t="s">
        <v>3172</v>
      </c>
      <c r="BR103" s="159" t="s">
        <v>1511</v>
      </c>
      <c r="BS103" s="159" t="s">
        <v>3173</v>
      </c>
      <c r="BT103" s="159" t="s">
        <v>1359</v>
      </c>
      <c r="BU103" s="159" t="s">
        <v>3174</v>
      </c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59"/>
      <c r="CF103" s="159"/>
      <c r="CG103" s="159"/>
      <c r="CH103" s="159"/>
      <c r="CI103" s="159"/>
      <c r="CJ103" s="159"/>
      <c r="CK103" s="159"/>
      <c r="CL103" s="159"/>
      <c r="CM103" s="159"/>
      <c r="CN103" s="159"/>
      <c r="CO103" s="159"/>
      <c r="CP103" s="159"/>
      <c r="CQ103" s="159"/>
      <c r="CR103" s="159"/>
      <c r="CS103" s="159"/>
      <c r="CT103" s="159"/>
      <c r="CU103" s="159"/>
      <c r="CV103" s="159"/>
      <c r="CW103" s="159"/>
      <c r="CX103" s="159"/>
      <c r="CY103" s="159"/>
      <c r="CZ103" s="159"/>
      <c r="DA103" s="223"/>
    </row>
    <row r="104" spans="2:105" x14ac:dyDescent="0.25">
      <c r="B104" s="222"/>
      <c r="C104" s="159" t="s">
        <v>3175</v>
      </c>
      <c r="D104" s="159" t="s">
        <v>3176</v>
      </c>
      <c r="E104" s="159" t="s">
        <v>730</v>
      </c>
      <c r="F104" s="159" t="s">
        <v>71</v>
      </c>
      <c r="G104" s="159"/>
      <c r="H104" s="159" t="s">
        <v>1098</v>
      </c>
      <c r="I104" s="159"/>
      <c r="J104" s="159" t="s">
        <v>1342</v>
      </c>
      <c r="K104" s="159" t="s">
        <v>3177</v>
      </c>
      <c r="L104" s="159" t="s">
        <v>3178</v>
      </c>
      <c r="M104" s="159" t="s">
        <v>3179</v>
      </c>
      <c r="N104" s="159" t="s">
        <v>1342</v>
      </c>
      <c r="O104" s="159" t="s">
        <v>1348</v>
      </c>
      <c r="P104" s="159" t="s">
        <v>7</v>
      </c>
      <c r="Q104" s="159" t="s">
        <v>7</v>
      </c>
      <c r="R104" s="159" t="s">
        <v>1327</v>
      </c>
      <c r="S104" s="159" t="s">
        <v>1477</v>
      </c>
      <c r="T104" s="159" t="s">
        <v>115</v>
      </c>
      <c r="U104" s="159" t="s">
        <v>115</v>
      </c>
      <c r="V104" s="159"/>
      <c r="W104" s="159"/>
      <c r="X104" s="159"/>
      <c r="Y104" s="159"/>
      <c r="Z104" s="159"/>
      <c r="AA104" s="159"/>
      <c r="AB104" s="159"/>
      <c r="AC104" s="159"/>
      <c r="AD104" s="159"/>
      <c r="AE104" s="159"/>
      <c r="AF104" s="159"/>
      <c r="AG104" s="159"/>
      <c r="AH104" s="159"/>
      <c r="AI104" s="159"/>
      <c r="AJ104" s="159"/>
      <c r="AK104" s="159" t="s">
        <v>1342</v>
      </c>
      <c r="AL104" s="159" t="s">
        <v>1346</v>
      </c>
      <c r="AM104" s="159" t="s">
        <v>1342</v>
      </c>
      <c r="AN104" s="159" t="s">
        <v>1350</v>
      </c>
      <c r="AO104" s="159" t="s">
        <v>115</v>
      </c>
      <c r="AP104" s="159" t="s">
        <v>3126</v>
      </c>
      <c r="AQ104" s="159" t="s">
        <v>1493</v>
      </c>
      <c r="AR104" s="159" t="s">
        <v>1691</v>
      </c>
      <c r="AS104" s="159" t="s">
        <v>1477</v>
      </c>
      <c r="AT104" s="159"/>
      <c r="AU104" s="159" t="s">
        <v>3178</v>
      </c>
      <c r="AV104" s="159" t="s">
        <v>1438</v>
      </c>
      <c r="AW104" s="159" t="s">
        <v>3180</v>
      </c>
      <c r="AX104" s="159" t="s">
        <v>1545</v>
      </c>
      <c r="AY104" s="159" t="s">
        <v>1543</v>
      </c>
      <c r="AZ104" s="159" t="s">
        <v>1505</v>
      </c>
      <c r="BA104" s="159" t="s">
        <v>3181</v>
      </c>
      <c r="BB104" s="159" t="s">
        <v>1357</v>
      </c>
      <c r="BC104" s="159" t="s">
        <v>2081</v>
      </c>
      <c r="BD104" s="159" t="s">
        <v>1551</v>
      </c>
      <c r="BE104" s="159" t="s">
        <v>2645</v>
      </c>
      <c r="BF104" s="159" t="s">
        <v>1547</v>
      </c>
      <c r="BG104" s="159" t="s">
        <v>3182</v>
      </c>
      <c r="BH104" s="159" t="s">
        <v>1506</v>
      </c>
      <c r="BI104" s="159" t="s">
        <v>3129</v>
      </c>
      <c r="BJ104" s="159" t="s">
        <v>1510</v>
      </c>
      <c r="BK104" s="159" t="s">
        <v>3183</v>
      </c>
      <c r="BL104" s="159" t="s">
        <v>1512</v>
      </c>
      <c r="BM104" s="159" t="s">
        <v>3184</v>
      </c>
      <c r="BN104" s="159" t="s">
        <v>1401</v>
      </c>
      <c r="BO104" s="159" t="s">
        <v>3185</v>
      </c>
      <c r="BP104" s="159" t="s">
        <v>1509</v>
      </c>
      <c r="BQ104" s="159" t="s">
        <v>3186</v>
      </c>
      <c r="BR104" s="159" t="s">
        <v>1511</v>
      </c>
      <c r="BS104" s="159" t="s">
        <v>2377</v>
      </c>
      <c r="BT104" s="159" t="s">
        <v>1359</v>
      </c>
      <c r="BU104" s="159" t="s">
        <v>3187</v>
      </c>
      <c r="BV104" s="159"/>
      <c r="BW104" s="159"/>
      <c r="BX104" s="159"/>
      <c r="BY104" s="159"/>
      <c r="BZ104" s="159"/>
      <c r="CA104" s="159"/>
      <c r="CB104" s="159"/>
      <c r="CC104" s="159"/>
      <c r="CD104" s="159"/>
      <c r="CE104" s="159"/>
      <c r="CF104" s="159"/>
      <c r="CG104" s="159"/>
      <c r="CH104" s="159"/>
      <c r="CI104" s="159"/>
      <c r="CJ104" s="159"/>
      <c r="CK104" s="159"/>
      <c r="CL104" s="159"/>
      <c r="CM104" s="159"/>
      <c r="CN104" s="159"/>
      <c r="CO104" s="159"/>
      <c r="CP104" s="159"/>
      <c r="CQ104" s="159"/>
      <c r="CR104" s="159"/>
      <c r="CS104" s="159"/>
      <c r="CT104" s="159"/>
      <c r="CU104" s="159"/>
      <c r="CV104" s="159"/>
      <c r="CW104" s="159"/>
      <c r="CX104" s="159"/>
      <c r="CY104" s="159"/>
      <c r="CZ104" s="159"/>
      <c r="DA104" s="223"/>
    </row>
    <row r="105" spans="2:105" x14ac:dyDescent="0.25">
      <c r="B105" s="222"/>
      <c r="C105" s="159" t="s">
        <v>1732</v>
      </c>
      <c r="D105" s="159" t="s">
        <v>1733</v>
      </c>
      <c r="E105" s="159" t="s">
        <v>124</v>
      </c>
      <c r="F105" s="159" t="s">
        <v>57</v>
      </c>
      <c r="G105" s="159"/>
      <c r="H105" s="159" t="s">
        <v>1098</v>
      </c>
      <c r="I105" s="159"/>
      <c r="J105" s="159" t="s">
        <v>1342</v>
      </c>
      <c r="K105" s="159" t="s">
        <v>3188</v>
      </c>
      <c r="L105" s="159" t="s">
        <v>3189</v>
      </c>
      <c r="M105" s="159" t="s">
        <v>2809</v>
      </c>
      <c r="N105" s="159" t="s">
        <v>1342</v>
      </c>
      <c r="O105" s="159" t="s">
        <v>1349</v>
      </c>
      <c r="P105" s="159" t="s">
        <v>1330</v>
      </c>
      <c r="Q105" s="159" t="s">
        <v>3</v>
      </c>
      <c r="R105" s="159" t="s">
        <v>1327</v>
      </c>
      <c r="S105" s="159" t="s">
        <v>1477</v>
      </c>
      <c r="T105" s="159" t="s">
        <v>115</v>
      </c>
      <c r="U105" s="159" t="s">
        <v>115</v>
      </c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 t="s">
        <v>1342</v>
      </c>
      <c r="AL105" s="159" t="s">
        <v>1346</v>
      </c>
      <c r="AM105" s="159" t="s">
        <v>1342</v>
      </c>
      <c r="AN105" s="159" t="s">
        <v>1350</v>
      </c>
      <c r="AO105" s="159" t="s">
        <v>115</v>
      </c>
      <c r="AP105" s="159" t="s">
        <v>3126</v>
      </c>
      <c r="AQ105" s="159" t="s">
        <v>1493</v>
      </c>
      <c r="AR105" s="159" t="s">
        <v>1691</v>
      </c>
      <c r="AS105" s="159" t="s">
        <v>1484</v>
      </c>
      <c r="AT105" s="159"/>
      <c r="AU105" s="159" t="s">
        <v>3189</v>
      </c>
      <c r="AV105" s="159" t="s">
        <v>1438</v>
      </c>
      <c r="AW105" s="159" t="s">
        <v>3190</v>
      </c>
      <c r="AX105" s="159" t="s">
        <v>1545</v>
      </c>
      <c r="AY105" s="159" t="s">
        <v>2320</v>
      </c>
      <c r="AZ105" s="159" t="s">
        <v>1505</v>
      </c>
      <c r="BA105" s="159" t="s">
        <v>2379</v>
      </c>
      <c r="BB105" s="159" t="s">
        <v>1357</v>
      </c>
      <c r="BC105" s="159" t="s">
        <v>3191</v>
      </c>
      <c r="BD105" s="159" t="s">
        <v>1551</v>
      </c>
      <c r="BE105" s="159" t="s">
        <v>1746</v>
      </c>
      <c r="BF105" s="159" t="s">
        <v>1547</v>
      </c>
      <c r="BG105" s="159" t="s">
        <v>1682</v>
      </c>
      <c r="BH105" s="159" t="s">
        <v>1506</v>
      </c>
      <c r="BI105" s="159" t="s">
        <v>3192</v>
      </c>
      <c r="BJ105" s="159" t="s">
        <v>1510</v>
      </c>
      <c r="BK105" s="159" t="s">
        <v>2387</v>
      </c>
      <c r="BL105" s="159" t="s">
        <v>1512</v>
      </c>
      <c r="BM105" s="159" t="s">
        <v>3193</v>
      </c>
      <c r="BN105" s="159" t="s">
        <v>1401</v>
      </c>
      <c r="BO105" s="159" t="s">
        <v>3194</v>
      </c>
      <c r="BP105" s="159" t="s">
        <v>1509</v>
      </c>
      <c r="BQ105" s="159" t="s">
        <v>3195</v>
      </c>
      <c r="BR105" s="159" t="s">
        <v>1511</v>
      </c>
      <c r="BS105" s="159" t="s">
        <v>3196</v>
      </c>
      <c r="BT105" s="159" t="s">
        <v>1359</v>
      </c>
      <c r="BU105" s="159" t="s">
        <v>3197</v>
      </c>
      <c r="BV105" s="159"/>
      <c r="BW105" s="159"/>
      <c r="BX105" s="159"/>
      <c r="BY105" s="159"/>
      <c r="BZ105" s="159"/>
      <c r="CA105" s="159"/>
      <c r="CB105" s="159"/>
      <c r="CC105" s="159"/>
      <c r="CD105" s="159"/>
      <c r="CE105" s="159"/>
      <c r="CF105" s="159"/>
      <c r="CG105" s="159"/>
      <c r="CH105" s="159"/>
      <c r="CI105" s="159"/>
      <c r="CJ105" s="159"/>
      <c r="CK105" s="159"/>
      <c r="CL105" s="159"/>
      <c r="CM105" s="159"/>
      <c r="CN105" s="159"/>
      <c r="CO105" s="159"/>
      <c r="CP105" s="159"/>
      <c r="CQ105" s="159"/>
      <c r="CR105" s="159"/>
      <c r="CS105" s="159"/>
      <c r="CT105" s="159"/>
      <c r="CU105" s="159"/>
      <c r="CV105" s="159"/>
      <c r="CW105" s="159"/>
      <c r="CX105" s="159"/>
      <c r="CY105" s="159"/>
      <c r="CZ105" s="159"/>
      <c r="DA105" s="223"/>
    </row>
    <row r="106" spans="2:105" x14ac:dyDescent="0.25">
      <c r="B106" s="222"/>
      <c r="C106" s="159" t="s">
        <v>1785</v>
      </c>
      <c r="D106" s="159" t="s">
        <v>1786</v>
      </c>
      <c r="E106" s="159" t="s">
        <v>127</v>
      </c>
      <c r="F106" s="159" t="s">
        <v>57</v>
      </c>
      <c r="G106" s="159"/>
      <c r="H106" s="159" t="s">
        <v>1098</v>
      </c>
      <c r="I106" s="159"/>
      <c r="J106" s="159" t="s">
        <v>1342</v>
      </c>
      <c r="K106" s="159" t="s">
        <v>3198</v>
      </c>
      <c r="L106" s="159" t="s">
        <v>3199</v>
      </c>
      <c r="M106" s="159" t="s">
        <v>3200</v>
      </c>
      <c r="N106" s="159" t="s">
        <v>1342</v>
      </c>
      <c r="O106" s="159" t="s">
        <v>1349</v>
      </c>
      <c r="P106" s="159" t="s">
        <v>1330</v>
      </c>
      <c r="Q106" s="159" t="s">
        <v>3</v>
      </c>
      <c r="R106" s="159" t="s">
        <v>1327</v>
      </c>
      <c r="S106" s="159" t="s">
        <v>1477</v>
      </c>
      <c r="T106" s="159" t="s">
        <v>115</v>
      </c>
      <c r="U106" s="159" t="s">
        <v>115</v>
      </c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 t="s">
        <v>1342</v>
      </c>
      <c r="AL106" s="159" t="s">
        <v>1346</v>
      </c>
      <c r="AM106" s="159" t="s">
        <v>1342</v>
      </c>
      <c r="AN106" s="159" t="s">
        <v>1350</v>
      </c>
      <c r="AO106" s="159" t="s">
        <v>115</v>
      </c>
      <c r="AP106" s="159" t="s">
        <v>3126</v>
      </c>
      <c r="AQ106" s="159" t="s">
        <v>1493</v>
      </c>
      <c r="AR106" s="159" t="s">
        <v>1691</v>
      </c>
      <c r="AS106" s="159" t="s">
        <v>1348</v>
      </c>
      <c r="AT106" s="159"/>
      <c r="AU106" s="159" t="s">
        <v>3199</v>
      </c>
      <c r="AV106" s="159" t="s">
        <v>1438</v>
      </c>
      <c r="AW106" s="159" t="s">
        <v>3201</v>
      </c>
      <c r="AX106" s="159" t="s">
        <v>1545</v>
      </c>
      <c r="AY106" s="159" t="s">
        <v>1721</v>
      </c>
      <c r="AZ106" s="159" t="s">
        <v>1505</v>
      </c>
      <c r="BA106" s="159" t="s">
        <v>3202</v>
      </c>
      <c r="BB106" s="159" t="s">
        <v>1357</v>
      </c>
      <c r="BC106" s="159" t="s">
        <v>2488</v>
      </c>
      <c r="BD106" s="159" t="s">
        <v>1551</v>
      </c>
      <c r="BE106" s="159" t="s">
        <v>2094</v>
      </c>
      <c r="BF106" s="159" t="s">
        <v>1547</v>
      </c>
      <c r="BG106" s="159" t="s">
        <v>2112</v>
      </c>
      <c r="BH106" s="159" t="s">
        <v>1506</v>
      </c>
      <c r="BI106" s="159" t="s">
        <v>3203</v>
      </c>
      <c r="BJ106" s="159" t="s">
        <v>1510</v>
      </c>
      <c r="BK106" s="159" t="s">
        <v>1513</v>
      </c>
      <c r="BL106" s="159" t="s">
        <v>1512</v>
      </c>
      <c r="BM106" s="159" t="s">
        <v>1930</v>
      </c>
      <c r="BN106" s="159" t="s">
        <v>1401</v>
      </c>
      <c r="BO106" s="159" t="s">
        <v>1793</v>
      </c>
      <c r="BP106" s="159" t="s">
        <v>1509</v>
      </c>
      <c r="BQ106" s="159" t="s">
        <v>2637</v>
      </c>
      <c r="BR106" s="159" t="s">
        <v>1511</v>
      </c>
      <c r="BS106" s="159" t="s">
        <v>2768</v>
      </c>
      <c r="BT106" s="159" t="s">
        <v>1359</v>
      </c>
      <c r="BU106" s="159" t="s">
        <v>1934</v>
      </c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223"/>
    </row>
    <row r="107" spans="2:105" x14ac:dyDescent="0.25">
      <c r="B107" s="222"/>
      <c r="C107" s="159" t="s">
        <v>1748</v>
      </c>
      <c r="D107" s="159" t="s">
        <v>1749</v>
      </c>
      <c r="E107" s="159" t="s">
        <v>566</v>
      </c>
      <c r="F107" s="159" t="s">
        <v>388</v>
      </c>
      <c r="G107" s="159"/>
      <c r="H107" s="159" t="s">
        <v>1098</v>
      </c>
      <c r="I107" s="159"/>
      <c r="J107" s="159" t="s">
        <v>1342</v>
      </c>
      <c r="K107" s="159" t="s">
        <v>3204</v>
      </c>
      <c r="L107" s="159" t="s">
        <v>3205</v>
      </c>
      <c r="M107" s="159" t="s">
        <v>3206</v>
      </c>
      <c r="N107" s="159" t="s">
        <v>1342</v>
      </c>
      <c r="O107" s="159" t="s">
        <v>1349</v>
      </c>
      <c r="P107" s="159" t="s">
        <v>1330</v>
      </c>
      <c r="Q107" s="159" t="s">
        <v>3</v>
      </c>
      <c r="R107" s="159" t="s">
        <v>1327</v>
      </c>
      <c r="S107" s="159" t="s">
        <v>1477</v>
      </c>
      <c r="T107" s="159" t="s">
        <v>115</v>
      </c>
      <c r="U107" s="159" t="s">
        <v>115</v>
      </c>
      <c r="V107" s="159"/>
      <c r="W107" s="159"/>
      <c r="X107" s="159"/>
      <c r="Y107" s="159"/>
      <c r="Z107" s="159"/>
      <c r="AA107" s="159"/>
      <c r="AB107" s="159"/>
      <c r="AC107" s="159"/>
      <c r="AD107" s="159"/>
      <c r="AE107" s="159"/>
      <c r="AF107" s="159"/>
      <c r="AG107" s="159"/>
      <c r="AH107" s="159"/>
      <c r="AI107" s="159"/>
      <c r="AJ107" s="159"/>
      <c r="AK107" s="159" t="s">
        <v>1342</v>
      </c>
      <c r="AL107" s="159" t="s">
        <v>1346</v>
      </c>
      <c r="AM107" s="159" t="s">
        <v>1342</v>
      </c>
      <c r="AN107" s="159" t="s">
        <v>1350</v>
      </c>
      <c r="AO107" s="159" t="s">
        <v>115</v>
      </c>
      <c r="AP107" s="159" t="s">
        <v>3126</v>
      </c>
      <c r="AQ107" s="159" t="s">
        <v>1493</v>
      </c>
      <c r="AR107" s="159" t="s">
        <v>1691</v>
      </c>
      <c r="AS107" s="159" t="s">
        <v>1399</v>
      </c>
      <c r="AT107" s="159"/>
      <c r="AU107" s="159" t="s">
        <v>3205</v>
      </c>
      <c r="AV107" s="159" t="s">
        <v>1438</v>
      </c>
      <c r="AW107" s="159" t="s">
        <v>3207</v>
      </c>
      <c r="AX107" s="159" t="s">
        <v>1545</v>
      </c>
      <c r="AY107" s="159" t="s">
        <v>2013</v>
      </c>
      <c r="AZ107" s="159" t="s">
        <v>1505</v>
      </c>
      <c r="BA107" s="159" t="s">
        <v>1960</v>
      </c>
      <c r="BB107" s="159" t="s">
        <v>1357</v>
      </c>
      <c r="BC107" s="159" t="s">
        <v>2331</v>
      </c>
      <c r="BD107" s="159" t="s">
        <v>1551</v>
      </c>
      <c r="BE107" s="159" t="s">
        <v>2728</v>
      </c>
      <c r="BF107" s="159" t="s">
        <v>1547</v>
      </c>
      <c r="BG107" s="159" t="s">
        <v>3208</v>
      </c>
      <c r="BH107" s="159" t="s">
        <v>1506</v>
      </c>
      <c r="BI107" s="159" t="s">
        <v>3209</v>
      </c>
      <c r="BJ107" s="159" t="s">
        <v>1510</v>
      </c>
      <c r="BK107" s="159" t="s">
        <v>1457</v>
      </c>
      <c r="BL107" s="159" t="s">
        <v>1512</v>
      </c>
      <c r="BM107" s="159" t="s">
        <v>1834</v>
      </c>
      <c r="BN107" s="159" t="s">
        <v>1401</v>
      </c>
      <c r="BO107" s="159" t="s">
        <v>2711</v>
      </c>
      <c r="BP107" s="159" t="s">
        <v>1509</v>
      </c>
      <c r="BQ107" s="159" t="s">
        <v>2309</v>
      </c>
      <c r="BR107" s="159" t="s">
        <v>1511</v>
      </c>
      <c r="BS107" s="159" t="s">
        <v>1727</v>
      </c>
      <c r="BT107" s="159" t="s">
        <v>1359</v>
      </c>
      <c r="BU107" s="159" t="s">
        <v>3210</v>
      </c>
      <c r="BV107" s="159"/>
      <c r="BW107" s="159"/>
      <c r="BX107" s="159"/>
      <c r="BY107" s="159"/>
      <c r="BZ107" s="159"/>
      <c r="CA107" s="159"/>
      <c r="CB107" s="159"/>
      <c r="CC107" s="159"/>
      <c r="CD107" s="159"/>
      <c r="CE107" s="159"/>
      <c r="CF107" s="159"/>
      <c r="CG107" s="159"/>
      <c r="CH107" s="159"/>
      <c r="CI107" s="159"/>
      <c r="CJ107" s="159"/>
      <c r="CK107" s="159"/>
      <c r="CL107" s="159"/>
      <c r="CM107" s="159"/>
      <c r="CN107" s="159"/>
      <c r="CO107" s="159"/>
      <c r="CP107" s="159"/>
      <c r="CQ107" s="159"/>
      <c r="CR107" s="159"/>
      <c r="CS107" s="159"/>
      <c r="CT107" s="159"/>
      <c r="CU107" s="159"/>
      <c r="CV107" s="159"/>
      <c r="CW107" s="159"/>
      <c r="CX107" s="159"/>
      <c r="CY107" s="159"/>
      <c r="CZ107" s="159"/>
      <c r="DA107" s="223"/>
    </row>
    <row r="108" spans="2:105" x14ac:dyDescent="0.25">
      <c r="B108" s="222"/>
      <c r="C108" s="159" t="s">
        <v>1763</v>
      </c>
      <c r="D108" s="159" t="s">
        <v>1764</v>
      </c>
      <c r="E108" s="159" t="s">
        <v>136</v>
      </c>
      <c r="F108" s="159" t="s">
        <v>137</v>
      </c>
      <c r="G108" s="159"/>
      <c r="H108" s="159" t="s">
        <v>1098</v>
      </c>
      <c r="I108" s="159"/>
      <c r="J108" s="159" t="s">
        <v>1342</v>
      </c>
      <c r="K108" s="159" t="s">
        <v>3211</v>
      </c>
      <c r="L108" s="159" t="s">
        <v>3212</v>
      </c>
      <c r="M108" s="159" t="s">
        <v>3213</v>
      </c>
      <c r="N108" s="159" t="s">
        <v>1342</v>
      </c>
      <c r="O108" s="159" t="s">
        <v>1363</v>
      </c>
      <c r="P108" s="159" t="s">
        <v>1328</v>
      </c>
      <c r="Q108" s="159" t="s">
        <v>13</v>
      </c>
      <c r="R108" s="159" t="s">
        <v>1327</v>
      </c>
      <c r="S108" s="159" t="s">
        <v>1477</v>
      </c>
      <c r="T108" s="159" t="s">
        <v>115</v>
      </c>
      <c r="U108" s="159" t="s">
        <v>115</v>
      </c>
      <c r="V108" s="159"/>
      <c r="W108" s="159"/>
      <c r="X108" s="159"/>
      <c r="Y108" s="159"/>
      <c r="Z108" s="159"/>
      <c r="AA108" s="159"/>
      <c r="AB108" s="159"/>
      <c r="AC108" s="159"/>
      <c r="AD108" s="159"/>
      <c r="AE108" s="159"/>
      <c r="AF108" s="159"/>
      <c r="AG108" s="159"/>
      <c r="AH108" s="159"/>
      <c r="AI108" s="159"/>
      <c r="AJ108" s="159"/>
      <c r="AK108" s="159" t="s">
        <v>1342</v>
      </c>
      <c r="AL108" s="159" t="s">
        <v>1346</v>
      </c>
      <c r="AM108" s="159" t="s">
        <v>1342</v>
      </c>
      <c r="AN108" s="159" t="s">
        <v>1350</v>
      </c>
      <c r="AO108" s="159" t="s">
        <v>115</v>
      </c>
      <c r="AP108" s="159" t="s">
        <v>3126</v>
      </c>
      <c r="AQ108" s="159" t="s">
        <v>1493</v>
      </c>
      <c r="AR108" s="159" t="s">
        <v>1691</v>
      </c>
      <c r="AS108" s="159" t="s">
        <v>1397</v>
      </c>
      <c r="AT108" s="159"/>
      <c r="AU108" s="159" t="s">
        <v>3212</v>
      </c>
      <c r="AV108" s="159" t="s">
        <v>1438</v>
      </c>
      <c r="AW108" s="159" t="s">
        <v>3214</v>
      </c>
      <c r="AX108" s="159" t="s">
        <v>1545</v>
      </c>
      <c r="AY108" s="159" t="s">
        <v>2035</v>
      </c>
      <c r="AZ108" s="159" t="s">
        <v>1505</v>
      </c>
      <c r="BA108" s="159" t="s">
        <v>2255</v>
      </c>
      <c r="BB108" s="159" t="s">
        <v>1357</v>
      </c>
      <c r="BC108" s="159" t="s">
        <v>1637</v>
      </c>
      <c r="BD108" s="159" t="s">
        <v>1551</v>
      </c>
      <c r="BE108" s="159" t="s">
        <v>2554</v>
      </c>
      <c r="BF108" s="159" t="s">
        <v>1547</v>
      </c>
      <c r="BG108" s="159" t="s">
        <v>2180</v>
      </c>
      <c r="BH108" s="159" t="s">
        <v>1506</v>
      </c>
      <c r="BI108" s="159" t="s">
        <v>3215</v>
      </c>
      <c r="BJ108" s="159" t="s">
        <v>1510</v>
      </c>
      <c r="BK108" s="159" t="s">
        <v>3216</v>
      </c>
      <c r="BL108" s="159" t="s">
        <v>1512</v>
      </c>
      <c r="BM108" s="159" t="s">
        <v>3217</v>
      </c>
      <c r="BN108" s="159" t="s">
        <v>1401</v>
      </c>
      <c r="BO108" s="159" t="s">
        <v>3218</v>
      </c>
      <c r="BP108" s="159" t="s">
        <v>1509</v>
      </c>
      <c r="BQ108" s="159" t="s">
        <v>1677</v>
      </c>
      <c r="BR108" s="159" t="s">
        <v>1511</v>
      </c>
      <c r="BS108" s="159" t="s">
        <v>2388</v>
      </c>
      <c r="BT108" s="159" t="s">
        <v>1359</v>
      </c>
      <c r="BU108" s="159" t="s">
        <v>3219</v>
      </c>
      <c r="BV108" s="159"/>
      <c r="BW108" s="159"/>
      <c r="BX108" s="159"/>
      <c r="BY108" s="159"/>
      <c r="BZ108" s="159"/>
      <c r="CA108" s="159"/>
      <c r="CB108" s="159"/>
      <c r="CC108" s="159"/>
      <c r="CD108" s="159"/>
      <c r="CE108" s="159"/>
      <c r="CF108" s="159"/>
      <c r="CG108" s="159"/>
      <c r="CH108" s="159"/>
      <c r="CI108" s="159"/>
      <c r="CJ108" s="159"/>
      <c r="CK108" s="159"/>
      <c r="CL108" s="159"/>
      <c r="CM108" s="159"/>
      <c r="CN108" s="159"/>
      <c r="CO108" s="159"/>
      <c r="CP108" s="159"/>
      <c r="CQ108" s="159"/>
      <c r="CR108" s="159"/>
      <c r="CS108" s="159"/>
      <c r="CT108" s="159"/>
      <c r="CU108" s="159"/>
      <c r="CV108" s="159"/>
      <c r="CW108" s="159"/>
      <c r="CX108" s="159"/>
      <c r="CY108" s="159"/>
      <c r="CZ108" s="159"/>
      <c r="DA108" s="223"/>
    </row>
    <row r="109" spans="2:105" x14ac:dyDescent="0.25">
      <c r="B109" s="222"/>
      <c r="C109" s="159" t="s">
        <v>3220</v>
      </c>
      <c r="D109" s="159" t="s">
        <v>3221</v>
      </c>
      <c r="E109" s="159" t="s">
        <v>122</v>
      </c>
      <c r="F109" s="159" t="s">
        <v>76</v>
      </c>
      <c r="G109" s="159"/>
      <c r="H109" s="159" t="s">
        <v>1098</v>
      </c>
      <c r="I109" s="159"/>
      <c r="J109" s="159" t="s">
        <v>1342</v>
      </c>
      <c r="K109" s="159" t="s">
        <v>3222</v>
      </c>
      <c r="L109" s="159" t="s">
        <v>3223</v>
      </c>
      <c r="M109" s="159" t="s">
        <v>2413</v>
      </c>
      <c r="N109" s="159" t="s">
        <v>1342</v>
      </c>
      <c r="O109" s="159" t="s">
        <v>1363</v>
      </c>
      <c r="P109" s="159" t="s">
        <v>1328</v>
      </c>
      <c r="Q109" s="159" t="s">
        <v>13</v>
      </c>
      <c r="R109" s="159" t="s">
        <v>1327</v>
      </c>
      <c r="S109" s="159" t="s">
        <v>1477</v>
      </c>
      <c r="T109" s="159" t="s">
        <v>115</v>
      </c>
      <c r="U109" s="159" t="s">
        <v>115</v>
      </c>
      <c r="V109" s="159"/>
      <c r="W109" s="159"/>
      <c r="X109" s="159"/>
      <c r="Y109" s="159"/>
      <c r="Z109" s="159"/>
      <c r="AA109" s="159"/>
      <c r="AB109" s="159"/>
      <c r="AC109" s="159"/>
      <c r="AD109" s="159"/>
      <c r="AE109" s="159"/>
      <c r="AF109" s="159"/>
      <c r="AG109" s="159"/>
      <c r="AH109" s="159"/>
      <c r="AI109" s="159"/>
      <c r="AJ109" s="159"/>
      <c r="AK109" s="159" t="s">
        <v>1342</v>
      </c>
      <c r="AL109" s="159" t="s">
        <v>1346</v>
      </c>
      <c r="AM109" s="159" t="s">
        <v>1342</v>
      </c>
      <c r="AN109" s="159" t="s">
        <v>1350</v>
      </c>
      <c r="AO109" s="159" t="s">
        <v>115</v>
      </c>
      <c r="AP109" s="159" t="s">
        <v>3126</v>
      </c>
      <c r="AQ109" s="159" t="s">
        <v>1493</v>
      </c>
      <c r="AR109" s="159" t="s">
        <v>1691</v>
      </c>
      <c r="AS109" s="159" t="s">
        <v>1345</v>
      </c>
      <c r="AT109" s="159"/>
      <c r="AU109" s="159" t="s">
        <v>3223</v>
      </c>
      <c r="AV109" s="159" t="s">
        <v>1438</v>
      </c>
      <c r="AW109" s="159" t="s">
        <v>1815</v>
      </c>
      <c r="AX109" s="159" t="s">
        <v>1545</v>
      </c>
      <c r="AY109" s="159" t="s">
        <v>1658</v>
      </c>
      <c r="AZ109" s="159" t="s">
        <v>1505</v>
      </c>
      <c r="BA109" s="159" t="s">
        <v>2356</v>
      </c>
      <c r="BB109" s="159" t="s">
        <v>1357</v>
      </c>
      <c r="BC109" s="159" t="s">
        <v>1413</v>
      </c>
      <c r="BD109" s="159" t="s">
        <v>1551</v>
      </c>
      <c r="BE109" s="159" t="s">
        <v>1651</v>
      </c>
      <c r="BF109" s="159" t="s">
        <v>1547</v>
      </c>
      <c r="BG109" s="159" t="s">
        <v>2415</v>
      </c>
      <c r="BH109" s="159" t="s">
        <v>1506</v>
      </c>
      <c r="BI109" s="159" t="s">
        <v>3224</v>
      </c>
      <c r="BJ109" s="159" t="s">
        <v>1510</v>
      </c>
      <c r="BK109" s="159" t="s">
        <v>3225</v>
      </c>
      <c r="BL109" s="159" t="s">
        <v>1512</v>
      </c>
      <c r="BM109" s="159" t="s">
        <v>3226</v>
      </c>
      <c r="BN109" s="159" t="s">
        <v>1401</v>
      </c>
      <c r="BO109" s="159" t="s">
        <v>3227</v>
      </c>
      <c r="BP109" s="159" t="s">
        <v>1509</v>
      </c>
      <c r="BQ109" s="159" t="s">
        <v>3228</v>
      </c>
      <c r="BR109" s="159" t="s">
        <v>1511</v>
      </c>
      <c r="BS109" s="159" t="s">
        <v>1718</v>
      </c>
      <c r="BT109" s="159" t="s">
        <v>1359</v>
      </c>
      <c r="BU109" s="159" t="s">
        <v>3229</v>
      </c>
      <c r="BV109" s="159"/>
      <c r="BW109" s="159"/>
      <c r="BX109" s="159"/>
      <c r="BY109" s="159"/>
      <c r="BZ109" s="159"/>
      <c r="CA109" s="159"/>
      <c r="CB109" s="159"/>
      <c r="CC109" s="159"/>
      <c r="CD109" s="159"/>
      <c r="CE109" s="159"/>
      <c r="CF109" s="159"/>
      <c r="CG109" s="159"/>
      <c r="CH109" s="159"/>
      <c r="CI109" s="159"/>
      <c r="CJ109" s="159"/>
      <c r="CK109" s="159"/>
      <c r="CL109" s="159"/>
      <c r="CM109" s="159"/>
      <c r="CN109" s="159"/>
      <c r="CO109" s="159"/>
      <c r="CP109" s="159"/>
      <c r="CQ109" s="159"/>
      <c r="CR109" s="159"/>
      <c r="CS109" s="159"/>
      <c r="CT109" s="159"/>
      <c r="CU109" s="159"/>
      <c r="CV109" s="159"/>
      <c r="CW109" s="159"/>
      <c r="CX109" s="159"/>
      <c r="CY109" s="159"/>
      <c r="CZ109" s="159"/>
      <c r="DA109" s="223"/>
    </row>
    <row r="110" spans="2:105" x14ac:dyDescent="0.25">
      <c r="B110" s="222"/>
      <c r="C110" s="159" t="s">
        <v>1791</v>
      </c>
      <c r="D110" s="159" t="s">
        <v>1792</v>
      </c>
      <c r="E110" s="159" t="s">
        <v>739</v>
      </c>
      <c r="F110" s="159" t="s">
        <v>178</v>
      </c>
      <c r="G110" s="159"/>
      <c r="H110" s="159" t="s">
        <v>1098</v>
      </c>
      <c r="I110" s="159"/>
      <c r="J110" s="159" t="s">
        <v>1342</v>
      </c>
      <c r="K110" s="159" t="s">
        <v>3230</v>
      </c>
      <c r="L110" s="159" t="s">
        <v>3231</v>
      </c>
      <c r="M110" s="159" t="s">
        <v>1490</v>
      </c>
      <c r="N110" s="159" t="s">
        <v>1342</v>
      </c>
      <c r="O110" s="159" t="s">
        <v>1348</v>
      </c>
      <c r="P110" s="159" t="s">
        <v>7</v>
      </c>
      <c r="Q110" s="159" t="s">
        <v>7</v>
      </c>
      <c r="R110" s="159" t="s">
        <v>1327</v>
      </c>
      <c r="S110" s="159" t="s">
        <v>1477</v>
      </c>
      <c r="T110" s="159" t="s">
        <v>115</v>
      </c>
      <c r="U110" s="159" t="s">
        <v>115</v>
      </c>
      <c r="V110" s="159"/>
      <c r="W110" s="159"/>
      <c r="X110" s="159"/>
      <c r="Y110" s="159"/>
      <c r="Z110" s="159"/>
      <c r="AA110" s="159"/>
      <c r="AB110" s="159"/>
      <c r="AC110" s="159"/>
      <c r="AD110" s="159"/>
      <c r="AE110" s="159"/>
      <c r="AF110" s="159"/>
      <c r="AG110" s="159"/>
      <c r="AH110" s="159"/>
      <c r="AI110" s="159"/>
      <c r="AJ110" s="159"/>
      <c r="AK110" s="159" t="s">
        <v>1342</v>
      </c>
      <c r="AL110" s="159" t="s">
        <v>1346</v>
      </c>
      <c r="AM110" s="159" t="s">
        <v>1342</v>
      </c>
      <c r="AN110" s="159" t="s">
        <v>1350</v>
      </c>
      <c r="AO110" s="159" t="s">
        <v>115</v>
      </c>
      <c r="AP110" s="159" t="s">
        <v>3126</v>
      </c>
      <c r="AQ110" s="159" t="s">
        <v>1493</v>
      </c>
      <c r="AR110" s="159" t="s">
        <v>1691</v>
      </c>
      <c r="AS110" s="159" t="s">
        <v>1434</v>
      </c>
      <c r="AT110" s="159"/>
      <c r="AU110" s="159" t="s">
        <v>3231</v>
      </c>
      <c r="AV110" s="159" t="s">
        <v>1438</v>
      </c>
      <c r="AW110" s="159" t="s">
        <v>1814</v>
      </c>
      <c r="AX110" s="159" t="s">
        <v>1545</v>
      </c>
      <c r="AY110" s="159" t="s">
        <v>3232</v>
      </c>
      <c r="AZ110" s="159" t="s">
        <v>1505</v>
      </c>
      <c r="BA110" s="159" t="s">
        <v>2118</v>
      </c>
      <c r="BB110" s="159" t="s">
        <v>1357</v>
      </c>
      <c r="BC110" s="159" t="s">
        <v>3233</v>
      </c>
      <c r="BD110" s="159" t="s">
        <v>1551</v>
      </c>
      <c r="BE110" s="159" t="s">
        <v>3234</v>
      </c>
      <c r="BF110" s="159" t="s">
        <v>1547</v>
      </c>
      <c r="BG110" s="159" t="s">
        <v>3235</v>
      </c>
      <c r="BH110" s="159" t="s">
        <v>1506</v>
      </c>
      <c r="BI110" s="159" t="s">
        <v>2883</v>
      </c>
      <c r="BJ110" s="159" t="s">
        <v>1510</v>
      </c>
      <c r="BK110" s="159" t="s">
        <v>3236</v>
      </c>
      <c r="BL110" s="159" t="s">
        <v>1512</v>
      </c>
      <c r="BM110" s="159" t="s">
        <v>1694</v>
      </c>
      <c r="BN110" s="159" t="s">
        <v>1401</v>
      </c>
      <c r="BO110" s="159" t="s">
        <v>3237</v>
      </c>
      <c r="BP110" s="159" t="s">
        <v>1509</v>
      </c>
      <c r="BQ110" s="159" t="s">
        <v>3238</v>
      </c>
      <c r="BR110" s="159" t="s">
        <v>1511</v>
      </c>
      <c r="BS110" s="159" t="s">
        <v>3239</v>
      </c>
      <c r="BT110" s="159" t="s">
        <v>1359</v>
      </c>
      <c r="BU110" s="159" t="s">
        <v>3240</v>
      </c>
      <c r="BV110" s="159"/>
      <c r="BW110" s="159"/>
      <c r="BX110" s="159"/>
      <c r="BY110" s="159"/>
      <c r="BZ110" s="159"/>
      <c r="CA110" s="159"/>
      <c r="CB110" s="159"/>
      <c r="CC110" s="159"/>
      <c r="CD110" s="159"/>
      <c r="CE110" s="159"/>
      <c r="CF110" s="159"/>
      <c r="CG110" s="159"/>
      <c r="CH110" s="159"/>
      <c r="CI110" s="159"/>
      <c r="CJ110" s="159"/>
      <c r="CK110" s="159"/>
      <c r="CL110" s="159"/>
      <c r="CM110" s="159"/>
      <c r="CN110" s="159"/>
      <c r="CO110" s="159"/>
      <c r="CP110" s="159"/>
      <c r="CQ110" s="159"/>
      <c r="CR110" s="159"/>
      <c r="CS110" s="159"/>
      <c r="CT110" s="159"/>
      <c r="CU110" s="159"/>
      <c r="CV110" s="159"/>
      <c r="CW110" s="159"/>
      <c r="CX110" s="159"/>
      <c r="CY110" s="159"/>
      <c r="CZ110" s="159"/>
      <c r="DA110" s="223"/>
    </row>
    <row r="111" spans="2:105" x14ac:dyDescent="0.25">
      <c r="B111" s="222"/>
      <c r="C111" s="159" t="s">
        <v>1771</v>
      </c>
      <c r="D111" s="159" t="s">
        <v>1498</v>
      </c>
      <c r="E111" s="159" t="s">
        <v>1</v>
      </c>
      <c r="F111" s="159" t="s">
        <v>76</v>
      </c>
      <c r="G111" s="159"/>
      <c r="H111" s="159" t="s">
        <v>1098</v>
      </c>
      <c r="I111" s="159"/>
      <c r="J111" s="159" t="s">
        <v>1342</v>
      </c>
      <c r="K111" s="159" t="s">
        <v>3241</v>
      </c>
      <c r="L111" s="159" t="s">
        <v>3242</v>
      </c>
      <c r="M111" s="159" t="s">
        <v>3243</v>
      </c>
      <c r="N111" s="159" t="s">
        <v>1342</v>
      </c>
      <c r="O111" s="159" t="s">
        <v>1349</v>
      </c>
      <c r="P111" s="159" t="s">
        <v>1330</v>
      </c>
      <c r="Q111" s="159" t="s">
        <v>3</v>
      </c>
      <c r="R111" s="159" t="s">
        <v>1327</v>
      </c>
      <c r="S111" s="159" t="s">
        <v>1477</v>
      </c>
      <c r="T111" s="159" t="s">
        <v>115</v>
      </c>
      <c r="U111" s="159" t="s">
        <v>115</v>
      </c>
      <c r="V111" s="159"/>
      <c r="W111" s="159"/>
      <c r="X111" s="159"/>
      <c r="Y111" s="159"/>
      <c r="Z111" s="159"/>
      <c r="AA111" s="159"/>
      <c r="AB111" s="159"/>
      <c r="AC111" s="159"/>
      <c r="AD111" s="159"/>
      <c r="AE111" s="159"/>
      <c r="AF111" s="159"/>
      <c r="AG111" s="159"/>
      <c r="AH111" s="159"/>
      <c r="AI111" s="159"/>
      <c r="AJ111" s="159"/>
      <c r="AK111" s="159" t="s">
        <v>1342</v>
      </c>
      <c r="AL111" s="159" t="s">
        <v>1346</v>
      </c>
      <c r="AM111" s="159" t="s">
        <v>1342</v>
      </c>
      <c r="AN111" s="159" t="s">
        <v>1350</v>
      </c>
      <c r="AO111" s="159" t="s">
        <v>115</v>
      </c>
      <c r="AP111" s="159" t="s">
        <v>3126</v>
      </c>
      <c r="AQ111" s="159" t="s">
        <v>1493</v>
      </c>
      <c r="AR111" s="159" t="s">
        <v>1691</v>
      </c>
      <c r="AS111" s="159" t="s">
        <v>1691</v>
      </c>
      <c r="AT111" s="159"/>
      <c r="AU111" s="159" t="s">
        <v>3242</v>
      </c>
      <c r="AV111" s="159" t="s">
        <v>1438</v>
      </c>
      <c r="AW111" s="159" t="s">
        <v>1965</v>
      </c>
      <c r="AX111" s="159" t="s">
        <v>1545</v>
      </c>
      <c r="AY111" s="159" t="s">
        <v>2201</v>
      </c>
      <c r="AZ111" s="159" t="s">
        <v>1505</v>
      </c>
      <c r="BA111" s="159" t="s">
        <v>2414</v>
      </c>
      <c r="BB111" s="159" t="s">
        <v>1357</v>
      </c>
      <c r="BC111" s="159" t="s">
        <v>1868</v>
      </c>
      <c r="BD111" s="159" t="s">
        <v>1551</v>
      </c>
      <c r="BE111" s="159" t="s">
        <v>3244</v>
      </c>
      <c r="BF111" s="159" t="s">
        <v>1547</v>
      </c>
      <c r="BG111" s="159" t="s">
        <v>1929</v>
      </c>
      <c r="BH111" s="159" t="s">
        <v>1506</v>
      </c>
      <c r="BI111" s="159" t="s">
        <v>1569</v>
      </c>
      <c r="BJ111" s="159" t="s">
        <v>1510</v>
      </c>
      <c r="BK111" s="159" t="s">
        <v>1634</v>
      </c>
      <c r="BL111" s="159" t="s">
        <v>1512</v>
      </c>
      <c r="BM111" s="159" t="s">
        <v>3245</v>
      </c>
      <c r="BN111" s="159" t="s">
        <v>1401</v>
      </c>
      <c r="BO111" s="159" t="s">
        <v>3246</v>
      </c>
      <c r="BP111" s="159" t="s">
        <v>1509</v>
      </c>
      <c r="BQ111" s="159" t="s">
        <v>3247</v>
      </c>
      <c r="BR111" s="159" t="s">
        <v>1511</v>
      </c>
      <c r="BS111" s="159" t="s">
        <v>3248</v>
      </c>
      <c r="BT111" s="159" t="s">
        <v>1359</v>
      </c>
      <c r="BU111" s="159" t="s">
        <v>3249</v>
      </c>
      <c r="BV111" s="159"/>
      <c r="BW111" s="159"/>
      <c r="BX111" s="159"/>
      <c r="BY111" s="159"/>
      <c r="BZ111" s="159"/>
      <c r="CA111" s="159"/>
      <c r="CB111" s="159"/>
      <c r="CC111" s="159"/>
      <c r="CD111" s="159"/>
      <c r="CE111" s="159"/>
      <c r="CF111" s="159"/>
      <c r="CG111" s="159"/>
      <c r="CH111" s="159"/>
      <c r="CI111" s="159"/>
      <c r="CJ111" s="159"/>
      <c r="CK111" s="159"/>
      <c r="CL111" s="159"/>
      <c r="CM111" s="159"/>
      <c r="CN111" s="159"/>
      <c r="CO111" s="159"/>
      <c r="CP111" s="159"/>
      <c r="CQ111" s="159"/>
      <c r="CR111" s="159"/>
      <c r="CS111" s="159"/>
      <c r="CT111" s="159"/>
      <c r="CU111" s="159"/>
      <c r="CV111" s="159"/>
      <c r="CW111" s="159"/>
      <c r="CX111" s="159"/>
      <c r="CY111" s="159"/>
      <c r="CZ111" s="159"/>
      <c r="DA111" s="223"/>
    </row>
    <row r="112" spans="2:105" x14ac:dyDescent="0.25">
      <c r="B112" s="222"/>
      <c r="C112" s="159" t="s">
        <v>1797</v>
      </c>
      <c r="D112" s="159" t="s">
        <v>1357</v>
      </c>
      <c r="E112" s="159" t="s">
        <v>132</v>
      </c>
      <c r="F112" s="159" t="s">
        <v>133</v>
      </c>
      <c r="G112" s="159"/>
      <c r="H112" s="159" t="s">
        <v>1098</v>
      </c>
      <c r="I112" s="159"/>
      <c r="J112" s="159" t="s">
        <v>1342</v>
      </c>
      <c r="K112" s="159" t="s">
        <v>3250</v>
      </c>
      <c r="L112" s="159" t="s">
        <v>3251</v>
      </c>
      <c r="M112" s="159" t="s">
        <v>1483</v>
      </c>
      <c r="N112" s="159" t="s">
        <v>1342</v>
      </c>
      <c r="O112" s="159" t="s">
        <v>1349</v>
      </c>
      <c r="P112" s="159" t="s">
        <v>1330</v>
      </c>
      <c r="Q112" s="159" t="s">
        <v>3</v>
      </c>
      <c r="R112" s="159" t="s">
        <v>1327</v>
      </c>
      <c r="S112" s="159" t="s">
        <v>1477</v>
      </c>
      <c r="T112" s="159" t="s">
        <v>115</v>
      </c>
      <c r="U112" s="159" t="s">
        <v>115</v>
      </c>
      <c r="V112" s="159"/>
      <c r="W112" s="159"/>
      <c r="X112" s="159"/>
      <c r="Y112" s="159"/>
      <c r="Z112" s="159"/>
      <c r="AA112" s="159"/>
      <c r="AB112" s="159"/>
      <c r="AC112" s="159"/>
      <c r="AD112" s="159"/>
      <c r="AE112" s="159"/>
      <c r="AF112" s="159"/>
      <c r="AG112" s="159"/>
      <c r="AH112" s="159"/>
      <c r="AI112" s="159"/>
      <c r="AJ112" s="159"/>
      <c r="AK112" s="159" t="s">
        <v>1342</v>
      </c>
      <c r="AL112" s="159" t="s">
        <v>1346</v>
      </c>
      <c r="AM112" s="159" t="s">
        <v>1342</v>
      </c>
      <c r="AN112" s="159" t="s">
        <v>1350</v>
      </c>
      <c r="AO112" s="159" t="s">
        <v>115</v>
      </c>
      <c r="AP112" s="159" t="s">
        <v>3126</v>
      </c>
      <c r="AQ112" s="159" t="s">
        <v>1493</v>
      </c>
      <c r="AR112" s="159" t="s">
        <v>1691</v>
      </c>
      <c r="AS112" s="159" t="s">
        <v>1700</v>
      </c>
      <c r="AT112" s="159"/>
      <c r="AU112" s="159" t="s">
        <v>3251</v>
      </c>
      <c r="AV112" s="159" t="s">
        <v>1438</v>
      </c>
      <c r="AW112" s="159" t="s">
        <v>3252</v>
      </c>
      <c r="AX112" s="159" t="s">
        <v>1545</v>
      </c>
      <c r="AY112" s="159" t="s">
        <v>2338</v>
      </c>
      <c r="AZ112" s="159" t="s">
        <v>1505</v>
      </c>
      <c r="BA112" s="159" t="s">
        <v>3253</v>
      </c>
      <c r="BB112" s="159" t="s">
        <v>1357</v>
      </c>
      <c r="BC112" s="159" t="s">
        <v>1619</v>
      </c>
      <c r="BD112" s="159" t="s">
        <v>1551</v>
      </c>
      <c r="BE112" s="159" t="s">
        <v>1567</v>
      </c>
      <c r="BF112" s="159" t="s">
        <v>1547</v>
      </c>
      <c r="BG112" s="159" t="s">
        <v>3254</v>
      </c>
      <c r="BH112" s="159" t="s">
        <v>1506</v>
      </c>
      <c r="BI112" s="159" t="s">
        <v>2565</v>
      </c>
      <c r="BJ112" s="159" t="s">
        <v>1510</v>
      </c>
      <c r="BK112" s="159" t="s">
        <v>3014</v>
      </c>
      <c r="BL112" s="159" t="s">
        <v>1512</v>
      </c>
      <c r="BM112" s="159" t="s">
        <v>1596</v>
      </c>
      <c r="BN112" s="159" t="s">
        <v>1401</v>
      </c>
      <c r="BO112" s="159" t="s">
        <v>3255</v>
      </c>
      <c r="BP112" s="159" t="s">
        <v>1509</v>
      </c>
      <c r="BQ112" s="159" t="s">
        <v>3256</v>
      </c>
      <c r="BR112" s="159" t="s">
        <v>1511</v>
      </c>
      <c r="BS112" s="159" t="s">
        <v>3257</v>
      </c>
      <c r="BT112" s="159" t="s">
        <v>1359</v>
      </c>
      <c r="BU112" s="159" t="s">
        <v>2141</v>
      </c>
      <c r="BV112" s="159"/>
      <c r="BW112" s="159"/>
      <c r="BX112" s="159"/>
      <c r="BY112" s="159"/>
      <c r="BZ112" s="159"/>
      <c r="CA112" s="159"/>
      <c r="CB112" s="159"/>
      <c r="CC112" s="159"/>
      <c r="CD112" s="159"/>
      <c r="CE112" s="159"/>
      <c r="CF112" s="159"/>
      <c r="CG112" s="159"/>
      <c r="CH112" s="159"/>
      <c r="CI112" s="159"/>
      <c r="CJ112" s="159"/>
      <c r="CK112" s="159"/>
      <c r="CL112" s="159"/>
      <c r="CM112" s="159"/>
      <c r="CN112" s="159"/>
      <c r="CO112" s="159"/>
      <c r="CP112" s="159"/>
      <c r="CQ112" s="159"/>
      <c r="CR112" s="159"/>
      <c r="CS112" s="159"/>
      <c r="CT112" s="159"/>
      <c r="CU112" s="159"/>
      <c r="CV112" s="159"/>
      <c r="CW112" s="159"/>
      <c r="CX112" s="159"/>
      <c r="CY112" s="159"/>
      <c r="CZ112" s="159"/>
      <c r="DA112" s="223"/>
    </row>
    <row r="113" spans="2:105" x14ac:dyDescent="0.25">
      <c r="B113" s="222"/>
      <c r="C113" s="159" t="s">
        <v>2011</v>
      </c>
      <c r="D113" s="159" t="s">
        <v>1982</v>
      </c>
      <c r="E113" s="159" t="s">
        <v>138</v>
      </c>
      <c r="F113" s="159" t="s">
        <v>23</v>
      </c>
      <c r="G113" s="159"/>
      <c r="H113" s="159" t="s">
        <v>1098</v>
      </c>
      <c r="I113" s="159"/>
      <c r="J113" s="159" t="s">
        <v>1342</v>
      </c>
      <c r="K113" s="159" t="s">
        <v>3258</v>
      </c>
      <c r="L113" s="159" t="s">
        <v>3259</v>
      </c>
      <c r="M113" s="159" t="s">
        <v>3260</v>
      </c>
      <c r="N113" s="159" t="s">
        <v>1342</v>
      </c>
      <c r="O113" s="159" t="s">
        <v>1344</v>
      </c>
      <c r="P113" s="159" t="s">
        <v>1326</v>
      </c>
      <c r="Q113" s="159" t="s">
        <v>1236</v>
      </c>
      <c r="R113" s="159" t="s">
        <v>1327</v>
      </c>
      <c r="S113" s="159" t="s">
        <v>1477</v>
      </c>
      <c r="T113" s="159" t="s">
        <v>115</v>
      </c>
      <c r="U113" s="159" t="s">
        <v>115</v>
      </c>
      <c r="V113" s="159"/>
      <c r="W113" s="159"/>
      <c r="X113" s="159"/>
      <c r="Y113" s="159"/>
      <c r="Z113" s="159"/>
      <c r="AA113" s="159"/>
      <c r="AB113" s="159"/>
      <c r="AC113" s="159"/>
      <c r="AD113" s="159"/>
      <c r="AE113" s="159"/>
      <c r="AF113" s="159"/>
      <c r="AG113" s="159"/>
      <c r="AH113" s="159"/>
      <c r="AI113" s="159"/>
      <c r="AJ113" s="159"/>
      <c r="AK113" s="159" t="s">
        <v>1342</v>
      </c>
      <c r="AL113" s="159" t="s">
        <v>1346</v>
      </c>
      <c r="AM113" s="159" t="s">
        <v>1342</v>
      </c>
      <c r="AN113" s="159" t="s">
        <v>1350</v>
      </c>
      <c r="AO113" s="159" t="s">
        <v>115</v>
      </c>
      <c r="AP113" s="159" t="s">
        <v>3126</v>
      </c>
      <c r="AQ113" s="159" t="s">
        <v>1493</v>
      </c>
      <c r="AR113" s="159" t="s">
        <v>1691</v>
      </c>
      <c r="AS113" s="159" t="s">
        <v>1499</v>
      </c>
      <c r="AT113" s="159"/>
      <c r="AU113" s="159" t="s">
        <v>3259</v>
      </c>
      <c r="AV113" s="159" t="s">
        <v>1438</v>
      </c>
      <c r="AW113" s="159" t="s">
        <v>3261</v>
      </c>
      <c r="AX113" s="159" t="s">
        <v>1545</v>
      </c>
      <c r="AY113" s="159" t="s">
        <v>3262</v>
      </c>
      <c r="AZ113" s="159" t="s">
        <v>1505</v>
      </c>
      <c r="BA113" s="159" t="s">
        <v>1822</v>
      </c>
      <c r="BB113" s="159" t="s">
        <v>1357</v>
      </c>
      <c r="BC113" s="159" t="s">
        <v>3263</v>
      </c>
      <c r="BD113" s="159" t="s">
        <v>1551</v>
      </c>
      <c r="BE113" s="159" t="s">
        <v>2128</v>
      </c>
      <c r="BF113" s="159" t="s">
        <v>1547</v>
      </c>
      <c r="BG113" s="159" t="s">
        <v>3264</v>
      </c>
      <c r="BH113" s="159" t="s">
        <v>1506</v>
      </c>
      <c r="BI113" s="159" t="s">
        <v>3265</v>
      </c>
      <c r="BJ113" s="159" t="s">
        <v>1510</v>
      </c>
      <c r="BK113" s="159" t="s">
        <v>3266</v>
      </c>
      <c r="BL113" s="159" t="s">
        <v>1512</v>
      </c>
      <c r="BM113" s="159" t="s">
        <v>3267</v>
      </c>
      <c r="BN113" s="159" t="s">
        <v>1401</v>
      </c>
      <c r="BO113" s="159" t="s">
        <v>3268</v>
      </c>
      <c r="BP113" s="159" t="s">
        <v>1509</v>
      </c>
      <c r="BQ113" s="159" t="s">
        <v>3269</v>
      </c>
      <c r="BR113" s="159" t="s">
        <v>1511</v>
      </c>
      <c r="BS113" s="159" t="s">
        <v>3270</v>
      </c>
      <c r="BT113" s="159" t="s">
        <v>1359</v>
      </c>
      <c r="BU113" s="159" t="s">
        <v>2167</v>
      </c>
      <c r="BV113" s="159"/>
      <c r="BW113" s="159"/>
      <c r="BX113" s="159"/>
      <c r="BY113" s="159"/>
      <c r="BZ113" s="159"/>
      <c r="CA113" s="159"/>
      <c r="CB113" s="159"/>
      <c r="CC113" s="159"/>
      <c r="CD113" s="159"/>
      <c r="CE113" s="159"/>
      <c r="CF113" s="159"/>
      <c r="CG113" s="159"/>
      <c r="CH113" s="159"/>
      <c r="CI113" s="159"/>
      <c r="CJ113" s="159"/>
      <c r="CK113" s="159"/>
      <c r="CL113" s="159"/>
      <c r="CM113" s="159"/>
      <c r="CN113" s="159"/>
      <c r="CO113" s="159"/>
      <c r="CP113" s="159"/>
      <c r="CQ113" s="159"/>
      <c r="CR113" s="159"/>
      <c r="CS113" s="159"/>
      <c r="CT113" s="159"/>
      <c r="CU113" s="159"/>
      <c r="CV113" s="159"/>
      <c r="CW113" s="159"/>
      <c r="CX113" s="159"/>
      <c r="CY113" s="159"/>
      <c r="CZ113" s="159"/>
      <c r="DA113" s="223"/>
    </row>
    <row r="114" spans="2:105" x14ac:dyDescent="0.25">
      <c r="B114" s="222"/>
      <c r="C114" s="159" t="s">
        <v>3271</v>
      </c>
      <c r="D114" s="159" t="s">
        <v>2605</v>
      </c>
      <c r="E114" s="159" t="s">
        <v>472</v>
      </c>
      <c r="F114" s="159" t="s">
        <v>471</v>
      </c>
      <c r="G114" s="159"/>
      <c r="H114" s="159" t="s">
        <v>1098</v>
      </c>
      <c r="I114" s="159"/>
      <c r="J114" s="159" t="s">
        <v>1342</v>
      </c>
      <c r="K114" s="159" t="s">
        <v>1687</v>
      </c>
      <c r="L114" s="159" t="s">
        <v>3272</v>
      </c>
      <c r="M114" s="159" t="s">
        <v>3273</v>
      </c>
      <c r="N114" s="159" t="s">
        <v>1342</v>
      </c>
      <c r="O114" s="159" t="s">
        <v>1477</v>
      </c>
      <c r="P114" s="159" t="s">
        <v>19</v>
      </c>
      <c r="Q114" s="159" t="s">
        <v>19</v>
      </c>
      <c r="R114" s="159" t="s">
        <v>1327</v>
      </c>
      <c r="S114" s="159" t="s">
        <v>1477</v>
      </c>
      <c r="T114" s="159" t="s">
        <v>115</v>
      </c>
      <c r="U114" s="159" t="s">
        <v>115</v>
      </c>
      <c r="V114" s="159"/>
      <c r="W114" s="159"/>
      <c r="X114" s="159"/>
      <c r="Y114" s="159"/>
      <c r="Z114" s="159"/>
      <c r="AA114" s="159"/>
      <c r="AB114" s="159"/>
      <c r="AC114" s="159"/>
      <c r="AD114" s="159"/>
      <c r="AE114" s="159"/>
      <c r="AF114" s="159"/>
      <c r="AG114" s="159"/>
      <c r="AH114" s="159"/>
      <c r="AI114" s="159"/>
      <c r="AJ114" s="159"/>
      <c r="AK114" s="159" t="s">
        <v>1342</v>
      </c>
      <c r="AL114" s="159" t="s">
        <v>1346</v>
      </c>
      <c r="AM114" s="159" t="s">
        <v>1342</v>
      </c>
      <c r="AN114" s="159" t="s">
        <v>1350</v>
      </c>
      <c r="AO114" s="159" t="s">
        <v>115</v>
      </c>
      <c r="AP114" s="159" t="s">
        <v>3126</v>
      </c>
      <c r="AQ114" s="159" t="s">
        <v>1493</v>
      </c>
      <c r="AR114" s="159" t="s">
        <v>1691</v>
      </c>
      <c r="AS114" s="159" t="s">
        <v>1541</v>
      </c>
      <c r="AT114" s="159"/>
      <c r="AU114" s="159" t="s">
        <v>3272</v>
      </c>
      <c r="AV114" s="159" t="s">
        <v>1438</v>
      </c>
      <c r="AW114" s="159" t="s">
        <v>3274</v>
      </c>
      <c r="AX114" s="159" t="s">
        <v>1545</v>
      </c>
      <c r="AY114" s="159" t="s">
        <v>1635</v>
      </c>
      <c r="AZ114" s="159" t="s">
        <v>1505</v>
      </c>
      <c r="BA114" s="159" t="s">
        <v>1378</v>
      </c>
      <c r="BB114" s="159" t="s">
        <v>1357</v>
      </c>
      <c r="BC114" s="159" t="s">
        <v>2659</v>
      </c>
      <c r="BD114" s="159" t="s">
        <v>1551</v>
      </c>
      <c r="BE114" s="159" t="s">
        <v>2020</v>
      </c>
      <c r="BF114" s="159" t="s">
        <v>1547</v>
      </c>
      <c r="BG114" s="159" t="s">
        <v>3275</v>
      </c>
      <c r="BH114" s="159" t="s">
        <v>1506</v>
      </c>
      <c r="BI114" s="159" t="s">
        <v>3276</v>
      </c>
      <c r="BJ114" s="159" t="s">
        <v>1510</v>
      </c>
      <c r="BK114" s="159" t="s">
        <v>3277</v>
      </c>
      <c r="BL114" s="159" t="s">
        <v>1512</v>
      </c>
      <c r="BM114" s="159" t="s">
        <v>2048</v>
      </c>
      <c r="BN114" s="159" t="s">
        <v>1401</v>
      </c>
      <c r="BO114" s="159" t="s">
        <v>2826</v>
      </c>
      <c r="BP114" s="159" t="s">
        <v>1509</v>
      </c>
      <c r="BQ114" s="159" t="s">
        <v>3278</v>
      </c>
      <c r="BR114" s="159" t="s">
        <v>1511</v>
      </c>
      <c r="BS114" s="159" t="s">
        <v>3279</v>
      </c>
      <c r="BT114" s="159" t="s">
        <v>1359</v>
      </c>
      <c r="BU114" s="159" t="s">
        <v>3280</v>
      </c>
      <c r="BV114" s="159"/>
      <c r="BW114" s="159"/>
      <c r="BX114" s="159"/>
      <c r="BY114" s="159"/>
      <c r="BZ114" s="159"/>
      <c r="CA114" s="159"/>
      <c r="CB114" s="159"/>
      <c r="CC114" s="159"/>
      <c r="CD114" s="159"/>
      <c r="CE114" s="159"/>
      <c r="CF114" s="159"/>
      <c r="CG114" s="159"/>
      <c r="CH114" s="159"/>
      <c r="CI114" s="159"/>
      <c r="CJ114" s="159"/>
      <c r="CK114" s="159"/>
      <c r="CL114" s="159"/>
      <c r="CM114" s="159"/>
      <c r="CN114" s="159"/>
      <c r="CO114" s="159"/>
      <c r="CP114" s="159"/>
      <c r="CQ114" s="159"/>
      <c r="CR114" s="159"/>
      <c r="CS114" s="159"/>
      <c r="CT114" s="159"/>
      <c r="CU114" s="159"/>
      <c r="CV114" s="159"/>
      <c r="CW114" s="159"/>
      <c r="CX114" s="159"/>
      <c r="CY114" s="159"/>
      <c r="CZ114" s="159"/>
      <c r="DA114" s="223"/>
    </row>
    <row r="115" spans="2:105" x14ac:dyDescent="0.25">
      <c r="B115" s="222"/>
      <c r="C115" s="159" t="s">
        <v>1755</v>
      </c>
      <c r="D115" s="159" t="s">
        <v>1756</v>
      </c>
      <c r="E115" s="159" t="s">
        <v>521</v>
      </c>
      <c r="F115" s="159" t="s">
        <v>520</v>
      </c>
      <c r="G115" s="159"/>
      <c r="H115" s="159" t="s">
        <v>1098</v>
      </c>
      <c r="I115" s="159"/>
      <c r="J115" s="159" t="s">
        <v>1342</v>
      </c>
      <c r="K115" s="159" t="s">
        <v>3281</v>
      </c>
      <c r="L115" s="159" t="s">
        <v>3282</v>
      </c>
      <c r="M115" s="159" t="s">
        <v>3283</v>
      </c>
      <c r="N115" s="159" t="s">
        <v>1342</v>
      </c>
      <c r="O115" s="159" t="s">
        <v>1349</v>
      </c>
      <c r="P115" s="159" t="s">
        <v>1330</v>
      </c>
      <c r="Q115" s="159" t="s">
        <v>3</v>
      </c>
      <c r="R115" s="159" t="s">
        <v>1327</v>
      </c>
      <c r="S115" s="159" t="s">
        <v>1477</v>
      </c>
      <c r="T115" s="159" t="s">
        <v>115</v>
      </c>
      <c r="U115" s="159" t="s">
        <v>115</v>
      </c>
      <c r="V115" s="159"/>
      <c r="W115" s="159"/>
      <c r="X115" s="159"/>
      <c r="Y115" s="159"/>
      <c r="Z115" s="159"/>
      <c r="AA115" s="159"/>
      <c r="AB115" s="159"/>
      <c r="AC115" s="159"/>
      <c r="AD115" s="159"/>
      <c r="AE115" s="159"/>
      <c r="AF115" s="159"/>
      <c r="AG115" s="159"/>
      <c r="AH115" s="159"/>
      <c r="AI115" s="159"/>
      <c r="AJ115" s="159"/>
      <c r="AK115" s="159" t="s">
        <v>1342</v>
      </c>
      <c r="AL115" s="159" t="s">
        <v>1346</v>
      </c>
      <c r="AM115" s="159" t="s">
        <v>1342</v>
      </c>
      <c r="AN115" s="159" t="s">
        <v>1350</v>
      </c>
      <c r="AO115" s="159" t="s">
        <v>115</v>
      </c>
      <c r="AP115" s="159" t="s">
        <v>3126</v>
      </c>
      <c r="AQ115" s="159" t="s">
        <v>1493</v>
      </c>
      <c r="AR115" s="159" t="s">
        <v>1691</v>
      </c>
      <c r="AS115" s="159" t="s">
        <v>2050</v>
      </c>
      <c r="AT115" s="159"/>
      <c r="AU115" s="159" t="s">
        <v>3282</v>
      </c>
      <c r="AV115" s="159" t="s">
        <v>1438</v>
      </c>
      <c r="AW115" s="159" t="s">
        <v>2891</v>
      </c>
      <c r="AX115" s="159" t="s">
        <v>1545</v>
      </c>
      <c r="AY115" s="159" t="s">
        <v>3284</v>
      </c>
      <c r="AZ115" s="159" t="s">
        <v>1505</v>
      </c>
      <c r="BA115" s="159" t="s">
        <v>3285</v>
      </c>
      <c r="BB115" s="159" t="s">
        <v>1357</v>
      </c>
      <c r="BC115" s="159" t="s">
        <v>1638</v>
      </c>
      <c r="BD115" s="159" t="s">
        <v>1551</v>
      </c>
      <c r="BE115" s="159" t="s">
        <v>3286</v>
      </c>
      <c r="BF115" s="159" t="s">
        <v>1547</v>
      </c>
      <c r="BG115" s="159" t="s">
        <v>3287</v>
      </c>
      <c r="BH115" s="159" t="s">
        <v>1506</v>
      </c>
      <c r="BI115" s="159" t="s">
        <v>3288</v>
      </c>
      <c r="BJ115" s="159" t="s">
        <v>1510</v>
      </c>
      <c r="BK115" s="159" t="s">
        <v>2915</v>
      </c>
      <c r="BL115" s="159" t="s">
        <v>1512</v>
      </c>
      <c r="BM115" s="159" t="s">
        <v>3289</v>
      </c>
      <c r="BN115" s="159" t="s">
        <v>1401</v>
      </c>
      <c r="BO115" s="159" t="s">
        <v>3290</v>
      </c>
      <c r="BP115" s="159" t="s">
        <v>1509</v>
      </c>
      <c r="BQ115" s="159" t="s">
        <v>3291</v>
      </c>
      <c r="BR115" s="159" t="s">
        <v>1511</v>
      </c>
      <c r="BS115" s="159" t="s">
        <v>2980</v>
      </c>
      <c r="BT115" s="159" t="s">
        <v>1359</v>
      </c>
      <c r="BU115" s="159" t="s">
        <v>1464</v>
      </c>
      <c r="BV115" s="159"/>
      <c r="BW115" s="159"/>
      <c r="BX115" s="159"/>
      <c r="BY115" s="159"/>
      <c r="BZ115" s="159"/>
      <c r="CA115" s="159"/>
      <c r="CB115" s="159"/>
      <c r="CC115" s="159"/>
      <c r="CD115" s="159"/>
      <c r="CE115" s="159"/>
      <c r="CF115" s="159"/>
      <c r="CG115" s="159"/>
      <c r="CH115" s="159"/>
      <c r="CI115" s="159"/>
      <c r="CJ115" s="159"/>
      <c r="CK115" s="159"/>
      <c r="CL115" s="159"/>
      <c r="CM115" s="159"/>
      <c r="CN115" s="159"/>
      <c r="CO115" s="159"/>
      <c r="CP115" s="159"/>
      <c r="CQ115" s="159"/>
      <c r="CR115" s="159"/>
      <c r="CS115" s="159"/>
      <c r="CT115" s="159"/>
      <c r="CU115" s="159"/>
      <c r="CV115" s="159"/>
      <c r="CW115" s="159"/>
      <c r="CX115" s="159"/>
      <c r="CY115" s="159"/>
      <c r="CZ115" s="159"/>
      <c r="DA115" s="223"/>
    </row>
    <row r="116" spans="2:105" x14ac:dyDescent="0.25">
      <c r="B116" s="222"/>
      <c r="C116" s="159" t="s">
        <v>1777</v>
      </c>
      <c r="D116" s="159" t="s">
        <v>1778</v>
      </c>
      <c r="E116" s="159" t="s">
        <v>98</v>
      </c>
      <c r="F116" s="159" t="s">
        <v>69</v>
      </c>
      <c r="G116" s="159"/>
      <c r="H116" s="159" t="s">
        <v>1098</v>
      </c>
      <c r="I116" s="159"/>
      <c r="J116" s="159" t="s">
        <v>1342</v>
      </c>
      <c r="K116" s="159" t="s">
        <v>3292</v>
      </c>
      <c r="L116" s="159" t="s">
        <v>3293</v>
      </c>
      <c r="M116" s="159" t="s">
        <v>3294</v>
      </c>
      <c r="N116" s="159" t="s">
        <v>1342</v>
      </c>
      <c r="O116" s="159" t="s">
        <v>1477</v>
      </c>
      <c r="P116" s="159" t="s">
        <v>19</v>
      </c>
      <c r="Q116" s="159" t="s">
        <v>19</v>
      </c>
      <c r="R116" s="159" t="s">
        <v>1327</v>
      </c>
      <c r="S116" s="159" t="s">
        <v>1477</v>
      </c>
      <c r="T116" s="159" t="s">
        <v>115</v>
      </c>
      <c r="U116" s="159" t="s">
        <v>115</v>
      </c>
      <c r="V116" s="159"/>
      <c r="W116" s="159"/>
      <c r="X116" s="159"/>
      <c r="Y116" s="159"/>
      <c r="Z116" s="159"/>
      <c r="AA116" s="159"/>
      <c r="AB116" s="159"/>
      <c r="AC116" s="159"/>
      <c r="AD116" s="159"/>
      <c r="AE116" s="159"/>
      <c r="AF116" s="159"/>
      <c r="AG116" s="159"/>
      <c r="AH116" s="159"/>
      <c r="AI116" s="159"/>
      <c r="AJ116" s="159"/>
      <c r="AK116" s="159" t="s">
        <v>1342</v>
      </c>
      <c r="AL116" s="159" t="s">
        <v>1346</v>
      </c>
      <c r="AM116" s="159" t="s">
        <v>1342</v>
      </c>
      <c r="AN116" s="159" t="s">
        <v>1350</v>
      </c>
      <c r="AO116" s="159" t="s">
        <v>115</v>
      </c>
      <c r="AP116" s="159" t="s">
        <v>3126</v>
      </c>
      <c r="AQ116" s="159" t="s">
        <v>1493</v>
      </c>
      <c r="AR116" s="159" t="s">
        <v>1691</v>
      </c>
      <c r="AS116" s="159" t="s">
        <v>2054</v>
      </c>
      <c r="AT116" s="159"/>
      <c r="AU116" s="159" t="s">
        <v>3293</v>
      </c>
      <c r="AV116" s="159" t="s">
        <v>1438</v>
      </c>
      <c r="AW116" s="159" t="s">
        <v>1556</v>
      </c>
      <c r="AX116" s="159" t="s">
        <v>1545</v>
      </c>
      <c r="AY116" s="159" t="s">
        <v>3295</v>
      </c>
      <c r="AZ116" s="159" t="s">
        <v>1505</v>
      </c>
      <c r="BA116" s="159" t="s">
        <v>3296</v>
      </c>
      <c r="BB116" s="159" t="s">
        <v>1357</v>
      </c>
      <c r="BC116" s="159" t="s">
        <v>3297</v>
      </c>
      <c r="BD116" s="159" t="s">
        <v>1551</v>
      </c>
      <c r="BE116" s="159" t="s">
        <v>1570</v>
      </c>
      <c r="BF116" s="159" t="s">
        <v>1547</v>
      </c>
      <c r="BG116" s="159" t="s">
        <v>2888</v>
      </c>
      <c r="BH116" s="159" t="s">
        <v>1506</v>
      </c>
      <c r="BI116" s="159" t="s">
        <v>3298</v>
      </c>
      <c r="BJ116" s="159" t="s">
        <v>1510</v>
      </c>
      <c r="BK116" s="159" t="s">
        <v>2731</v>
      </c>
      <c r="BL116" s="159" t="s">
        <v>1512</v>
      </c>
      <c r="BM116" s="159" t="s">
        <v>3083</v>
      </c>
      <c r="BN116" s="159" t="s">
        <v>1401</v>
      </c>
      <c r="BO116" s="159" t="s">
        <v>3299</v>
      </c>
      <c r="BP116" s="159" t="s">
        <v>1509</v>
      </c>
      <c r="BQ116" s="159" t="s">
        <v>3300</v>
      </c>
      <c r="BR116" s="159" t="s">
        <v>1511</v>
      </c>
      <c r="BS116" s="159" t="s">
        <v>3301</v>
      </c>
      <c r="BT116" s="159" t="s">
        <v>1359</v>
      </c>
      <c r="BU116" s="159" t="s">
        <v>3302</v>
      </c>
      <c r="BV116" s="159"/>
      <c r="BW116" s="159"/>
      <c r="BX116" s="159"/>
      <c r="BY116" s="159"/>
      <c r="BZ116" s="159"/>
      <c r="CA116" s="159"/>
      <c r="CB116" s="159"/>
      <c r="CC116" s="159"/>
      <c r="CD116" s="159"/>
      <c r="CE116" s="159"/>
      <c r="CF116" s="159"/>
      <c r="CG116" s="159"/>
      <c r="CH116" s="159"/>
      <c r="CI116" s="159"/>
      <c r="CJ116" s="159"/>
      <c r="CK116" s="159"/>
      <c r="CL116" s="159"/>
      <c r="CM116" s="159"/>
      <c r="CN116" s="159"/>
      <c r="CO116" s="159"/>
      <c r="CP116" s="159"/>
      <c r="CQ116" s="159"/>
      <c r="CR116" s="159"/>
      <c r="CS116" s="159"/>
      <c r="CT116" s="159"/>
      <c r="CU116" s="159"/>
      <c r="CV116" s="159"/>
      <c r="CW116" s="159"/>
      <c r="CX116" s="159"/>
      <c r="CY116" s="159"/>
      <c r="CZ116" s="159"/>
      <c r="DA116" s="223"/>
    </row>
    <row r="117" spans="2:105" x14ac:dyDescent="0.25">
      <c r="B117" s="222"/>
      <c r="C117" s="159" t="s">
        <v>3303</v>
      </c>
      <c r="D117" s="159" t="s">
        <v>1443</v>
      </c>
      <c r="E117" s="159" t="s">
        <v>473</v>
      </c>
      <c r="F117" s="159" t="s">
        <v>163</v>
      </c>
      <c r="G117" s="159"/>
      <c r="H117" s="159" t="s">
        <v>1098</v>
      </c>
      <c r="I117" s="159"/>
      <c r="J117" s="159" t="s">
        <v>1342</v>
      </c>
      <c r="K117" s="159" t="s">
        <v>3304</v>
      </c>
      <c r="L117" s="159" t="s">
        <v>3305</v>
      </c>
      <c r="M117" s="159" t="s">
        <v>3306</v>
      </c>
      <c r="N117" s="159" t="s">
        <v>1342</v>
      </c>
      <c r="O117" s="159" t="s">
        <v>1477</v>
      </c>
      <c r="P117" s="159" t="s">
        <v>19</v>
      </c>
      <c r="Q117" s="159" t="s">
        <v>19</v>
      </c>
      <c r="R117" s="159" t="s">
        <v>1327</v>
      </c>
      <c r="S117" s="159" t="s">
        <v>1477</v>
      </c>
      <c r="T117" s="159" t="s">
        <v>115</v>
      </c>
      <c r="U117" s="159" t="s">
        <v>115</v>
      </c>
      <c r="V117" s="159"/>
      <c r="W117" s="159"/>
      <c r="X117" s="159"/>
      <c r="Y117" s="159"/>
      <c r="Z117" s="159"/>
      <c r="AA117" s="159"/>
      <c r="AB117" s="159"/>
      <c r="AC117" s="159"/>
      <c r="AD117" s="159"/>
      <c r="AE117" s="159"/>
      <c r="AF117" s="159"/>
      <c r="AG117" s="159"/>
      <c r="AH117" s="159"/>
      <c r="AI117" s="159"/>
      <c r="AJ117" s="159"/>
      <c r="AK117" s="159" t="s">
        <v>1342</v>
      </c>
      <c r="AL117" s="159" t="s">
        <v>1346</v>
      </c>
      <c r="AM117" s="159" t="s">
        <v>1342</v>
      </c>
      <c r="AN117" s="159" t="s">
        <v>1350</v>
      </c>
      <c r="AO117" s="159" t="s">
        <v>115</v>
      </c>
      <c r="AP117" s="159" t="s">
        <v>3126</v>
      </c>
      <c r="AQ117" s="159" t="s">
        <v>1493</v>
      </c>
      <c r="AR117" s="159" t="s">
        <v>1691</v>
      </c>
      <c r="AS117" s="159" t="s">
        <v>2061</v>
      </c>
      <c r="AT117" s="159"/>
      <c r="AU117" s="159" t="s">
        <v>3305</v>
      </c>
      <c r="AV117" s="159" t="s">
        <v>1438</v>
      </c>
      <c r="AW117" s="159" t="s">
        <v>2386</v>
      </c>
      <c r="AX117" s="159" t="s">
        <v>1545</v>
      </c>
      <c r="AY117" s="159" t="s">
        <v>1728</v>
      </c>
      <c r="AZ117" s="159" t="s">
        <v>1505</v>
      </c>
      <c r="BA117" s="159" t="s">
        <v>1627</v>
      </c>
      <c r="BB117" s="159" t="s">
        <v>1357</v>
      </c>
      <c r="BC117" s="159" t="s">
        <v>3307</v>
      </c>
      <c r="BD117" s="159" t="s">
        <v>1551</v>
      </c>
      <c r="BE117" s="159" t="s">
        <v>3308</v>
      </c>
      <c r="BF117" s="159" t="s">
        <v>1547</v>
      </c>
      <c r="BG117" s="159" t="s">
        <v>1838</v>
      </c>
      <c r="BH117" s="159" t="s">
        <v>1506</v>
      </c>
      <c r="BI117" s="159" t="s">
        <v>3309</v>
      </c>
      <c r="BJ117" s="159" t="s">
        <v>1510</v>
      </c>
      <c r="BK117" s="159" t="s">
        <v>1684</v>
      </c>
      <c r="BL117" s="159" t="s">
        <v>1512</v>
      </c>
      <c r="BM117" s="159" t="s">
        <v>3310</v>
      </c>
      <c r="BN117" s="159" t="s">
        <v>1401</v>
      </c>
      <c r="BO117" s="159" t="s">
        <v>3311</v>
      </c>
      <c r="BP117" s="159" t="s">
        <v>1509</v>
      </c>
      <c r="BQ117" s="159" t="s">
        <v>3312</v>
      </c>
      <c r="BR117" s="159" t="s">
        <v>1511</v>
      </c>
      <c r="BS117" s="159" t="s">
        <v>3313</v>
      </c>
      <c r="BT117" s="159" t="s">
        <v>1359</v>
      </c>
      <c r="BU117" s="159" t="s">
        <v>3055</v>
      </c>
      <c r="BV117" s="159"/>
      <c r="BW117" s="159"/>
      <c r="BX117" s="159"/>
      <c r="BY117" s="159"/>
      <c r="BZ117" s="159"/>
      <c r="CA117" s="159"/>
      <c r="CB117" s="159"/>
      <c r="CC117" s="159"/>
      <c r="CD117" s="159"/>
      <c r="CE117" s="159"/>
      <c r="CF117" s="159"/>
      <c r="CG117" s="159"/>
      <c r="CH117" s="159"/>
      <c r="CI117" s="159"/>
      <c r="CJ117" s="159"/>
      <c r="CK117" s="159"/>
      <c r="CL117" s="159"/>
      <c r="CM117" s="159"/>
      <c r="CN117" s="159"/>
      <c r="CO117" s="159"/>
      <c r="CP117" s="159"/>
      <c r="CQ117" s="159"/>
      <c r="CR117" s="159"/>
      <c r="CS117" s="159"/>
      <c r="CT117" s="159"/>
      <c r="CU117" s="159"/>
      <c r="CV117" s="159"/>
      <c r="CW117" s="159"/>
      <c r="CX117" s="159"/>
      <c r="CY117" s="159"/>
      <c r="CZ117" s="159"/>
      <c r="DA117" s="223"/>
    </row>
    <row r="118" spans="2:105" x14ac:dyDescent="0.25">
      <c r="B118" s="222"/>
      <c r="C118" s="159"/>
      <c r="D118" s="159" t="s">
        <v>1802</v>
      </c>
      <c r="E118" s="159"/>
      <c r="F118" s="159" t="s">
        <v>1329</v>
      </c>
      <c r="G118" s="159"/>
      <c r="H118" s="159" t="s">
        <v>1098</v>
      </c>
      <c r="I118" s="159"/>
      <c r="J118" s="159" t="s">
        <v>1342</v>
      </c>
      <c r="K118" s="159" t="s">
        <v>3314</v>
      </c>
      <c r="L118" s="159"/>
      <c r="M118" s="159"/>
      <c r="N118" s="159" t="s">
        <v>1342</v>
      </c>
      <c r="O118" s="159"/>
      <c r="P118" s="159"/>
      <c r="Q118" s="159"/>
      <c r="R118" s="159"/>
      <c r="S118" s="159" t="s">
        <v>1477</v>
      </c>
      <c r="T118" s="159" t="s">
        <v>115</v>
      </c>
      <c r="U118" s="159" t="s">
        <v>115</v>
      </c>
      <c r="V118" s="159"/>
      <c r="W118" s="159"/>
      <c r="X118" s="159"/>
      <c r="Y118" s="159"/>
      <c r="Z118" s="159"/>
      <c r="AA118" s="159"/>
      <c r="AB118" s="159"/>
      <c r="AC118" s="159"/>
      <c r="AD118" s="159"/>
      <c r="AE118" s="159"/>
      <c r="AF118" s="159"/>
      <c r="AG118" s="159"/>
      <c r="AH118" s="159"/>
      <c r="AI118" s="159"/>
      <c r="AJ118" s="159"/>
      <c r="AK118" s="159" t="s">
        <v>1342</v>
      </c>
      <c r="AL118" s="159" t="s">
        <v>1346</v>
      </c>
      <c r="AM118" s="159" t="s">
        <v>1342</v>
      </c>
      <c r="AN118" s="159" t="s">
        <v>1350</v>
      </c>
      <c r="AO118" s="159" t="s">
        <v>115</v>
      </c>
      <c r="AP118" s="159" t="s">
        <v>3126</v>
      </c>
      <c r="AQ118" s="159" t="s">
        <v>1493</v>
      </c>
      <c r="AR118" s="159" t="s">
        <v>1691</v>
      </c>
      <c r="AS118" s="159"/>
      <c r="AT118" s="159"/>
      <c r="AU118" s="159"/>
      <c r="AV118" s="159"/>
      <c r="AW118" s="159"/>
      <c r="AX118" s="159"/>
      <c r="AY118" s="159"/>
      <c r="AZ118" s="159"/>
      <c r="BA118" s="159"/>
      <c r="BB118" s="159"/>
      <c r="BC118" s="159"/>
      <c r="BD118" s="159"/>
      <c r="BE118" s="159"/>
      <c r="BF118" s="159"/>
      <c r="BG118" s="159"/>
      <c r="BH118" s="159"/>
      <c r="BI118" s="159"/>
      <c r="BJ118" s="159"/>
      <c r="BK118" s="159"/>
      <c r="BL118" s="159"/>
      <c r="BM118" s="159"/>
      <c r="BN118" s="159"/>
      <c r="BO118" s="159"/>
      <c r="BP118" s="159"/>
      <c r="BQ118" s="159"/>
      <c r="BR118" s="159"/>
      <c r="BS118" s="159"/>
      <c r="BT118" s="159"/>
      <c r="BU118" s="159"/>
      <c r="BV118" s="159"/>
      <c r="BW118" s="159"/>
      <c r="BX118" s="159"/>
      <c r="BY118" s="159"/>
      <c r="BZ118" s="159"/>
      <c r="CA118" s="159"/>
      <c r="CB118" s="159"/>
      <c r="CC118" s="159"/>
      <c r="CD118" s="159"/>
      <c r="CE118" s="159"/>
      <c r="CF118" s="159"/>
      <c r="CG118" s="159"/>
      <c r="CH118" s="159"/>
      <c r="CI118" s="159"/>
      <c r="CJ118" s="159"/>
      <c r="CK118" s="159"/>
      <c r="CL118" s="159"/>
      <c r="CM118" s="159"/>
      <c r="CN118" s="159"/>
      <c r="CO118" s="159"/>
      <c r="CP118" s="159"/>
      <c r="CQ118" s="159"/>
      <c r="CR118" s="159"/>
      <c r="CS118" s="159"/>
      <c r="CT118" s="159"/>
      <c r="CU118" s="159"/>
      <c r="CV118" s="159"/>
      <c r="CW118" s="159"/>
      <c r="CX118" s="159"/>
      <c r="CY118" s="159"/>
      <c r="CZ118" s="159"/>
      <c r="DA118" s="223"/>
    </row>
    <row r="119" spans="2:105" x14ac:dyDescent="0.25">
      <c r="B119" s="222"/>
      <c r="C119" s="159" t="s">
        <v>3315</v>
      </c>
      <c r="D119" s="159" t="s">
        <v>3316</v>
      </c>
      <c r="E119" s="159" t="s">
        <v>488</v>
      </c>
      <c r="F119" s="159" t="s">
        <v>487</v>
      </c>
      <c r="G119" s="159"/>
      <c r="H119" s="159" t="s">
        <v>1098</v>
      </c>
      <c r="I119" s="159"/>
      <c r="J119" s="159" t="s">
        <v>1342</v>
      </c>
      <c r="K119" s="159" t="s">
        <v>3015</v>
      </c>
      <c r="L119" s="159"/>
      <c r="M119" s="159"/>
      <c r="N119" s="159" t="s">
        <v>1349</v>
      </c>
      <c r="O119" s="159" t="s">
        <v>1477</v>
      </c>
      <c r="P119" s="159" t="s">
        <v>19</v>
      </c>
      <c r="Q119" s="159" t="s">
        <v>19</v>
      </c>
      <c r="R119" s="159" t="s">
        <v>1327</v>
      </c>
      <c r="S119" s="159" t="s">
        <v>1477</v>
      </c>
      <c r="T119" s="159" t="s">
        <v>115</v>
      </c>
      <c r="U119" s="159" t="s">
        <v>115</v>
      </c>
      <c r="V119" s="159"/>
      <c r="W119" s="159"/>
      <c r="X119" s="159"/>
      <c r="Y119" s="159"/>
      <c r="Z119" s="159"/>
      <c r="AA119" s="159"/>
      <c r="AB119" s="159"/>
      <c r="AC119" s="159"/>
      <c r="AD119" s="159"/>
      <c r="AE119" s="159"/>
      <c r="AF119" s="159"/>
      <c r="AG119" s="159"/>
      <c r="AH119" s="159"/>
      <c r="AI119" s="159"/>
      <c r="AJ119" s="159"/>
      <c r="AK119" s="159" t="s">
        <v>1342</v>
      </c>
      <c r="AL119" s="159" t="s">
        <v>1346</v>
      </c>
      <c r="AM119" s="159" t="s">
        <v>1342</v>
      </c>
      <c r="AN119" s="159" t="s">
        <v>1350</v>
      </c>
      <c r="AO119" s="159" t="s">
        <v>115</v>
      </c>
      <c r="AP119" s="159" t="s">
        <v>3126</v>
      </c>
      <c r="AQ119" s="159" t="s">
        <v>1493</v>
      </c>
      <c r="AR119" s="159" t="s">
        <v>1691</v>
      </c>
      <c r="AS119" s="159"/>
      <c r="AT119" s="159"/>
      <c r="AU119" s="159"/>
      <c r="AV119" s="159"/>
      <c r="AW119" s="159"/>
      <c r="AX119" s="159"/>
      <c r="AY119" s="159"/>
      <c r="AZ119" s="159"/>
      <c r="BA119" s="159"/>
      <c r="BB119" s="159"/>
      <c r="BC119" s="159"/>
      <c r="BD119" s="159"/>
      <c r="BE119" s="159"/>
      <c r="BF119" s="159"/>
      <c r="BG119" s="159"/>
      <c r="BH119" s="159"/>
      <c r="BI119" s="159"/>
      <c r="BJ119" s="159"/>
      <c r="BK119" s="159"/>
      <c r="BL119" s="159"/>
      <c r="BM119" s="159"/>
      <c r="BN119" s="159"/>
      <c r="BO119" s="159"/>
      <c r="BP119" s="159"/>
      <c r="BQ119" s="159"/>
      <c r="BR119" s="159"/>
      <c r="BS119" s="159"/>
      <c r="BT119" s="159"/>
      <c r="BU119" s="159"/>
      <c r="BV119" s="159"/>
      <c r="BW119" s="159"/>
      <c r="BX119" s="159"/>
      <c r="BY119" s="159"/>
      <c r="BZ119" s="159"/>
      <c r="CA119" s="159"/>
      <c r="CB119" s="159"/>
      <c r="CC119" s="159"/>
      <c r="CD119" s="159"/>
      <c r="CE119" s="159"/>
      <c r="CF119" s="159"/>
      <c r="CG119" s="159"/>
      <c r="CH119" s="159"/>
      <c r="CI119" s="159"/>
      <c r="CJ119" s="159"/>
      <c r="CK119" s="159"/>
      <c r="CL119" s="159"/>
      <c r="CM119" s="159"/>
      <c r="CN119" s="159"/>
      <c r="CO119" s="159"/>
      <c r="CP119" s="159"/>
      <c r="CQ119" s="159"/>
      <c r="CR119" s="159"/>
      <c r="CS119" s="159"/>
      <c r="CT119" s="159"/>
      <c r="CU119" s="159"/>
      <c r="CV119" s="159"/>
      <c r="CW119" s="159"/>
      <c r="CX119" s="159"/>
      <c r="CY119" s="159"/>
      <c r="CZ119" s="159"/>
      <c r="DA119" s="223"/>
    </row>
    <row r="120" spans="2:105" x14ac:dyDescent="0.25">
      <c r="B120" s="222"/>
      <c r="C120" s="159" t="s">
        <v>1810</v>
      </c>
      <c r="D120" s="159" t="s">
        <v>1811</v>
      </c>
      <c r="E120" s="159" t="s">
        <v>53</v>
      </c>
      <c r="F120" s="159" t="s">
        <v>69</v>
      </c>
      <c r="G120" s="159"/>
      <c r="H120" s="159" t="s">
        <v>1098</v>
      </c>
      <c r="I120" s="159"/>
      <c r="J120" s="159" t="s">
        <v>1342</v>
      </c>
      <c r="K120" s="159" t="s">
        <v>2124</v>
      </c>
      <c r="L120" s="159" t="s">
        <v>3317</v>
      </c>
      <c r="M120" s="159" t="s">
        <v>3318</v>
      </c>
      <c r="N120" s="159" t="s">
        <v>1342</v>
      </c>
      <c r="O120" s="159" t="s">
        <v>1363</v>
      </c>
      <c r="P120" s="159" t="s">
        <v>1328</v>
      </c>
      <c r="Q120" s="159" t="s">
        <v>13</v>
      </c>
      <c r="R120" s="159" t="s">
        <v>1327</v>
      </c>
      <c r="S120" s="159" t="s">
        <v>1384</v>
      </c>
      <c r="T120" s="159" t="s">
        <v>141</v>
      </c>
      <c r="U120" s="159" t="s">
        <v>141</v>
      </c>
      <c r="V120" s="159"/>
      <c r="W120" s="159"/>
      <c r="X120" s="159"/>
      <c r="Y120" s="159"/>
      <c r="Z120" s="159"/>
      <c r="AA120" s="159"/>
      <c r="AB120" s="159"/>
      <c r="AC120" s="159"/>
      <c r="AD120" s="159"/>
      <c r="AE120" s="159"/>
      <c r="AF120" s="159"/>
      <c r="AG120" s="159"/>
      <c r="AH120" s="159"/>
      <c r="AI120" s="159"/>
      <c r="AJ120" s="159"/>
      <c r="AK120" s="159" t="s">
        <v>1342</v>
      </c>
      <c r="AL120" s="159" t="s">
        <v>1346</v>
      </c>
      <c r="AM120" s="159" t="s">
        <v>1342</v>
      </c>
      <c r="AN120" s="159" t="s">
        <v>1355</v>
      </c>
      <c r="AO120" s="159" t="s">
        <v>141</v>
      </c>
      <c r="AP120" s="159" t="s">
        <v>3319</v>
      </c>
      <c r="AQ120" s="159" t="s">
        <v>2103</v>
      </c>
      <c r="AR120" s="159" t="s">
        <v>1348</v>
      </c>
      <c r="AS120" s="159" t="s">
        <v>1349</v>
      </c>
      <c r="AT120" s="159"/>
      <c r="AU120" s="159" t="s">
        <v>3317</v>
      </c>
      <c r="AV120" s="159" t="s">
        <v>1405</v>
      </c>
      <c r="AW120" s="159" t="s">
        <v>3320</v>
      </c>
      <c r="AX120" s="159" t="s">
        <v>1443</v>
      </c>
      <c r="AY120" s="159" t="s">
        <v>3321</v>
      </c>
      <c r="AZ120" s="159" t="s">
        <v>2656</v>
      </c>
      <c r="BA120" s="159" t="s">
        <v>2310</v>
      </c>
      <c r="BB120" s="159" t="s">
        <v>1551</v>
      </c>
      <c r="BC120" s="159" t="s">
        <v>3322</v>
      </c>
      <c r="BD120" s="159" t="s">
        <v>1547</v>
      </c>
      <c r="BE120" s="159" t="s">
        <v>1592</v>
      </c>
      <c r="BF120" s="159" t="s">
        <v>1505</v>
      </c>
      <c r="BG120" s="159" t="s">
        <v>2900</v>
      </c>
      <c r="BH120" s="159" t="s">
        <v>1509</v>
      </c>
      <c r="BI120" s="159" t="s">
        <v>2212</v>
      </c>
      <c r="BJ120" s="159" t="s">
        <v>1359</v>
      </c>
      <c r="BK120" s="159" t="s">
        <v>3323</v>
      </c>
      <c r="BL120" s="159"/>
      <c r="BM120" s="159"/>
      <c r="BN120" s="159"/>
      <c r="BO120" s="159"/>
      <c r="BP120" s="159"/>
      <c r="BQ120" s="159"/>
      <c r="BR120" s="159"/>
      <c r="BS120" s="159"/>
      <c r="BT120" s="159"/>
      <c r="BU120" s="159"/>
      <c r="BV120" s="159"/>
      <c r="BW120" s="159"/>
      <c r="BX120" s="159"/>
      <c r="BY120" s="159"/>
      <c r="BZ120" s="159"/>
      <c r="CA120" s="159"/>
      <c r="CB120" s="159"/>
      <c r="CC120" s="159"/>
      <c r="CD120" s="159"/>
      <c r="CE120" s="159"/>
      <c r="CF120" s="159"/>
      <c r="CG120" s="159"/>
      <c r="CH120" s="159"/>
      <c r="CI120" s="159"/>
      <c r="CJ120" s="159"/>
      <c r="CK120" s="159"/>
      <c r="CL120" s="159"/>
      <c r="CM120" s="159"/>
      <c r="CN120" s="159"/>
      <c r="CO120" s="159"/>
      <c r="CP120" s="159"/>
      <c r="CQ120" s="159"/>
      <c r="CR120" s="159"/>
      <c r="CS120" s="159"/>
      <c r="CT120" s="159"/>
      <c r="CU120" s="159"/>
      <c r="CV120" s="159"/>
      <c r="CW120" s="159"/>
      <c r="CX120" s="159"/>
      <c r="CY120" s="159"/>
      <c r="CZ120" s="159"/>
      <c r="DA120" s="223"/>
    </row>
    <row r="121" spans="2:105" x14ac:dyDescent="0.25">
      <c r="B121" s="222"/>
      <c r="C121" s="159" t="s">
        <v>1803</v>
      </c>
      <c r="D121" s="159" t="s">
        <v>1804</v>
      </c>
      <c r="E121" s="159" t="s">
        <v>119</v>
      </c>
      <c r="F121" s="159" t="s">
        <v>120</v>
      </c>
      <c r="G121" s="159"/>
      <c r="H121" s="159" t="s">
        <v>1098</v>
      </c>
      <c r="I121" s="159"/>
      <c r="J121" s="159" t="s">
        <v>1342</v>
      </c>
      <c r="K121" s="159" t="s">
        <v>2801</v>
      </c>
      <c r="L121" s="159" t="s">
        <v>3324</v>
      </c>
      <c r="M121" s="159" t="s">
        <v>3325</v>
      </c>
      <c r="N121" s="159" t="s">
        <v>1342</v>
      </c>
      <c r="O121" s="159" t="s">
        <v>1484</v>
      </c>
      <c r="P121" s="159" t="s">
        <v>1332</v>
      </c>
      <c r="Q121" s="159" t="s">
        <v>121</v>
      </c>
      <c r="R121" s="159" t="s">
        <v>1327</v>
      </c>
      <c r="S121" s="159" t="s">
        <v>1384</v>
      </c>
      <c r="T121" s="159" t="s">
        <v>141</v>
      </c>
      <c r="U121" s="159" t="s">
        <v>141</v>
      </c>
      <c r="V121" s="159"/>
      <c r="W121" s="159"/>
      <c r="X121" s="159"/>
      <c r="Y121" s="159"/>
      <c r="Z121" s="159"/>
      <c r="AA121" s="159"/>
      <c r="AB121" s="159"/>
      <c r="AC121" s="159"/>
      <c r="AD121" s="159"/>
      <c r="AE121" s="159"/>
      <c r="AF121" s="159"/>
      <c r="AG121" s="159"/>
      <c r="AH121" s="159"/>
      <c r="AI121" s="159"/>
      <c r="AJ121" s="159"/>
      <c r="AK121" s="159" t="s">
        <v>1342</v>
      </c>
      <c r="AL121" s="159" t="s">
        <v>1346</v>
      </c>
      <c r="AM121" s="159" t="s">
        <v>1342</v>
      </c>
      <c r="AN121" s="159" t="s">
        <v>1355</v>
      </c>
      <c r="AO121" s="159" t="s">
        <v>141</v>
      </c>
      <c r="AP121" s="159" t="s">
        <v>3319</v>
      </c>
      <c r="AQ121" s="159" t="s">
        <v>2103</v>
      </c>
      <c r="AR121" s="159" t="s">
        <v>1348</v>
      </c>
      <c r="AS121" s="159" t="s">
        <v>1363</v>
      </c>
      <c r="AT121" s="159"/>
      <c r="AU121" s="159" t="s">
        <v>3324</v>
      </c>
      <c r="AV121" s="159" t="s">
        <v>1405</v>
      </c>
      <c r="AW121" s="159" t="s">
        <v>2093</v>
      </c>
      <c r="AX121" s="159" t="s">
        <v>1443</v>
      </c>
      <c r="AY121" s="159" t="s">
        <v>1549</v>
      </c>
      <c r="AZ121" s="159" t="s">
        <v>2656</v>
      </c>
      <c r="BA121" s="159" t="s">
        <v>1681</v>
      </c>
      <c r="BB121" s="159" t="s">
        <v>1551</v>
      </c>
      <c r="BC121" s="159" t="s">
        <v>3326</v>
      </c>
      <c r="BD121" s="159" t="s">
        <v>1547</v>
      </c>
      <c r="BE121" s="159" t="s">
        <v>1619</v>
      </c>
      <c r="BF121" s="159" t="s">
        <v>1505</v>
      </c>
      <c r="BG121" s="159" t="s">
        <v>3327</v>
      </c>
      <c r="BH121" s="159" t="s">
        <v>1509</v>
      </c>
      <c r="BI121" s="159" t="s">
        <v>2617</v>
      </c>
      <c r="BJ121" s="159" t="s">
        <v>1359</v>
      </c>
      <c r="BK121" s="159" t="s">
        <v>2717</v>
      </c>
      <c r="BL121" s="159"/>
      <c r="BM121" s="159"/>
      <c r="BN121" s="159"/>
      <c r="BO121" s="159"/>
      <c r="BP121" s="159"/>
      <c r="BQ121" s="159"/>
      <c r="BR121" s="159"/>
      <c r="BS121" s="159"/>
      <c r="BT121" s="159"/>
      <c r="BU121" s="159"/>
      <c r="BV121" s="159"/>
      <c r="BW121" s="159"/>
      <c r="BX121" s="159"/>
      <c r="BY121" s="159"/>
      <c r="BZ121" s="159"/>
      <c r="CA121" s="159"/>
      <c r="CB121" s="159"/>
      <c r="CC121" s="159"/>
      <c r="CD121" s="159"/>
      <c r="CE121" s="159"/>
      <c r="CF121" s="159"/>
      <c r="CG121" s="159"/>
      <c r="CH121" s="159"/>
      <c r="CI121" s="159"/>
      <c r="CJ121" s="159"/>
      <c r="CK121" s="159"/>
      <c r="CL121" s="159"/>
      <c r="CM121" s="159"/>
      <c r="CN121" s="159"/>
      <c r="CO121" s="159"/>
      <c r="CP121" s="159"/>
      <c r="CQ121" s="159"/>
      <c r="CR121" s="159"/>
      <c r="CS121" s="159"/>
      <c r="CT121" s="159"/>
      <c r="CU121" s="159"/>
      <c r="CV121" s="159"/>
      <c r="CW121" s="159"/>
      <c r="CX121" s="159"/>
      <c r="CY121" s="159"/>
      <c r="CZ121" s="159"/>
      <c r="DA121" s="223"/>
    </row>
    <row r="122" spans="2:105" x14ac:dyDescent="0.25">
      <c r="B122" s="222"/>
      <c r="C122" s="159" t="s">
        <v>3328</v>
      </c>
      <c r="D122" s="159" t="s">
        <v>3329</v>
      </c>
      <c r="E122" s="159" t="s">
        <v>142</v>
      </c>
      <c r="F122" s="159" t="s">
        <v>143</v>
      </c>
      <c r="G122" s="159"/>
      <c r="H122" s="159" t="s">
        <v>1098</v>
      </c>
      <c r="I122" s="159"/>
      <c r="J122" s="159" t="s">
        <v>1342</v>
      </c>
      <c r="K122" s="159" t="s">
        <v>1934</v>
      </c>
      <c r="L122" s="159" t="s">
        <v>3330</v>
      </c>
      <c r="M122" s="159" t="s">
        <v>3331</v>
      </c>
      <c r="N122" s="159" t="s">
        <v>1342</v>
      </c>
      <c r="O122" s="159" t="s">
        <v>1345</v>
      </c>
      <c r="P122" s="159" t="s">
        <v>3116</v>
      </c>
      <c r="Q122" s="159" t="s">
        <v>3117</v>
      </c>
      <c r="R122" s="159" t="s">
        <v>1327</v>
      </c>
      <c r="S122" s="159" t="s">
        <v>1384</v>
      </c>
      <c r="T122" s="159" t="s">
        <v>141</v>
      </c>
      <c r="U122" s="159" t="s">
        <v>141</v>
      </c>
      <c r="V122" s="159"/>
      <c r="W122" s="159"/>
      <c r="X122" s="159"/>
      <c r="Y122" s="159"/>
      <c r="Z122" s="159"/>
      <c r="AA122" s="159"/>
      <c r="AB122" s="159"/>
      <c r="AC122" s="159"/>
      <c r="AD122" s="159"/>
      <c r="AE122" s="159"/>
      <c r="AF122" s="159"/>
      <c r="AG122" s="159"/>
      <c r="AH122" s="159"/>
      <c r="AI122" s="159"/>
      <c r="AJ122" s="159"/>
      <c r="AK122" s="159" t="s">
        <v>1342</v>
      </c>
      <c r="AL122" s="159" t="s">
        <v>1346</v>
      </c>
      <c r="AM122" s="159" t="s">
        <v>1342</v>
      </c>
      <c r="AN122" s="159" t="s">
        <v>1355</v>
      </c>
      <c r="AO122" s="159" t="s">
        <v>141</v>
      </c>
      <c r="AP122" s="159" t="s">
        <v>3319</v>
      </c>
      <c r="AQ122" s="159" t="s">
        <v>2103</v>
      </c>
      <c r="AR122" s="159" t="s">
        <v>1348</v>
      </c>
      <c r="AS122" s="159" t="s">
        <v>1344</v>
      </c>
      <c r="AT122" s="159"/>
      <c r="AU122" s="159" t="s">
        <v>3330</v>
      </c>
      <c r="AV122" s="159" t="s">
        <v>1405</v>
      </c>
      <c r="AW122" s="159" t="s">
        <v>1774</v>
      </c>
      <c r="AX122" s="159" t="s">
        <v>1443</v>
      </c>
      <c r="AY122" s="159" t="s">
        <v>3332</v>
      </c>
      <c r="AZ122" s="159" t="s">
        <v>2656</v>
      </c>
      <c r="BA122" s="159" t="s">
        <v>3333</v>
      </c>
      <c r="BB122" s="159" t="s">
        <v>1551</v>
      </c>
      <c r="BC122" s="159" t="s">
        <v>3334</v>
      </c>
      <c r="BD122" s="159" t="s">
        <v>1547</v>
      </c>
      <c r="BE122" s="159" t="s">
        <v>3335</v>
      </c>
      <c r="BF122" s="159" t="s">
        <v>1505</v>
      </c>
      <c r="BG122" s="159" t="s">
        <v>3336</v>
      </c>
      <c r="BH122" s="159" t="s">
        <v>1509</v>
      </c>
      <c r="BI122" s="159" t="s">
        <v>2647</v>
      </c>
      <c r="BJ122" s="159" t="s">
        <v>1359</v>
      </c>
      <c r="BK122" s="159" t="s">
        <v>2337</v>
      </c>
      <c r="BL122" s="159"/>
      <c r="BM122" s="159"/>
      <c r="BN122" s="159"/>
      <c r="BO122" s="159"/>
      <c r="BP122" s="159"/>
      <c r="BQ122" s="159"/>
      <c r="BR122" s="159"/>
      <c r="BS122" s="159"/>
      <c r="BT122" s="159"/>
      <c r="BU122" s="159"/>
      <c r="BV122" s="159"/>
      <c r="BW122" s="159"/>
      <c r="BX122" s="159"/>
      <c r="BY122" s="159"/>
      <c r="BZ122" s="159"/>
      <c r="CA122" s="159"/>
      <c r="CB122" s="159"/>
      <c r="CC122" s="159"/>
      <c r="CD122" s="159"/>
      <c r="CE122" s="159"/>
      <c r="CF122" s="159"/>
      <c r="CG122" s="159"/>
      <c r="CH122" s="159"/>
      <c r="CI122" s="159"/>
      <c r="CJ122" s="159"/>
      <c r="CK122" s="159"/>
      <c r="CL122" s="159"/>
      <c r="CM122" s="159"/>
      <c r="CN122" s="159"/>
      <c r="CO122" s="159"/>
      <c r="CP122" s="159"/>
      <c r="CQ122" s="159"/>
      <c r="CR122" s="159"/>
      <c r="CS122" s="159"/>
      <c r="CT122" s="159"/>
      <c r="CU122" s="159"/>
      <c r="CV122" s="159"/>
      <c r="CW122" s="159"/>
      <c r="CX122" s="159"/>
      <c r="CY122" s="159"/>
      <c r="CZ122" s="159"/>
      <c r="DA122" s="223"/>
    </row>
    <row r="123" spans="2:105" x14ac:dyDescent="0.25">
      <c r="B123" s="222"/>
      <c r="C123" s="159" t="s">
        <v>1813</v>
      </c>
      <c r="D123" s="159" t="s">
        <v>1352</v>
      </c>
      <c r="E123" s="159" t="s">
        <v>139</v>
      </c>
      <c r="F123" s="159" t="s">
        <v>140</v>
      </c>
      <c r="G123" s="159"/>
      <c r="H123" s="159" t="s">
        <v>1098</v>
      </c>
      <c r="I123" s="159"/>
      <c r="J123" s="159" t="s">
        <v>1342</v>
      </c>
      <c r="K123" s="159" t="s">
        <v>3337</v>
      </c>
      <c r="L123" s="159" t="s">
        <v>3338</v>
      </c>
      <c r="M123" s="159" t="s">
        <v>3309</v>
      </c>
      <c r="N123" s="159" t="s">
        <v>1342</v>
      </c>
      <c r="O123" s="159" t="s">
        <v>1397</v>
      </c>
      <c r="P123" s="159" t="s">
        <v>1333</v>
      </c>
      <c r="Q123" s="159" t="s">
        <v>117</v>
      </c>
      <c r="R123" s="159" t="s">
        <v>1327</v>
      </c>
      <c r="S123" s="159" t="s">
        <v>1384</v>
      </c>
      <c r="T123" s="159" t="s">
        <v>141</v>
      </c>
      <c r="U123" s="159" t="s">
        <v>141</v>
      </c>
      <c r="V123" s="159"/>
      <c r="W123" s="159"/>
      <c r="X123" s="159"/>
      <c r="Y123" s="159"/>
      <c r="Z123" s="159"/>
      <c r="AA123" s="159"/>
      <c r="AB123" s="159"/>
      <c r="AC123" s="159"/>
      <c r="AD123" s="159"/>
      <c r="AE123" s="159"/>
      <c r="AF123" s="159"/>
      <c r="AG123" s="159"/>
      <c r="AH123" s="159"/>
      <c r="AI123" s="159"/>
      <c r="AJ123" s="159"/>
      <c r="AK123" s="159" t="s">
        <v>1342</v>
      </c>
      <c r="AL123" s="159" t="s">
        <v>1346</v>
      </c>
      <c r="AM123" s="159" t="s">
        <v>1342</v>
      </c>
      <c r="AN123" s="159" t="s">
        <v>1355</v>
      </c>
      <c r="AO123" s="159" t="s">
        <v>141</v>
      </c>
      <c r="AP123" s="159" t="s">
        <v>3319</v>
      </c>
      <c r="AQ123" s="159" t="s">
        <v>2103</v>
      </c>
      <c r="AR123" s="159" t="s">
        <v>1348</v>
      </c>
      <c r="AS123" s="159" t="s">
        <v>1375</v>
      </c>
      <c r="AT123" s="159"/>
      <c r="AU123" s="159" t="s">
        <v>3338</v>
      </c>
      <c r="AV123" s="159" t="s">
        <v>1405</v>
      </c>
      <c r="AW123" s="159" t="s">
        <v>1935</v>
      </c>
      <c r="AX123" s="159" t="s">
        <v>1443</v>
      </c>
      <c r="AY123" s="159" t="s">
        <v>3339</v>
      </c>
      <c r="AZ123" s="159" t="s">
        <v>2656</v>
      </c>
      <c r="BA123" s="159" t="s">
        <v>2664</v>
      </c>
      <c r="BB123" s="159" t="s">
        <v>1551</v>
      </c>
      <c r="BC123" s="159" t="s">
        <v>1459</v>
      </c>
      <c r="BD123" s="159" t="s">
        <v>1547</v>
      </c>
      <c r="BE123" s="159" t="s">
        <v>2014</v>
      </c>
      <c r="BF123" s="159" t="s">
        <v>1505</v>
      </c>
      <c r="BG123" s="159" t="s">
        <v>1724</v>
      </c>
      <c r="BH123" s="159" t="s">
        <v>1509</v>
      </c>
      <c r="BI123" s="159" t="s">
        <v>3340</v>
      </c>
      <c r="BJ123" s="159" t="s">
        <v>1359</v>
      </c>
      <c r="BK123" s="159" t="s">
        <v>3341</v>
      </c>
      <c r="BL123" s="159"/>
      <c r="BM123" s="159"/>
      <c r="BN123" s="159"/>
      <c r="BO123" s="159"/>
      <c r="BP123" s="159"/>
      <c r="BQ123" s="159"/>
      <c r="BR123" s="159"/>
      <c r="BS123" s="159"/>
      <c r="BT123" s="159"/>
      <c r="BU123" s="159"/>
      <c r="BV123" s="159"/>
      <c r="BW123" s="159"/>
      <c r="BX123" s="159"/>
      <c r="BY123" s="159"/>
      <c r="BZ123" s="159"/>
      <c r="CA123" s="159"/>
      <c r="CB123" s="159"/>
      <c r="CC123" s="159"/>
      <c r="CD123" s="159"/>
      <c r="CE123" s="159"/>
      <c r="CF123" s="159"/>
      <c r="CG123" s="159"/>
      <c r="CH123" s="159"/>
      <c r="CI123" s="159"/>
      <c r="CJ123" s="159"/>
      <c r="CK123" s="159"/>
      <c r="CL123" s="159"/>
      <c r="CM123" s="159"/>
      <c r="CN123" s="159"/>
      <c r="CO123" s="159"/>
      <c r="CP123" s="159"/>
      <c r="CQ123" s="159"/>
      <c r="CR123" s="159"/>
      <c r="CS123" s="159"/>
      <c r="CT123" s="159"/>
      <c r="CU123" s="159"/>
      <c r="CV123" s="159"/>
      <c r="CW123" s="159"/>
      <c r="CX123" s="159"/>
      <c r="CY123" s="159"/>
      <c r="CZ123" s="159"/>
      <c r="DA123" s="223"/>
    </row>
    <row r="124" spans="2:105" x14ac:dyDescent="0.25">
      <c r="B124" s="222"/>
      <c r="C124" s="159" t="s">
        <v>1820</v>
      </c>
      <c r="D124" s="159" t="s">
        <v>1511</v>
      </c>
      <c r="E124" s="159" t="s">
        <v>151</v>
      </c>
      <c r="F124" s="159" t="s">
        <v>129</v>
      </c>
      <c r="G124" s="159"/>
      <c r="H124" s="159" t="s">
        <v>1098</v>
      </c>
      <c r="I124" s="159"/>
      <c r="J124" s="159" t="s">
        <v>1342</v>
      </c>
      <c r="K124" s="159" t="s">
        <v>3342</v>
      </c>
      <c r="L124" s="159" t="s">
        <v>3343</v>
      </c>
      <c r="M124" s="159" t="s">
        <v>2368</v>
      </c>
      <c r="N124" s="159" t="s">
        <v>1342</v>
      </c>
      <c r="O124" s="159" t="s">
        <v>1349</v>
      </c>
      <c r="P124" s="159" t="s">
        <v>1330</v>
      </c>
      <c r="Q124" s="159" t="s">
        <v>3</v>
      </c>
      <c r="R124" s="159" t="s">
        <v>1327</v>
      </c>
      <c r="S124" s="159" t="s">
        <v>1384</v>
      </c>
      <c r="T124" s="159" t="s">
        <v>141</v>
      </c>
      <c r="U124" s="159" t="s">
        <v>141</v>
      </c>
      <c r="V124" s="159"/>
      <c r="W124" s="159"/>
      <c r="X124" s="159"/>
      <c r="Y124" s="159"/>
      <c r="Z124" s="159"/>
      <c r="AA124" s="159"/>
      <c r="AB124" s="159"/>
      <c r="AC124" s="159"/>
      <c r="AD124" s="159"/>
      <c r="AE124" s="159"/>
      <c r="AF124" s="159"/>
      <c r="AG124" s="159"/>
      <c r="AH124" s="159"/>
      <c r="AI124" s="159"/>
      <c r="AJ124" s="159"/>
      <c r="AK124" s="159" t="s">
        <v>1342</v>
      </c>
      <c r="AL124" s="159" t="s">
        <v>1346</v>
      </c>
      <c r="AM124" s="159" t="s">
        <v>1342</v>
      </c>
      <c r="AN124" s="159" t="s">
        <v>1355</v>
      </c>
      <c r="AO124" s="159" t="s">
        <v>141</v>
      </c>
      <c r="AP124" s="159" t="s">
        <v>3319</v>
      </c>
      <c r="AQ124" s="159" t="s">
        <v>2103</v>
      </c>
      <c r="AR124" s="159" t="s">
        <v>1348</v>
      </c>
      <c r="AS124" s="159" t="s">
        <v>1384</v>
      </c>
      <c r="AT124" s="159"/>
      <c r="AU124" s="159" t="s">
        <v>3343</v>
      </c>
      <c r="AV124" s="159" t="s">
        <v>1405</v>
      </c>
      <c r="AW124" s="159" t="s">
        <v>2363</v>
      </c>
      <c r="AX124" s="159" t="s">
        <v>1443</v>
      </c>
      <c r="AY124" s="159" t="s">
        <v>1550</v>
      </c>
      <c r="AZ124" s="159" t="s">
        <v>2656</v>
      </c>
      <c r="BA124" s="159" t="s">
        <v>2715</v>
      </c>
      <c r="BB124" s="159" t="s">
        <v>1551</v>
      </c>
      <c r="BC124" s="159" t="s">
        <v>2223</v>
      </c>
      <c r="BD124" s="159" t="s">
        <v>1547</v>
      </c>
      <c r="BE124" s="159" t="s">
        <v>3344</v>
      </c>
      <c r="BF124" s="159" t="s">
        <v>1505</v>
      </c>
      <c r="BG124" s="159" t="s">
        <v>3345</v>
      </c>
      <c r="BH124" s="159" t="s">
        <v>1509</v>
      </c>
      <c r="BI124" s="159" t="s">
        <v>3346</v>
      </c>
      <c r="BJ124" s="159" t="s">
        <v>1359</v>
      </c>
      <c r="BK124" s="159" t="s">
        <v>2053</v>
      </c>
      <c r="BL124" s="159"/>
      <c r="BM124" s="159"/>
      <c r="BN124" s="159"/>
      <c r="BO124" s="159"/>
      <c r="BP124" s="159"/>
      <c r="BQ124" s="159"/>
      <c r="BR124" s="159"/>
      <c r="BS124" s="159"/>
      <c r="BT124" s="159"/>
      <c r="BU124" s="159"/>
      <c r="BV124" s="159"/>
      <c r="BW124" s="159"/>
      <c r="BX124" s="159"/>
      <c r="BY124" s="159"/>
      <c r="BZ124" s="159"/>
      <c r="CA124" s="159"/>
      <c r="CB124" s="159"/>
      <c r="CC124" s="159"/>
      <c r="CD124" s="159"/>
      <c r="CE124" s="159"/>
      <c r="CF124" s="159"/>
      <c r="CG124" s="159"/>
      <c r="CH124" s="159"/>
      <c r="CI124" s="159"/>
      <c r="CJ124" s="159"/>
      <c r="CK124" s="159"/>
      <c r="CL124" s="159"/>
      <c r="CM124" s="159"/>
      <c r="CN124" s="159"/>
      <c r="CO124" s="159"/>
      <c r="CP124" s="159"/>
      <c r="CQ124" s="159"/>
      <c r="CR124" s="159"/>
      <c r="CS124" s="159"/>
      <c r="CT124" s="159"/>
      <c r="CU124" s="159"/>
      <c r="CV124" s="159"/>
      <c r="CW124" s="159"/>
      <c r="CX124" s="159"/>
      <c r="CY124" s="159"/>
      <c r="CZ124" s="159"/>
      <c r="DA124" s="223"/>
    </row>
    <row r="125" spans="2:105" x14ac:dyDescent="0.25">
      <c r="B125" s="222"/>
      <c r="C125" s="159" t="s">
        <v>3347</v>
      </c>
      <c r="D125" s="159" t="s">
        <v>1406</v>
      </c>
      <c r="E125" s="159" t="s">
        <v>24</v>
      </c>
      <c r="F125" s="159" t="s">
        <v>148</v>
      </c>
      <c r="G125" s="159"/>
      <c r="H125" s="159" t="s">
        <v>1098</v>
      </c>
      <c r="I125" s="159"/>
      <c r="J125" s="159" t="s">
        <v>1342</v>
      </c>
      <c r="K125" s="159" t="s">
        <v>3301</v>
      </c>
      <c r="L125" s="159" t="s">
        <v>3348</v>
      </c>
      <c r="M125" s="159" t="s">
        <v>2699</v>
      </c>
      <c r="N125" s="159" t="s">
        <v>1342</v>
      </c>
      <c r="O125" s="159" t="s">
        <v>1375</v>
      </c>
      <c r="P125" s="159" t="s">
        <v>1331</v>
      </c>
      <c r="Q125" s="159" t="s">
        <v>26</v>
      </c>
      <c r="R125" s="159" t="s">
        <v>1327</v>
      </c>
      <c r="S125" s="159" t="s">
        <v>1384</v>
      </c>
      <c r="T125" s="159" t="s">
        <v>141</v>
      </c>
      <c r="U125" s="159" t="s">
        <v>141</v>
      </c>
      <c r="V125" s="159"/>
      <c r="W125" s="159"/>
      <c r="X125" s="159"/>
      <c r="Y125" s="159"/>
      <c r="Z125" s="159"/>
      <c r="AA125" s="159"/>
      <c r="AB125" s="159"/>
      <c r="AC125" s="159"/>
      <c r="AD125" s="159"/>
      <c r="AE125" s="159"/>
      <c r="AF125" s="159"/>
      <c r="AG125" s="159"/>
      <c r="AH125" s="159"/>
      <c r="AI125" s="159"/>
      <c r="AJ125" s="159"/>
      <c r="AK125" s="159" t="s">
        <v>1342</v>
      </c>
      <c r="AL125" s="159" t="s">
        <v>1346</v>
      </c>
      <c r="AM125" s="159" t="s">
        <v>1342</v>
      </c>
      <c r="AN125" s="159" t="s">
        <v>1355</v>
      </c>
      <c r="AO125" s="159" t="s">
        <v>141</v>
      </c>
      <c r="AP125" s="159" t="s">
        <v>3319</v>
      </c>
      <c r="AQ125" s="159" t="s">
        <v>2103</v>
      </c>
      <c r="AR125" s="159" t="s">
        <v>1348</v>
      </c>
      <c r="AS125" s="159" t="s">
        <v>1477</v>
      </c>
      <c r="AT125" s="159"/>
      <c r="AU125" s="159" t="s">
        <v>3348</v>
      </c>
      <c r="AV125" s="159" t="s">
        <v>1405</v>
      </c>
      <c r="AW125" s="159" t="s">
        <v>3349</v>
      </c>
      <c r="AX125" s="159" t="s">
        <v>1443</v>
      </c>
      <c r="AY125" s="159" t="s">
        <v>3350</v>
      </c>
      <c r="AZ125" s="159" t="s">
        <v>2656</v>
      </c>
      <c r="BA125" s="159" t="s">
        <v>1808</v>
      </c>
      <c r="BB125" s="159" t="s">
        <v>1551</v>
      </c>
      <c r="BC125" s="159" t="s">
        <v>3351</v>
      </c>
      <c r="BD125" s="159" t="s">
        <v>1547</v>
      </c>
      <c r="BE125" s="159" t="s">
        <v>1567</v>
      </c>
      <c r="BF125" s="159" t="s">
        <v>1505</v>
      </c>
      <c r="BG125" s="159" t="s">
        <v>1823</v>
      </c>
      <c r="BH125" s="159" t="s">
        <v>1509</v>
      </c>
      <c r="BI125" s="159" t="s">
        <v>3352</v>
      </c>
      <c r="BJ125" s="159" t="s">
        <v>1359</v>
      </c>
      <c r="BK125" s="159" t="s">
        <v>3353</v>
      </c>
      <c r="BL125" s="159"/>
      <c r="BM125" s="159"/>
      <c r="BN125" s="159"/>
      <c r="BO125" s="159"/>
      <c r="BP125" s="159"/>
      <c r="BQ125" s="159"/>
      <c r="BR125" s="159"/>
      <c r="BS125" s="159"/>
      <c r="BT125" s="159"/>
      <c r="BU125" s="159"/>
      <c r="BV125" s="159"/>
      <c r="BW125" s="159"/>
      <c r="BX125" s="159"/>
      <c r="BY125" s="159"/>
      <c r="BZ125" s="159"/>
      <c r="CA125" s="159"/>
      <c r="CB125" s="159"/>
      <c r="CC125" s="159"/>
      <c r="CD125" s="159"/>
      <c r="CE125" s="159"/>
      <c r="CF125" s="159"/>
      <c r="CG125" s="159"/>
      <c r="CH125" s="159"/>
      <c r="CI125" s="159"/>
      <c r="CJ125" s="159"/>
      <c r="CK125" s="159"/>
      <c r="CL125" s="159"/>
      <c r="CM125" s="159"/>
      <c r="CN125" s="159"/>
      <c r="CO125" s="159"/>
      <c r="CP125" s="159"/>
      <c r="CQ125" s="159"/>
      <c r="CR125" s="159"/>
      <c r="CS125" s="159"/>
      <c r="CT125" s="159"/>
      <c r="CU125" s="159"/>
      <c r="CV125" s="159"/>
      <c r="CW125" s="159"/>
      <c r="CX125" s="159"/>
      <c r="CY125" s="159"/>
      <c r="CZ125" s="159"/>
      <c r="DA125" s="223"/>
    </row>
    <row r="126" spans="2:105" x14ac:dyDescent="0.25">
      <c r="B126" s="222"/>
      <c r="C126" s="159" t="s">
        <v>3354</v>
      </c>
      <c r="D126" s="159" t="s">
        <v>3355</v>
      </c>
      <c r="E126" s="159" t="s">
        <v>155</v>
      </c>
      <c r="F126" s="159" t="s">
        <v>80</v>
      </c>
      <c r="G126" s="159"/>
      <c r="H126" s="159" t="s">
        <v>1098</v>
      </c>
      <c r="I126" s="159"/>
      <c r="J126" s="159" t="s">
        <v>1342</v>
      </c>
      <c r="K126" s="159" t="s">
        <v>1946</v>
      </c>
      <c r="L126" s="159" t="s">
        <v>3356</v>
      </c>
      <c r="M126" s="159" t="s">
        <v>3357</v>
      </c>
      <c r="N126" s="159" t="s">
        <v>1342</v>
      </c>
      <c r="O126" s="159" t="s">
        <v>1477</v>
      </c>
      <c r="P126" s="159" t="s">
        <v>19</v>
      </c>
      <c r="Q126" s="159" t="s">
        <v>19</v>
      </c>
      <c r="R126" s="159" t="s">
        <v>1327</v>
      </c>
      <c r="S126" s="159" t="s">
        <v>1384</v>
      </c>
      <c r="T126" s="159" t="s">
        <v>141</v>
      </c>
      <c r="U126" s="159" t="s">
        <v>141</v>
      </c>
      <c r="V126" s="159"/>
      <c r="W126" s="159"/>
      <c r="X126" s="159"/>
      <c r="Y126" s="159"/>
      <c r="Z126" s="159"/>
      <c r="AA126" s="159"/>
      <c r="AB126" s="159"/>
      <c r="AC126" s="159"/>
      <c r="AD126" s="159"/>
      <c r="AE126" s="159"/>
      <c r="AF126" s="159"/>
      <c r="AG126" s="159"/>
      <c r="AH126" s="159"/>
      <c r="AI126" s="159"/>
      <c r="AJ126" s="159"/>
      <c r="AK126" s="159" t="s">
        <v>1342</v>
      </c>
      <c r="AL126" s="159" t="s">
        <v>1346</v>
      </c>
      <c r="AM126" s="159" t="s">
        <v>1342</v>
      </c>
      <c r="AN126" s="159" t="s">
        <v>1355</v>
      </c>
      <c r="AO126" s="159" t="s">
        <v>141</v>
      </c>
      <c r="AP126" s="159" t="s">
        <v>3319</v>
      </c>
      <c r="AQ126" s="159" t="s">
        <v>2103</v>
      </c>
      <c r="AR126" s="159" t="s">
        <v>1348</v>
      </c>
      <c r="AS126" s="159" t="s">
        <v>1484</v>
      </c>
      <c r="AT126" s="159"/>
      <c r="AU126" s="159" t="s">
        <v>3356</v>
      </c>
      <c r="AV126" s="159" t="s">
        <v>1405</v>
      </c>
      <c r="AW126" s="159" t="s">
        <v>3358</v>
      </c>
      <c r="AX126" s="159" t="s">
        <v>1443</v>
      </c>
      <c r="AY126" s="159" t="s">
        <v>2056</v>
      </c>
      <c r="AZ126" s="159" t="s">
        <v>2656</v>
      </c>
      <c r="BA126" s="159" t="s">
        <v>2881</v>
      </c>
      <c r="BB126" s="159" t="s">
        <v>1551</v>
      </c>
      <c r="BC126" s="159" t="s">
        <v>3359</v>
      </c>
      <c r="BD126" s="159" t="s">
        <v>1547</v>
      </c>
      <c r="BE126" s="159" t="s">
        <v>2095</v>
      </c>
      <c r="BF126" s="159" t="s">
        <v>1505</v>
      </c>
      <c r="BG126" s="159" t="s">
        <v>3360</v>
      </c>
      <c r="BH126" s="159" t="s">
        <v>1509</v>
      </c>
      <c r="BI126" s="159" t="s">
        <v>3361</v>
      </c>
      <c r="BJ126" s="159" t="s">
        <v>1359</v>
      </c>
      <c r="BK126" s="159" t="s">
        <v>3362</v>
      </c>
      <c r="BL126" s="159"/>
      <c r="BM126" s="159"/>
      <c r="BN126" s="159"/>
      <c r="BO126" s="159"/>
      <c r="BP126" s="159"/>
      <c r="BQ126" s="159"/>
      <c r="BR126" s="159"/>
      <c r="BS126" s="159"/>
      <c r="BT126" s="159"/>
      <c r="BU126" s="159"/>
      <c r="BV126" s="159"/>
      <c r="BW126" s="159"/>
      <c r="BX126" s="159"/>
      <c r="BY126" s="159"/>
      <c r="BZ126" s="159"/>
      <c r="CA126" s="159"/>
      <c r="CB126" s="159"/>
      <c r="CC126" s="159"/>
      <c r="CD126" s="159"/>
      <c r="CE126" s="159"/>
      <c r="CF126" s="159"/>
      <c r="CG126" s="159"/>
      <c r="CH126" s="159"/>
      <c r="CI126" s="159"/>
      <c r="CJ126" s="159"/>
      <c r="CK126" s="159"/>
      <c r="CL126" s="159"/>
      <c r="CM126" s="159"/>
      <c r="CN126" s="159"/>
      <c r="CO126" s="159"/>
      <c r="CP126" s="159"/>
      <c r="CQ126" s="159"/>
      <c r="CR126" s="159"/>
      <c r="CS126" s="159"/>
      <c r="CT126" s="159"/>
      <c r="CU126" s="159"/>
      <c r="CV126" s="159"/>
      <c r="CW126" s="159"/>
      <c r="CX126" s="159"/>
      <c r="CY126" s="159"/>
      <c r="CZ126" s="159"/>
      <c r="DA126" s="223"/>
    </row>
    <row r="127" spans="2:105" x14ac:dyDescent="0.25">
      <c r="B127" s="222"/>
      <c r="C127" s="159" t="s">
        <v>1862</v>
      </c>
      <c r="D127" s="159" t="s">
        <v>1863</v>
      </c>
      <c r="E127" s="159" t="s">
        <v>161</v>
      </c>
      <c r="F127" s="159" t="s">
        <v>69</v>
      </c>
      <c r="G127" s="159"/>
      <c r="H127" s="159" t="s">
        <v>1098</v>
      </c>
      <c r="I127" s="159"/>
      <c r="J127" s="159" t="s">
        <v>1342</v>
      </c>
      <c r="K127" s="159" t="s">
        <v>1706</v>
      </c>
      <c r="L127" s="159" t="s">
        <v>3363</v>
      </c>
      <c r="M127" s="159" t="s">
        <v>1521</v>
      </c>
      <c r="N127" s="159" t="s">
        <v>1342</v>
      </c>
      <c r="O127" s="159" t="s">
        <v>1349</v>
      </c>
      <c r="P127" s="159" t="s">
        <v>1330</v>
      </c>
      <c r="Q127" s="159" t="s">
        <v>3</v>
      </c>
      <c r="R127" s="159" t="s">
        <v>1327</v>
      </c>
      <c r="S127" s="159" t="s">
        <v>1384</v>
      </c>
      <c r="T127" s="159" t="s">
        <v>141</v>
      </c>
      <c r="U127" s="159" t="s">
        <v>141</v>
      </c>
      <c r="V127" s="159"/>
      <c r="W127" s="159"/>
      <c r="X127" s="159"/>
      <c r="Y127" s="159"/>
      <c r="Z127" s="159"/>
      <c r="AA127" s="159"/>
      <c r="AB127" s="159"/>
      <c r="AC127" s="159"/>
      <c r="AD127" s="159"/>
      <c r="AE127" s="159"/>
      <c r="AF127" s="159"/>
      <c r="AG127" s="159"/>
      <c r="AH127" s="159"/>
      <c r="AI127" s="159"/>
      <c r="AJ127" s="159"/>
      <c r="AK127" s="159" t="s">
        <v>1342</v>
      </c>
      <c r="AL127" s="159" t="s">
        <v>1346</v>
      </c>
      <c r="AM127" s="159" t="s">
        <v>1342</v>
      </c>
      <c r="AN127" s="159" t="s">
        <v>1355</v>
      </c>
      <c r="AO127" s="159" t="s">
        <v>141</v>
      </c>
      <c r="AP127" s="159" t="s">
        <v>3319</v>
      </c>
      <c r="AQ127" s="159" t="s">
        <v>2103</v>
      </c>
      <c r="AR127" s="159" t="s">
        <v>1348</v>
      </c>
      <c r="AS127" s="159" t="s">
        <v>1348</v>
      </c>
      <c r="AT127" s="159"/>
      <c r="AU127" s="159" t="s">
        <v>3363</v>
      </c>
      <c r="AV127" s="159" t="s">
        <v>1405</v>
      </c>
      <c r="AW127" s="159" t="s">
        <v>3364</v>
      </c>
      <c r="AX127" s="159" t="s">
        <v>1443</v>
      </c>
      <c r="AY127" s="159" t="s">
        <v>3365</v>
      </c>
      <c r="AZ127" s="159" t="s">
        <v>2656</v>
      </c>
      <c r="BA127" s="159" t="s">
        <v>1588</v>
      </c>
      <c r="BB127" s="159" t="s">
        <v>1551</v>
      </c>
      <c r="BC127" s="159" t="s">
        <v>1620</v>
      </c>
      <c r="BD127" s="159" t="s">
        <v>1547</v>
      </c>
      <c r="BE127" s="159" t="s">
        <v>3366</v>
      </c>
      <c r="BF127" s="159" t="s">
        <v>1505</v>
      </c>
      <c r="BG127" s="159" t="s">
        <v>3367</v>
      </c>
      <c r="BH127" s="159" t="s">
        <v>1509</v>
      </c>
      <c r="BI127" s="159" t="s">
        <v>3368</v>
      </c>
      <c r="BJ127" s="159" t="s">
        <v>1359</v>
      </c>
      <c r="BK127" s="159" t="s">
        <v>1632</v>
      </c>
      <c r="BL127" s="159"/>
      <c r="BM127" s="159"/>
      <c r="BN127" s="159"/>
      <c r="BO127" s="159"/>
      <c r="BP127" s="159"/>
      <c r="BQ127" s="159"/>
      <c r="BR127" s="159"/>
      <c r="BS127" s="159"/>
      <c r="BT127" s="159"/>
      <c r="BU127" s="159"/>
      <c r="BV127" s="159"/>
      <c r="BW127" s="159"/>
      <c r="BX127" s="159"/>
      <c r="BY127" s="159"/>
      <c r="BZ127" s="159"/>
      <c r="CA127" s="159"/>
      <c r="CB127" s="159"/>
      <c r="CC127" s="159"/>
      <c r="CD127" s="159"/>
      <c r="CE127" s="159"/>
      <c r="CF127" s="159"/>
      <c r="CG127" s="159"/>
      <c r="CH127" s="159"/>
      <c r="CI127" s="159"/>
      <c r="CJ127" s="159"/>
      <c r="CK127" s="159"/>
      <c r="CL127" s="159"/>
      <c r="CM127" s="159"/>
      <c r="CN127" s="159"/>
      <c r="CO127" s="159"/>
      <c r="CP127" s="159"/>
      <c r="CQ127" s="159"/>
      <c r="CR127" s="159"/>
      <c r="CS127" s="159"/>
      <c r="CT127" s="159"/>
      <c r="CU127" s="159"/>
      <c r="CV127" s="159"/>
      <c r="CW127" s="159"/>
      <c r="CX127" s="159"/>
      <c r="CY127" s="159"/>
      <c r="CZ127" s="159"/>
      <c r="DA127" s="223"/>
    </row>
    <row r="128" spans="2:105" x14ac:dyDescent="0.25">
      <c r="B128" s="222"/>
      <c r="C128" s="159" t="s">
        <v>3369</v>
      </c>
      <c r="D128" s="159" t="s">
        <v>3370</v>
      </c>
      <c r="E128" s="159" t="s">
        <v>149</v>
      </c>
      <c r="F128" s="159" t="s">
        <v>150</v>
      </c>
      <c r="G128" s="159"/>
      <c r="H128" s="159" t="s">
        <v>1098</v>
      </c>
      <c r="I128" s="159"/>
      <c r="J128" s="159" t="s">
        <v>1342</v>
      </c>
      <c r="K128" s="159" t="s">
        <v>3371</v>
      </c>
      <c r="L128" s="159" t="s">
        <v>3372</v>
      </c>
      <c r="M128" s="159" t="s">
        <v>3373</v>
      </c>
      <c r="N128" s="159" t="s">
        <v>1342</v>
      </c>
      <c r="O128" s="159" t="s">
        <v>1363</v>
      </c>
      <c r="P128" s="159" t="s">
        <v>1328</v>
      </c>
      <c r="Q128" s="159" t="s">
        <v>13</v>
      </c>
      <c r="R128" s="159" t="s">
        <v>1327</v>
      </c>
      <c r="S128" s="159" t="s">
        <v>1384</v>
      </c>
      <c r="T128" s="159" t="s">
        <v>141</v>
      </c>
      <c r="U128" s="159" t="s">
        <v>141</v>
      </c>
      <c r="V128" s="159"/>
      <c r="W128" s="159"/>
      <c r="X128" s="159"/>
      <c r="Y128" s="159"/>
      <c r="Z128" s="159"/>
      <c r="AA128" s="159"/>
      <c r="AB128" s="159"/>
      <c r="AC128" s="159"/>
      <c r="AD128" s="159"/>
      <c r="AE128" s="159"/>
      <c r="AF128" s="159"/>
      <c r="AG128" s="159"/>
      <c r="AH128" s="159"/>
      <c r="AI128" s="159"/>
      <c r="AJ128" s="159"/>
      <c r="AK128" s="159" t="s">
        <v>1342</v>
      </c>
      <c r="AL128" s="159" t="s">
        <v>1346</v>
      </c>
      <c r="AM128" s="159" t="s">
        <v>1342</v>
      </c>
      <c r="AN128" s="159" t="s">
        <v>1355</v>
      </c>
      <c r="AO128" s="159" t="s">
        <v>141</v>
      </c>
      <c r="AP128" s="159" t="s">
        <v>3319</v>
      </c>
      <c r="AQ128" s="159" t="s">
        <v>2103</v>
      </c>
      <c r="AR128" s="159" t="s">
        <v>1348</v>
      </c>
      <c r="AS128" s="159" t="s">
        <v>1399</v>
      </c>
      <c r="AT128" s="159"/>
      <c r="AU128" s="159" t="s">
        <v>3372</v>
      </c>
      <c r="AV128" s="159" t="s">
        <v>1405</v>
      </c>
      <c r="AW128" s="159" t="s">
        <v>2593</v>
      </c>
      <c r="AX128" s="159" t="s">
        <v>1443</v>
      </c>
      <c r="AY128" s="159" t="s">
        <v>3374</v>
      </c>
      <c r="AZ128" s="159" t="s">
        <v>2656</v>
      </c>
      <c r="BA128" s="159" t="s">
        <v>1412</v>
      </c>
      <c r="BB128" s="159" t="s">
        <v>1551</v>
      </c>
      <c r="BC128" s="159" t="s">
        <v>1852</v>
      </c>
      <c r="BD128" s="159" t="s">
        <v>1547</v>
      </c>
      <c r="BE128" s="159" t="s">
        <v>2113</v>
      </c>
      <c r="BF128" s="159" t="s">
        <v>1505</v>
      </c>
      <c r="BG128" s="159" t="s">
        <v>3375</v>
      </c>
      <c r="BH128" s="159" t="s">
        <v>1509</v>
      </c>
      <c r="BI128" s="159" t="s">
        <v>3376</v>
      </c>
      <c r="BJ128" s="159" t="s">
        <v>1359</v>
      </c>
      <c r="BK128" s="159" t="s">
        <v>3377</v>
      </c>
      <c r="BL128" s="159"/>
      <c r="BM128" s="159"/>
      <c r="BN128" s="159"/>
      <c r="BO128" s="159"/>
      <c r="BP128" s="159"/>
      <c r="BQ128" s="159"/>
      <c r="BR128" s="159"/>
      <c r="BS128" s="159"/>
      <c r="BT128" s="159"/>
      <c r="BU128" s="159"/>
      <c r="BV128" s="159"/>
      <c r="BW128" s="159"/>
      <c r="BX128" s="159"/>
      <c r="BY128" s="159"/>
      <c r="BZ128" s="159"/>
      <c r="CA128" s="159"/>
      <c r="CB128" s="159"/>
      <c r="CC128" s="159"/>
      <c r="CD128" s="159"/>
      <c r="CE128" s="159"/>
      <c r="CF128" s="159"/>
      <c r="CG128" s="159"/>
      <c r="CH128" s="159"/>
      <c r="CI128" s="159"/>
      <c r="CJ128" s="159"/>
      <c r="CK128" s="159"/>
      <c r="CL128" s="159"/>
      <c r="CM128" s="159"/>
      <c r="CN128" s="159"/>
      <c r="CO128" s="159"/>
      <c r="CP128" s="159"/>
      <c r="CQ128" s="159"/>
      <c r="CR128" s="159"/>
      <c r="CS128" s="159"/>
      <c r="CT128" s="159"/>
      <c r="CU128" s="159"/>
      <c r="CV128" s="159"/>
      <c r="CW128" s="159"/>
      <c r="CX128" s="159"/>
      <c r="CY128" s="159"/>
      <c r="CZ128" s="159"/>
      <c r="DA128" s="223"/>
    </row>
    <row r="129" spans="2:105" x14ac:dyDescent="0.25">
      <c r="B129" s="222"/>
      <c r="C129" s="159" t="s">
        <v>1835</v>
      </c>
      <c r="D129" s="159" t="s">
        <v>1836</v>
      </c>
      <c r="E129" s="159" t="s">
        <v>46</v>
      </c>
      <c r="F129" s="159" t="s">
        <v>593</v>
      </c>
      <c r="G129" s="159"/>
      <c r="H129" s="159" t="s">
        <v>1098</v>
      </c>
      <c r="I129" s="159"/>
      <c r="J129" s="159" t="s">
        <v>1342</v>
      </c>
      <c r="K129" s="159" t="s">
        <v>2592</v>
      </c>
      <c r="L129" s="159" t="s">
        <v>3378</v>
      </c>
      <c r="M129" s="159" t="s">
        <v>3379</v>
      </c>
      <c r="N129" s="159" t="s">
        <v>1342</v>
      </c>
      <c r="O129" s="159" t="s">
        <v>1399</v>
      </c>
      <c r="P129" s="159" t="s">
        <v>1334</v>
      </c>
      <c r="Q129" s="159" t="s">
        <v>48</v>
      </c>
      <c r="R129" s="159" t="s">
        <v>1327</v>
      </c>
      <c r="S129" s="159" t="s">
        <v>1384</v>
      </c>
      <c r="T129" s="159" t="s">
        <v>141</v>
      </c>
      <c r="U129" s="159" t="s">
        <v>141</v>
      </c>
      <c r="V129" s="159"/>
      <c r="W129" s="159"/>
      <c r="X129" s="159"/>
      <c r="Y129" s="159"/>
      <c r="Z129" s="159"/>
      <c r="AA129" s="159"/>
      <c r="AB129" s="159"/>
      <c r="AC129" s="159"/>
      <c r="AD129" s="159"/>
      <c r="AE129" s="159"/>
      <c r="AF129" s="159"/>
      <c r="AG129" s="159"/>
      <c r="AH129" s="159"/>
      <c r="AI129" s="159"/>
      <c r="AJ129" s="159"/>
      <c r="AK129" s="159" t="s">
        <v>1342</v>
      </c>
      <c r="AL129" s="159" t="s">
        <v>1346</v>
      </c>
      <c r="AM129" s="159" t="s">
        <v>1342</v>
      </c>
      <c r="AN129" s="159" t="s">
        <v>1355</v>
      </c>
      <c r="AO129" s="159" t="s">
        <v>141</v>
      </c>
      <c r="AP129" s="159" t="s">
        <v>3319</v>
      </c>
      <c r="AQ129" s="159" t="s">
        <v>2103</v>
      </c>
      <c r="AR129" s="159" t="s">
        <v>1348</v>
      </c>
      <c r="AS129" s="159" t="s">
        <v>1397</v>
      </c>
      <c r="AT129" s="159"/>
      <c r="AU129" s="159" t="s">
        <v>3378</v>
      </c>
      <c r="AV129" s="159" t="s">
        <v>1405</v>
      </c>
      <c r="AW129" s="159" t="s">
        <v>3380</v>
      </c>
      <c r="AX129" s="159" t="s">
        <v>1443</v>
      </c>
      <c r="AY129" s="159" t="s">
        <v>1452</v>
      </c>
      <c r="AZ129" s="159" t="s">
        <v>2656</v>
      </c>
      <c r="BA129" s="159" t="s">
        <v>2214</v>
      </c>
      <c r="BB129" s="159" t="s">
        <v>1551</v>
      </c>
      <c r="BC129" s="159" t="s">
        <v>1385</v>
      </c>
      <c r="BD129" s="159" t="s">
        <v>1547</v>
      </c>
      <c r="BE129" s="159" t="s">
        <v>1671</v>
      </c>
      <c r="BF129" s="159" t="s">
        <v>1505</v>
      </c>
      <c r="BG129" s="159" t="s">
        <v>3381</v>
      </c>
      <c r="BH129" s="159" t="s">
        <v>1509</v>
      </c>
      <c r="BI129" s="159" t="s">
        <v>2394</v>
      </c>
      <c r="BJ129" s="159" t="s">
        <v>1359</v>
      </c>
      <c r="BK129" s="159" t="s">
        <v>3382</v>
      </c>
      <c r="BL129" s="159"/>
      <c r="BM129" s="159"/>
      <c r="BN129" s="159"/>
      <c r="BO129" s="159"/>
      <c r="BP129" s="159"/>
      <c r="BQ129" s="159"/>
      <c r="BR129" s="159"/>
      <c r="BS129" s="159"/>
      <c r="BT129" s="159"/>
      <c r="BU129" s="159"/>
      <c r="BV129" s="159"/>
      <c r="BW129" s="159"/>
      <c r="BX129" s="159"/>
      <c r="BY129" s="159"/>
      <c r="BZ129" s="159"/>
      <c r="CA129" s="159"/>
      <c r="CB129" s="159"/>
      <c r="CC129" s="159"/>
      <c r="CD129" s="159"/>
      <c r="CE129" s="159"/>
      <c r="CF129" s="159"/>
      <c r="CG129" s="159"/>
      <c r="CH129" s="159"/>
      <c r="CI129" s="159"/>
      <c r="CJ129" s="159"/>
      <c r="CK129" s="159"/>
      <c r="CL129" s="159"/>
      <c r="CM129" s="159"/>
      <c r="CN129" s="159"/>
      <c r="CO129" s="159"/>
      <c r="CP129" s="159"/>
      <c r="CQ129" s="159"/>
      <c r="CR129" s="159"/>
      <c r="CS129" s="159"/>
      <c r="CT129" s="159"/>
      <c r="CU129" s="159"/>
      <c r="CV129" s="159"/>
      <c r="CW129" s="159"/>
      <c r="CX129" s="159"/>
      <c r="CY129" s="159"/>
      <c r="CZ129" s="159"/>
      <c r="DA129" s="223"/>
    </row>
    <row r="130" spans="2:105" x14ac:dyDescent="0.25">
      <c r="B130" s="222"/>
      <c r="C130" s="159" t="s">
        <v>1850</v>
      </c>
      <c r="D130" s="159" t="s">
        <v>1851</v>
      </c>
      <c r="E130" s="159" t="s">
        <v>185</v>
      </c>
      <c r="F130" s="159" t="s">
        <v>57</v>
      </c>
      <c r="G130" s="159"/>
      <c r="H130" s="159" t="s">
        <v>1098</v>
      </c>
      <c r="I130" s="159"/>
      <c r="J130" s="159" t="s">
        <v>1342</v>
      </c>
      <c r="K130" s="159" t="s">
        <v>1713</v>
      </c>
      <c r="L130" s="159" t="s">
        <v>3383</v>
      </c>
      <c r="M130" s="159" t="s">
        <v>3384</v>
      </c>
      <c r="N130" s="159" t="s">
        <v>1342</v>
      </c>
      <c r="O130" s="159" t="s">
        <v>1349</v>
      </c>
      <c r="P130" s="159" t="s">
        <v>1330</v>
      </c>
      <c r="Q130" s="159" t="s">
        <v>3</v>
      </c>
      <c r="R130" s="159" t="s">
        <v>1327</v>
      </c>
      <c r="S130" s="159" t="s">
        <v>1384</v>
      </c>
      <c r="T130" s="159" t="s">
        <v>141</v>
      </c>
      <c r="U130" s="159" t="s">
        <v>141</v>
      </c>
      <c r="V130" s="159"/>
      <c r="W130" s="159"/>
      <c r="X130" s="159"/>
      <c r="Y130" s="159"/>
      <c r="Z130" s="159"/>
      <c r="AA130" s="159"/>
      <c r="AB130" s="159"/>
      <c r="AC130" s="159"/>
      <c r="AD130" s="159"/>
      <c r="AE130" s="159"/>
      <c r="AF130" s="159"/>
      <c r="AG130" s="159"/>
      <c r="AH130" s="159"/>
      <c r="AI130" s="159"/>
      <c r="AJ130" s="159"/>
      <c r="AK130" s="159" t="s">
        <v>1342</v>
      </c>
      <c r="AL130" s="159" t="s">
        <v>1346</v>
      </c>
      <c r="AM130" s="159" t="s">
        <v>1342</v>
      </c>
      <c r="AN130" s="159" t="s">
        <v>1355</v>
      </c>
      <c r="AO130" s="159" t="s">
        <v>141</v>
      </c>
      <c r="AP130" s="159" t="s">
        <v>3319</v>
      </c>
      <c r="AQ130" s="159" t="s">
        <v>2103</v>
      </c>
      <c r="AR130" s="159" t="s">
        <v>1348</v>
      </c>
      <c r="AS130" s="159" t="s">
        <v>1345</v>
      </c>
      <c r="AT130" s="159"/>
      <c r="AU130" s="159" t="s">
        <v>3383</v>
      </c>
      <c r="AV130" s="159" t="s">
        <v>1405</v>
      </c>
      <c r="AW130" s="159" t="s">
        <v>3385</v>
      </c>
      <c r="AX130" s="159" t="s">
        <v>1443</v>
      </c>
      <c r="AY130" s="159" t="s">
        <v>2184</v>
      </c>
      <c r="AZ130" s="159" t="s">
        <v>2656</v>
      </c>
      <c r="BA130" s="159" t="s">
        <v>1389</v>
      </c>
      <c r="BB130" s="159" t="s">
        <v>1551</v>
      </c>
      <c r="BC130" s="159" t="s">
        <v>3386</v>
      </c>
      <c r="BD130" s="159" t="s">
        <v>1547</v>
      </c>
      <c r="BE130" s="159" t="s">
        <v>3387</v>
      </c>
      <c r="BF130" s="159" t="s">
        <v>1505</v>
      </c>
      <c r="BG130" s="159" t="s">
        <v>3388</v>
      </c>
      <c r="BH130" s="159" t="s">
        <v>1509</v>
      </c>
      <c r="BI130" s="159" t="s">
        <v>3389</v>
      </c>
      <c r="BJ130" s="159" t="s">
        <v>1359</v>
      </c>
      <c r="BK130" s="159" t="s">
        <v>3390</v>
      </c>
      <c r="BL130" s="159"/>
      <c r="BM130" s="159"/>
      <c r="BN130" s="159"/>
      <c r="BO130" s="159"/>
      <c r="BP130" s="159"/>
      <c r="BQ130" s="159"/>
      <c r="BR130" s="159"/>
      <c r="BS130" s="159"/>
      <c r="BT130" s="159"/>
      <c r="BU130" s="159"/>
      <c r="BV130" s="159"/>
      <c r="BW130" s="159"/>
      <c r="BX130" s="159"/>
      <c r="BY130" s="159"/>
      <c r="BZ130" s="159"/>
      <c r="CA130" s="159"/>
      <c r="CB130" s="159"/>
      <c r="CC130" s="159"/>
      <c r="CD130" s="159"/>
      <c r="CE130" s="159"/>
      <c r="CF130" s="159"/>
      <c r="CG130" s="159"/>
      <c r="CH130" s="159"/>
      <c r="CI130" s="159"/>
      <c r="CJ130" s="159"/>
      <c r="CK130" s="159"/>
      <c r="CL130" s="159"/>
      <c r="CM130" s="159"/>
      <c r="CN130" s="159"/>
      <c r="CO130" s="159"/>
      <c r="CP130" s="159"/>
      <c r="CQ130" s="159"/>
      <c r="CR130" s="159"/>
      <c r="CS130" s="159"/>
      <c r="CT130" s="159"/>
      <c r="CU130" s="159"/>
      <c r="CV130" s="159"/>
      <c r="CW130" s="159"/>
      <c r="CX130" s="159"/>
      <c r="CY130" s="159"/>
      <c r="CZ130" s="159"/>
      <c r="DA130" s="223"/>
    </row>
    <row r="131" spans="2:105" x14ac:dyDescent="0.25">
      <c r="B131" s="222"/>
      <c r="C131" s="159" t="s">
        <v>1824</v>
      </c>
      <c r="D131" s="159" t="s">
        <v>1825</v>
      </c>
      <c r="E131" s="159" t="s">
        <v>111</v>
      </c>
      <c r="F131" s="159" t="s">
        <v>553</v>
      </c>
      <c r="G131" s="159"/>
      <c r="H131" s="159" t="s">
        <v>1098</v>
      </c>
      <c r="I131" s="159"/>
      <c r="J131" s="159" t="s">
        <v>1342</v>
      </c>
      <c r="K131" s="159" t="s">
        <v>1709</v>
      </c>
      <c r="L131" s="159" t="s">
        <v>3391</v>
      </c>
      <c r="M131" s="159" t="s">
        <v>1796</v>
      </c>
      <c r="N131" s="159" t="s">
        <v>1342</v>
      </c>
      <c r="O131" s="159" t="s">
        <v>1349</v>
      </c>
      <c r="P131" s="159" t="s">
        <v>1330</v>
      </c>
      <c r="Q131" s="159" t="s">
        <v>3</v>
      </c>
      <c r="R131" s="159" t="s">
        <v>1327</v>
      </c>
      <c r="S131" s="159" t="s">
        <v>1384</v>
      </c>
      <c r="T131" s="159" t="s">
        <v>141</v>
      </c>
      <c r="U131" s="159" t="s">
        <v>141</v>
      </c>
      <c r="V131" s="159"/>
      <c r="W131" s="159"/>
      <c r="X131" s="159"/>
      <c r="Y131" s="159"/>
      <c r="Z131" s="159"/>
      <c r="AA131" s="159"/>
      <c r="AB131" s="159"/>
      <c r="AC131" s="159"/>
      <c r="AD131" s="159"/>
      <c r="AE131" s="159"/>
      <c r="AF131" s="159"/>
      <c r="AG131" s="159"/>
      <c r="AH131" s="159"/>
      <c r="AI131" s="159"/>
      <c r="AJ131" s="159"/>
      <c r="AK131" s="159" t="s">
        <v>1342</v>
      </c>
      <c r="AL131" s="159" t="s">
        <v>1346</v>
      </c>
      <c r="AM131" s="159" t="s">
        <v>1342</v>
      </c>
      <c r="AN131" s="159" t="s">
        <v>1355</v>
      </c>
      <c r="AO131" s="159" t="s">
        <v>141</v>
      </c>
      <c r="AP131" s="159" t="s">
        <v>3319</v>
      </c>
      <c r="AQ131" s="159" t="s">
        <v>2103</v>
      </c>
      <c r="AR131" s="159" t="s">
        <v>1348</v>
      </c>
      <c r="AS131" s="159" t="s">
        <v>1434</v>
      </c>
      <c r="AT131" s="159"/>
      <c r="AU131" s="159" t="s">
        <v>3391</v>
      </c>
      <c r="AV131" s="159" t="s">
        <v>1405</v>
      </c>
      <c r="AW131" s="159" t="s">
        <v>1779</v>
      </c>
      <c r="AX131" s="159" t="s">
        <v>1443</v>
      </c>
      <c r="AY131" s="159" t="s">
        <v>2524</v>
      </c>
      <c r="AZ131" s="159" t="s">
        <v>2656</v>
      </c>
      <c r="BA131" s="159" t="s">
        <v>2398</v>
      </c>
      <c r="BB131" s="159" t="s">
        <v>1551</v>
      </c>
      <c r="BC131" s="159" t="s">
        <v>3392</v>
      </c>
      <c r="BD131" s="159" t="s">
        <v>1547</v>
      </c>
      <c r="BE131" s="159" t="s">
        <v>1358</v>
      </c>
      <c r="BF131" s="159" t="s">
        <v>1505</v>
      </c>
      <c r="BG131" s="159" t="s">
        <v>3393</v>
      </c>
      <c r="BH131" s="159" t="s">
        <v>1509</v>
      </c>
      <c r="BI131" s="159" t="s">
        <v>3394</v>
      </c>
      <c r="BJ131" s="159" t="s">
        <v>1359</v>
      </c>
      <c r="BK131" s="159" t="s">
        <v>3395</v>
      </c>
      <c r="BL131" s="159"/>
      <c r="BM131" s="159"/>
      <c r="BN131" s="159"/>
      <c r="BO131" s="159"/>
      <c r="BP131" s="159"/>
      <c r="BQ131" s="159"/>
      <c r="BR131" s="159"/>
      <c r="BS131" s="159"/>
      <c r="BT131" s="159"/>
      <c r="BU131" s="159"/>
      <c r="BV131" s="159"/>
      <c r="BW131" s="159"/>
      <c r="BX131" s="159"/>
      <c r="BY131" s="159"/>
      <c r="BZ131" s="159"/>
      <c r="CA131" s="159"/>
      <c r="CB131" s="159"/>
      <c r="CC131" s="159"/>
      <c r="CD131" s="159"/>
      <c r="CE131" s="159"/>
      <c r="CF131" s="159"/>
      <c r="CG131" s="159"/>
      <c r="CH131" s="159"/>
      <c r="CI131" s="159"/>
      <c r="CJ131" s="159"/>
      <c r="CK131" s="159"/>
      <c r="CL131" s="159"/>
      <c r="CM131" s="159"/>
      <c r="CN131" s="159"/>
      <c r="CO131" s="159"/>
      <c r="CP131" s="159"/>
      <c r="CQ131" s="159"/>
      <c r="CR131" s="159"/>
      <c r="CS131" s="159"/>
      <c r="CT131" s="159"/>
      <c r="CU131" s="159"/>
      <c r="CV131" s="159"/>
      <c r="CW131" s="159"/>
      <c r="CX131" s="159"/>
      <c r="CY131" s="159"/>
      <c r="CZ131" s="159"/>
      <c r="DA131" s="223"/>
    </row>
    <row r="132" spans="2:105" x14ac:dyDescent="0.25">
      <c r="B132" s="222"/>
      <c r="C132" s="159" t="s">
        <v>3396</v>
      </c>
      <c r="D132" s="159" t="s">
        <v>1505</v>
      </c>
      <c r="E132" s="159" t="s">
        <v>154</v>
      </c>
      <c r="F132" s="159" t="s">
        <v>82</v>
      </c>
      <c r="G132" s="159"/>
      <c r="H132" s="159" t="s">
        <v>1098</v>
      </c>
      <c r="I132" s="159"/>
      <c r="J132" s="159" t="s">
        <v>1342</v>
      </c>
      <c r="K132" s="159" t="s">
        <v>1715</v>
      </c>
      <c r="L132" s="159" t="s">
        <v>3397</v>
      </c>
      <c r="M132" s="159" t="s">
        <v>3398</v>
      </c>
      <c r="N132" s="159" t="s">
        <v>1342</v>
      </c>
      <c r="O132" s="159" t="s">
        <v>1397</v>
      </c>
      <c r="P132" s="159" t="s">
        <v>1333</v>
      </c>
      <c r="Q132" s="159" t="s">
        <v>117</v>
      </c>
      <c r="R132" s="159" t="s">
        <v>1327</v>
      </c>
      <c r="S132" s="159" t="s">
        <v>1384</v>
      </c>
      <c r="T132" s="159" t="s">
        <v>141</v>
      </c>
      <c r="U132" s="159" t="s">
        <v>141</v>
      </c>
      <c r="V132" s="159"/>
      <c r="W132" s="159"/>
      <c r="X132" s="159"/>
      <c r="Y132" s="159"/>
      <c r="Z132" s="159"/>
      <c r="AA132" s="159"/>
      <c r="AB132" s="159"/>
      <c r="AC132" s="159"/>
      <c r="AD132" s="159"/>
      <c r="AE132" s="159"/>
      <c r="AF132" s="159"/>
      <c r="AG132" s="159"/>
      <c r="AH132" s="159"/>
      <c r="AI132" s="159"/>
      <c r="AJ132" s="159"/>
      <c r="AK132" s="159" t="s">
        <v>1342</v>
      </c>
      <c r="AL132" s="159" t="s">
        <v>1346</v>
      </c>
      <c r="AM132" s="159" t="s">
        <v>1342</v>
      </c>
      <c r="AN132" s="159" t="s">
        <v>1355</v>
      </c>
      <c r="AO132" s="159" t="s">
        <v>141</v>
      </c>
      <c r="AP132" s="159" t="s">
        <v>3319</v>
      </c>
      <c r="AQ132" s="159" t="s">
        <v>2103</v>
      </c>
      <c r="AR132" s="159" t="s">
        <v>1348</v>
      </c>
      <c r="AS132" s="159" t="s">
        <v>1691</v>
      </c>
      <c r="AT132" s="159"/>
      <c r="AU132" s="159" t="s">
        <v>3397</v>
      </c>
      <c r="AV132" s="159" t="s">
        <v>1405</v>
      </c>
      <c r="AW132" s="159" t="s">
        <v>3349</v>
      </c>
      <c r="AX132" s="159" t="s">
        <v>1443</v>
      </c>
      <c r="AY132" s="159" t="s">
        <v>3399</v>
      </c>
      <c r="AZ132" s="159" t="s">
        <v>2656</v>
      </c>
      <c r="BA132" s="159" t="s">
        <v>1453</v>
      </c>
      <c r="BB132" s="159" t="s">
        <v>1551</v>
      </c>
      <c r="BC132" s="159" t="s">
        <v>3234</v>
      </c>
      <c r="BD132" s="159" t="s">
        <v>1547</v>
      </c>
      <c r="BE132" s="159" t="s">
        <v>1828</v>
      </c>
      <c r="BF132" s="159" t="s">
        <v>1505</v>
      </c>
      <c r="BG132" s="159" t="s">
        <v>3375</v>
      </c>
      <c r="BH132" s="159" t="s">
        <v>1509</v>
      </c>
      <c r="BI132" s="159" t="s">
        <v>3400</v>
      </c>
      <c r="BJ132" s="159" t="s">
        <v>1359</v>
      </c>
      <c r="BK132" s="159" t="s">
        <v>3401</v>
      </c>
      <c r="BL132" s="159"/>
      <c r="BM132" s="159"/>
      <c r="BN132" s="159"/>
      <c r="BO132" s="159"/>
      <c r="BP132" s="159"/>
      <c r="BQ132" s="159"/>
      <c r="BR132" s="159"/>
      <c r="BS132" s="159"/>
      <c r="BT132" s="159"/>
      <c r="BU132" s="159"/>
      <c r="BV132" s="159"/>
      <c r="BW132" s="159"/>
      <c r="BX132" s="159"/>
      <c r="BY132" s="159"/>
      <c r="BZ132" s="159"/>
      <c r="CA132" s="159"/>
      <c r="CB132" s="159"/>
      <c r="CC132" s="159"/>
      <c r="CD132" s="159"/>
      <c r="CE132" s="159"/>
      <c r="CF132" s="159"/>
      <c r="CG132" s="159"/>
      <c r="CH132" s="159"/>
      <c r="CI132" s="159"/>
      <c r="CJ132" s="159"/>
      <c r="CK132" s="159"/>
      <c r="CL132" s="159"/>
      <c r="CM132" s="159"/>
      <c r="CN132" s="159"/>
      <c r="CO132" s="159"/>
      <c r="CP132" s="159"/>
      <c r="CQ132" s="159"/>
      <c r="CR132" s="159"/>
      <c r="CS132" s="159"/>
      <c r="CT132" s="159"/>
      <c r="CU132" s="159"/>
      <c r="CV132" s="159"/>
      <c r="CW132" s="159"/>
      <c r="CX132" s="159"/>
      <c r="CY132" s="159"/>
      <c r="CZ132" s="159"/>
      <c r="DA132" s="223"/>
    </row>
    <row r="133" spans="2:105" x14ac:dyDescent="0.25">
      <c r="B133" s="222"/>
      <c r="C133" s="159" t="s">
        <v>3402</v>
      </c>
      <c r="D133" s="159" t="s">
        <v>1435</v>
      </c>
      <c r="E133" s="159" t="s">
        <v>985</v>
      </c>
      <c r="F133" s="159" t="s">
        <v>984</v>
      </c>
      <c r="G133" s="159"/>
      <c r="H133" s="159" t="s">
        <v>1098</v>
      </c>
      <c r="I133" s="159"/>
      <c r="J133" s="159" t="s">
        <v>1342</v>
      </c>
      <c r="K133" s="159" t="s">
        <v>2404</v>
      </c>
      <c r="L133" s="159" t="s">
        <v>3403</v>
      </c>
      <c r="M133" s="159" t="s">
        <v>2794</v>
      </c>
      <c r="N133" s="159" t="s">
        <v>1342</v>
      </c>
      <c r="O133" s="159" t="s">
        <v>1363</v>
      </c>
      <c r="P133" s="159" t="s">
        <v>1328</v>
      </c>
      <c r="Q133" s="159" t="s">
        <v>13</v>
      </c>
      <c r="R133" s="159" t="s">
        <v>1327</v>
      </c>
      <c r="S133" s="159" t="s">
        <v>1384</v>
      </c>
      <c r="T133" s="159" t="s">
        <v>141</v>
      </c>
      <c r="U133" s="159" t="s">
        <v>141</v>
      </c>
      <c r="V133" s="159"/>
      <c r="W133" s="159"/>
      <c r="X133" s="159"/>
      <c r="Y133" s="159"/>
      <c r="Z133" s="159"/>
      <c r="AA133" s="159"/>
      <c r="AB133" s="159"/>
      <c r="AC133" s="159"/>
      <c r="AD133" s="159"/>
      <c r="AE133" s="159"/>
      <c r="AF133" s="159"/>
      <c r="AG133" s="159"/>
      <c r="AH133" s="159"/>
      <c r="AI133" s="159"/>
      <c r="AJ133" s="159"/>
      <c r="AK133" s="159" t="s">
        <v>1342</v>
      </c>
      <c r="AL133" s="159" t="s">
        <v>1346</v>
      </c>
      <c r="AM133" s="159" t="s">
        <v>1342</v>
      </c>
      <c r="AN133" s="159" t="s">
        <v>1355</v>
      </c>
      <c r="AO133" s="159" t="s">
        <v>141</v>
      </c>
      <c r="AP133" s="159" t="s">
        <v>3319</v>
      </c>
      <c r="AQ133" s="159" t="s">
        <v>2103</v>
      </c>
      <c r="AR133" s="159" t="s">
        <v>1348</v>
      </c>
      <c r="AS133" s="159" t="s">
        <v>1700</v>
      </c>
      <c r="AT133" s="159"/>
      <c r="AU133" s="159" t="s">
        <v>3403</v>
      </c>
      <c r="AV133" s="159" t="s">
        <v>1405</v>
      </c>
      <c r="AW133" s="159" t="s">
        <v>3404</v>
      </c>
      <c r="AX133" s="159" t="s">
        <v>1443</v>
      </c>
      <c r="AY133" s="159" t="s">
        <v>3405</v>
      </c>
      <c r="AZ133" s="159" t="s">
        <v>2656</v>
      </c>
      <c r="BA133" s="159" t="s">
        <v>1414</v>
      </c>
      <c r="BB133" s="159" t="s">
        <v>1551</v>
      </c>
      <c r="BC133" s="159" t="s">
        <v>3406</v>
      </c>
      <c r="BD133" s="159" t="s">
        <v>1547</v>
      </c>
      <c r="BE133" s="159" t="s">
        <v>3407</v>
      </c>
      <c r="BF133" s="159" t="s">
        <v>1505</v>
      </c>
      <c r="BG133" s="159" t="s">
        <v>3408</v>
      </c>
      <c r="BH133" s="159" t="s">
        <v>1509</v>
      </c>
      <c r="BI133" s="159" t="s">
        <v>3409</v>
      </c>
      <c r="BJ133" s="159" t="s">
        <v>1359</v>
      </c>
      <c r="BK133" s="159" t="s">
        <v>3410</v>
      </c>
      <c r="BL133" s="159"/>
      <c r="BM133" s="159"/>
      <c r="BN133" s="159"/>
      <c r="BO133" s="159"/>
      <c r="BP133" s="159"/>
      <c r="BQ133" s="159"/>
      <c r="BR133" s="159"/>
      <c r="BS133" s="159"/>
      <c r="BT133" s="159"/>
      <c r="BU133" s="159"/>
      <c r="BV133" s="159"/>
      <c r="BW133" s="159"/>
      <c r="BX133" s="159"/>
      <c r="BY133" s="159"/>
      <c r="BZ133" s="159"/>
      <c r="CA133" s="159"/>
      <c r="CB133" s="159"/>
      <c r="CC133" s="159"/>
      <c r="CD133" s="159"/>
      <c r="CE133" s="159"/>
      <c r="CF133" s="159"/>
      <c r="CG133" s="159"/>
      <c r="CH133" s="159"/>
      <c r="CI133" s="159"/>
      <c r="CJ133" s="159"/>
      <c r="CK133" s="159"/>
      <c r="CL133" s="159"/>
      <c r="CM133" s="159"/>
      <c r="CN133" s="159"/>
      <c r="CO133" s="159"/>
      <c r="CP133" s="159"/>
      <c r="CQ133" s="159"/>
      <c r="CR133" s="159"/>
      <c r="CS133" s="159"/>
      <c r="CT133" s="159"/>
      <c r="CU133" s="159"/>
      <c r="CV133" s="159"/>
      <c r="CW133" s="159"/>
      <c r="CX133" s="159"/>
      <c r="CY133" s="159"/>
      <c r="CZ133" s="159"/>
      <c r="DA133" s="223"/>
    </row>
    <row r="134" spans="2:105" x14ac:dyDescent="0.25">
      <c r="B134" s="222"/>
      <c r="C134" s="159" t="s">
        <v>1840</v>
      </c>
      <c r="D134" s="159" t="s">
        <v>1841</v>
      </c>
      <c r="E134" s="159" t="s">
        <v>954</v>
      </c>
      <c r="F134" s="159" t="s">
        <v>352</v>
      </c>
      <c r="G134" s="159"/>
      <c r="H134" s="159" t="s">
        <v>1098</v>
      </c>
      <c r="I134" s="159"/>
      <c r="J134" s="159" t="s">
        <v>1342</v>
      </c>
      <c r="K134" s="159" t="s">
        <v>2150</v>
      </c>
      <c r="L134" s="159" t="s">
        <v>3411</v>
      </c>
      <c r="M134" s="159" t="s">
        <v>3412</v>
      </c>
      <c r="N134" s="159" t="s">
        <v>1342</v>
      </c>
      <c r="O134" s="159" t="s">
        <v>1363</v>
      </c>
      <c r="P134" s="159" t="s">
        <v>1328</v>
      </c>
      <c r="Q134" s="159" t="s">
        <v>13</v>
      </c>
      <c r="R134" s="159" t="s">
        <v>1327</v>
      </c>
      <c r="S134" s="159" t="s">
        <v>1384</v>
      </c>
      <c r="T134" s="159" t="s">
        <v>141</v>
      </c>
      <c r="U134" s="159" t="s">
        <v>141</v>
      </c>
      <c r="V134" s="159"/>
      <c r="W134" s="159"/>
      <c r="X134" s="159"/>
      <c r="Y134" s="159"/>
      <c r="Z134" s="159"/>
      <c r="AA134" s="159"/>
      <c r="AB134" s="159"/>
      <c r="AC134" s="159"/>
      <c r="AD134" s="159"/>
      <c r="AE134" s="159"/>
      <c r="AF134" s="159"/>
      <c r="AG134" s="159"/>
      <c r="AH134" s="159"/>
      <c r="AI134" s="159"/>
      <c r="AJ134" s="159"/>
      <c r="AK134" s="159" t="s">
        <v>1342</v>
      </c>
      <c r="AL134" s="159" t="s">
        <v>1346</v>
      </c>
      <c r="AM134" s="159" t="s">
        <v>1342</v>
      </c>
      <c r="AN134" s="159" t="s">
        <v>1355</v>
      </c>
      <c r="AO134" s="159" t="s">
        <v>141</v>
      </c>
      <c r="AP134" s="159" t="s">
        <v>3319</v>
      </c>
      <c r="AQ134" s="159" t="s">
        <v>2103</v>
      </c>
      <c r="AR134" s="159" t="s">
        <v>1348</v>
      </c>
      <c r="AS134" s="159" t="s">
        <v>1499</v>
      </c>
      <c r="AT134" s="159"/>
      <c r="AU134" s="159" t="s">
        <v>3411</v>
      </c>
      <c r="AV134" s="159" t="s">
        <v>1405</v>
      </c>
      <c r="AW134" s="159" t="s">
        <v>3413</v>
      </c>
      <c r="AX134" s="159" t="s">
        <v>1443</v>
      </c>
      <c r="AY134" s="159" t="s">
        <v>3414</v>
      </c>
      <c r="AZ134" s="159" t="s">
        <v>2656</v>
      </c>
      <c r="BA134" s="159" t="s">
        <v>3415</v>
      </c>
      <c r="BB134" s="159" t="s">
        <v>1551</v>
      </c>
      <c r="BC134" s="159" t="s">
        <v>1842</v>
      </c>
      <c r="BD134" s="159" t="s">
        <v>1547</v>
      </c>
      <c r="BE134" s="159" t="s">
        <v>2323</v>
      </c>
      <c r="BF134" s="159" t="s">
        <v>1505</v>
      </c>
      <c r="BG134" s="159" t="s">
        <v>3416</v>
      </c>
      <c r="BH134" s="159" t="s">
        <v>1509</v>
      </c>
      <c r="BI134" s="159" t="s">
        <v>1540</v>
      </c>
      <c r="BJ134" s="159" t="s">
        <v>1359</v>
      </c>
      <c r="BK134" s="159" t="s">
        <v>3417</v>
      </c>
      <c r="BL134" s="159"/>
      <c r="BM134" s="159"/>
      <c r="BN134" s="159"/>
      <c r="BO134" s="159"/>
      <c r="BP134" s="159"/>
      <c r="BQ134" s="159"/>
      <c r="BR134" s="159"/>
      <c r="BS134" s="159"/>
      <c r="BT134" s="159"/>
      <c r="BU134" s="159"/>
      <c r="BV134" s="159"/>
      <c r="BW134" s="159"/>
      <c r="BX134" s="159"/>
      <c r="BY134" s="159"/>
      <c r="BZ134" s="159"/>
      <c r="CA134" s="159"/>
      <c r="CB134" s="159"/>
      <c r="CC134" s="159"/>
      <c r="CD134" s="159"/>
      <c r="CE134" s="159"/>
      <c r="CF134" s="159"/>
      <c r="CG134" s="159"/>
      <c r="CH134" s="159"/>
      <c r="CI134" s="159"/>
      <c r="CJ134" s="159"/>
      <c r="CK134" s="159"/>
      <c r="CL134" s="159"/>
      <c r="CM134" s="159"/>
      <c r="CN134" s="159"/>
      <c r="CO134" s="159"/>
      <c r="CP134" s="159"/>
      <c r="CQ134" s="159"/>
      <c r="CR134" s="159"/>
      <c r="CS134" s="159"/>
      <c r="CT134" s="159"/>
      <c r="CU134" s="159"/>
      <c r="CV134" s="159"/>
      <c r="CW134" s="159"/>
      <c r="CX134" s="159"/>
      <c r="CY134" s="159"/>
      <c r="CZ134" s="159"/>
      <c r="DA134" s="223"/>
    </row>
    <row r="135" spans="2:105" x14ac:dyDescent="0.25">
      <c r="B135" s="222"/>
      <c r="C135" s="159" t="s">
        <v>1830</v>
      </c>
      <c r="D135" s="159" t="s">
        <v>1831</v>
      </c>
      <c r="E135" s="159" t="s">
        <v>159</v>
      </c>
      <c r="F135" s="159" t="s">
        <v>160</v>
      </c>
      <c r="G135" s="159"/>
      <c r="H135" s="159" t="s">
        <v>1098</v>
      </c>
      <c r="I135" s="159"/>
      <c r="J135" s="159" t="s">
        <v>1342</v>
      </c>
      <c r="K135" s="159" t="s">
        <v>3418</v>
      </c>
      <c r="L135" s="159" t="s">
        <v>3419</v>
      </c>
      <c r="M135" s="159" t="s">
        <v>2045</v>
      </c>
      <c r="N135" s="159" t="s">
        <v>1342</v>
      </c>
      <c r="O135" s="159" t="s">
        <v>1349</v>
      </c>
      <c r="P135" s="159" t="s">
        <v>1330</v>
      </c>
      <c r="Q135" s="159" t="s">
        <v>3</v>
      </c>
      <c r="R135" s="159" t="s">
        <v>1327</v>
      </c>
      <c r="S135" s="159" t="s">
        <v>1384</v>
      </c>
      <c r="T135" s="159" t="s">
        <v>141</v>
      </c>
      <c r="U135" s="159" t="s">
        <v>141</v>
      </c>
      <c r="V135" s="159"/>
      <c r="W135" s="159"/>
      <c r="X135" s="159"/>
      <c r="Y135" s="159"/>
      <c r="Z135" s="159"/>
      <c r="AA135" s="159"/>
      <c r="AB135" s="159"/>
      <c r="AC135" s="159"/>
      <c r="AD135" s="159"/>
      <c r="AE135" s="159"/>
      <c r="AF135" s="159"/>
      <c r="AG135" s="159"/>
      <c r="AH135" s="159"/>
      <c r="AI135" s="159"/>
      <c r="AJ135" s="159"/>
      <c r="AK135" s="159" t="s">
        <v>1342</v>
      </c>
      <c r="AL135" s="159" t="s">
        <v>1346</v>
      </c>
      <c r="AM135" s="159" t="s">
        <v>1342</v>
      </c>
      <c r="AN135" s="159" t="s">
        <v>1355</v>
      </c>
      <c r="AO135" s="159" t="s">
        <v>141</v>
      </c>
      <c r="AP135" s="159" t="s">
        <v>3319</v>
      </c>
      <c r="AQ135" s="159" t="s">
        <v>2103</v>
      </c>
      <c r="AR135" s="159" t="s">
        <v>1348</v>
      </c>
      <c r="AS135" s="159" t="s">
        <v>1541</v>
      </c>
      <c r="AT135" s="159"/>
      <c r="AU135" s="159" t="s">
        <v>3419</v>
      </c>
      <c r="AV135" s="159" t="s">
        <v>1405</v>
      </c>
      <c r="AW135" s="159" t="s">
        <v>3420</v>
      </c>
      <c r="AX135" s="159" t="s">
        <v>1443</v>
      </c>
      <c r="AY135" s="159" t="s">
        <v>3421</v>
      </c>
      <c r="AZ135" s="159" t="s">
        <v>2656</v>
      </c>
      <c r="BA135" s="159" t="s">
        <v>2671</v>
      </c>
      <c r="BB135" s="159" t="s">
        <v>1551</v>
      </c>
      <c r="BC135" s="159" t="s">
        <v>3422</v>
      </c>
      <c r="BD135" s="159" t="s">
        <v>1547</v>
      </c>
      <c r="BE135" s="159" t="s">
        <v>2326</v>
      </c>
      <c r="BF135" s="159" t="s">
        <v>1505</v>
      </c>
      <c r="BG135" s="159" t="s">
        <v>3423</v>
      </c>
      <c r="BH135" s="159" t="s">
        <v>1509</v>
      </c>
      <c r="BI135" s="159" t="s">
        <v>2637</v>
      </c>
      <c r="BJ135" s="159" t="s">
        <v>1359</v>
      </c>
      <c r="BK135" s="159" t="s">
        <v>3424</v>
      </c>
      <c r="BL135" s="159"/>
      <c r="BM135" s="159"/>
      <c r="BN135" s="159"/>
      <c r="BO135" s="159"/>
      <c r="BP135" s="159"/>
      <c r="BQ135" s="159"/>
      <c r="BR135" s="159"/>
      <c r="BS135" s="159"/>
      <c r="BT135" s="159"/>
      <c r="BU135" s="159"/>
      <c r="BV135" s="159"/>
      <c r="BW135" s="159"/>
      <c r="BX135" s="159"/>
      <c r="BY135" s="159"/>
      <c r="BZ135" s="159"/>
      <c r="CA135" s="159"/>
      <c r="CB135" s="159"/>
      <c r="CC135" s="159"/>
      <c r="CD135" s="159"/>
      <c r="CE135" s="159"/>
      <c r="CF135" s="159"/>
      <c r="CG135" s="159"/>
      <c r="CH135" s="159"/>
      <c r="CI135" s="159"/>
      <c r="CJ135" s="159"/>
      <c r="CK135" s="159"/>
      <c r="CL135" s="159"/>
      <c r="CM135" s="159"/>
      <c r="CN135" s="159"/>
      <c r="CO135" s="159"/>
      <c r="CP135" s="159"/>
      <c r="CQ135" s="159"/>
      <c r="CR135" s="159"/>
      <c r="CS135" s="159"/>
      <c r="CT135" s="159"/>
      <c r="CU135" s="159"/>
      <c r="CV135" s="159"/>
      <c r="CW135" s="159"/>
      <c r="CX135" s="159"/>
      <c r="CY135" s="159"/>
      <c r="CZ135" s="159"/>
      <c r="DA135" s="223"/>
    </row>
    <row r="136" spans="2:105" x14ac:dyDescent="0.25">
      <c r="B136" s="222"/>
      <c r="C136" s="159" t="s">
        <v>3425</v>
      </c>
      <c r="D136" s="159" t="s">
        <v>3426</v>
      </c>
      <c r="E136" s="159" t="s">
        <v>146</v>
      </c>
      <c r="F136" s="159" t="s">
        <v>147</v>
      </c>
      <c r="G136" s="159"/>
      <c r="H136" s="159" t="s">
        <v>1098</v>
      </c>
      <c r="I136" s="159"/>
      <c r="J136" s="159" t="s">
        <v>1342</v>
      </c>
      <c r="K136" s="159" t="s">
        <v>1674</v>
      </c>
      <c r="L136" s="159" t="s">
        <v>3427</v>
      </c>
      <c r="M136" s="159" t="s">
        <v>2197</v>
      </c>
      <c r="N136" s="159" t="s">
        <v>1342</v>
      </c>
      <c r="O136" s="159" t="s">
        <v>1349</v>
      </c>
      <c r="P136" s="159" t="s">
        <v>1330</v>
      </c>
      <c r="Q136" s="159" t="s">
        <v>3</v>
      </c>
      <c r="R136" s="159" t="s">
        <v>1327</v>
      </c>
      <c r="S136" s="159" t="s">
        <v>1384</v>
      </c>
      <c r="T136" s="159" t="s">
        <v>141</v>
      </c>
      <c r="U136" s="159" t="s">
        <v>141</v>
      </c>
      <c r="V136" s="159"/>
      <c r="W136" s="159"/>
      <c r="X136" s="159"/>
      <c r="Y136" s="159"/>
      <c r="Z136" s="159"/>
      <c r="AA136" s="159"/>
      <c r="AB136" s="159"/>
      <c r="AC136" s="159"/>
      <c r="AD136" s="159"/>
      <c r="AE136" s="159"/>
      <c r="AF136" s="159"/>
      <c r="AG136" s="159"/>
      <c r="AH136" s="159"/>
      <c r="AI136" s="159"/>
      <c r="AJ136" s="159"/>
      <c r="AK136" s="159" t="s">
        <v>1342</v>
      </c>
      <c r="AL136" s="159" t="s">
        <v>1346</v>
      </c>
      <c r="AM136" s="159" t="s">
        <v>1342</v>
      </c>
      <c r="AN136" s="159" t="s">
        <v>1355</v>
      </c>
      <c r="AO136" s="159" t="s">
        <v>141</v>
      </c>
      <c r="AP136" s="159" t="s">
        <v>3319</v>
      </c>
      <c r="AQ136" s="159" t="s">
        <v>2103</v>
      </c>
      <c r="AR136" s="159" t="s">
        <v>1348</v>
      </c>
      <c r="AS136" s="159" t="s">
        <v>2050</v>
      </c>
      <c r="AT136" s="159"/>
      <c r="AU136" s="159" t="s">
        <v>3427</v>
      </c>
      <c r="AV136" s="159" t="s">
        <v>1405</v>
      </c>
      <c r="AW136" s="159" t="s">
        <v>1722</v>
      </c>
      <c r="AX136" s="159" t="s">
        <v>1443</v>
      </c>
      <c r="AY136" s="159" t="s">
        <v>3428</v>
      </c>
      <c r="AZ136" s="159" t="s">
        <v>2656</v>
      </c>
      <c r="BA136" s="159" t="s">
        <v>3429</v>
      </c>
      <c r="BB136" s="159" t="s">
        <v>1551</v>
      </c>
      <c r="BC136" s="159" t="s">
        <v>2057</v>
      </c>
      <c r="BD136" s="159" t="s">
        <v>1547</v>
      </c>
      <c r="BE136" s="159" t="s">
        <v>3430</v>
      </c>
      <c r="BF136" s="159" t="s">
        <v>1505</v>
      </c>
      <c r="BG136" s="159" t="s">
        <v>3431</v>
      </c>
      <c r="BH136" s="159" t="s">
        <v>1509</v>
      </c>
      <c r="BI136" s="159" t="s">
        <v>3432</v>
      </c>
      <c r="BJ136" s="159" t="s">
        <v>1359</v>
      </c>
      <c r="BK136" s="159" t="s">
        <v>2047</v>
      </c>
      <c r="BL136" s="159"/>
      <c r="BM136" s="159"/>
      <c r="BN136" s="159"/>
      <c r="BO136" s="159"/>
      <c r="BP136" s="159"/>
      <c r="BQ136" s="159"/>
      <c r="BR136" s="159"/>
      <c r="BS136" s="159"/>
      <c r="BT136" s="159"/>
      <c r="BU136" s="159"/>
      <c r="BV136" s="159"/>
      <c r="BW136" s="159"/>
      <c r="BX136" s="159"/>
      <c r="BY136" s="159"/>
      <c r="BZ136" s="159"/>
      <c r="CA136" s="159"/>
      <c r="CB136" s="159"/>
      <c r="CC136" s="159"/>
      <c r="CD136" s="159"/>
      <c r="CE136" s="159"/>
      <c r="CF136" s="159"/>
      <c r="CG136" s="159"/>
      <c r="CH136" s="159"/>
      <c r="CI136" s="159"/>
      <c r="CJ136" s="159"/>
      <c r="CK136" s="159"/>
      <c r="CL136" s="159"/>
      <c r="CM136" s="159"/>
      <c r="CN136" s="159"/>
      <c r="CO136" s="159"/>
      <c r="CP136" s="159"/>
      <c r="CQ136" s="159"/>
      <c r="CR136" s="159"/>
      <c r="CS136" s="159"/>
      <c r="CT136" s="159"/>
      <c r="CU136" s="159"/>
      <c r="CV136" s="159"/>
      <c r="CW136" s="159"/>
      <c r="CX136" s="159"/>
      <c r="CY136" s="159"/>
      <c r="CZ136" s="159"/>
      <c r="DA136" s="223"/>
    </row>
    <row r="137" spans="2:105" x14ac:dyDescent="0.25">
      <c r="B137" s="222"/>
      <c r="C137" s="159" t="s">
        <v>3433</v>
      </c>
      <c r="D137" s="159" t="s">
        <v>3434</v>
      </c>
      <c r="E137" s="159" t="s">
        <v>156</v>
      </c>
      <c r="F137" s="159" t="s">
        <v>82</v>
      </c>
      <c r="G137" s="159"/>
      <c r="H137" s="159" t="s">
        <v>1098</v>
      </c>
      <c r="I137" s="159"/>
      <c r="J137" s="159" t="s">
        <v>1342</v>
      </c>
      <c r="K137" s="159" t="s">
        <v>3435</v>
      </c>
      <c r="L137" s="159" t="s">
        <v>3436</v>
      </c>
      <c r="M137" s="159" t="s">
        <v>2432</v>
      </c>
      <c r="N137" s="159" t="s">
        <v>1342</v>
      </c>
      <c r="O137" s="159" t="s">
        <v>1363</v>
      </c>
      <c r="P137" s="159" t="s">
        <v>1328</v>
      </c>
      <c r="Q137" s="159" t="s">
        <v>13</v>
      </c>
      <c r="R137" s="159" t="s">
        <v>1327</v>
      </c>
      <c r="S137" s="159" t="s">
        <v>1384</v>
      </c>
      <c r="T137" s="159" t="s">
        <v>141</v>
      </c>
      <c r="U137" s="159" t="s">
        <v>141</v>
      </c>
      <c r="V137" s="159"/>
      <c r="W137" s="159"/>
      <c r="X137" s="159"/>
      <c r="Y137" s="159"/>
      <c r="Z137" s="159"/>
      <c r="AA137" s="159"/>
      <c r="AB137" s="159"/>
      <c r="AC137" s="159"/>
      <c r="AD137" s="159"/>
      <c r="AE137" s="159"/>
      <c r="AF137" s="159"/>
      <c r="AG137" s="159"/>
      <c r="AH137" s="159"/>
      <c r="AI137" s="159"/>
      <c r="AJ137" s="159"/>
      <c r="AK137" s="159" t="s">
        <v>1342</v>
      </c>
      <c r="AL137" s="159" t="s">
        <v>1346</v>
      </c>
      <c r="AM137" s="159" t="s">
        <v>1342</v>
      </c>
      <c r="AN137" s="159" t="s">
        <v>1355</v>
      </c>
      <c r="AO137" s="159" t="s">
        <v>141</v>
      </c>
      <c r="AP137" s="159" t="s">
        <v>3319</v>
      </c>
      <c r="AQ137" s="159" t="s">
        <v>2103</v>
      </c>
      <c r="AR137" s="159" t="s">
        <v>1348</v>
      </c>
      <c r="AS137" s="159" t="s">
        <v>2054</v>
      </c>
      <c r="AT137" s="159"/>
      <c r="AU137" s="159" t="s">
        <v>3436</v>
      </c>
      <c r="AV137" s="159" t="s">
        <v>1405</v>
      </c>
      <c r="AW137" s="159" t="s">
        <v>2228</v>
      </c>
      <c r="AX137" s="159" t="s">
        <v>1443</v>
      </c>
      <c r="AY137" s="159" t="s">
        <v>1937</v>
      </c>
      <c r="AZ137" s="159" t="s">
        <v>2656</v>
      </c>
      <c r="BA137" s="159" t="s">
        <v>1767</v>
      </c>
      <c r="BB137" s="159" t="s">
        <v>1551</v>
      </c>
      <c r="BC137" s="159" t="s">
        <v>3437</v>
      </c>
      <c r="BD137" s="159" t="s">
        <v>1547</v>
      </c>
      <c r="BE137" s="159" t="s">
        <v>3438</v>
      </c>
      <c r="BF137" s="159" t="s">
        <v>1505</v>
      </c>
      <c r="BG137" s="159" t="s">
        <v>2621</v>
      </c>
      <c r="BH137" s="159" t="s">
        <v>1509</v>
      </c>
      <c r="BI137" s="159" t="s">
        <v>3439</v>
      </c>
      <c r="BJ137" s="159" t="s">
        <v>1359</v>
      </c>
      <c r="BK137" s="159" t="s">
        <v>2413</v>
      </c>
      <c r="BL137" s="159"/>
      <c r="BM137" s="159"/>
      <c r="BN137" s="159"/>
      <c r="BO137" s="159"/>
      <c r="BP137" s="159"/>
      <c r="BQ137" s="159"/>
      <c r="BR137" s="159"/>
      <c r="BS137" s="159"/>
      <c r="BT137" s="159"/>
      <c r="BU137" s="159"/>
      <c r="BV137" s="159"/>
      <c r="BW137" s="159"/>
      <c r="BX137" s="159"/>
      <c r="BY137" s="159"/>
      <c r="BZ137" s="159"/>
      <c r="CA137" s="159"/>
      <c r="CB137" s="159"/>
      <c r="CC137" s="159"/>
      <c r="CD137" s="159"/>
      <c r="CE137" s="159"/>
      <c r="CF137" s="159"/>
      <c r="CG137" s="159"/>
      <c r="CH137" s="159"/>
      <c r="CI137" s="159"/>
      <c r="CJ137" s="159"/>
      <c r="CK137" s="159"/>
      <c r="CL137" s="159"/>
      <c r="CM137" s="159"/>
      <c r="CN137" s="159"/>
      <c r="CO137" s="159"/>
      <c r="CP137" s="159"/>
      <c r="CQ137" s="159"/>
      <c r="CR137" s="159"/>
      <c r="CS137" s="159"/>
      <c r="CT137" s="159"/>
      <c r="CU137" s="159"/>
      <c r="CV137" s="159"/>
      <c r="CW137" s="159"/>
      <c r="CX137" s="159"/>
      <c r="CY137" s="159"/>
      <c r="CZ137" s="159"/>
      <c r="DA137" s="223"/>
    </row>
    <row r="138" spans="2:105" x14ac:dyDescent="0.25">
      <c r="B138" s="222"/>
      <c r="C138" s="159" t="s">
        <v>3440</v>
      </c>
      <c r="D138" s="159" t="s">
        <v>2446</v>
      </c>
      <c r="E138" s="159" t="s">
        <v>28</v>
      </c>
      <c r="F138" s="159" t="s">
        <v>76</v>
      </c>
      <c r="G138" s="159"/>
      <c r="H138" s="159" t="s">
        <v>1098</v>
      </c>
      <c r="I138" s="159"/>
      <c r="J138" s="159" t="s">
        <v>1342</v>
      </c>
      <c r="K138" s="159" t="s">
        <v>2591</v>
      </c>
      <c r="L138" s="159" t="s">
        <v>3441</v>
      </c>
      <c r="M138" s="159" t="s">
        <v>3442</v>
      </c>
      <c r="N138" s="159" t="s">
        <v>1342</v>
      </c>
      <c r="O138" s="159" t="s">
        <v>1384</v>
      </c>
      <c r="P138" s="159" t="s">
        <v>1335</v>
      </c>
      <c r="Q138" s="159" t="s">
        <v>29</v>
      </c>
      <c r="R138" s="159" t="s">
        <v>1327</v>
      </c>
      <c r="S138" s="159" t="s">
        <v>1384</v>
      </c>
      <c r="T138" s="159" t="s">
        <v>141</v>
      </c>
      <c r="U138" s="159" t="s">
        <v>141</v>
      </c>
      <c r="V138" s="159"/>
      <c r="W138" s="159"/>
      <c r="X138" s="159"/>
      <c r="Y138" s="159"/>
      <c r="Z138" s="159"/>
      <c r="AA138" s="159"/>
      <c r="AB138" s="159"/>
      <c r="AC138" s="159"/>
      <c r="AD138" s="159"/>
      <c r="AE138" s="159"/>
      <c r="AF138" s="159"/>
      <c r="AG138" s="159"/>
      <c r="AH138" s="159"/>
      <c r="AI138" s="159"/>
      <c r="AJ138" s="159"/>
      <c r="AK138" s="159" t="s">
        <v>1342</v>
      </c>
      <c r="AL138" s="159" t="s">
        <v>1346</v>
      </c>
      <c r="AM138" s="159" t="s">
        <v>1342</v>
      </c>
      <c r="AN138" s="159" t="s">
        <v>1355</v>
      </c>
      <c r="AO138" s="159" t="s">
        <v>141</v>
      </c>
      <c r="AP138" s="159" t="s">
        <v>3319</v>
      </c>
      <c r="AQ138" s="159" t="s">
        <v>2103</v>
      </c>
      <c r="AR138" s="159" t="s">
        <v>1348</v>
      </c>
      <c r="AS138" s="159" t="s">
        <v>2061</v>
      </c>
      <c r="AT138" s="159"/>
      <c r="AU138" s="159" t="s">
        <v>3441</v>
      </c>
      <c r="AV138" s="159" t="s">
        <v>1405</v>
      </c>
      <c r="AW138" s="159" t="s">
        <v>3443</v>
      </c>
      <c r="AX138" s="159" t="s">
        <v>1443</v>
      </c>
      <c r="AY138" s="159" t="s">
        <v>2292</v>
      </c>
      <c r="AZ138" s="159" t="s">
        <v>2656</v>
      </c>
      <c r="BA138" s="159" t="s">
        <v>1885</v>
      </c>
      <c r="BB138" s="159" t="s">
        <v>1551</v>
      </c>
      <c r="BC138" s="159" t="s">
        <v>2032</v>
      </c>
      <c r="BD138" s="159" t="s">
        <v>1547</v>
      </c>
      <c r="BE138" s="159" t="s">
        <v>3444</v>
      </c>
      <c r="BF138" s="159" t="s">
        <v>1505</v>
      </c>
      <c r="BG138" s="159" t="s">
        <v>3445</v>
      </c>
      <c r="BH138" s="159" t="s">
        <v>1509</v>
      </c>
      <c r="BI138" s="159" t="s">
        <v>3446</v>
      </c>
      <c r="BJ138" s="159" t="s">
        <v>1359</v>
      </c>
      <c r="BK138" s="159" t="s">
        <v>3447</v>
      </c>
      <c r="BL138" s="159"/>
      <c r="BM138" s="159"/>
      <c r="BN138" s="159"/>
      <c r="BO138" s="159"/>
      <c r="BP138" s="159"/>
      <c r="BQ138" s="159"/>
      <c r="BR138" s="159"/>
      <c r="BS138" s="159"/>
      <c r="BT138" s="159"/>
      <c r="BU138" s="159"/>
      <c r="BV138" s="159"/>
      <c r="BW138" s="159"/>
      <c r="BX138" s="159"/>
      <c r="BY138" s="159"/>
      <c r="BZ138" s="159"/>
      <c r="CA138" s="159"/>
      <c r="CB138" s="159"/>
      <c r="CC138" s="159"/>
      <c r="CD138" s="159"/>
      <c r="CE138" s="159"/>
      <c r="CF138" s="159"/>
      <c r="CG138" s="159"/>
      <c r="CH138" s="159"/>
      <c r="CI138" s="159"/>
      <c r="CJ138" s="159"/>
      <c r="CK138" s="159"/>
      <c r="CL138" s="159"/>
      <c r="CM138" s="159"/>
      <c r="CN138" s="159"/>
      <c r="CO138" s="159"/>
      <c r="CP138" s="159"/>
      <c r="CQ138" s="159"/>
      <c r="CR138" s="159"/>
      <c r="CS138" s="159"/>
      <c r="CT138" s="159"/>
      <c r="CU138" s="159"/>
      <c r="CV138" s="159"/>
      <c r="CW138" s="159"/>
      <c r="CX138" s="159"/>
      <c r="CY138" s="159"/>
      <c r="CZ138" s="159"/>
      <c r="DA138" s="223"/>
    </row>
    <row r="139" spans="2:105" x14ac:dyDescent="0.25">
      <c r="B139" s="222"/>
      <c r="C139" s="159" t="s">
        <v>3448</v>
      </c>
      <c r="D139" s="159" t="s">
        <v>3449</v>
      </c>
      <c r="E139" s="159" t="s">
        <v>962</v>
      </c>
      <c r="F139" s="159" t="s">
        <v>935</v>
      </c>
      <c r="G139" s="159"/>
      <c r="H139" s="159" t="s">
        <v>1098</v>
      </c>
      <c r="I139" s="159"/>
      <c r="J139" s="159" t="s">
        <v>1342</v>
      </c>
      <c r="K139" s="159" t="s">
        <v>3450</v>
      </c>
      <c r="L139" s="159" t="s">
        <v>3451</v>
      </c>
      <c r="M139" s="159" t="s">
        <v>2166</v>
      </c>
      <c r="N139" s="159" t="s">
        <v>1342</v>
      </c>
      <c r="O139" s="159" t="s">
        <v>1363</v>
      </c>
      <c r="P139" s="159" t="s">
        <v>1328</v>
      </c>
      <c r="Q139" s="159" t="s">
        <v>13</v>
      </c>
      <c r="R139" s="159" t="s">
        <v>1327</v>
      </c>
      <c r="S139" s="159" t="s">
        <v>1384</v>
      </c>
      <c r="T139" s="159" t="s">
        <v>141</v>
      </c>
      <c r="U139" s="159" t="s">
        <v>141</v>
      </c>
      <c r="V139" s="159"/>
      <c r="W139" s="159"/>
      <c r="X139" s="159"/>
      <c r="Y139" s="159"/>
      <c r="Z139" s="159"/>
      <c r="AA139" s="159"/>
      <c r="AB139" s="159"/>
      <c r="AC139" s="159"/>
      <c r="AD139" s="159"/>
      <c r="AE139" s="159"/>
      <c r="AF139" s="159"/>
      <c r="AG139" s="159"/>
      <c r="AH139" s="159"/>
      <c r="AI139" s="159"/>
      <c r="AJ139" s="159"/>
      <c r="AK139" s="159" t="s">
        <v>1342</v>
      </c>
      <c r="AL139" s="159" t="s">
        <v>1346</v>
      </c>
      <c r="AM139" s="159" t="s">
        <v>1342</v>
      </c>
      <c r="AN139" s="159" t="s">
        <v>1355</v>
      </c>
      <c r="AO139" s="159" t="s">
        <v>141</v>
      </c>
      <c r="AP139" s="159" t="s">
        <v>3319</v>
      </c>
      <c r="AQ139" s="159" t="s">
        <v>2103</v>
      </c>
      <c r="AR139" s="159" t="s">
        <v>1348</v>
      </c>
      <c r="AS139" s="159" t="s">
        <v>2012</v>
      </c>
      <c r="AT139" s="159"/>
      <c r="AU139" s="159" t="s">
        <v>3451</v>
      </c>
      <c r="AV139" s="159" t="s">
        <v>1405</v>
      </c>
      <c r="AW139" s="159" t="s">
        <v>3452</v>
      </c>
      <c r="AX139" s="159" t="s">
        <v>1443</v>
      </c>
      <c r="AY139" s="159" t="s">
        <v>3453</v>
      </c>
      <c r="AZ139" s="159" t="s">
        <v>2656</v>
      </c>
      <c r="BA139" s="159" t="s">
        <v>3454</v>
      </c>
      <c r="BB139" s="159" t="s">
        <v>1551</v>
      </c>
      <c r="BC139" s="159" t="s">
        <v>1575</v>
      </c>
      <c r="BD139" s="159" t="s">
        <v>1547</v>
      </c>
      <c r="BE139" s="159" t="s">
        <v>1955</v>
      </c>
      <c r="BF139" s="159" t="s">
        <v>1505</v>
      </c>
      <c r="BG139" s="159" t="s">
        <v>1860</v>
      </c>
      <c r="BH139" s="159" t="s">
        <v>1509</v>
      </c>
      <c r="BI139" s="159" t="s">
        <v>3455</v>
      </c>
      <c r="BJ139" s="159" t="s">
        <v>1359</v>
      </c>
      <c r="BK139" s="159" t="s">
        <v>3456</v>
      </c>
      <c r="BL139" s="159"/>
      <c r="BM139" s="159"/>
      <c r="BN139" s="159"/>
      <c r="BO139" s="159"/>
      <c r="BP139" s="159"/>
      <c r="BQ139" s="159"/>
      <c r="BR139" s="159"/>
      <c r="BS139" s="159"/>
      <c r="BT139" s="159"/>
      <c r="BU139" s="159"/>
      <c r="BV139" s="159"/>
      <c r="BW139" s="159"/>
      <c r="BX139" s="159"/>
      <c r="BY139" s="159"/>
      <c r="BZ139" s="159"/>
      <c r="CA139" s="159"/>
      <c r="CB139" s="159"/>
      <c r="CC139" s="159"/>
      <c r="CD139" s="159"/>
      <c r="CE139" s="159"/>
      <c r="CF139" s="159"/>
      <c r="CG139" s="159"/>
      <c r="CH139" s="159"/>
      <c r="CI139" s="159"/>
      <c r="CJ139" s="159"/>
      <c r="CK139" s="159"/>
      <c r="CL139" s="159"/>
      <c r="CM139" s="159"/>
      <c r="CN139" s="159"/>
      <c r="CO139" s="159"/>
      <c r="CP139" s="159"/>
      <c r="CQ139" s="159"/>
      <c r="CR139" s="159"/>
      <c r="CS139" s="159"/>
      <c r="CT139" s="159"/>
      <c r="CU139" s="159"/>
      <c r="CV139" s="159"/>
      <c r="CW139" s="159"/>
      <c r="CX139" s="159"/>
      <c r="CY139" s="159"/>
      <c r="CZ139" s="159"/>
      <c r="DA139" s="223"/>
    </row>
    <row r="140" spans="2:105" x14ac:dyDescent="0.25">
      <c r="B140" s="222"/>
      <c r="C140" s="159" t="s">
        <v>3457</v>
      </c>
      <c r="D140" s="159" t="s">
        <v>3458</v>
      </c>
      <c r="E140" s="159" t="s">
        <v>846</v>
      </c>
      <c r="F140" s="159" t="s">
        <v>845</v>
      </c>
      <c r="G140" s="159"/>
      <c r="H140" s="159" t="s">
        <v>1098</v>
      </c>
      <c r="I140" s="159"/>
      <c r="J140" s="159" t="s">
        <v>1342</v>
      </c>
      <c r="K140" s="159" t="s">
        <v>1939</v>
      </c>
      <c r="L140" s="159" t="s">
        <v>3459</v>
      </c>
      <c r="M140" s="159" t="s">
        <v>3460</v>
      </c>
      <c r="N140" s="159" t="s">
        <v>1342</v>
      </c>
      <c r="O140" s="159" t="s">
        <v>1363</v>
      </c>
      <c r="P140" s="159" t="s">
        <v>1328</v>
      </c>
      <c r="Q140" s="159" t="s">
        <v>13</v>
      </c>
      <c r="R140" s="159" t="s">
        <v>1327</v>
      </c>
      <c r="S140" s="159" t="s">
        <v>1384</v>
      </c>
      <c r="T140" s="159" t="s">
        <v>141</v>
      </c>
      <c r="U140" s="159" t="s">
        <v>141</v>
      </c>
      <c r="V140" s="159"/>
      <c r="W140" s="159"/>
      <c r="X140" s="159"/>
      <c r="Y140" s="159"/>
      <c r="Z140" s="159"/>
      <c r="AA140" s="159"/>
      <c r="AB140" s="159"/>
      <c r="AC140" s="159"/>
      <c r="AD140" s="159"/>
      <c r="AE140" s="159"/>
      <c r="AF140" s="159"/>
      <c r="AG140" s="159"/>
      <c r="AH140" s="159"/>
      <c r="AI140" s="159"/>
      <c r="AJ140" s="159"/>
      <c r="AK140" s="159" t="s">
        <v>1342</v>
      </c>
      <c r="AL140" s="159" t="s">
        <v>1346</v>
      </c>
      <c r="AM140" s="159" t="s">
        <v>1342</v>
      </c>
      <c r="AN140" s="159" t="s">
        <v>1355</v>
      </c>
      <c r="AO140" s="159" t="s">
        <v>141</v>
      </c>
      <c r="AP140" s="159" t="s">
        <v>3319</v>
      </c>
      <c r="AQ140" s="159" t="s">
        <v>2103</v>
      </c>
      <c r="AR140" s="159" t="s">
        <v>1348</v>
      </c>
      <c r="AS140" s="159" t="s">
        <v>1982</v>
      </c>
      <c r="AT140" s="159"/>
      <c r="AU140" s="159" t="s">
        <v>3459</v>
      </c>
      <c r="AV140" s="159" t="s">
        <v>1405</v>
      </c>
      <c r="AW140" s="159" t="s">
        <v>3461</v>
      </c>
      <c r="AX140" s="159" t="s">
        <v>1443</v>
      </c>
      <c r="AY140" s="159" t="s">
        <v>3462</v>
      </c>
      <c r="AZ140" s="159" t="s">
        <v>2656</v>
      </c>
      <c r="BA140" s="159" t="s">
        <v>3463</v>
      </c>
      <c r="BB140" s="159" t="s">
        <v>1551</v>
      </c>
      <c r="BC140" s="159" t="s">
        <v>3464</v>
      </c>
      <c r="BD140" s="159" t="s">
        <v>1547</v>
      </c>
      <c r="BE140" s="159" t="s">
        <v>3465</v>
      </c>
      <c r="BF140" s="159" t="s">
        <v>1505</v>
      </c>
      <c r="BG140" s="159" t="s">
        <v>3466</v>
      </c>
      <c r="BH140" s="159" t="s">
        <v>1509</v>
      </c>
      <c r="BI140" s="159" t="s">
        <v>3467</v>
      </c>
      <c r="BJ140" s="159" t="s">
        <v>1359</v>
      </c>
      <c r="BK140" s="159" t="s">
        <v>3025</v>
      </c>
      <c r="BL140" s="159"/>
      <c r="BM140" s="159"/>
      <c r="BN140" s="159"/>
      <c r="BO140" s="159"/>
      <c r="BP140" s="159"/>
      <c r="BQ140" s="159"/>
      <c r="BR140" s="159"/>
      <c r="BS140" s="159"/>
      <c r="BT140" s="159"/>
      <c r="BU140" s="159"/>
      <c r="BV140" s="159"/>
      <c r="BW140" s="159"/>
      <c r="BX140" s="159"/>
      <c r="BY140" s="159"/>
      <c r="BZ140" s="159"/>
      <c r="CA140" s="159"/>
      <c r="CB140" s="159"/>
      <c r="CC140" s="159"/>
      <c r="CD140" s="159"/>
      <c r="CE140" s="159"/>
      <c r="CF140" s="159"/>
      <c r="CG140" s="159"/>
      <c r="CH140" s="159"/>
      <c r="CI140" s="159"/>
      <c r="CJ140" s="159"/>
      <c r="CK140" s="159"/>
      <c r="CL140" s="159"/>
      <c r="CM140" s="159"/>
      <c r="CN140" s="159"/>
      <c r="CO140" s="159"/>
      <c r="CP140" s="159"/>
      <c r="CQ140" s="159"/>
      <c r="CR140" s="159"/>
      <c r="CS140" s="159"/>
      <c r="CT140" s="159"/>
      <c r="CU140" s="159"/>
      <c r="CV140" s="159"/>
      <c r="CW140" s="159"/>
      <c r="CX140" s="159"/>
      <c r="CY140" s="159"/>
      <c r="CZ140" s="159"/>
      <c r="DA140" s="223"/>
    </row>
    <row r="141" spans="2:105" x14ac:dyDescent="0.25">
      <c r="B141" s="222"/>
      <c r="C141" s="159" t="s">
        <v>1855</v>
      </c>
      <c r="D141" s="159" t="s">
        <v>1856</v>
      </c>
      <c r="E141" s="159" t="s">
        <v>409</v>
      </c>
      <c r="F141" s="159" t="s">
        <v>160</v>
      </c>
      <c r="G141" s="159"/>
      <c r="H141" s="159" t="s">
        <v>1098</v>
      </c>
      <c r="I141" s="159"/>
      <c r="J141" s="159" t="s">
        <v>1342</v>
      </c>
      <c r="K141" s="159" t="s">
        <v>2499</v>
      </c>
      <c r="L141" s="159"/>
      <c r="M141" s="159"/>
      <c r="N141" s="159" t="s">
        <v>1349</v>
      </c>
      <c r="O141" s="159" t="s">
        <v>1344</v>
      </c>
      <c r="P141" s="159" t="s">
        <v>1326</v>
      </c>
      <c r="Q141" s="159" t="s">
        <v>1236</v>
      </c>
      <c r="R141" s="159" t="s">
        <v>1327</v>
      </c>
      <c r="S141" s="159" t="s">
        <v>1384</v>
      </c>
      <c r="T141" s="159" t="s">
        <v>141</v>
      </c>
      <c r="U141" s="159" t="s">
        <v>141</v>
      </c>
      <c r="V141" s="159"/>
      <c r="W141" s="159"/>
      <c r="X141" s="159"/>
      <c r="Y141" s="159"/>
      <c r="Z141" s="159"/>
      <c r="AA141" s="159"/>
      <c r="AB141" s="159"/>
      <c r="AC141" s="159"/>
      <c r="AD141" s="159"/>
      <c r="AE141" s="159"/>
      <c r="AF141" s="159"/>
      <c r="AG141" s="159"/>
      <c r="AH141" s="159"/>
      <c r="AI141" s="159"/>
      <c r="AJ141" s="159"/>
      <c r="AK141" s="159" t="s">
        <v>1342</v>
      </c>
      <c r="AL141" s="159" t="s">
        <v>1346</v>
      </c>
      <c r="AM141" s="159" t="s">
        <v>1342</v>
      </c>
      <c r="AN141" s="159" t="s">
        <v>1355</v>
      </c>
      <c r="AO141" s="159" t="s">
        <v>141</v>
      </c>
      <c r="AP141" s="159" t="s">
        <v>3319</v>
      </c>
      <c r="AQ141" s="159" t="s">
        <v>2103</v>
      </c>
      <c r="AR141" s="159" t="s">
        <v>1348</v>
      </c>
      <c r="AS141" s="159"/>
      <c r="AT141" s="159"/>
      <c r="AU141" s="159"/>
      <c r="AV141" s="159"/>
      <c r="AW141" s="159"/>
      <c r="AX141" s="159"/>
      <c r="AY141" s="159"/>
      <c r="AZ141" s="159"/>
      <c r="BA141" s="159"/>
      <c r="BB141" s="159"/>
      <c r="BC141" s="159"/>
      <c r="BD141" s="159"/>
      <c r="BE141" s="159"/>
      <c r="BF141" s="159"/>
      <c r="BG141" s="159"/>
      <c r="BH141" s="159"/>
      <c r="BI141" s="159"/>
      <c r="BJ141" s="159"/>
      <c r="BK141" s="159"/>
      <c r="BL141" s="159"/>
      <c r="BM141" s="159"/>
      <c r="BN141" s="159"/>
      <c r="BO141" s="159"/>
      <c r="BP141" s="159"/>
      <c r="BQ141" s="159"/>
      <c r="BR141" s="159"/>
      <c r="BS141" s="159"/>
      <c r="BT141" s="159"/>
      <c r="BU141" s="159"/>
      <c r="BV141" s="159"/>
      <c r="BW141" s="159"/>
      <c r="BX141" s="159"/>
      <c r="BY141" s="159"/>
      <c r="BZ141" s="159"/>
      <c r="CA141" s="159"/>
      <c r="CB141" s="159"/>
      <c r="CC141" s="159"/>
      <c r="CD141" s="159"/>
      <c r="CE141" s="159"/>
      <c r="CF141" s="159"/>
      <c r="CG141" s="159"/>
      <c r="CH141" s="159"/>
      <c r="CI141" s="159"/>
      <c r="CJ141" s="159"/>
      <c r="CK141" s="159"/>
      <c r="CL141" s="159"/>
      <c r="CM141" s="159"/>
      <c r="CN141" s="159"/>
      <c r="CO141" s="159"/>
      <c r="CP141" s="159"/>
      <c r="CQ141" s="159"/>
      <c r="CR141" s="159"/>
      <c r="CS141" s="159"/>
      <c r="CT141" s="159"/>
      <c r="CU141" s="159"/>
      <c r="CV141" s="159"/>
      <c r="CW141" s="159"/>
      <c r="CX141" s="159"/>
      <c r="CY141" s="159"/>
      <c r="CZ141" s="159"/>
      <c r="DA141" s="223"/>
    </row>
    <row r="142" spans="2:105" x14ac:dyDescent="0.25">
      <c r="B142" s="222"/>
      <c r="C142" s="159" t="s">
        <v>1866</v>
      </c>
      <c r="D142" s="159" t="s">
        <v>1867</v>
      </c>
      <c r="E142" s="159" t="s">
        <v>164</v>
      </c>
      <c r="F142" s="159" t="s">
        <v>163</v>
      </c>
      <c r="G142" s="159"/>
      <c r="H142" s="159" t="s">
        <v>1098</v>
      </c>
      <c r="I142" s="159"/>
      <c r="J142" s="159" t="s">
        <v>1342</v>
      </c>
      <c r="K142" s="159" t="s">
        <v>1703</v>
      </c>
      <c r="L142" s="159"/>
      <c r="M142" s="159"/>
      <c r="N142" s="159" t="s">
        <v>1349</v>
      </c>
      <c r="O142" s="159" t="s">
        <v>1477</v>
      </c>
      <c r="P142" s="159" t="s">
        <v>19</v>
      </c>
      <c r="Q142" s="159" t="s">
        <v>19</v>
      </c>
      <c r="R142" s="159" t="s">
        <v>1327</v>
      </c>
      <c r="S142" s="159" t="s">
        <v>1384</v>
      </c>
      <c r="T142" s="159" t="s">
        <v>141</v>
      </c>
      <c r="U142" s="159" t="s">
        <v>141</v>
      </c>
      <c r="V142" s="159"/>
      <c r="W142" s="159"/>
      <c r="X142" s="159"/>
      <c r="Y142" s="159"/>
      <c r="Z142" s="159"/>
      <c r="AA142" s="159"/>
      <c r="AB142" s="159"/>
      <c r="AC142" s="159"/>
      <c r="AD142" s="159"/>
      <c r="AE142" s="159"/>
      <c r="AF142" s="159"/>
      <c r="AG142" s="159"/>
      <c r="AH142" s="159"/>
      <c r="AI142" s="159"/>
      <c r="AJ142" s="159"/>
      <c r="AK142" s="159" t="s">
        <v>1342</v>
      </c>
      <c r="AL142" s="159" t="s">
        <v>1346</v>
      </c>
      <c r="AM142" s="159" t="s">
        <v>1342</v>
      </c>
      <c r="AN142" s="159" t="s">
        <v>1355</v>
      </c>
      <c r="AO142" s="159" t="s">
        <v>141</v>
      </c>
      <c r="AP142" s="159" t="s">
        <v>3319</v>
      </c>
      <c r="AQ142" s="159" t="s">
        <v>2103</v>
      </c>
      <c r="AR142" s="159" t="s">
        <v>1348</v>
      </c>
      <c r="AS142" s="159"/>
      <c r="AT142" s="159"/>
      <c r="AU142" s="159"/>
      <c r="AV142" s="159"/>
      <c r="AW142" s="159"/>
      <c r="AX142" s="159"/>
      <c r="AY142" s="159"/>
      <c r="AZ142" s="159"/>
      <c r="BA142" s="159"/>
      <c r="BB142" s="159"/>
      <c r="BC142" s="159"/>
      <c r="BD142" s="159"/>
      <c r="BE142" s="159"/>
      <c r="BF142" s="159"/>
      <c r="BG142" s="159"/>
      <c r="BH142" s="159"/>
      <c r="BI142" s="159"/>
      <c r="BJ142" s="159"/>
      <c r="BK142" s="159"/>
      <c r="BL142" s="159"/>
      <c r="BM142" s="159"/>
      <c r="BN142" s="159"/>
      <c r="BO142" s="159"/>
      <c r="BP142" s="159"/>
      <c r="BQ142" s="159"/>
      <c r="BR142" s="159"/>
      <c r="BS142" s="159"/>
      <c r="BT142" s="159"/>
      <c r="BU142" s="159"/>
      <c r="BV142" s="159"/>
      <c r="BW142" s="159"/>
      <c r="BX142" s="159"/>
      <c r="BY142" s="159"/>
      <c r="BZ142" s="159"/>
      <c r="CA142" s="159"/>
      <c r="CB142" s="159"/>
      <c r="CC142" s="159"/>
      <c r="CD142" s="159"/>
      <c r="CE142" s="159"/>
      <c r="CF142" s="159"/>
      <c r="CG142" s="159"/>
      <c r="CH142" s="159"/>
      <c r="CI142" s="159"/>
      <c r="CJ142" s="159"/>
      <c r="CK142" s="159"/>
      <c r="CL142" s="159"/>
      <c r="CM142" s="159"/>
      <c r="CN142" s="159"/>
      <c r="CO142" s="159"/>
      <c r="CP142" s="159"/>
      <c r="CQ142" s="159"/>
      <c r="CR142" s="159"/>
      <c r="CS142" s="159"/>
      <c r="CT142" s="159"/>
      <c r="CU142" s="159"/>
      <c r="CV142" s="159"/>
      <c r="CW142" s="159"/>
      <c r="CX142" s="159"/>
      <c r="CY142" s="159"/>
      <c r="CZ142" s="159"/>
      <c r="DA142" s="223"/>
    </row>
    <row r="143" spans="2:105" x14ac:dyDescent="0.25">
      <c r="B143" s="222"/>
      <c r="C143" s="159" t="s">
        <v>1846</v>
      </c>
      <c r="D143" s="159" t="s">
        <v>1847</v>
      </c>
      <c r="E143" s="159" t="s">
        <v>157</v>
      </c>
      <c r="F143" s="159" t="s">
        <v>158</v>
      </c>
      <c r="G143" s="159"/>
      <c r="H143" s="159" t="s">
        <v>1098</v>
      </c>
      <c r="I143" s="159"/>
      <c r="J143" s="159" t="s">
        <v>1342</v>
      </c>
      <c r="K143" s="159" t="s">
        <v>3468</v>
      </c>
      <c r="L143" s="159"/>
      <c r="M143" s="159"/>
      <c r="N143" s="159" t="s">
        <v>1349</v>
      </c>
      <c r="O143" s="159" t="s">
        <v>1349</v>
      </c>
      <c r="P143" s="159" t="s">
        <v>1330</v>
      </c>
      <c r="Q143" s="159" t="s">
        <v>3</v>
      </c>
      <c r="R143" s="159" t="s">
        <v>1327</v>
      </c>
      <c r="S143" s="159" t="s">
        <v>1384</v>
      </c>
      <c r="T143" s="159" t="s">
        <v>141</v>
      </c>
      <c r="U143" s="159" t="s">
        <v>141</v>
      </c>
      <c r="V143" s="159"/>
      <c r="W143" s="159"/>
      <c r="X143" s="159"/>
      <c r="Y143" s="159"/>
      <c r="Z143" s="159"/>
      <c r="AA143" s="159"/>
      <c r="AB143" s="159"/>
      <c r="AC143" s="159"/>
      <c r="AD143" s="159"/>
      <c r="AE143" s="159"/>
      <c r="AF143" s="159"/>
      <c r="AG143" s="159"/>
      <c r="AH143" s="159"/>
      <c r="AI143" s="159"/>
      <c r="AJ143" s="159"/>
      <c r="AK143" s="159" t="s">
        <v>1342</v>
      </c>
      <c r="AL143" s="159" t="s">
        <v>1346</v>
      </c>
      <c r="AM143" s="159" t="s">
        <v>1342</v>
      </c>
      <c r="AN143" s="159" t="s">
        <v>1355</v>
      </c>
      <c r="AO143" s="159" t="s">
        <v>141</v>
      </c>
      <c r="AP143" s="159" t="s">
        <v>3319</v>
      </c>
      <c r="AQ143" s="159" t="s">
        <v>2103</v>
      </c>
      <c r="AR143" s="159" t="s">
        <v>1348</v>
      </c>
      <c r="AS143" s="159"/>
      <c r="AT143" s="159"/>
      <c r="AU143" s="159"/>
      <c r="AV143" s="159"/>
      <c r="AW143" s="159"/>
      <c r="AX143" s="159"/>
      <c r="AY143" s="159"/>
      <c r="AZ143" s="159"/>
      <c r="BA143" s="159"/>
      <c r="BB143" s="159"/>
      <c r="BC143" s="159"/>
      <c r="BD143" s="159"/>
      <c r="BE143" s="159"/>
      <c r="BF143" s="159"/>
      <c r="BG143" s="159"/>
      <c r="BH143" s="159"/>
      <c r="BI143" s="159"/>
      <c r="BJ143" s="159"/>
      <c r="BK143" s="159"/>
      <c r="BL143" s="159"/>
      <c r="BM143" s="159"/>
      <c r="BN143" s="159"/>
      <c r="BO143" s="159"/>
      <c r="BP143" s="159"/>
      <c r="BQ143" s="159"/>
      <c r="BR143" s="159"/>
      <c r="BS143" s="159"/>
      <c r="BT143" s="159"/>
      <c r="BU143" s="159"/>
      <c r="BV143" s="159"/>
      <c r="BW143" s="159"/>
      <c r="BX143" s="159"/>
      <c r="BY143" s="159"/>
      <c r="BZ143" s="159"/>
      <c r="CA143" s="159"/>
      <c r="CB143" s="159"/>
      <c r="CC143" s="159"/>
      <c r="CD143" s="159"/>
      <c r="CE143" s="159"/>
      <c r="CF143" s="159"/>
      <c r="CG143" s="159"/>
      <c r="CH143" s="159"/>
      <c r="CI143" s="159"/>
      <c r="CJ143" s="159"/>
      <c r="CK143" s="159"/>
      <c r="CL143" s="159"/>
      <c r="CM143" s="159"/>
      <c r="CN143" s="159"/>
      <c r="CO143" s="159"/>
      <c r="CP143" s="159"/>
      <c r="CQ143" s="159"/>
      <c r="CR143" s="159"/>
      <c r="CS143" s="159"/>
      <c r="CT143" s="159"/>
      <c r="CU143" s="159"/>
      <c r="CV143" s="159"/>
      <c r="CW143" s="159"/>
      <c r="CX143" s="159"/>
      <c r="CY143" s="159"/>
      <c r="CZ143" s="159"/>
      <c r="DA143" s="223"/>
    </row>
    <row r="144" spans="2:105" x14ac:dyDescent="0.25">
      <c r="B144" s="222"/>
      <c r="C144" s="159"/>
      <c r="D144" s="159" t="s">
        <v>1871</v>
      </c>
      <c r="E144" s="159"/>
      <c r="F144" s="159" t="s">
        <v>1329</v>
      </c>
      <c r="G144" s="159"/>
      <c r="H144" s="159" t="s">
        <v>1098</v>
      </c>
      <c r="I144" s="159"/>
      <c r="J144" s="159" t="s">
        <v>1342</v>
      </c>
      <c r="K144" s="159" t="s">
        <v>1893</v>
      </c>
      <c r="L144" s="159"/>
      <c r="M144" s="159"/>
      <c r="N144" s="159" t="s">
        <v>1342</v>
      </c>
      <c r="O144" s="159"/>
      <c r="P144" s="159"/>
      <c r="Q144" s="159"/>
      <c r="R144" s="159"/>
      <c r="S144" s="159" t="s">
        <v>1384</v>
      </c>
      <c r="T144" s="159" t="s">
        <v>141</v>
      </c>
      <c r="U144" s="159" t="s">
        <v>141</v>
      </c>
      <c r="V144" s="159"/>
      <c r="W144" s="159"/>
      <c r="X144" s="159"/>
      <c r="Y144" s="159"/>
      <c r="Z144" s="159"/>
      <c r="AA144" s="159"/>
      <c r="AB144" s="159"/>
      <c r="AC144" s="159"/>
      <c r="AD144" s="159"/>
      <c r="AE144" s="159"/>
      <c r="AF144" s="159"/>
      <c r="AG144" s="159"/>
      <c r="AH144" s="159"/>
      <c r="AI144" s="159"/>
      <c r="AJ144" s="159"/>
      <c r="AK144" s="159" t="s">
        <v>1342</v>
      </c>
      <c r="AL144" s="159" t="s">
        <v>1346</v>
      </c>
      <c r="AM144" s="159" t="s">
        <v>1342</v>
      </c>
      <c r="AN144" s="159" t="s">
        <v>1355</v>
      </c>
      <c r="AO144" s="159" t="s">
        <v>141</v>
      </c>
      <c r="AP144" s="159" t="s">
        <v>3319</v>
      </c>
      <c r="AQ144" s="159" t="s">
        <v>2103</v>
      </c>
      <c r="AR144" s="159" t="s">
        <v>1348</v>
      </c>
      <c r="AS144" s="159"/>
      <c r="AT144" s="159"/>
      <c r="AU144" s="159"/>
      <c r="AV144" s="159"/>
      <c r="AW144" s="159"/>
      <c r="AX144" s="159"/>
      <c r="AY144" s="159"/>
      <c r="AZ144" s="159"/>
      <c r="BA144" s="159"/>
      <c r="BB144" s="159"/>
      <c r="BC144" s="159"/>
      <c r="BD144" s="159"/>
      <c r="BE144" s="159"/>
      <c r="BF144" s="159"/>
      <c r="BG144" s="159"/>
      <c r="BH144" s="159"/>
      <c r="BI144" s="159"/>
      <c r="BJ144" s="159"/>
      <c r="BK144" s="159"/>
      <c r="BL144" s="159"/>
      <c r="BM144" s="159"/>
      <c r="BN144" s="159"/>
      <c r="BO144" s="159"/>
      <c r="BP144" s="159"/>
      <c r="BQ144" s="159"/>
      <c r="BR144" s="159"/>
      <c r="BS144" s="159"/>
      <c r="BT144" s="159"/>
      <c r="BU144" s="159"/>
      <c r="BV144" s="159"/>
      <c r="BW144" s="159"/>
      <c r="BX144" s="159"/>
      <c r="BY144" s="159"/>
      <c r="BZ144" s="159"/>
      <c r="CA144" s="159"/>
      <c r="CB144" s="159"/>
      <c r="CC144" s="159"/>
      <c r="CD144" s="159"/>
      <c r="CE144" s="159"/>
      <c r="CF144" s="159"/>
      <c r="CG144" s="159"/>
      <c r="CH144" s="159"/>
      <c r="CI144" s="159"/>
      <c r="CJ144" s="159"/>
      <c r="CK144" s="159"/>
      <c r="CL144" s="159"/>
      <c r="CM144" s="159"/>
      <c r="CN144" s="159"/>
      <c r="CO144" s="159"/>
      <c r="CP144" s="159"/>
      <c r="CQ144" s="159"/>
      <c r="CR144" s="159"/>
      <c r="CS144" s="159"/>
      <c r="CT144" s="159"/>
      <c r="CU144" s="159"/>
      <c r="CV144" s="159"/>
      <c r="CW144" s="159"/>
      <c r="CX144" s="159"/>
      <c r="CY144" s="159"/>
      <c r="CZ144" s="159"/>
      <c r="DA144" s="223"/>
    </row>
    <row r="145" spans="2:105" x14ac:dyDescent="0.25">
      <c r="B145" s="222"/>
      <c r="C145" s="159" t="s">
        <v>3469</v>
      </c>
      <c r="D145" s="159" t="s">
        <v>3470</v>
      </c>
      <c r="E145" s="159" t="s">
        <v>118</v>
      </c>
      <c r="F145" s="159" t="s">
        <v>140</v>
      </c>
      <c r="G145" s="159"/>
      <c r="H145" s="159" t="s">
        <v>1098</v>
      </c>
      <c r="I145" s="159"/>
      <c r="J145" s="159" t="s">
        <v>1342</v>
      </c>
      <c r="K145" s="159" t="s">
        <v>1488</v>
      </c>
      <c r="L145" s="159"/>
      <c r="M145" s="159"/>
      <c r="N145" s="159" t="s">
        <v>1363</v>
      </c>
      <c r="O145" s="159" t="s">
        <v>1375</v>
      </c>
      <c r="P145" s="159" t="s">
        <v>1331</v>
      </c>
      <c r="Q145" s="159" t="s">
        <v>26</v>
      </c>
      <c r="R145" s="159" t="s">
        <v>1327</v>
      </c>
      <c r="S145" s="159" t="s">
        <v>1384</v>
      </c>
      <c r="T145" s="159" t="s">
        <v>141</v>
      </c>
      <c r="U145" s="159" t="s">
        <v>141</v>
      </c>
      <c r="V145" s="159"/>
      <c r="W145" s="159"/>
      <c r="X145" s="159"/>
      <c r="Y145" s="159"/>
      <c r="Z145" s="159"/>
      <c r="AA145" s="159"/>
      <c r="AB145" s="159"/>
      <c r="AC145" s="159"/>
      <c r="AD145" s="159"/>
      <c r="AE145" s="159"/>
      <c r="AF145" s="159"/>
      <c r="AG145" s="159"/>
      <c r="AH145" s="159"/>
      <c r="AI145" s="159"/>
      <c r="AJ145" s="159"/>
      <c r="AK145" s="159" t="s">
        <v>1342</v>
      </c>
      <c r="AL145" s="159" t="s">
        <v>1346</v>
      </c>
      <c r="AM145" s="159" t="s">
        <v>1342</v>
      </c>
      <c r="AN145" s="159" t="s">
        <v>1355</v>
      </c>
      <c r="AO145" s="159" t="s">
        <v>141</v>
      </c>
      <c r="AP145" s="159" t="s">
        <v>3319</v>
      </c>
      <c r="AQ145" s="159" t="s">
        <v>2103</v>
      </c>
      <c r="AR145" s="159" t="s">
        <v>1348</v>
      </c>
      <c r="AS145" s="159"/>
      <c r="AT145" s="159"/>
      <c r="AU145" s="159"/>
      <c r="AV145" s="159" t="s">
        <v>1405</v>
      </c>
      <c r="AW145" s="159" t="s">
        <v>3471</v>
      </c>
      <c r="AX145" s="159" t="s">
        <v>1443</v>
      </c>
      <c r="AY145" s="159" t="s">
        <v>3472</v>
      </c>
      <c r="AZ145" s="159" t="s">
        <v>2656</v>
      </c>
      <c r="BA145" s="159" t="s">
        <v>3473</v>
      </c>
      <c r="BB145" s="159" t="s">
        <v>1551</v>
      </c>
      <c r="BC145" s="159" t="s">
        <v>3474</v>
      </c>
      <c r="BD145" s="159" t="s">
        <v>1547</v>
      </c>
      <c r="BE145" s="159" t="s">
        <v>3475</v>
      </c>
      <c r="BF145" s="159" t="s">
        <v>1505</v>
      </c>
      <c r="BG145" s="159" t="s">
        <v>3476</v>
      </c>
      <c r="BH145" s="159"/>
      <c r="BI145" s="159"/>
      <c r="BJ145" s="159"/>
      <c r="BK145" s="159"/>
      <c r="BL145" s="159"/>
      <c r="BM145" s="159"/>
      <c r="BN145" s="159"/>
      <c r="BO145" s="159"/>
      <c r="BP145" s="159"/>
      <c r="BQ145" s="159"/>
      <c r="BR145" s="159"/>
      <c r="BS145" s="159"/>
      <c r="BT145" s="159"/>
      <c r="BU145" s="159"/>
      <c r="BV145" s="159"/>
      <c r="BW145" s="159"/>
      <c r="BX145" s="159"/>
      <c r="BY145" s="159"/>
      <c r="BZ145" s="159"/>
      <c r="CA145" s="159"/>
      <c r="CB145" s="159"/>
      <c r="CC145" s="159"/>
      <c r="CD145" s="159"/>
      <c r="CE145" s="159"/>
      <c r="CF145" s="159"/>
      <c r="CG145" s="159"/>
      <c r="CH145" s="159"/>
      <c r="CI145" s="159"/>
      <c r="CJ145" s="159"/>
      <c r="CK145" s="159"/>
      <c r="CL145" s="159"/>
      <c r="CM145" s="159"/>
      <c r="CN145" s="159"/>
      <c r="CO145" s="159"/>
      <c r="CP145" s="159"/>
      <c r="CQ145" s="159"/>
      <c r="CR145" s="159"/>
      <c r="CS145" s="159"/>
      <c r="CT145" s="159"/>
      <c r="CU145" s="159"/>
      <c r="CV145" s="159"/>
      <c r="CW145" s="159"/>
      <c r="CX145" s="159"/>
      <c r="CY145" s="159"/>
      <c r="CZ145" s="159"/>
      <c r="DA145" s="223"/>
    </row>
    <row r="146" spans="2:105" x14ac:dyDescent="0.25">
      <c r="B146" s="222"/>
      <c r="C146" s="159"/>
      <c r="D146" s="159" t="s">
        <v>1872</v>
      </c>
      <c r="E146" s="159"/>
      <c r="F146" s="159" t="s">
        <v>1329</v>
      </c>
      <c r="G146" s="159"/>
      <c r="H146" s="159" t="s">
        <v>1098</v>
      </c>
      <c r="I146" s="159"/>
      <c r="J146" s="159" t="s">
        <v>1342</v>
      </c>
      <c r="K146" s="159" t="s">
        <v>1881</v>
      </c>
      <c r="L146" s="159"/>
      <c r="M146" s="159"/>
      <c r="N146" s="159" t="s">
        <v>1342</v>
      </c>
      <c r="O146" s="159"/>
      <c r="P146" s="159"/>
      <c r="Q146" s="159"/>
      <c r="R146" s="159"/>
      <c r="S146" s="159" t="s">
        <v>1384</v>
      </c>
      <c r="T146" s="159" t="s">
        <v>141</v>
      </c>
      <c r="U146" s="159" t="s">
        <v>141</v>
      </c>
      <c r="V146" s="159"/>
      <c r="W146" s="159"/>
      <c r="X146" s="159"/>
      <c r="Y146" s="159"/>
      <c r="Z146" s="159"/>
      <c r="AA146" s="159"/>
      <c r="AB146" s="159"/>
      <c r="AC146" s="159"/>
      <c r="AD146" s="159"/>
      <c r="AE146" s="159"/>
      <c r="AF146" s="159"/>
      <c r="AG146" s="159"/>
      <c r="AH146" s="159"/>
      <c r="AI146" s="159"/>
      <c r="AJ146" s="159"/>
      <c r="AK146" s="159" t="s">
        <v>1342</v>
      </c>
      <c r="AL146" s="159" t="s">
        <v>1346</v>
      </c>
      <c r="AM146" s="159" t="s">
        <v>1342</v>
      </c>
      <c r="AN146" s="159" t="s">
        <v>1355</v>
      </c>
      <c r="AO146" s="159" t="s">
        <v>141</v>
      </c>
      <c r="AP146" s="159" t="s">
        <v>3319</v>
      </c>
      <c r="AQ146" s="159" t="s">
        <v>2103</v>
      </c>
      <c r="AR146" s="159" t="s">
        <v>1348</v>
      </c>
      <c r="AS146" s="159"/>
      <c r="AT146" s="159"/>
      <c r="AU146" s="159"/>
      <c r="AV146" s="159"/>
      <c r="AW146" s="159"/>
      <c r="AX146" s="159"/>
      <c r="AY146" s="159"/>
      <c r="AZ146" s="159"/>
      <c r="BA146" s="159"/>
      <c r="BB146" s="159"/>
      <c r="BC146" s="159"/>
      <c r="BD146" s="159"/>
      <c r="BE146" s="159"/>
      <c r="BF146" s="159"/>
      <c r="BG146" s="159"/>
      <c r="BH146" s="159"/>
      <c r="BI146" s="159"/>
      <c r="BJ146" s="159"/>
      <c r="BK146" s="159"/>
      <c r="BL146" s="159"/>
      <c r="BM146" s="159"/>
      <c r="BN146" s="159"/>
      <c r="BO146" s="159"/>
      <c r="BP146" s="159"/>
      <c r="BQ146" s="159"/>
      <c r="BR146" s="159"/>
      <c r="BS146" s="159"/>
      <c r="BT146" s="159"/>
      <c r="BU146" s="159"/>
      <c r="BV146" s="159"/>
      <c r="BW146" s="159"/>
      <c r="BX146" s="159"/>
      <c r="BY146" s="159"/>
      <c r="BZ146" s="159"/>
      <c r="CA146" s="159"/>
      <c r="CB146" s="159"/>
      <c r="CC146" s="159"/>
      <c r="CD146" s="159"/>
      <c r="CE146" s="159"/>
      <c r="CF146" s="159"/>
      <c r="CG146" s="159"/>
      <c r="CH146" s="159"/>
      <c r="CI146" s="159"/>
      <c r="CJ146" s="159"/>
      <c r="CK146" s="159"/>
      <c r="CL146" s="159"/>
      <c r="CM146" s="159"/>
      <c r="CN146" s="159"/>
      <c r="CO146" s="159"/>
      <c r="CP146" s="159"/>
      <c r="CQ146" s="159"/>
      <c r="CR146" s="159"/>
      <c r="CS146" s="159"/>
      <c r="CT146" s="159"/>
      <c r="CU146" s="159"/>
      <c r="CV146" s="159"/>
      <c r="CW146" s="159"/>
      <c r="CX146" s="159"/>
      <c r="CY146" s="159"/>
      <c r="CZ146" s="159"/>
      <c r="DA146" s="223"/>
    </row>
    <row r="147" spans="2:105" x14ac:dyDescent="0.25">
      <c r="B147" s="222"/>
      <c r="C147" s="159" t="s">
        <v>1886</v>
      </c>
      <c r="D147" s="159" t="s">
        <v>1887</v>
      </c>
      <c r="E147" s="159" t="s">
        <v>66</v>
      </c>
      <c r="F147" s="159" t="s">
        <v>102</v>
      </c>
      <c r="G147" s="159"/>
      <c r="H147" s="159" t="s">
        <v>1098</v>
      </c>
      <c r="I147" s="159"/>
      <c r="J147" s="159" t="s">
        <v>1342</v>
      </c>
      <c r="K147" s="159" t="s">
        <v>1625</v>
      </c>
      <c r="L147" s="159" t="s">
        <v>3477</v>
      </c>
      <c r="M147" s="159" t="s">
        <v>3478</v>
      </c>
      <c r="N147" s="159" t="s">
        <v>1342</v>
      </c>
      <c r="O147" s="159" t="s">
        <v>1384</v>
      </c>
      <c r="P147" s="159" t="s">
        <v>1335</v>
      </c>
      <c r="Q147" s="159" t="s">
        <v>29</v>
      </c>
      <c r="R147" s="159" t="s">
        <v>1327</v>
      </c>
      <c r="S147" s="159" t="s">
        <v>1375</v>
      </c>
      <c r="T147" s="159" t="s">
        <v>167</v>
      </c>
      <c r="U147" s="159" t="s">
        <v>167</v>
      </c>
      <c r="V147" s="159"/>
      <c r="W147" s="159"/>
      <c r="X147" s="159"/>
      <c r="Y147" s="159"/>
      <c r="Z147" s="159"/>
      <c r="AA147" s="159"/>
      <c r="AB147" s="159"/>
      <c r="AC147" s="159"/>
      <c r="AD147" s="159"/>
      <c r="AE147" s="159"/>
      <c r="AF147" s="159"/>
      <c r="AG147" s="159"/>
      <c r="AH147" s="159"/>
      <c r="AI147" s="159"/>
      <c r="AJ147" s="159"/>
      <c r="AK147" s="159" t="s">
        <v>1342</v>
      </c>
      <c r="AL147" s="159" t="s">
        <v>1346</v>
      </c>
      <c r="AM147" s="159" t="s">
        <v>1342</v>
      </c>
      <c r="AN147" s="159" t="s">
        <v>1352</v>
      </c>
      <c r="AO147" s="159" t="s">
        <v>167</v>
      </c>
      <c r="AP147" s="159" t="s">
        <v>3479</v>
      </c>
      <c r="AQ147" s="159" t="s">
        <v>1806</v>
      </c>
      <c r="AR147" s="159" t="s">
        <v>1484</v>
      </c>
      <c r="AS147" s="159" t="s">
        <v>1349</v>
      </c>
      <c r="AT147" s="159"/>
      <c r="AU147" s="159" t="s">
        <v>3477</v>
      </c>
      <c r="AV147" s="159" t="s">
        <v>1352</v>
      </c>
      <c r="AW147" s="159" t="s">
        <v>3480</v>
      </c>
      <c r="AX147" s="159" t="s">
        <v>1444</v>
      </c>
      <c r="AY147" s="159" t="s">
        <v>1692</v>
      </c>
      <c r="AZ147" s="159" t="s">
        <v>1548</v>
      </c>
      <c r="BA147" s="159" t="s">
        <v>2355</v>
      </c>
      <c r="BB147" s="159" t="s">
        <v>1438</v>
      </c>
      <c r="BC147" s="159" t="s">
        <v>1798</v>
      </c>
      <c r="BD147" s="159" t="s">
        <v>1350</v>
      </c>
      <c r="BE147" s="159" t="s">
        <v>1574</v>
      </c>
      <c r="BF147" s="159" t="s">
        <v>1501</v>
      </c>
      <c r="BG147" s="159" t="s">
        <v>2323</v>
      </c>
      <c r="BH147" s="159" t="s">
        <v>1359</v>
      </c>
      <c r="BI147" s="159" t="s">
        <v>1517</v>
      </c>
      <c r="BJ147" s="159"/>
      <c r="BK147" s="159"/>
      <c r="BL147" s="159"/>
      <c r="BM147" s="159"/>
      <c r="BN147" s="159"/>
      <c r="BO147" s="159"/>
      <c r="BP147" s="159"/>
      <c r="BQ147" s="159"/>
      <c r="BR147" s="159"/>
      <c r="BS147" s="159"/>
      <c r="BT147" s="159"/>
      <c r="BU147" s="159"/>
      <c r="BV147" s="159"/>
      <c r="BW147" s="159"/>
      <c r="BX147" s="159"/>
      <c r="BY147" s="159"/>
      <c r="BZ147" s="159"/>
      <c r="CA147" s="159"/>
      <c r="CB147" s="159"/>
      <c r="CC147" s="159"/>
      <c r="CD147" s="159"/>
      <c r="CE147" s="159"/>
      <c r="CF147" s="159"/>
      <c r="CG147" s="159"/>
      <c r="CH147" s="159"/>
      <c r="CI147" s="159"/>
      <c r="CJ147" s="159"/>
      <c r="CK147" s="159"/>
      <c r="CL147" s="159"/>
      <c r="CM147" s="159"/>
      <c r="CN147" s="159"/>
      <c r="CO147" s="159"/>
      <c r="CP147" s="159"/>
      <c r="CQ147" s="159"/>
      <c r="CR147" s="159"/>
      <c r="CS147" s="159"/>
      <c r="CT147" s="159"/>
      <c r="CU147" s="159"/>
      <c r="CV147" s="159"/>
      <c r="CW147" s="159"/>
      <c r="CX147" s="159"/>
      <c r="CY147" s="159"/>
      <c r="CZ147" s="159"/>
      <c r="DA147" s="223"/>
    </row>
    <row r="148" spans="2:105" x14ac:dyDescent="0.25">
      <c r="B148" s="222"/>
      <c r="C148" s="159" t="s">
        <v>1873</v>
      </c>
      <c r="D148" s="159" t="s">
        <v>1874</v>
      </c>
      <c r="E148" s="159" t="s">
        <v>145</v>
      </c>
      <c r="F148" s="159" t="s">
        <v>135</v>
      </c>
      <c r="G148" s="159"/>
      <c r="H148" s="159" t="s">
        <v>1098</v>
      </c>
      <c r="I148" s="159"/>
      <c r="J148" s="159" t="s">
        <v>1342</v>
      </c>
      <c r="K148" s="159" t="s">
        <v>1952</v>
      </c>
      <c r="L148" s="159" t="s">
        <v>3481</v>
      </c>
      <c r="M148" s="159" t="s">
        <v>3482</v>
      </c>
      <c r="N148" s="159" t="s">
        <v>1342</v>
      </c>
      <c r="O148" s="159" t="s">
        <v>1375</v>
      </c>
      <c r="P148" s="159" t="s">
        <v>1331</v>
      </c>
      <c r="Q148" s="159" t="s">
        <v>26</v>
      </c>
      <c r="R148" s="159" t="s">
        <v>1327</v>
      </c>
      <c r="S148" s="159" t="s">
        <v>1375</v>
      </c>
      <c r="T148" s="159" t="s">
        <v>167</v>
      </c>
      <c r="U148" s="159" t="s">
        <v>167</v>
      </c>
      <c r="V148" s="159"/>
      <c r="W148" s="159"/>
      <c r="X148" s="159"/>
      <c r="Y148" s="159"/>
      <c r="Z148" s="159"/>
      <c r="AA148" s="159"/>
      <c r="AB148" s="159"/>
      <c r="AC148" s="159"/>
      <c r="AD148" s="159"/>
      <c r="AE148" s="159"/>
      <c r="AF148" s="159"/>
      <c r="AG148" s="159"/>
      <c r="AH148" s="159"/>
      <c r="AI148" s="159"/>
      <c r="AJ148" s="159"/>
      <c r="AK148" s="159" t="s">
        <v>1342</v>
      </c>
      <c r="AL148" s="159" t="s">
        <v>1346</v>
      </c>
      <c r="AM148" s="159" t="s">
        <v>1342</v>
      </c>
      <c r="AN148" s="159" t="s">
        <v>1352</v>
      </c>
      <c r="AO148" s="159" t="s">
        <v>167</v>
      </c>
      <c r="AP148" s="159" t="s">
        <v>3479</v>
      </c>
      <c r="AQ148" s="159" t="s">
        <v>1806</v>
      </c>
      <c r="AR148" s="159" t="s">
        <v>1484</v>
      </c>
      <c r="AS148" s="159" t="s">
        <v>1363</v>
      </c>
      <c r="AT148" s="159"/>
      <c r="AU148" s="159" t="s">
        <v>3481</v>
      </c>
      <c r="AV148" s="159" t="s">
        <v>1352</v>
      </c>
      <c r="AW148" s="159" t="s">
        <v>3483</v>
      </c>
      <c r="AX148" s="159" t="s">
        <v>1444</v>
      </c>
      <c r="AY148" s="159" t="s">
        <v>2136</v>
      </c>
      <c r="AZ148" s="159" t="s">
        <v>1548</v>
      </c>
      <c r="BA148" s="159" t="s">
        <v>3484</v>
      </c>
      <c r="BB148" s="159" t="s">
        <v>1438</v>
      </c>
      <c r="BC148" s="159" t="s">
        <v>1365</v>
      </c>
      <c r="BD148" s="159" t="s">
        <v>1350</v>
      </c>
      <c r="BE148" s="159" t="s">
        <v>1652</v>
      </c>
      <c r="BF148" s="159" t="s">
        <v>1501</v>
      </c>
      <c r="BG148" s="159" t="s">
        <v>3485</v>
      </c>
      <c r="BH148" s="159" t="s">
        <v>1359</v>
      </c>
      <c r="BI148" s="159" t="s">
        <v>3486</v>
      </c>
      <c r="BJ148" s="159"/>
      <c r="BK148" s="159"/>
      <c r="BL148" s="159"/>
      <c r="BM148" s="159"/>
      <c r="BN148" s="159"/>
      <c r="BO148" s="159"/>
      <c r="BP148" s="159"/>
      <c r="BQ148" s="159"/>
      <c r="BR148" s="159"/>
      <c r="BS148" s="159"/>
      <c r="BT148" s="159"/>
      <c r="BU148" s="159"/>
      <c r="BV148" s="159"/>
      <c r="BW148" s="159"/>
      <c r="BX148" s="159"/>
      <c r="BY148" s="159"/>
      <c r="BZ148" s="159"/>
      <c r="CA148" s="159"/>
      <c r="CB148" s="159"/>
      <c r="CC148" s="159"/>
      <c r="CD148" s="159"/>
      <c r="CE148" s="159"/>
      <c r="CF148" s="159"/>
      <c r="CG148" s="159"/>
      <c r="CH148" s="159"/>
      <c r="CI148" s="159"/>
      <c r="CJ148" s="159"/>
      <c r="CK148" s="159"/>
      <c r="CL148" s="159"/>
      <c r="CM148" s="159"/>
      <c r="CN148" s="159"/>
      <c r="CO148" s="159"/>
      <c r="CP148" s="159"/>
      <c r="CQ148" s="159"/>
      <c r="CR148" s="159"/>
      <c r="CS148" s="159"/>
      <c r="CT148" s="159"/>
      <c r="CU148" s="159"/>
      <c r="CV148" s="159"/>
      <c r="CW148" s="159"/>
      <c r="CX148" s="159"/>
      <c r="CY148" s="159"/>
      <c r="CZ148" s="159"/>
      <c r="DA148" s="223"/>
    </row>
    <row r="149" spans="2:105" x14ac:dyDescent="0.25">
      <c r="B149" s="222"/>
      <c r="C149" s="159" t="s">
        <v>1879</v>
      </c>
      <c r="D149" s="159" t="s">
        <v>1880</v>
      </c>
      <c r="E149" s="159" t="s">
        <v>42</v>
      </c>
      <c r="F149" s="159" t="s">
        <v>114</v>
      </c>
      <c r="G149" s="159"/>
      <c r="H149" s="159" t="s">
        <v>1098</v>
      </c>
      <c r="I149" s="159"/>
      <c r="J149" s="159" t="s">
        <v>1342</v>
      </c>
      <c r="K149" s="159" t="s">
        <v>1431</v>
      </c>
      <c r="L149" s="159" t="s">
        <v>3487</v>
      </c>
      <c r="M149" s="159" t="s">
        <v>1735</v>
      </c>
      <c r="N149" s="159" t="s">
        <v>1342</v>
      </c>
      <c r="O149" s="159" t="s">
        <v>1375</v>
      </c>
      <c r="P149" s="159" t="s">
        <v>1331</v>
      </c>
      <c r="Q149" s="159" t="s">
        <v>26</v>
      </c>
      <c r="R149" s="159" t="s">
        <v>1327</v>
      </c>
      <c r="S149" s="159" t="s">
        <v>1375</v>
      </c>
      <c r="T149" s="159" t="s">
        <v>167</v>
      </c>
      <c r="U149" s="159" t="s">
        <v>167</v>
      </c>
      <c r="V149" s="159"/>
      <c r="W149" s="159"/>
      <c r="X149" s="159"/>
      <c r="Y149" s="159"/>
      <c r="Z149" s="159"/>
      <c r="AA149" s="159"/>
      <c r="AB149" s="159"/>
      <c r="AC149" s="159"/>
      <c r="AD149" s="159"/>
      <c r="AE149" s="159"/>
      <c r="AF149" s="159"/>
      <c r="AG149" s="159"/>
      <c r="AH149" s="159"/>
      <c r="AI149" s="159"/>
      <c r="AJ149" s="159"/>
      <c r="AK149" s="159" t="s">
        <v>1342</v>
      </c>
      <c r="AL149" s="159" t="s">
        <v>1346</v>
      </c>
      <c r="AM149" s="159" t="s">
        <v>1342</v>
      </c>
      <c r="AN149" s="159" t="s">
        <v>1352</v>
      </c>
      <c r="AO149" s="159" t="s">
        <v>167</v>
      </c>
      <c r="AP149" s="159" t="s">
        <v>3479</v>
      </c>
      <c r="AQ149" s="159" t="s">
        <v>1806</v>
      </c>
      <c r="AR149" s="159" t="s">
        <v>1484</v>
      </c>
      <c r="AS149" s="159" t="s">
        <v>1344</v>
      </c>
      <c r="AT149" s="159"/>
      <c r="AU149" s="159" t="s">
        <v>3487</v>
      </c>
      <c r="AV149" s="159" t="s">
        <v>1352</v>
      </c>
      <c r="AW149" s="159" t="s">
        <v>3488</v>
      </c>
      <c r="AX149" s="159" t="s">
        <v>1444</v>
      </c>
      <c r="AY149" s="159" t="s">
        <v>3489</v>
      </c>
      <c r="AZ149" s="159" t="s">
        <v>1548</v>
      </c>
      <c r="BA149" s="159" t="s">
        <v>3490</v>
      </c>
      <c r="BB149" s="159" t="s">
        <v>1438</v>
      </c>
      <c r="BC149" s="159" t="s">
        <v>3295</v>
      </c>
      <c r="BD149" s="159" t="s">
        <v>1350</v>
      </c>
      <c r="BE149" s="159" t="s">
        <v>1476</v>
      </c>
      <c r="BF149" s="159" t="s">
        <v>1501</v>
      </c>
      <c r="BG149" s="159" t="s">
        <v>2860</v>
      </c>
      <c r="BH149" s="159" t="s">
        <v>1359</v>
      </c>
      <c r="BI149" s="159" t="s">
        <v>3183</v>
      </c>
      <c r="BJ149" s="159"/>
      <c r="BK149" s="159"/>
      <c r="BL149" s="159"/>
      <c r="BM149" s="159"/>
      <c r="BN149" s="159"/>
      <c r="BO149" s="159"/>
      <c r="BP149" s="159"/>
      <c r="BQ149" s="159"/>
      <c r="BR149" s="159"/>
      <c r="BS149" s="159"/>
      <c r="BT149" s="159"/>
      <c r="BU149" s="159"/>
      <c r="BV149" s="159"/>
      <c r="BW149" s="159"/>
      <c r="BX149" s="159"/>
      <c r="BY149" s="159"/>
      <c r="BZ149" s="159"/>
      <c r="CA149" s="159"/>
      <c r="CB149" s="159"/>
      <c r="CC149" s="159"/>
      <c r="CD149" s="159"/>
      <c r="CE149" s="159"/>
      <c r="CF149" s="159"/>
      <c r="CG149" s="159"/>
      <c r="CH149" s="159"/>
      <c r="CI149" s="159"/>
      <c r="CJ149" s="159"/>
      <c r="CK149" s="159"/>
      <c r="CL149" s="159"/>
      <c r="CM149" s="159"/>
      <c r="CN149" s="159"/>
      <c r="CO149" s="159"/>
      <c r="CP149" s="159"/>
      <c r="CQ149" s="159"/>
      <c r="CR149" s="159"/>
      <c r="CS149" s="159"/>
      <c r="CT149" s="159"/>
      <c r="CU149" s="159"/>
      <c r="CV149" s="159"/>
      <c r="CW149" s="159"/>
      <c r="CX149" s="159"/>
      <c r="CY149" s="159"/>
      <c r="CZ149" s="159"/>
      <c r="DA149" s="223"/>
    </row>
    <row r="150" spans="2:105" x14ac:dyDescent="0.25">
      <c r="B150" s="222"/>
      <c r="C150" s="159" t="s">
        <v>1876</v>
      </c>
      <c r="D150" s="159" t="s">
        <v>1877</v>
      </c>
      <c r="E150" s="159" t="s">
        <v>62</v>
      </c>
      <c r="F150" s="159" t="s">
        <v>168</v>
      </c>
      <c r="G150" s="159"/>
      <c r="H150" s="159" t="s">
        <v>1098</v>
      </c>
      <c r="I150" s="159"/>
      <c r="J150" s="159" t="s">
        <v>1342</v>
      </c>
      <c r="K150" s="159" t="s">
        <v>1366</v>
      </c>
      <c r="L150" s="159" t="s">
        <v>1490</v>
      </c>
      <c r="M150" s="159" t="s">
        <v>1829</v>
      </c>
      <c r="N150" s="159" t="s">
        <v>1342</v>
      </c>
      <c r="O150" s="159" t="s">
        <v>1375</v>
      </c>
      <c r="P150" s="159" t="s">
        <v>1331</v>
      </c>
      <c r="Q150" s="159" t="s">
        <v>26</v>
      </c>
      <c r="R150" s="159" t="s">
        <v>1327</v>
      </c>
      <c r="S150" s="159" t="s">
        <v>1375</v>
      </c>
      <c r="T150" s="159" t="s">
        <v>167</v>
      </c>
      <c r="U150" s="159" t="s">
        <v>167</v>
      </c>
      <c r="V150" s="159"/>
      <c r="W150" s="159"/>
      <c r="X150" s="159"/>
      <c r="Y150" s="159"/>
      <c r="Z150" s="159"/>
      <c r="AA150" s="159"/>
      <c r="AB150" s="159"/>
      <c r="AC150" s="159"/>
      <c r="AD150" s="159"/>
      <c r="AE150" s="159"/>
      <c r="AF150" s="159"/>
      <c r="AG150" s="159"/>
      <c r="AH150" s="159"/>
      <c r="AI150" s="159"/>
      <c r="AJ150" s="159"/>
      <c r="AK150" s="159" t="s">
        <v>1342</v>
      </c>
      <c r="AL150" s="159" t="s">
        <v>1346</v>
      </c>
      <c r="AM150" s="159" t="s">
        <v>1342</v>
      </c>
      <c r="AN150" s="159" t="s">
        <v>1352</v>
      </c>
      <c r="AO150" s="159" t="s">
        <v>167</v>
      </c>
      <c r="AP150" s="159" t="s">
        <v>3479</v>
      </c>
      <c r="AQ150" s="159" t="s">
        <v>1806</v>
      </c>
      <c r="AR150" s="159" t="s">
        <v>1484</v>
      </c>
      <c r="AS150" s="159" t="s">
        <v>1375</v>
      </c>
      <c r="AT150" s="159"/>
      <c r="AU150" s="159" t="s">
        <v>1490</v>
      </c>
      <c r="AV150" s="159" t="s">
        <v>1352</v>
      </c>
      <c r="AW150" s="159" t="s">
        <v>2088</v>
      </c>
      <c r="AX150" s="159" t="s">
        <v>1444</v>
      </c>
      <c r="AY150" s="159" t="s">
        <v>1658</v>
      </c>
      <c r="AZ150" s="159" t="s">
        <v>1548</v>
      </c>
      <c r="BA150" s="159" t="s">
        <v>1775</v>
      </c>
      <c r="BB150" s="159" t="s">
        <v>1438</v>
      </c>
      <c r="BC150" s="159" t="s">
        <v>3421</v>
      </c>
      <c r="BD150" s="159" t="s">
        <v>1350</v>
      </c>
      <c r="BE150" s="159" t="s">
        <v>2106</v>
      </c>
      <c r="BF150" s="159" t="s">
        <v>1501</v>
      </c>
      <c r="BG150" s="159" t="s">
        <v>1740</v>
      </c>
      <c r="BH150" s="159" t="s">
        <v>1359</v>
      </c>
      <c r="BI150" s="159" t="s">
        <v>3491</v>
      </c>
      <c r="BJ150" s="159"/>
      <c r="BK150" s="159"/>
      <c r="BL150" s="159"/>
      <c r="BM150" s="159"/>
      <c r="BN150" s="159"/>
      <c r="BO150" s="159"/>
      <c r="BP150" s="159"/>
      <c r="BQ150" s="159"/>
      <c r="BR150" s="159"/>
      <c r="BS150" s="159"/>
      <c r="BT150" s="159"/>
      <c r="BU150" s="159"/>
      <c r="BV150" s="159"/>
      <c r="BW150" s="159"/>
      <c r="BX150" s="159"/>
      <c r="BY150" s="159"/>
      <c r="BZ150" s="159"/>
      <c r="CA150" s="159"/>
      <c r="CB150" s="159"/>
      <c r="CC150" s="159"/>
      <c r="CD150" s="159"/>
      <c r="CE150" s="159"/>
      <c r="CF150" s="159"/>
      <c r="CG150" s="159"/>
      <c r="CH150" s="159"/>
      <c r="CI150" s="159"/>
      <c r="CJ150" s="159"/>
      <c r="CK150" s="159"/>
      <c r="CL150" s="159"/>
      <c r="CM150" s="159"/>
      <c r="CN150" s="159"/>
      <c r="CO150" s="159"/>
      <c r="CP150" s="159"/>
      <c r="CQ150" s="159"/>
      <c r="CR150" s="159"/>
      <c r="CS150" s="159"/>
      <c r="CT150" s="159"/>
      <c r="CU150" s="159"/>
      <c r="CV150" s="159"/>
      <c r="CW150" s="159"/>
      <c r="CX150" s="159"/>
      <c r="CY150" s="159"/>
      <c r="CZ150" s="159"/>
      <c r="DA150" s="223"/>
    </row>
    <row r="151" spans="2:105" x14ac:dyDescent="0.25">
      <c r="B151" s="222"/>
      <c r="C151" s="159" t="s">
        <v>1898</v>
      </c>
      <c r="D151" s="159" t="s">
        <v>1899</v>
      </c>
      <c r="E151" s="159" t="s">
        <v>53</v>
      </c>
      <c r="F151" s="159" t="s">
        <v>21</v>
      </c>
      <c r="G151" s="159"/>
      <c r="H151" s="159" t="s">
        <v>1098</v>
      </c>
      <c r="I151" s="159"/>
      <c r="J151" s="159" t="s">
        <v>1342</v>
      </c>
      <c r="K151" s="159" t="s">
        <v>1875</v>
      </c>
      <c r="L151" s="159" t="s">
        <v>3492</v>
      </c>
      <c r="M151" s="159" t="s">
        <v>3493</v>
      </c>
      <c r="N151" s="159" t="s">
        <v>1342</v>
      </c>
      <c r="O151" s="159" t="s">
        <v>1363</v>
      </c>
      <c r="P151" s="159" t="s">
        <v>1328</v>
      </c>
      <c r="Q151" s="159" t="s">
        <v>13</v>
      </c>
      <c r="R151" s="159" t="s">
        <v>1327</v>
      </c>
      <c r="S151" s="159" t="s">
        <v>1375</v>
      </c>
      <c r="T151" s="159" t="s">
        <v>167</v>
      </c>
      <c r="U151" s="159" t="s">
        <v>167</v>
      </c>
      <c r="V151" s="159"/>
      <c r="W151" s="159"/>
      <c r="X151" s="159"/>
      <c r="Y151" s="159"/>
      <c r="Z151" s="159"/>
      <c r="AA151" s="159"/>
      <c r="AB151" s="159"/>
      <c r="AC151" s="159"/>
      <c r="AD151" s="159"/>
      <c r="AE151" s="159"/>
      <c r="AF151" s="159"/>
      <c r="AG151" s="159"/>
      <c r="AH151" s="159"/>
      <c r="AI151" s="159"/>
      <c r="AJ151" s="159"/>
      <c r="AK151" s="159" t="s">
        <v>1342</v>
      </c>
      <c r="AL151" s="159" t="s">
        <v>1346</v>
      </c>
      <c r="AM151" s="159" t="s">
        <v>1342</v>
      </c>
      <c r="AN151" s="159" t="s">
        <v>1352</v>
      </c>
      <c r="AO151" s="159" t="s">
        <v>167</v>
      </c>
      <c r="AP151" s="159" t="s">
        <v>3479</v>
      </c>
      <c r="AQ151" s="159" t="s">
        <v>1806</v>
      </c>
      <c r="AR151" s="159" t="s">
        <v>1484</v>
      </c>
      <c r="AS151" s="159" t="s">
        <v>1384</v>
      </c>
      <c r="AT151" s="159"/>
      <c r="AU151" s="159" t="s">
        <v>3492</v>
      </c>
      <c r="AV151" s="159" t="s">
        <v>1352</v>
      </c>
      <c r="AW151" s="159" t="s">
        <v>3494</v>
      </c>
      <c r="AX151" s="159" t="s">
        <v>1444</v>
      </c>
      <c r="AY151" s="159" t="s">
        <v>2315</v>
      </c>
      <c r="AZ151" s="159" t="s">
        <v>1548</v>
      </c>
      <c r="BA151" s="159" t="s">
        <v>1729</v>
      </c>
      <c r="BB151" s="159" t="s">
        <v>1438</v>
      </c>
      <c r="BC151" s="159" t="s">
        <v>2027</v>
      </c>
      <c r="BD151" s="159" t="s">
        <v>1350</v>
      </c>
      <c r="BE151" s="159" t="s">
        <v>2051</v>
      </c>
      <c r="BF151" s="159" t="s">
        <v>1501</v>
      </c>
      <c r="BG151" s="159" t="s">
        <v>3495</v>
      </c>
      <c r="BH151" s="159" t="s">
        <v>1359</v>
      </c>
      <c r="BI151" s="159" t="s">
        <v>2565</v>
      </c>
      <c r="BJ151" s="159"/>
      <c r="BK151" s="159"/>
      <c r="BL151" s="159"/>
      <c r="BM151" s="159"/>
      <c r="BN151" s="159"/>
      <c r="BO151" s="159"/>
      <c r="BP151" s="159"/>
      <c r="BQ151" s="159"/>
      <c r="BR151" s="159"/>
      <c r="BS151" s="159"/>
      <c r="BT151" s="159"/>
      <c r="BU151" s="159"/>
      <c r="BV151" s="159"/>
      <c r="BW151" s="159"/>
      <c r="BX151" s="159"/>
      <c r="BY151" s="159"/>
      <c r="BZ151" s="159"/>
      <c r="CA151" s="159"/>
      <c r="CB151" s="159"/>
      <c r="CC151" s="159"/>
      <c r="CD151" s="159"/>
      <c r="CE151" s="159"/>
      <c r="CF151" s="159"/>
      <c r="CG151" s="159"/>
      <c r="CH151" s="159"/>
      <c r="CI151" s="159"/>
      <c r="CJ151" s="159"/>
      <c r="CK151" s="159"/>
      <c r="CL151" s="159"/>
      <c r="CM151" s="159"/>
      <c r="CN151" s="159"/>
      <c r="CO151" s="159"/>
      <c r="CP151" s="159"/>
      <c r="CQ151" s="159"/>
      <c r="CR151" s="159"/>
      <c r="CS151" s="159"/>
      <c r="CT151" s="159"/>
      <c r="CU151" s="159"/>
      <c r="CV151" s="159"/>
      <c r="CW151" s="159"/>
      <c r="CX151" s="159"/>
      <c r="CY151" s="159"/>
      <c r="CZ151" s="159"/>
      <c r="DA151" s="223"/>
    </row>
    <row r="152" spans="2:105" x14ac:dyDescent="0.25">
      <c r="B152" s="222"/>
      <c r="C152" s="159" t="s">
        <v>1891</v>
      </c>
      <c r="D152" s="159" t="s">
        <v>1892</v>
      </c>
      <c r="E152" s="159" t="s">
        <v>169</v>
      </c>
      <c r="F152" s="159" t="s">
        <v>170</v>
      </c>
      <c r="G152" s="159"/>
      <c r="H152" s="159" t="s">
        <v>1098</v>
      </c>
      <c r="I152" s="159"/>
      <c r="J152" s="159" t="s">
        <v>1342</v>
      </c>
      <c r="K152" s="159" t="s">
        <v>2148</v>
      </c>
      <c r="L152" s="159" t="s">
        <v>3496</v>
      </c>
      <c r="M152" s="159" t="s">
        <v>3497</v>
      </c>
      <c r="N152" s="159" t="s">
        <v>1342</v>
      </c>
      <c r="O152" s="159" t="s">
        <v>1349</v>
      </c>
      <c r="P152" s="159" t="s">
        <v>1330</v>
      </c>
      <c r="Q152" s="159" t="s">
        <v>3</v>
      </c>
      <c r="R152" s="159" t="s">
        <v>1327</v>
      </c>
      <c r="S152" s="159" t="s">
        <v>1375</v>
      </c>
      <c r="T152" s="159" t="s">
        <v>167</v>
      </c>
      <c r="U152" s="159" t="s">
        <v>167</v>
      </c>
      <c r="V152" s="159"/>
      <c r="W152" s="159"/>
      <c r="X152" s="159"/>
      <c r="Y152" s="159"/>
      <c r="Z152" s="159"/>
      <c r="AA152" s="159"/>
      <c r="AB152" s="159"/>
      <c r="AC152" s="159"/>
      <c r="AD152" s="159"/>
      <c r="AE152" s="159"/>
      <c r="AF152" s="159"/>
      <c r="AG152" s="159"/>
      <c r="AH152" s="159"/>
      <c r="AI152" s="159"/>
      <c r="AJ152" s="159"/>
      <c r="AK152" s="159" t="s">
        <v>1342</v>
      </c>
      <c r="AL152" s="159" t="s">
        <v>1346</v>
      </c>
      <c r="AM152" s="159" t="s">
        <v>1342</v>
      </c>
      <c r="AN152" s="159" t="s">
        <v>1352</v>
      </c>
      <c r="AO152" s="159" t="s">
        <v>167</v>
      </c>
      <c r="AP152" s="159" t="s">
        <v>3479</v>
      </c>
      <c r="AQ152" s="159" t="s">
        <v>1806</v>
      </c>
      <c r="AR152" s="159" t="s">
        <v>1484</v>
      </c>
      <c r="AS152" s="159" t="s">
        <v>1477</v>
      </c>
      <c r="AT152" s="159"/>
      <c r="AU152" s="159" t="s">
        <v>3496</v>
      </c>
      <c r="AV152" s="159" t="s">
        <v>1352</v>
      </c>
      <c r="AW152" s="159" t="s">
        <v>3498</v>
      </c>
      <c r="AX152" s="159" t="s">
        <v>1444</v>
      </c>
      <c r="AY152" s="159" t="s">
        <v>3499</v>
      </c>
      <c r="AZ152" s="159" t="s">
        <v>1548</v>
      </c>
      <c r="BA152" s="159" t="s">
        <v>1421</v>
      </c>
      <c r="BB152" s="159" t="s">
        <v>1438</v>
      </c>
      <c r="BC152" s="159" t="s">
        <v>2240</v>
      </c>
      <c r="BD152" s="159" t="s">
        <v>1350</v>
      </c>
      <c r="BE152" s="159" t="s">
        <v>2270</v>
      </c>
      <c r="BF152" s="159" t="s">
        <v>1501</v>
      </c>
      <c r="BG152" s="159" t="s">
        <v>3500</v>
      </c>
      <c r="BH152" s="159" t="s">
        <v>1359</v>
      </c>
      <c r="BI152" s="159" t="s">
        <v>3501</v>
      </c>
      <c r="BJ152" s="159"/>
      <c r="BK152" s="159"/>
      <c r="BL152" s="159"/>
      <c r="BM152" s="159"/>
      <c r="BN152" s="159"/>
      <c r="BO152" s="159"/>
      <c r="BP152" s="159"/>
      <c r="BQ152" s="159"/>
      <c r="BR152" s="159"/>
      <c r="BS152" s="159"/>
      <c r="BT152" s="159"/>
      <c r="BU152" s="159"/>
      <c r="BV152" s="159"/>
      <c r="BW152" s="159"/>
      <c r="BX152" s="159"/>
      <c r="BY152" s="159"/>
      <c r="BZ152" s="159"/>
      <c r="CA152" s="159"/>
      <c r="CB152" s="159"/>
      <c r="CC152" s="159"/>
      <c r="CD152" s="159"/>
      <c r="CE152" s="159"/>
      <c r="CF152" s="159"/>
      <c r="CG152" s="159"/>
      <c r="CH152" s="159"/>
      <c r="CI152" s="159"/>
      <c r="CJ152" s="159"/>
      <c r="CK152" s="159"/>
      <c r="CL152" s="159"/>
      <c r="CM152" s="159"/>
      <c r="CN152" s="159"/>
      <c r="CO152" s="159"/>
      <c r="CP152" s="159"/>
      <c r="CQ152" s="159"/>
      <c r="CR152" s="159"/>
      <c r="CS152" s="159"/>
      <c r="CT152" s="159"/>
      <c r="CU152" s="159"/>
      <c r="CV152" s="159"/>
      <c r="CW152" s="159"/>
      <c r="CX152" s="159"/>
      <c r="CY152" s="159"/>
      <c r="CZ152" s="159"/>
      <c r="DA152" s="223"/>
    </row>
    <row r="153" spans="2:105" x14ac:dyDescent="0.25">
      <c r="B153" s="222"/>
      <c r="C153" s="159" t="s">
        <v>1917</v>
      </c>
      <c r="D153" s="159" t="s">
        <v>1918</v>
      </c>
      <c r="E153" s="159" t="s">
        <v>175</v>
      </c>
      <c r="F153" s="159" t="s">
        <v>176</v>
      </c>
      <c r="G153" s="159"/>
      <c r="H153" s="159" t="s">
        <v>1098</v>
      </c>
      <c r="I153" s="159"/>
      <c r="J153" s="159" t="s">
        <v>1342</v>
      </c>
      <c r="K153" s="159" t="s">
        <v>1476</v>
      </c>
      <c r="L153" s="159" t="s">
        <v>3502</v>
      </c>
      <c r="M153" s="159" t="s">
        <v>3423</v>
      </c>
      <c r="N153" s="159" t="s">
        <v>1342</v>
      </c>
      <c r="O153" s="159" t="s">
        <v>1349</v>
      </c>
      <c r="P153" s="159" t="s">
        <v>1330</v>
      </c>
      <c r="Q153" s="159" t="s">
        <v>3</v>
      </c>
      <c r="R153" s="159" t="s">
        <v>1327</v>
      </c>
      <c r="S153" s="159" t="s">
        <v>1375</v>
      </c>
      <c r="T153" s="159" t="s">
        <v>167</v>
      </c>
      <c r="U153" s="159" t="s">
        <v>167</v>
      </c>
      <c r="V153" s="159"/>
      <c r="W153" s="159"/>
      <c r="X153" s="159"/>
      <c r="Y153" s="159"/>
      <c r="Z153" s="159"/>
      <c r="AA153" s="159"/>
      <c r="AB153" s="159"/>
      <c r="AC153" s="159"/>
      <c r="AD153" s="159"/>
      <c r="AE153" s="159"/>
      <c r="AF153" s="159"/>
      <c r="AG153" s="159"/>
      <c r="AH153" s="159"/>
      <c r="AI153" s="159"/>
      <c r="AJ153" s="159"/>
      <c r="AK153" s="159" t="s">
        <v>1342</v>
      </c>
      <c r="AL153" s="159" t="s">
        <v>1346</v>
      </c>
      <c r="AM153" s="159" t="s">
        <v>1342</v>
      </c>
      <c r="AN153" s="159" t="s">
        <v>1352</v>
      </c>
      <c r="AO153" s="159" t="s">
        <v>167</v>
      </c>
      <c r="AP153" s="159" t="s">
        <v>3479</v>
      </c>
      <c r="AQ153" s="159" t="s">
        <v>1806</v>
      </c>
      <c r="AR153" s="159" t="s">
        <v>1484</v>
      </c>
      <c r="AS153" s="159" t="s">
        <v>1484</v>
      </c>
      <c r="AT153" s="159"/>
      <c r="AU153" s="159" t="s">
        <v>3502</v>
      </c>
      <c r="AV153" s="159" t="s">
        <v>1352</v>
      </c>
      <c r="AW153" s="159" t="s">
        <v>1744</v>
      </c>
      <c r="AX153" s="159" t="s">
        <v>1444</v>
      </c>
      <c r="AY153" s="159" t="s">
        <v>2100</v>
      </c>
      <c r="AZ153" s="159" t="s">
        <v>1548</v>
      </c>
      <c r="BA153" s="159" t="s">
        <v>1396</v>
      </c>
      <c r="BB153" s="159" t="s">
        <v>1438</v>
      </c>
      <c r="BC153" s="159" t="s">
        <v>3503</v>
      </c>
      <c r="BD153" s="159" t="s">
        <v>1350</v>
      </c>
      <c r="BE153" s="159" t="s">
        <v>3495</v>
      </c>
      <c r="BF153" s="159" t="s">
        <v>1501</v>
      </c>
      <c r="BG153" s="159" t="s">
        <v>3504</v>
      </c>
      <c r="BH153" s="159" t="s">
        <v>1359</v>
      </c>
      <c r="BI153" s="159" t="s">
        <v>3505</v>
      </c>
      <c r="BJ153" s="159"/>
      <c r="BK153" s="159"/>
      <c r="BL153" s="159"/>
      <c r="BM153" s="159"/>
      <c r="BN153" s="159"/>
      <c r="BO153" s="159"/>
      <c r="BP153" s="159"/>
      <c r="BQ153" s="159"/>
      <c r="BR153" s="159"/>
      <c r="BS153" s="159"/>
      <c r="BT153" s="159"/>
      <c r="BU153" s="159"/>
      <c r="BV153" s="159"/>
      <c r="BW153" s="159"/>
      <c r="BX153" s="159"/>
      <c r="BY153" s="159"/>
      <c r="BZ153" s="159"/>
      <c r="CA153" s="159"/>
      <c r="CB153" s="159"/>
      <c r="CC153" s="159"/>
      <c r="CD153" s="159"/>
      <c r="CE153" s="159"/>
      <c r="CF153" s="159"/>
      <c r="CG153" s="159"/>
      <c r="CH153" s="159"/>
      <c r="CI153" s="159"/>
      <c r="CJ153" s="159"/>
      <c r="CK153" s="159"/>
      <c r="CL153" s="159"/>
      <c r="CM153" s="159"/>
      <c r="CN153" s="159"/>
      <c r="CO153" s="159"/>
      <c r="CP153" s="159"/>
      <c r="CQ153" s="159"/>
      <c r="CR153" s="159"/>
      <c r="CS153" s="159"/>
      <c r="CT153" s="159"/>
      <c r="CU153" s="159"/>
      <c r="CV153" s="159"/>
      <c r="CW153" s="159"/>
      <c r="CX153" s="159"/>
      <c r="CY153" s="159"/>
      <c r="CZ153" s="159"/>
      <c r="DA153" s="223"/>
    </row>
    <row r="154" spans="2:105" x14ac:dyDescent="0.25">
      <c r="B154" s="222"/>
      <c r="C154" s="159" t="s">
        <v>3506</v>
      </c>
      <c r="D154" s="159" t="s">
        <v>1397</v>
      </c>
      <c r="E154" s="159" t="s">
        <v>357</v>
      </c>
      <c r="F154" s="159" t="s">
        <v>184</v>
      </c>
      <c r="G154" s="159"/>
      <c r="H154" s="159" t="s">
        <v>1098</v>
      </c>
      <c r="I154" s="159"/>
      <c r="J154" s="159" t="s">
        <v>1342</v>
      </c>
      <c r="K154" s="159" t="s">
        <v>1539</v>
      </c>
      <c r="L154" s="159" t="s">
        <v>3507</v>
      </c>
      <c r="M154" s="159" t="s">
        <v>1596</v>
      </c>
      <c r="N154" s="159" t="s">
        <v>1342</v>
      </c>
      <c r="O154" s="159" t="s">
        <v>1397</v>
      </c>
      <c r="P154" s="159" t="s">
        <v>1333</v>
      </c>
      <c r="Q154" s="159" t="s">
        <v>117</v>
      </c>
      <c r="R154" s="159" t="s">
        <v>1327</v>
      </c>
      <c r="S154" s="159" t="s">
        <v>1375</v>
      </c>
      <c r="T154" s="159" t="s">
        <v>167</v>
      </c>
      <c r="U154" s="159" t="s">
        <v>167</v>
      </c>
      <c r="V154" s="159"/>
      <c r="W154" s="159"/>
      <c r="X154" s="159"/>
      <c r="Y154" s="159"/>
      <c r="Z154" s="159"/>
      <c r="AA154" s="159"/>
      <c r="AB154" s="159"/>
      <c r="AC154" s="159"/>
      <c r="AD154" s="159"/>
      <c r="AE154" s="159"/>
      <c r="AF154" s="159"/>
      <c r="AG154" s="159"/>
      <c r="AH154" s="159"/>
      <c r="AI154" s="159"/>
      <c r="AJ154" s="159"/>
      <c r="AK154" s="159" t="s">
        <v>1342</v>
      </c>
      <c r="AL154" s="159" t="s">
        <v>1346</v>
      </c>
      <c r="AM154" s="159" t="s">
        <v>1342</v>
      </c>
      <c r="AN154" s="159" t="s">
        <v>1352</v>
      </c>
      <c r="AO154" s="159" t="s">
        <v>167</v>
      </c>
      <c r="AP154" s="159" t="s">
        <v>3479</v>
      </c>
      <c r="AQ154" s="159" t="s">
        <v>1806</v>
      </c>
      <c r="AR154" s="159" t="s">
        <v>1484</v>
      </c>
      <c r="AS154" s="159" t="s">
        <v>1348</v>
      </c>
      <c r="AT154" s="159"/>
      <c r="AU154" s="159" t="s">
        <v>3507</v>
      </c>
      <c r="AV154" s="159" t="s">
        <v>1352</v>
      </c>
      <c r="AW154" s="159" t="s">
        <v>2188</v>
      </c>
      <c r="AX154" s="159" t="s">
        <v>1444</v>
      </c>
      <c r="AY154" s="159" t="s">
        <v>1849</v>
      </c>
      <c r="AZ154" s="159" t="s">
        <v>1548</v>
      </c>
      <c r="BA154" s="159" t="s">
        <v>3508</v>
      </c>
      <c r="BB154" s="159" t="s">
        <v>1438</v>
      </c>
      <c r="BC154" s="159" t="s">
        <v>2350</v>
      </c>
      <c r="BD154" s="159" t="s">
        <v>1350</v>
      </c>
      <c r="BE154" s="159" t="s">
        <v>3509</v>
      </c>
      <c r="BF154" s="159" t="s">
        <v>1501</v>
      </c>
      <c r="BG154" s="159" t="s">
        <v>3462</v>
      </c>
      <c r="BH154" s="159" t="s">
        <v>1359</v>
      </c>
      <c r="BI154" s="159" t="s">
        <v>1845</v>
      </c>
      <c r="BJ154" s="159"/>
      <c r="BK154" s="159"/>
      <c r="BL154" s="159"/>
      <c r="BM154" s="159"/>
      <c r="BN154" s="159"/>
      <c r="BO154" s="159"/>
      <c r="BP154" s="159"/>
      <c r="BQ154" s="159"/>
      <c r="BR154" s="159"/>
      <c r="BS154" s="159"/>
      <c r="BT154" s="159"/>
      <c r="BU154" s="159"/>
      <c r="BV154" s="159"/>
      <c r="BW154" s="159"/>
      <c r="BX154" s="159"/>
      <c r="BY154" s="159"/>
      <c r="BZ154" s="159"/>
      <c r="CA154" s="159"/>
      <c r="CB154" s="159"/>
      <c r="CC154" s="159"/>
      <c r="CD154" s="159"/>
      <c r="CE154" s="159"/>
      <c r="CF154" s="159"/>
      <c r="CG154" s="159"/>
      <c r="CH154" s="159"/>
      <c r="CI154" s="159"/>
      <c r="CJ154" s="159"/>
      <c r="CK154" s="159"/>
      <c r="CL154" s="159"/>
      <c r="CM154" s="159"/>
      <c r="CN154" s="159"/>
      <c r="CO154" s="159"/>
      <c r="CP154" s="159"/>
      <c r="CQ154" s="159"/>
      <c r="CR154" s="159"/>
      <c r="CS154" s="159"/>
      <c r="CT154" s="159"/>
      <c r="CU154" s="159"/>
      <c r="CV154" s="159"/>
      <c r="CW154" s="159"/>
      <c r="CX154" s="159"/>
      <c r="CY154" s="159"/>
      <c r="CZ154" s="159"/>
      <c r="DA154" s="223"/>
    </row>
    <row r="155" spans="2:105" x14ac:dyDescent="0.25">
      <c r="B155" s="222"/>
      <c r="C155" s="159" t="s">
        <v>1940</v>
      </c>
      <c r="D155" s="159" t="s">
        <v>1941</v>
      </c>
      <c r="E155" s="159" t="s">
        <v>557</v>
      </c>
      <c r="F155" s="159" t="s">
        <v>135</v>
      </c>
      <c r="G155" s="159"/>
      <c r="H155" s="159" t="s">
        <v>1098</v>
      </c>
      <c r="I155" s="159"/>
      <c r="J155" s="159" t="s">
        <v>1342</v>
      </c>
      <c r="K155" s="159" t="s">
        <v>2109</v>
      </c>
      <c r="L155" s="159" t="s">
        <v>3510</v>
      </c>
      <c r="M155" s="159" t="s">
        <v>3511</v>
      </c>
      <c r="N155" s="159" t="s">
        <v>1342</v>
      </c>
      <c r="O155" s="159" t="s">
        <v>1349</v>
      </c>
      <c r="P155" s="159" t="s">
        <v>1330</v>
      </c>
      <c r="Q155" s="159" t="s">
        <v>3</v>
      </c>
      <c r="R155" s="159" t="s">
        <v>1327</v>
      </c>
      <c r="S155" s="159" t="s">
        <v>1375</v>
      </c>
      <c r="T155" s="159" t="s">
        <v>167</v>
      </c>
      <c r="U155" s="159" t="s">
        <v>167</v>
      </c>
      <c r="V155" s="159"/>
      <c r="W155" s="159"/>
      <c r="X155" s="159"/>
      <c r="Y155" s="159"/>
      <c r="Z155" s="159"/>
      <c r="AA155" s="159"/>
      <c r="AB155" s="159"/>
      <c r="AC155" s="159"/>
      <c r="AD155" s="159"/>
      <c r="AE155" s="159"/>
      <c r="AF155" s="159"/>
      <c r="AG155" s="159"/>
      <c r="AH155" s="159"/>
      <c r="AI155" s="159"/>
      <c r="AJ155" s="159"/>
      <c r="AK155" s="159" t="s">
        <v>1342</v>
      </c>
      <c r="AL155" s="159" t="s">
        <v>1346</v>
      </c>
      <c r="AM155" s="159" t="s">
        <v>1342</v>
      </c>
      <c r="AN155" s="159" t="s">
        <v>1352</v>
      </c>
      <c r="AO155" s="159" t="s">
        <v>167</v>
      </c>
      <c r="AP155" s="159" t="s">
        <v>3479</v>
      </c>
      <c r="AQ155" s="159" t="s">
        <v>1806</v>
      </c>
      <c r="AR155" s="159" t="s">
        <v>1484</v>
      </c>
      <c r="AS155" s="159" t="s">
        <v>1399</v>
      </c>
      <c r="AT155" s="159"/>
      <c r="AU155" s="159" t="s">
        <v>3510</v>
      </c>
      <c r="AV155" s="159" t="s">
        <v>1352</v>
      </c>
      <c r="AW155" s="159" t="s">
        <v>2344</v>
      </c>
      <c r="AX155" s="159" t="s">
        <v>1444</v>
      </c>
      <c r="AY155" s="159" t="s">
        <v>1722</v>
      </c>
      <c r="AZ155" s="159" t="s">
        <v>1548</v>
      </c>
      <c r="BA155" s="159" t="s">
        <v>2414</v>
      </c>
      <c r="BB155" s="159" t="s">
        <v>1438</v>
      </c>
      <c r="BC155" s="159" t="s">
        <v>2291</v>
      </c>
      <c r="BD155" s="159" t="s">
        <v>1350</v>
      </c>
      <c r="BE155" s="159" t="s">
        <v>3031</v>
      </c>
      <c r="BF155" s="159" t="s">
        <v>1501</v>
      </c>
      <c r="BG155" s="159" t="s">
        <v>3512</v>
      </c>
      <c r="BH155" s="159" t="s">
        <v>1359</v>
      </c>
      <c r="BI155" s="159" t="s">
        <v>1562</v>
      </c>
      <c r="BJ155" s="159"/>
      <c r="BK155" s="159"/>
      <c r="BL155" s="159"/>
      <c r="BM155" s="159"/>
      <c r="BN155" s="159"/>
      <c r="BO155" s="159"/>
      <c r="BP155" s="159"/>
      <c r="BQ155" s="159"/>
      <c r="BR155" s="159"/>
      <c r="BS155" s="159"/>
      <c r="BT155" s="159"/>
      <c r="BU155" s="159"/>
      <c r="BV155" s="159"/>
      <c r="BW155" s="159"/>
      <c r="BX155" s="159"/>
      <c r="BY155" s="159"/>
      <c r="BZ155" s="159"/>
      <c r="CA155" s="159"/>
      <c r="CB155" s="159"/>
      <c r="CC155" s="159"/>
      <c r="CD155" s="159"/>
      <c r="CE155" s="159"/>
      <c r="CF155" s="159"/>
      <c r="CG155" s="159"/>
      <c r="CH155" s="159"/>
      <c r="CI155" s="159"/>
      <c r="CJ155" s="159"/>
      <c r="CK155" s="159"/>
      <c r="CL155" s="159"/>
      <c r="CM155" s="159"/>
      <c r="CN155" s="159"/>
      <c r="CO155" s="159"/>
      <c r="CP155" s="159"/>
      <c r="CQ155" s="159"/>
      <c r="CR155" s="159"/>
      <c r="CS155" s="159"/>
      <c r="CT155" s="159"/>
      <c r="CU155" s="159"/>
      <c r="CV155" s="159"/>
      <c r="CW155" s="159"/>
      <c r="CX155" s="159"/>
      <c r="CY155" s="159"/>
      <c r="CZ155" s="159"/>
      <c r="DA155" s="223"/>
    </row>
    <row r="156" spans="2:105" x14ac:dyDescent="0.25">
      <c r="B156" s="222"/>
      <c r="C156" s="159" t="s">
        <v>1905</v>
      </c>
      <c r="D156" s="159" t="s">
        <v>1906</v>
      </c>
      <c r="E156" s="159" t="s">
        <v>109</v>
      </c>
      <c r="F156" s="159" t="s">
        <v>153</v>
      </c>
      <c r="G156" s="159"/>
      <c r="H156" s="159" t="s">
        <v>1098</v>
      </c>
      <c r="I156" s="159"/>
      <c r="J156" s="159" t="s">
        <v>1342</v>
      </c>
      <c r="K156" s="159" t="s">
        <v>1942</v>
      </c>
      <c r="L156" s="159" t="s">
        <v>3513</v>
      </c>
      <c r="M156" s="159" t="s">
        <v>3514</v>
      </c>
      <c r="N156" s="159" t="s">
        <v>1342</v>
      </c>
      <c r="O156" s="159" t="s">
        <v>1349</v>
      </c>
      <c r="P156" s="159" t="s">
        <v>1330</v>
      </c>
      <c r="Q156" s="159" t="s">
        <v>3</v>
      </c>
      <c r="R156" s="159" t="s">
        <v>1327</v>
      </c>
      <c r="S156" s="159" t="s">
        <v>1375</v>
      </c>
      <c r="T156" s="159" t="s">
        <v>167</v>
      </c>
      <c r="U156" s="159" t="s">
        <v>167</v>
      </c>
      <c r="V156" s="159"/>
      <c r="W156" s="159"/>
      <c r="X156" s="159"/>
      <c r="Y156" s="159"/>
      <c r="Z156" s="159"/>
      <c r="AA156" s="159"/>
      <c r="AB156" s="159"/>
      <c r="AC156" s="159"/>
      <c r="AD156" s="159"/>
      <c r="AE156" s="159"/>
      <c r="AF156" s="159"/>
      <c r="AG156" s="159"/>
      <c r="AH156" s="159"/>
      <c r="AI156" s="159"/>
      <c r="AJ156" s="159"/>
      <c r="AK156" s="159" t="s">
        <v>1342</v>
      </c>
      <c r="AL156" s="159" t="s">
        <v>1346</v>
      </c>
      <c r="AM156" s="159" t="s">
        <v>1342</v>
      </c>
      <c r="AN156" s="159" t="s">
        <v>1352</v>
      </c>
      <c r="AO156" s="159" t="s">
        <v>167</v>
      </c>
      <c r="AP156" s="159" t="s">
        <v>3479</v>
      </c>
      <c r="AQ156" s="159" t="s">
        <v>1806</v>
      </c>
      <c r="AR156" s="159" t="s">
        <v>1484</v>
      </c>
      <c r="AS156" s="159" t="s">
        <v>1397</v>
      </c>
      <c r="AT156" s="159"/>
      <c r="AU156" s="159" t="s">
        <v>3513</v>
      </c>
      <c r="AV156" s="159" t="s">
        <v>1352</v>
      </c>
      <c r="AW156" s="159" t="s">
        <v>1525</v>
      </c>
      <c r="AX156" s="159" t="s">
        <v>1444</v>
      </c>
      <c r="AY156" s="159" t="s">
        <v>3515</v>
      </c>
      <c r="AZ156" s="159" t="s">
        <v>1548</v>
      </c>
      <c r="BA156" s="159" t="s">
        <v>3516</v>
      </c>
      <c r="BB156" s="159" t="s">
        <v>1438</v>
      </c>
      <c r="BC156" s="159" t="s">
        <v>2415</v>
      </c>
      <c r="BD156" s="159" t="s">
        <v>1350</v>
      </c>
      <c r="BE156" s="159" t="s">
        <v>3517</v>
      </c>
      <c r="BF156" s="159" t="s">
        <v>1501</v>
      </c>
      <c r="BG156" s="159" t="s">
        <v>3032</v>
      </c>
      <c r="BH156" s="159" t="s">
        <v>1359</v>
      </c>
      <c r="BI156" s="159" t="s">
        <v>2343</v>
      </c>
      <c r="BJ156" s="159"/>
      <c r="BK156" s="159"/>
      <c r="BL156" s="159"/>
      <c r="BM156" s="159"/>
      <c r="BN156" s="159"/>
      <c r="BO156" s="159"/>
      <c r="BP156" s="159"/>
      <c r="BQ156" s="159"/>
      <c r="BR156" s="159"/>
      <c r="BS156" s="159"/>
      <c r="BT156" s="159"/>
      <c r="BU156" s="159"/>
      <c r="BV156" s="159"/>
      <c r="BW156" s="159"/>
      <c r="BX156" s="159"/>
      <c r="BY156" s="159"/>
      <c r="BZ156" s="159"/>
      <c r="CA156" s="159"/>
      <c r="CB156" s="159"/>
      <c r="CC156" s="159"/>
      <c r="CD156" s="159"/>
      <c r="CE156" s="159"/>
      <c r="CF156" s="159"/>
      <c r="CG156" s="159"/>
      <c r="CH156" s="159"/>
      <c r="CI156" s="159"/>
      <c r="CJ156" s="159"/>
      <c r="CK156" s="159"/>
      <c r="CL156" s="159"/>
      <c r="CM156" s="159"/>
      <c r="CN156" s="159"/>
      <c r="CO156" s="159"/>
      <c r="CP156" s="159"/>
      <c r="CQ156" s="159"/>
      <c r="CR156" s="159"/>
      <c r="CS156" s="159"/>
      <c r="CT156" s="159"/>
      <c r="CU156" s="159"/>
      <c r="CV156" s="159"/>
      <c r="CW156" s="159"/>
      <c r="CX156" s="159"/>
      <c r="CY156" s="159"/>
      <c r="CZ156" s="159"/>
      <c r="DA156" s="223"/>
    </row>
    <row r="157" spans="2:105" x14ac:dyDescent="0.25">
      <c r="B157" s="222"/>
      <c r="C157" s="159" t="s">
        <v>1925</v>
      </c>
      <c r="D157" s="159" t="s">
        <v>1926</v>
      </c>
      <c r="E157" s="159" t="s">
        <v>122</v>
      </c>
      <c r="F157" s="159" t="s">
        <v>140</v>
      </c>
      <c r="G157" s="159"/>
      <c r="H157" s="159" t="s">
        <v>1098</v>
      </c>
      <c r="I157" s="159"/>
      <c r="J157" s="159" t="s">
        <v>1342</v>
      </c>
      <c r="K157" s="159" t="s">
        <v>1900</v>
      </c>
      <c r="L157" s="159" t="s">
        <v>3518</v>
      </c>
      <c r="M157" s="159" t="s">
        <v>3519</v>
      </c>
      <c r="N157" s="159" t="s">
        <v>1342</v>
      </c>
      <c r="O157" s="159" t="s">
        <v>1349</v>
      </c>
      <c r="P157" s="159" t="s">
        <v>1330</v>
      </c>
      <c r="Q157" s="159" t="s">
        <v>3</v>
      </c>
      <c r="R157" s="159" t="s">
        <v>1327</v>
      </c>
      <c r="S157" s="159" t="s">
        <v>1375</v>
      </c>
      <c r="T157" s="159" t="s">
        <v>167</v>
      </c>
      <c r="U157" s="159" t="s">
        <v>167</v>
      </c>
      <c r="V157" s="159"/>
      <c r="W157" s="159"/>
      <c r="X157" s="159"/>
      <c r="Y157" s="159"/>
      <c r="Z157" s="159"/>
      <c r="AA157" s="159"/>
      <c r="AB157" s="159"/>
      <c r="AC157" s="159"/>
      <c r="AD157" s="159"/>
      <c r="AE157" s="159"/>
      <c r="AF157" s="159"/>
      <c r="AG157" s="159"/>
      <c r="AH157" s="159"/>
      <c r="AI157" s="159"/>
      <c r="AJ157" s="159"/>
      <c r="AK157" s="159" t="s">
        <v>1342</v>
      </c>
      <c r="AL157" s="159" t="s">
        <v>1346</v>
      </c>
      <c r="AM157" s="159" t="s">
        <v>1342</v>
      </c>
      <c r="AN157" s="159" t="s">
        <v>1352</v>
      </c>
      <c r="AO157" s="159" t="s">
        <v>167</v>
      </c>
      <c r="AP157" s="159" t="s">
        <v>3479</v>
      </c>
      <c r="AQ157" s="159" t="s">
        <v>1806</v>
      </c>
      <c r="AR157" s="159" t="s">
        <v>1484</v>
      </c>
      <c r="AS157" s="159" t="s">
        <v>1345</v>
      </c>
      <c r="AT157" s="159"/>
      <c r="AU157" s="159" t="s">
        <v>3518</v>
      </c>
      <c r="AV157" s="159" t="s">
        <v>1352</v>
      </c>
      <c r="AW157" s="159" t="s">
        <v>3520</v>
      </c>
      <c r="AX157" s="159" t="s">
        <v>1444</v>
      </c>
      <c r="AY157" s="159" t="s">
        <v>2256</v>
      </c>
      <c r="AZ157" s="159" t="s">
        <v>1548</v>
      </c>
      <c r="BA157" s="159" t="s">
        <v>2658</v>
      </c>
      <c r="BB157" s="159" t="s">
        <v>1438</v>
      </c>
      <c r="BC157" s="159" t="s">
        <v>1993</v>
      </c>
      <c r="BD157" s="159" t="s">
        <v>1350</v>
      </c>
      <c r="BE157" s="159" t="s">
        <v>3376</v>
      </c>
      <c r="BF157" s="159" t="s">
        <v>1501</v>
      </c>
      <c r="BG157" s="159" t="s">
        <v>3521</v>
      </c>
      <c r="BH157" s="159" t="s">
        <v>1359</v>
      </c>
      <c r="BI157" s="159" t="s">
        <v>2245</v>
      </c>
      <c r="BJ157" s="159"/>
      <c r="BK157" s="159"/>
      <c r="BL157" s="159"/>
      <c r="BM157" s="159"/>
      <c r="BN157" s="159"/>
      <c r="BO157" s="159"/>
      <c r="BP157" s="159"/>
      <c r="BQ157" s="159"/>
      <c r="BR157" s="159"/>
      <c r="BS157" s="159"/>
      <c r="BT157" s="159"/>
      <c r="BU157" s="159"/>
      <c r="BV157" s="159"/>
      <c r="BW157" s="159"/>
      <c r="BX157" s="159"/>
      <c r="BY157" s="159"/>
      <c r="BZ157" s="159"/>
      <c r="CA157" s="159"/>
      <c r="CB157" s="159"/>
      <c r="CC157" s="159"/>
      <c r="CD157" s="159"/>
      <c r="CE157" s="159"/>
      <c r="CF157" s="159"/>
      <c r="CG157" s="159"/>
      <c r="CH157" s="159"/>
      <c r="CI157" s="159"/>
      <c r="CJ157" s="159"/>
      <c r="CK157" s="159"/>
      <c r="CL157" s="159"/>
      <c r="CM157" s="159"/>
      <c r="CN157" s="159"/>
      <c r="CO157" s="159"/>
      <c r="CP157" s="159"/>
      <c r="CQ157" s="159"/>
      <c r="CR157" s="159"/>
      <c r="CS157" s="159"/>
      <c r="CT157" s="159"/>
      <c r="CU157" s="159"/>
      <c r="CV157" s="159"/>
      <c r="CW157" s="159"/>
      <c r="CX157" s="159"/>
      <c r="CY157" s="159"/>
      <c r="CZ157" s="159"/>
      <c r="DA157" s="223"/>
    </row>
    <row r="158" spans="2:105" x14ac:dyDescent="0.25">
      <c r="B158" s="222"/>
      <c r="C158" s="159" t="s">
        <v>3522</v>
      </c>
      <c r="D158" s="159" t="s">
        <v>3523</v>
      </c>
      <c r="E158" s="159" t="s">
        <v>423</v>
      </c>
      <c r="F158" s="159" t="s">
        <v>495</v>
      </c>
      <c r="G158" s="159"/>
      <c r="H158" s="159" t="s">
        <v>1098</v>
      </c>
      <c r="I158" s="159"/>
      <c r="J158" s="159" t="s">
        <v>1342</v>
      </c>
      <c r="K158" s="159" t="s">
        <v>1656</v>
      </c>
      <c r="L158" s="159" t="s">
        <v>3524</v>
      </c>
      <c r="M158" s="159" t="s">
        <v>2931</v>
      </c>
      <c r="N158" s="159" t="s">
        <v>1342</v>
      </c>
      <c r="O158" s="159" t="s">
        <v>1363</v>
      </c>
      <c r="P158" s="159" t="s">
        <v>1328</v>
      </c>
      <c r="Q158" s="159" t="s">
        <v>13</v>
      </c>
      <c r="R158" s="159" t="s">
        <v>1327</v>
      </c>
      <c r="S158" s="159" t="s">
        <v>1375</v>
      </c>
      <c r="T158" s="159" t="s">
        <v>167</v>
      </c>
      <c r="U158" s="159" t="s">
        <v>167</v>
      </c>
      <c r="V158" s="159"/>
      <c r="W158" s="159"/>
      <c r="X158" s="159"/>
      <c r="Y158" s="159"/>
      <c r="Z158" s="159"/>
      <c r="AA158" s="159"/>
      <c r="AB158" s="159"/>
      <c r="AC158" s="159"/>
      <c r="AD158" s="159"/>
      <c r="AE158" s="159"/>
      <c r="AF158" s="159"/>
      <c r="AG158" s="159"/>
      <c r="AH158" s="159"/>
      <c r="AI158" s="159"/>
      <c r="AJ158" s="159"/>
      <c r="AK158" s="159" t="s">
        <v>1342</v>
      </c>
      <c r="AL158" s="159" t="s">
        <v>1346</v>
      </c>
      <c r="AM158" s="159" t="s">
        <v>1342</v>
      </c>
      <c r="AN158" s="159" t="s">
        <v>1352</v>
      </c>
      <c r="AO158" s="159" t="s">
        <v>167</v>
      </c>
      <c r="AP158" s="159" t="s">
        <v>3479</v>
      </c>
      <c r="AQ158" s="159" t="s">
        <v>1806</v>
      </c>
      <c r="AR158" s="159" t="s">
        <v>1484</v>
      </c>
      <c r="AS158" s="159" t="s">
        <v>1434</v>
      </c>
      <c r="AT158" s="159"/>
      <c r="AU158" s="159" t="s">
        <v>3524</v>
      </c>
      <c r="AV158" s="159" t="s">
        <v>1352</v>
      </c>
      <c r="AW158" s="159" t="s">
        <v>2274</v>
      </c>
      <c r="AX158" s="159" t="s">
        <v>1444</v>
      </c>
      <c r="AY158" s="159" t="s">
        <v>1466</v>
      </c>
      <c r="AZ158" s="159" t="s">
        <v>1548</v>
      </c>
      <c r="BA158" s="159" t="s">
        <v>1865</v>
      </c>
      <c r="BB158" s="159" t="s">
        <v>1438</v>
      </c>
      <c r="BC158" s="159" t="s">
        <v>2216</v>
      </c>
      <c r="BD158" s="159" t="s">
        <v>1350</v>
      </c>
      <c r="BE158" s="159" t="s">
        <v>3525</v>
      </c>
      <c r="BF158" s="159" t="s">
        <v>1501</v>
      </c>
      <c r="BG158" s="159" t="s">
        <v>2245</v>
      </c>
      <c r="BH158" s="159" t="s">
        <v>1359</v>
      </c>
      <c r="BI158" s="159" t="s">
        <v>2309</v>
      </c>
      <c r="BJ158" s="159"/>
      <c r="BK158" s="159"/>
      <c r="BL158" s="159"/>
      <c r="BM158" s="159"/>
      <c r="BN158" s="159"/>
      <c r="BO158" s="159"/>
      <c r="BP158" s="159"/>
      <c r="BQ158" s="159"/>
      <c r="BR158" s="159"/>
      <c r="BS158" s="159"/>
      <c r="BT158" s="159"/>
      <c r="BU158" s="159"/>
      <c r="BV158" s="159"/>
      <c r="BW158" s="159"/>
      <c r="BX158" s="159"/>
      <c r="BY158" s="159"/>
      <c r="BZ158" s="159"/>
      <c r="CA158" s="159"/>
      <c r="CB158" s="159"/>
      <c r="CC158" s="159"/>
      <c r="CD158" s="159"/>
      <c r="CE158" s="159"/>
      <c r="CF158" s="159"/>
      <c r="CG158" s="159"/>
      <c r="CH158" s="159"/>
      <c r="CI158" s="159"/>
      <c r="CJ158" s="159"/>
      <c r="CK158" s="159"/>
      <c r="CL158" s="159"/>
      <c r="CM158" s="159"/>
      <c r="CN158" s="159"/>
      <c r="CO158" s="159"/>
      <c r="CP158" s="159"/>
      <c r="CQ158" s="159"/>
      <c r="CR158" s="159"/>
      <c r="CS158" s="159"/>
      <c r="CT158" s="159"/>
      <c r="CU158" s="159"/>
      <c r="CV158" s="159"/>
      <c r="CW158" s="159"/>
      <c r="CX158" s="159"/>
      <c r="CY158" s="159"/>
      <c r="CZ158" s="159"/>
      <c r="DA158" s="223"/>
    </row>
    <row r="159" spans="2:105" x14ac:dyDescent="0.25">
      <c r="B159" s="222"/>
      <c r="C159" s="159" t="s">
        <v>1911</v>
      </c>
      <c r="D159" s="159" t="s">
        <v>1912</v>
      </c>
      <c r="E159" s="159" t="s">
        <v>961</v>
      </c>
      <c r="F159" s="159" t="s">
        <v>416</v>
      </c>
      <c r="G159" s="159"/>
      <c r="H159" s="159" t="s">
        <v>1098</v>
      </c>
      <c r="I159" s="159"/>
      <c r="J159" s="159" t="s">
        <v>1342</v>
      </c>
      <c r="K159" s="159" t="s">
        <v>1661</v>
      </c>
      <c r="L159" s="159" t="s">
        <v>3526</v>
      </c>
      <c r="M159" s="159" t="s">
        <v>3527</v>
      </c>
      <c r="N159" s="159" t="s">
        <v>1342</v>
      </c>
      <c r="O159" s="159" t="s">
        <v>1363</v>
      </c>
      <c r="P159" s="159" t="s">
        <v>1328</v>
      </c>
      <c r="Q159" s="159" t="s">
        <v>13</v>
      </c>
      <c r="R159" s="159" t="s">
        <v>1327</v>
      </c>
      <c r="S159" s="159" t="s">
        <v>1375</v>
      </c>
      <c r="T159" s="159" t="s">
        <v>167</v>
      </c>
      <c r="U159" s="159" t="s">
        <v>167</v>
      </c>
      <c r="V159" s="159"/>
      <c r="W159" s="159"/>
      <c r="X159" s="159"/>
      <c r="Y159" s="159"/>
      <c r="Z159" s="159"/>
      <c r="AA159" s="159"/>
      <c r="AB159" s="159"/>
      <c r="AC159" s="159"/>
      <c r="AD159" s="159"/>
      <c r="AE159" s="159"/>
      <c r="AF159" s="159"/>
      <c r="AG159" s="159"/>
      <c r="AH159" s="159"/>
      <c r="AI159" s="159"/>
      <c r="AJ159" s="159"/>
      <c r="AK159" s="159" t="s">
        <v>1342</v>
      </c>
      <c r="AL159" s="159" t="s">
        <v>1346</v>
      </c>
      <c r="AM159" s="159" t="s">
        <v>1342</v>
      </c>
      <c r="AN159" s="159" t="s">
        <v>1352</v>
      </c>
      <c r="AO159" s="159" t="s">
        <v>167</v>
      </c>
      <c r="AP159" s="159" t="s">
        <v>3479</v>
      </c>
      <c r="AQ159" s="159" t="s">
        <v>1806</v>
      </c>
      <c r="AR159" s="159" t="s">
        <v>1484</v>
      </c>
      <c r="AS159" s="159" t="s">
        <v>1691</v>
      </c>
      <c r="AT159" s="159"/>
      <c r="AU159" s="159" t="s">
        <v>3526</v>
      </c>
      <c r="AV159" s="159" t="s">
        <v>1352</v>
      </c>
      <c r="AW159" s="159" t="s">
        <v>3528</v>
      </c>
      <c r="AX159" s="159" t="s">
        <v>1444</v>
      </c>
      <c r="AY159" s="159" t="s">
        <v>3529</v>
      </c>
      <c r="AZ159" s="159" t="s">
        <v>1548</v>
      </c>
      <c r="BA159" s="159" t="s">
        <v>3530</v>
      </c>
      <c r="BB159" s="159" t="s">
        <v>1438</v>
      </c>
      <c r="BC159" s="159" t="s">
        <v>2876</v>
      </c>
      <c r="BD159" s="159" t="s">
        <v>1350</v>
      </c>
      <c r="BE159" s="159" t="s">
        <v>3531</v>
      </c>
      <c r="BF159" s="159" t="s">
        <v>1501</v>
      </c>
      <c r="BG159" s="159" t="s">
        <v>3532</v>
      </c>
      <c r="BH159" s="159" t="s">
        <v>1359</v>
      </c>
      <c r="BI159" s="159" t="s">
        <v>3533</v>
      </c>
      <c r="BJ159" s="159"/>
      <c r="BK159" s="159"/>
      <c r="BL159" s="159"/>
      <c r="BM159" s="159"/>
      <c r="BN159" s="159"/>
      <c r="BO159" s="159"/>
      <c r="BP159" s="159"/>
      <c r="BQ159" s="159"/>
      <c r="BR159" s="159"/>
      <c r="BS159" s="159"/>
      <c r="BT159" s="159"/>
      <c r="BU159" s="159"/>
      <c r="BV159" s="159"/>
      <c r="BW159" s="159"/>
      <c r="BX159" s="159"/>
      <c r="BY159" s="159"/>
      <c r="BZ159" s="159"/>
      <c r="CA159" s="159"/>
      <c r="CB159" s="159"/>
      <c r="CC159" s="159"/>
      <c r="CD159" s="159"/>
      <c r="CE159" s="159"/>
      <c r="CF159" s="159"/>
      <c r="CG159" s="159"/>
      <c r="CH159" s="159"/>
      <c r="CI159" s="159"/>
      <c r="CJ159" s="159"/>
      <c r="CK159" s="159"/>
      <c r="CL159" s="159"/>
      <c r="CM159" s="159"/>
      <c r="CN159" s="159"/>
      <c r="CO159" s="159"/>
      <c r="CP159" s="159"/>
      <c r="CQ159" s="159"/>
      <c r="CR159" s="159"/>
      <c r="CS159" s="159"/>
      <c r="CT159" s="159"/>
      <c r="CU159" s="159"/>
      <c r="CV159" s="159"/>
      <c r="CW159" s="159"/>
      <c r="CX159" s="159"/>
      <c r="CY159" s="159"/>
      <c r="CZ159" s="159"/>
      <c r="DA159" s="223"/>
    </row>
    <row r="160" spans="2:105" x14ac:dyDescent="0.25">
      <c r="B160" s="222"/>
      <c r="C160" s="159" t="s">
        <v>3534</v>
      </c>
      <c r="D160" s="159" t="s">
        <v>3535</v>
      </c>
      <c r="E160" s="159" t="s">
        <v>171</v>
      </c>
      <c r="F160" s="159" t="s">
        <v>593</v>
      </c>
      <c r="G160" s="159"/>
      <c r="H160" s="159" t="s">
        <v>1098</v>
      </c>
      <c r="I160" s="159"/>
      <c r="J160" s="159" t="s">
        <v>1342</v>
      </c>
      <c r="K160" s="159" t="s">
        <v>1690</v>
      </c>
      <c r="L160" s="159" t="s">
        <v>3536</v>
      </c>
      <c r="M160" s="159" t="s">
        <v>3537</v>
      </c>
      <c r="N160" s="159" t="s">
        <v>1342</v>
      </c>
      <c r="O160" s="159"/>
      <c r="P160" s="159"/>
      <c r="Q160" s="159"/>
      <c r="R160" s="159"/>
      <c r="S160" s="159" t="s">
        <v>1375</v>
      </c>
      <c r="T160" s="159" t="s">
        <v>167</v>
      </c>
      <c r="U160" s="159" t="s">
        <v>167</v>
      </c>
      <c r="V160" s="159"/>
      <c r="W160" s="159"/>
      <c r="X160" s="159"/>
      <c r="Y160" s="159"/>
      <c r="Z160" s="159"/>
      <c r="AA160" s="159"/>
      <c r="AB160" s="159"/>
      <c r="AC160" s="159"/>
      <c r="AD160" s="159"/>
      <c r="AE160" s="159"/>
      <c r="AF160" s="159"/>
      <c r="AG160" s="159"/>
      <c r="AH160" s="159"/>
      <c r="AI160" s="159"/>
      <c r="AJ160" s="159"/>
      <c r="AK160" s="159" t="s">
        <v>1342</v>
      </c>
      <c r="AL160" s="159" t="s">
        <v>1346</v>
      </c>
      <c r="AM160" s="159" t="s">
        <v>1342</v>
      </c>
      <c r="AN160" s="159" t="s">
        <v>1352</v>
      </c>
      <c r="AO160" s="159" t="s">
        <v>167</v>
      </c>
      <c r="AP160" s="159" t="s">
        <v>3479</v>
      </c>
      <c r="AQ160" s="159" t="s">
        <v>1806</v>
      </c>
      <c r="AR160" s="159" t="s">
        <v>1484</v>
      </c>
      <c r="AS160" s="159" t="s">
        <v>1700</v>
      </c>
      <c r="AT160" s="159"/>
      <c r="AU160" s="159" t="s">
        <v>3536</v>
      </c>
      <c r="AV160" s="159" t="s">
        <v>1352</v>
      </c>
      <c r="AW160" s="159" t="s">
        <v>3538</v>
      </c>
      <c r="AX160" s="159" t="s">
        <v>1444</v>
      </c>
      <c r="AY160" s="159" t="s">
        <v>3539</v>
      </c>
      <c r="AZ160" s="159" t="s">
        <v>1548</v>
      </c>
      <c r="BA160" s="159" t="s">
        <v>3540</v>
      </c>
      <c r="BB160" s="159" t="s">
        <v>1438</v>
      </c>
      <c r="BC160" s="159" t="s">
        <v>3541</v>
      </c>
      <c r="BD160" s="159" t="s">
        <v>1350</v>
      </c>
      <c r="BE160" s="159" t="s">
        <v>2931</v>
      </c>
      <c r="BF160" s="159" t="s">
        <v>1501</v>
      </c>
      <c r="BG160" s="159" t="s">
        <v>3542</v>
      </c>
      <c r="BH160" s="159" t="s">
        <v>1359</v>
      </c>
      <c r="BI160" s="159" t="s">
        <v>3543</v>
      </c>
      <c r="BJ160" s="159"/>
      <c r="BK160" s="159"/>
      <c r="BL160" s="159"/>
      <c r="BM160" s="159"/>
      <c r="BN160" s="159"/>
      <c r="BO160" s="159"/>
      <c r="BP160" s="159"/>
      <c r="BQ160" s="159"/>
      <c r="BR160" s="159"/>
      <c r="BS160" s="159"/>
      <c r="BT160" s="159"/>
      <c r="BU160" s="159"/>
      <c r="BV160" s="159"/>
      <c r="BW160" s="159"/>
      <c r="BX160" s="159"/>
      <c r="BY160" s="159"/>
      <c r="BZ160" s="159"/>
      <c r="CA160" s="159"/>
      <c r="CB160" s="159"/>
      <c r="CC160" s="159"/>
      <c r="CD160" s="159"/>
      <c r="CE160" s="159"/>
      <c r="CF160" s="159"/>
      <c r="CG160" s="159"/>
      <c r="CH160" s="159"/>
      <c r="CI160" s="159"/>
      <c r="CJ160" s="159"/>
      <c r="CK160" s="159"/>
      <c r="CL160" s="159"/>
      <c r="CM160" s="159"/>
      <c r="CN160" s="159"/>
      <c r="CO160" s="159"/>
      <c r="CP160" s="159"/>
      <c r="CQ160" s="159"/>
      <c r="CR160" s="159"/>
      <c r="CS160" s="159"/>
      <c r="CT160" s="159"/>
      <c r="CU160" s="159"/>
      <c r="CV160" s="159"/>
      <c r="CW160" s="159"/>
      <c r="CX160" s="159"/>
      <c r="CY160" s="159"/>
      <c r="CZ160" s="159"/>
      <c r="DA160" s="223"/>
    </row>
    <row r="161" spans="2:105" x14ac:dyDescent="0.25">
      <c r="B161" s="222"/>
      <c r="C161" s="159" t="s">
        <v>1933</v>
      </c>
      <c r="D161" s="159" t="s">
        <v>1438</v>
      </c>
      <c r="E161" s="159" t="s">
        <v>512</v>
      </c>
      <c r="F161" s="159" t="s">
        <v>69</v>
      </c>
      <c r="G161" s="159"/>
      <c r="H161" s="159" t="s">
        <v>1098</v>
      </c>
      <c r="I161" s="159"/>
      <c r="J161" s="159" t="s">
        <v>1342</v>
      </c>
      <c r="K161" s="159" t="s">
        <v>1612</v>
      </c>
      <c r="L161" s="159" t="s">
        <v>3544</v>
      </c>
      <c r="M161" s="159" t="s">
        <v>3545</v>
      </c>
      <c r="N161" s="159" t="s">
        <v>1342</v>
      </c>
      <c r="O161" s="159" t="s">
        <v>1349</v>
      </c>
      <c r="P161" s="159" t="s">
        <v>1330</v>
      </c>
      <c r="Q161" s="159" t="s">
        <v>3</v>
      </c>
      <c r="R161" s="159" t="s">
        <v>1327</v>
      </c>
      <c r="S161" s="159" t="s">
        <v>1375</v>
      </c>
      <c r="T161" s="159" t="s">
        <v>167</v>
      </c>
      <c r="U161" s="159" t="s">
        <v>167</v>
      </c>
      <c r="V161" s="159"/>
      <c r="W161" s="159"/>
      <c r="X161" s="159"/>
      <c r="Y161" s="159"/>
      <c r="Z161" s="159"/>
      <c r="AA161" s="159"/>
      <c r="AB161" s="159"/>
      <c r="AC161" s="159"/>
      <c r="AD161" s="159"/>
      <c r="AE161" s="159"/>
      <c r="AF161" s="159"/>
      <c r="AG161" s="159"/>
      <c r="AH161" s="159"/>
      <c r="AI161" s="159"/>
      <c r="AJ161" s="159"/>
      <c r="AK161" s="159" t="s">
        <v>1342</v>
      </c>
      <c r="AL161" s="159" t="s">
        <v>1346</v>
      </c>
      <c r="AM161" s="159" t="s">
        <v>1342</v>
      </c>
      <c r="AN161" s="159" t="s">
        <v>1352</v>
      </c>
      <c r="AO161" s="159" t="s">
        <v>167</v>
      </c>
      <c r="AP161" s="159" t="s">
        <v>3479</v>
      </c>
      <c r="AQ161" s="159" t="s">
        <v>1806</v>
      </c>
      <c r="AR161" s="159" t="s">
        <v>1484</v>
      </c>
      <c r="AS161" s="159" t="s">
        <v>1499</v>
      </c>
      <c r="AT161" s="159"/>
      <c r="AU161" s="159" t="s">
        <v>3544</v>
      </c>
      <c r="AV161" s="159" t="s">
        <v>1352</v>
      </c>
      <c r="AW161" s="159" t="s">
        <v>2127</v>
      </c>
      <c r="AX161" s="159" t="s">
        <v>1444</v>
      </c>
      <c r="AY161" s="159" t="s">
        <v>3546</v>
      </c>
      <c r="AZ161" s="159" t="s">
        <v>1548</v>
      </c>
      <c r="BA161" s="159" t="s">
        <v>1487</v>
      </c>
      <c r="BB161" s="159" t="s">
        <v>1438</v>
      </c>
      <c r="BC161" s="159" t="s">
        <v>3547</v>
      </c>
      <c r="BD161" s="159" t="s">
        <v>1350</v>
      </c>
      <c r="BE161" s="159" t="s">
        <v>1772</v>
      </c>
      <c r="BF161" s="159" t="s">
        <v>1501</v>
      </c>
      <c r="BG161" s="159" t="s">
        <v>3548</v>
      </c>
      <c r="BH161" s="159" t="s">
        <v>1359</v>
      </c>
      <c r="BI161" s="159" t="s">
        <v>3549</v>
      </c>
      <c r="BJ161" s="159"/>
      <c r="BK161" s="159"/>
      <c r="BL161" s="159"/>
      <c r="BM161" s="159"/>
      <c r="BN161" s="159"/>
      <c r="BO161" s="159"/>
      <c r="BP161" s="159"/>
      <c r="BQ161" s="159"/>
      <c r="BR161" s="159"/>
      <c r="BS161" s="159"/>
      <c r="BT161" s="159"/>
      <c r="BU161" s="159"/>
      <c r="BV161" s="159"/>
      <c r="BW161" s="159"/>
      <c r="BX161" s="159"/>
      <c r="BY161" s="159"/>
      <c r="BZ161" s="159"/>
      <c r="CA161" s="159"/>
      <c r="CB161" s="159"/>
      <c r="CC161" s="159"/>
      <c r="CD161" s="159"/>
      <c r="CE161" s="159"/>
      <c r="CF161" s="159"/>
      <c r="CG161" s="159"/>
      <c r="CH161" s="159"/>
      <c r="CI161" s="159"/>
      <c r="CJ161" s="159"/>
      <c r="CK161" s="159"/>
      <c r="CL161" s="159"/>
      <c r="CM161" s="159"/>
      <c r="CN161" s="159"/>
      <c r="CO161" s="159"/>
      <c r="CP161" s="159"/>
      <c r="CQ161" s="159"/>
      <c r="CR161" s="159"/>
      <c r="CS161" s="159"/>
      <c r="CT161" s="159"/>
      <c r="CU161" s="159"/>
      <c r="CV161" s="159"/>
      <c r="CW161" s="159"/>
      <c r="CX161" s="159"/>
      <c r="CY161" s="159"/>
      <c r="CZ161" s="159"/>
      <c r="DA161" s="223"/>
    </row>
    <row r="162" spans="2:105" x14ac:dyDescent="0.25">
      <c r="B162" s="222"/>
      <c r="C162" s="159" t="s">
        <v>1944</v>
      </c>
      <c r="D162" s="159" t="s">
        <v>1945</v>
      </c>
      <c r="E162" s="159" t="s">
        <v>752</v>
      </c>
      <c r="F162" s="159" t="s">
        <v>143</v>
      </c>
      <c r="G162" s="159"/>
      <c r="H162" s="159" t="s">
        <v>1098</v>
      </c>
      <c r="I162" s="159"/>
      <c r="J162" s="159" t="s">
        <v>1342</v>
      </c>
      <c r="K162" s="159" t="s">
        <v>1919</v>
      </c>
      <c r="L162" s="159" t="s">
        <v>3550</v>
      </c>
      <c r="M162" s="159" t="s">
        <v>3551</v>
      </c>
      <c r="N162" s="159" t="s">
        <v>1342</v>
      </c>
      <c r="O162" s="159" t="s">
        <v>1348</v>
      </c>
      <c r="P162" s="159" t="s">
        <v>7</v>
      </c>
      <c r="Q162" s="159" t="s">
        <v>7</v>
      </c>
      <c r="R162" s="159" t="s">
        <v>1327</v>
      </c>
      <c r="S162" s="159" t="s">
        <v>1375</v>
      </c>
      <c r="T162" s="159" t="s">
        <v>167</v>
      </c>
      <c r="U162" s="159" t="s">
        <v>167</v>
      </c>
      <c r="V162" s="159"/>
      <c r="W162" s="159"/>
      <c r="X162" s="159"/>
      <c r="Y162" s="159"/>
      <c r="Z162" s="159"/>
      <c r="AA162" s="159"/>
      <c r="AB162" s="159"/>
      <c r="AC162" s="159"/>
      <c r="AD162" s="159"/>
      <c r="AE162" s="159"/>
      <c r="AF162" s="159"/>
      <c r="AG162" s="159"/>
      <c r="AH162" s="159"/>
      <c r="AI162" s="159"/>
      <c r="AJ162" s="159"/>
      <c r="AK162" s="159" t="s">
        <v>1342</v>
      </c>
      <c r="AL162" s="159" t="s">
        <v>1346</v>
      </c>
      <c r="AM162" s="159" t="s">
        <v>1342</v>
      </c>
      <c r="AN162" s="159" t="s">
        <v>1352</v>
      </c>
      <c r="AO162" s="159" t="s">
        <v>167</v>
      </c>
      <c r="AP162" s="159" t="s">
        <v>3479</v>
      </c>
      <c r="AQ162" s="159" t="s">
        <v>1806</v>
      </c>
      <c r="AR162" s="159" t="s">
        <v>1484</v>
      </c>
      <c r="AS162" s="159" t="s">
        <v>1541</v>
      </c>
      <c r="AT162" s="159"/>
      <c r="AU162" s="159" t="s">
        <v>3550</v>
      </c>
      <c r="AV162" s="159" t="s">
        <v>1352</v>
      </c>
      <c r="AW162" s="159" t="s">
        <v>2055</v>
      </c>
      <c r="AX162" s="159" t="s">
        <v>1444</v>
      </c>
      <c r="AY162" s="159" t="s">
        <v>3552</v>
      </c>
      <c r="AZ162" s="159" t="s">
        <v>1548</v>
      </c>
      <c r="BA162" s="159" t="s">
        <v>3553</v>
      </c>
      <c r="BB162" s="159" t="s">
        <v>1438</v>
      </c>
      <c r="BC162" s="159" t="s">
        <v>3554</v>
      </c>
      <c r="BD162" s="159" t="s">
        <v>1350</v>
      </c>
      <c r="BE162" s="159" t="s">
        <v>3555</v>
      </c>
      <c r="BF162" s="159" t="s">
        <v>1501</v>
      </c>
      <c r="BG162" s="159" t="s">
        <v>3556</v>
      </c>
      <c r="BH162" s="159" t="s">
        <v>1359</v>
      </c>
      <c r="BI162" s="159" t="s">
        <v>3557</v>
      </c>
      <c r="BJ162" s="159"/>
      <c r="BK162" s="159"/>
      <c r="BL162" s="159"/>
      <c r="BM162" s="159"/>
      <c r="BN162" s="159"/>
      <c r="BO162" s="159"/>
      <c r="BP162" s="159"/>
      <c r="BQ162" s="159"/>
      <c r="BR162" s="159"/>
      <c r="BS162" s="159"/>
      <c r="BT162" s="159"/>
      <c r="BU162" s="159"/>
      <c r="BV162" s="159"/>
      <c r="BW162" s="159"/>
      <c r="BX162" s="159"/>
      <c r="BY162" s="159"/>
      <c r="BZ162" s="159"/>
      <c r="CA162" s="159"/>
      <c r="CB162" s="159"/>
      <c r="CC162" s="159"/>
      <c r="CD162" s="159"/>
      <c r="CE162" s="159"/>
      <c r="CF162" s="159"/>
      <c r="CG162" s="159"/>
      <c r="CH162" s="159"/>
      <c r="CI162" s="159"/>
      <c r="CJ162" s="159"/>
      <c r="CK162" s="159"/>
      <c r="CL162" s="159"/>
      <c r="CM162" s="159"/>
      <c r="CN162" s="159"/>
      <c r="CO162" s="159"/>
      <c r="CP162" s="159"/>
      <c r="CQ162" s="159"/>
      <c r="CR162" s="159"/>
      <c r="CS162" s="159"/>
      <c r="CT162" s="159"/>
      <c r="CU162" s="159"/>
      <c r="CV162" s="159"/>
      <c r="CW162" s="159"/>
      <c r="CX162" s="159"/>
      <c r="CY162" s="159"/>
      <c r="CZ162" s="159"/>
      <c r="DA162" s="223"/>
    </row>
    <row r="163" spans="2:105" x14ac:dyDescent="0.25">
      <c r="B163" s="222"/>
      <c r="C163" s="159"/>
      <c r="D163" s="159" t="s">
        <v>1951</v>
      </c>
      <c r="E163" s="159"/>
      <c r="F163" s="159" t="s">
        <v>1329</v>
      </c>
      <c r="G163" s="159"/>
      <c r="H163" s="159" t="s">
        <v>1098</v>
      </c>
      <c r="I163" s="159"/>
      <c r="J163" s="159" t="s">
        <v>1342</v>
      </c>
      <c r="K163" s="159" t="s">
        <v>1641</v>
      </c>
      <c r="L163" s="159"/>
      <c r="M163" s="159"/>
      <c r="N163" s="159" t="s">
        <v>1342</v>
      </c>
      <c r="O163" s="159"/>
      <c r="P163" s="159"/>
      <c r="Q163" s="159"/>
      <c r="R163" s="159"/>
      <c r="S163" s="159" t="s">
        <v>1375</v>
      </c>
      <c r="T163" s="159" t="s">
        <v>167</v>
      </c>
      <c r="U163" s="159" t="s">
        <v>167</v>
      </c>
      <c r="V163" s="159"/>
      <c r="W163" s="159"/>
      <c r="X163" s="159"/>
      <c r="Y163" s="159"/>
      <c r="Z163" s="159"/>
      <c r="AA163" s="159"/>
      <c r="AB163" s="159"/>
      <c r="AC163" s="159"/>
      <c r="AD163" s="159"/>
      <c r="AE163" s="159"/>
      <c r="AF163" s="159"/>
      <c r="AG163" s="159"/>
      <c r="AH163" s="159"/>
      <c r="AI163" s="159"/>
      <c r="AJ163" s="159"/>
      <c r="AK163" s="159" t="s">
        <v>1342</v>
      </c>
      <c r="AL163" s="159" t="s">
        <v>1346</v>
      </c>
      <c r="AM163" s="159" t="s">
        <v>1342</v>
      </c>
      <c r="AN163" s="159" t="s">
        <v>1352</v>
      </c>
      <c r="AO163" s="159" t="s">
        <v>167</v>
      </c>
      <c r="AP163" s="159" t="s">
        <v>3479</v>
      </c>
      <c r="AQ163" s="159" t="s">
        <v>1806</v>
      </c>
      <c r="AR163" s="159" t="s">
        <v>1484</v>
      </c>
      <c r="AS163" s="159"/>
      <c r="AT163" s="159"/>
      <c r="AU163" s="159"/>
      <c r="AV163" s="159"/>
      <c r="AW163" s="159"/>
      <c r="AX163" s="159"/>
      <c r="AY163" s="159"/>
      <c r="AZ163" s="159"/>
      <c r="BA163" s="159"/>
      <c r="BB163" s="159"/>
      <c r="BC163" s="159"/>
      <c r="BD163" s="159"/>
      <c r="BE163" s="159"/>
      <c r="BF163" s="159"/>
      <c r="BG163" s="159"/>
      <c r="BH163" s="159"/>
      <c r="BI163" s="159"/>
      <c r="BJ163" s="159"/>
      <c r="BK163" s="159"/>
      <c r="BL163" s="159"/>
      <c r="BM163" s="159"/>
      <c r="BN163" s="159"/>
      <c r="BO163" s="159"/>
      <c r="BP163" s="159"/>
      <c r="BQ163" s="159"/>
      <c r="BR163" s="159"/>
      <c r="BS163" s="159"/>
      <c r="BT163" s="159"/>
      <c r="BU163" s="159"/>
      <c r="BV163" s="159"/>
      <c r="BW163" s="159"/>
      <c r="BX163" s="159"/>
      <c r="BY163" s="159"/>
      <c r="BZ163" s="159"/>
      <c r="CA163" s="159"/>
      <c r="CB163" s="159"/>
      <c r="CC163" s="159"/>
      <c r="CD163" s="159"/>
      <c r="CE163" s="159"/>
      <c r="CF163" s="159"/>
      <c r="CG163" s="159"/>
      <c r="CH163" s="159"/>
      <c r="CI163" s="159"/>
      <c r="CJ163" s="159"/>
      <c r="CK163" s="159"/>
      <c r="CL163" s="159"/>
      <c r="CM163" s="159"/>
      <c r="CN163" s="159"/>
      <c r="CO163" s="159"/>
      <c r="CP163" s="159"/>
      <c r="CQ163" s="159"/>
      <c r="CR163" s="159"/>
      <c r="CS163" s="159"/>
      <c r="CT163" s="159"/>
      <c r="CU163" s="159"/>
      <c r="CV163" s="159"/>
      <c r="CW163" s="159"/>
      <c r="CX163" s="159"/>
      <c r="CY163" s="159"/>
      <c r="CZ163" s="159"/>
      <c r="DA163" s="223"/>
    </row>
    <row r="164" spans="2:105" x14ac:dyDescent="0.25">
      <c r="B164" s="222"/>
      <c r="C164" s="159"/>
      <c r="D164" s="159" t="s">
        <v>3558</v>
      </c>
      <c r="E164" s="159" t="s">
        <v>362</v>
      </c>
      <c r="F164" s="159" t="s">
        <v>170</v>
      </c>
      <c r="G164" s="159"/>
      <c r="H164" s="159" t="s">
        <v>1098</v>
      </c>
      <c r="I164" s="159"/>
      <c r="J164" s="159" t="s">
        <v>1342</v>
      </c>
      <c r="K164" s="159" t="s">
        <v>1680</v>
      </c>
      <c r="L164" s="159"/>
      <c r="M164" s="159"/>
      <c r="N164" s="159" t="s">
        <v>1349</v>
      </c>
      <c r="O164" s="159" t="s">
        <v>1384</v>
      </c>
      <c r="P164" s="159" t="s">
        <v>1335</v>
      </c>
      <c r="Q164" s="159" t="s">
        <v>29</v>
      </c>
      <c r="R164" s="159" t="s">
        <v>1327</v>
      </c>
      <c r="S164" s="159" t="s">
        <v>1375</v>
      </c>
      <c r="T164" s="159" t="s">
        <v>167</v>
      </c>
      <c r="U164" s="159" t="s">
        <v>167</v>
      </c>
      <c r="V164" s="159"/>
      <c r="W164" s="159"/>
      <c r="X164" s="159"/>
      <c r="Y164" s="159"/>
      <c r="Z164" s="159"/>
      <c r="AA164" s="159"/>
      <c r="AB164" s="159"/>
      <c r="AC164" s="159"/>
      <c r="AD164" s="159"/>
      <c r="AE164" s="159"/>
      <c r="AF164" s="159"/>
      <c r="AG164" s="159"/>
      <c r="AH164" s="159"/>
      <c r="AI164" s="159"/>
      <c r="AJ164" s="159"/>
      <c r="AK164" s="159" t="s">
        <v>1342</v>
      </c>
      <c r="AL164" s="159" t="s">
        <v>1346</v>
      </c>
      <c r="AM164" s="159" t="s">
        <v>1342</v>
      </c>
      <c r="AN164" s="159" t="s">
        <v>1352</v>
      </c>
      <c r="AO164" s="159" t="s">
        <v>167</v>
      </c>
      <c r="AP164" s="159" t="s">
        <v>3479</v>
      </c>
      <c r="AQ164" s="159" t="s">
        <v>1806</v>
      </c>
      <c r="AR164" s="159" t="s">
        <v>1484</v>
      </c>
      <c r="AS164" s="159"/>
      <c r="AT164" s="159"/>
      <c r="AU164" s="159"/>
      <c r="AV164" s="159"/>
      <c r="AW164" s="159"/>
      <c r="AX164" s="159"/>
      <c r="AY164" s="159"/>
      <c r="AZ164" s="159"/>
      <c r="BA164" s="159"/>
      <c r="BB164" s="159"/>
      <c r="BC164" s="159"/>
      <c r="BD164" s="159"/>
      <c r="BE164" s="159"/>
      <c r="BF164" s="159"/>
      <c r="BG164" s="159"/>
      <c r="BH164" s="159"/>
      <c r="BI164" s="159"/>
      <c r="BJ164" s="159"/>
      <c r="BK164" s="159"/>
      <c r="BL164" s="159"/>
      <c r="BM164" s="159"/>
      <c r="BN164" s="159"/>
      <c r="BO164" s="159"/>
      <c r="BP164" s="159"/>
      <c r="BQ164" s="159"/>
      <c r="BR164" s="159"/>
      <c r="BS164" s="159"/>
      <c r="BT164" s="159"/>
      <c r="BU164" s="159"/>
      <c r="BV164" s="159"/>
      <c r="BW164" s="159"/>
      <c r="BX164" s="159"/>
      <c r="BY164" s="159"/>
      <c r="BZ164" s="159"/>
      <c r="CA164" s="159"/>
      <c r="CB164" s="159"/>
      <c r="CC164" s="159"/>
      <c r="CD164" s="159"/>
      <c r="CE164" s="159"/>
      <c r="CF164" s="159"/>
      <c r="CG164" s="159"/>
      <c r="CH164" s="159"/>
      <c r="CI164" s="159"/>
      <c r="CJ164" s="159"/>
      <c r="CK164" s="159"/>
      <c r="CL164" s="159"/>
      <c r="CM164" s="159"/>
      <c r="CN164" s="159"/>
      <c r="CO164" s="159"/>
      <c r="CP164" s="159"/>
      <c r="CQ164" s="159"/>
      <c r="CR164" s="159"/>
      <c r="CS164" s="159"/>
      <c r="CT164" s="159"/>
      <c r="CU164" s="159"/>
      <c r="CV164" s="159"/>
      <c r="CW164" s="159"/>
      <c r="CX164" s="159"/>
      <c r="CY164" s="159"/>
      <c r="CZ164" s="159"/>
      <c r="DA164" s="223"/>
    </row>
    <row r="165" spans="2:105" x14ac:dyDescent="0.25">
      <c r="B165" s="222"/>
      <c r="C165" s="159" t="s">
        <v>1953</v>
      </c>
      <c r="D165" s="159" t="s">
        <v>1954</v>
      </c>
      <c r="E165" s="159" t="s">
        <v>123</v>
      </c>
      <c r="F165" s="159" t="s">
        <v>57</v>
      </c>
      <c r="G165" s="159"/>
      <c r="H165" s="159" t="s">
        <v>1098</v>
      </c>
      <c r="I165" s="159"/>
      <c r="J165" s="159" t="s">
        <v>1342</v>
      </c>
      <c r="K165" s="159" t="s">
        <v>1382</v>
      </c>
      <c r="L165" s="159" t="s">
        <v>3559</v>
      </c>
      <c r="M165" s="159" t="s">
        <v>1854</v>
      </c>
      <c r="N165" s="159" t="s">
        <v>1342</v>
      </c>
      <c r="O165" s="159" t="s">
        <v>1344</v>
      </c>
      <c r="P165" s="159" t="s">
        <v>1326</v>
      </c>
      <c r="Q165" s="159" t="s">
        <v>1236</v>
      </c>
      <c r="R165" s="159" t="s">
        <v>1327</v>
      </c>
      <c r="S165" s="159" t="s">
        <v>1344</v>
      </c>
      <c r="T165" s="159" t="s">
        <v>179</v>
      </c>
      <c r="U165" s="159" t="s">
        <v>179</v>
      </c>
      <c r="V165" s="159"/>
      <c r="W165" s="159"/>
      <c r="X165" s="159"/>
      <c r="Y165" s="159"/>
      <c r="Z165" s="159"/>
      <c r="AA165" s="159"/>
      <c r="AB165" s="159"/>
      <c r="AC165" s="159"/>
      <c r="AD165" s="159"/>
      <c r="AE165" s="159"/>
      <c r="AF165" s="159"/>
      <c r="AG165" s="159"/>
      <c r="AH165" s="159"/>
      <c r="AI165" s="159"/>
      <c r="AJ165" s="159"/>
      <c r="AK165" s="159" t="s">
        <v>1342</v>
      </c>
      <c r="AL165" s="159" t="s">
        <v>1346</v>
      </c>
      <c r="AM165" s="159" t="s">
        <v>1342</v>
      </c>
      <c r="AN165" s="159" t="s">
        <v>1353</v>
      </c>
      <c r="AO165" s="159" t="s">
        <v>179</v>
      </c>
      <c r="AP165" s="159" t="s">
        <v>3560</v>
      </c>
      <c r="AQ165" s="159" t="s">
        <v>3561</v>
      </c>
      <c r="AR165" s="159" t="s">
        <v>1477</v>
      </c>
      <c r="AS165" s="159" t="s">
        <v>1349</v>
      </c>
      <c r="AT165" s="159"/>
      <c r="AU165" s="159" t="s">
        <v>3559</v>
      </c>
      <c r="AV165" s="159" t="s">
        <v>1439</v>
      </c>
      <c r="AW165" s="159" t="s">
        <v>3127</v>
      </c>
      <c r="AX165" s="159" t="s">
        <v>1444</v>
      </c>
      <c r="AY165" s="159" t="s">
        <v>3562</v>
      </c>
      <c r="AZ165" s="159" t="s">
        <v>1548</v>
      </c>
      <c r="BA165" s="159" t="s">
        <v>2025</v>
      </c>
      <c r="BB165" s="159" t="s">
        <v>1438</v>
      </c>
      <c r="BC165" s="159" t="s">
        <v>3563</v>
      </c>
      <c r="BD165" s="159" t="s">
        <v>1509</v>
      </c>
      <c r="BE165" s="159" t="s">
        <v>3438</v>
      </c>
      <c r="BF165" s="159" t="s">
        <v>1359</v>
      </c>
      <c r="BG165" s="159" t="s">
        <v>3564</v>
      </c>
      <c r="BH165" s="159"/>
      <c r="BI165" s="159"/>
      <c r="BJ165" s="159"/>
      <c r="BK165" s="159"/>
      <c r="BL165" s="159"/>
      <c r="BM165" s="159"/>
      <c r="BN165" s="159"/>
      <c r="BO165" s="159"/>
      <c r="BP165" s="159"/>
      <c r="BQ165" s="159"/>
      <c r="BR165" s="159"/>
      <c r="BS165" s="159"/>
      <c r="BT165" s="159"/>
      <c r="BU165" s="159"/>
      <c r="BV165" s="159"/>
      <c r="BW165" s="159"/>
      <c r="BX165" s="159"/>
      <c r="BY165" s="159"/>
      <c r="BZ165" s="159"/>
      <c r="CA165" s="159"/>
      <c r="CB165" s="159"/>
      <c r="CC165" s="159"/>
      <c r="CD165" s="159"/>
      <c r="CE165" s="159"/>
      <c r="CF165" s="159"/>
      <c r="CG165" s="159"/>
      <c r="CH165" s="159"/>
      <c r="CI165" s="159"/>
      <c r="CJ165" s="159"/>
      <c r="CK165" s="159"/>
      <c r="CL165" s="159"/>
      <c r="CM165" s="159"/>
      <c r="CN165" s="159"/>
      <c r="CO165" s="159"/>
      <c r="CP165" s="159"/>
      <c r="CQ165" s="159"/>
      <c r="CR165" s="159"/>
      <c r="CS165" s="159"/>
      <c r="CT165" s="159"/>
      <c r="CU165" s="159"/>
      <c r="CV165" s="159"/>
      <c r="CW165" s="159"/>
      <c r="CX165" s="159"/>
      <c r="CY165" s="159"/>
      <c r="CZ165" s="159"/>
      <c r="DA165" s="223"/>
    </row>
    <row r="166" spans="2:105" x14ac:dyDescent="0.25">
      <c r="B166" s="222"/>
      <c r="C166" s="159" t="s">
        <v>1963</v>
      </c>
      <c r="D166" s="159" t="s">
        <v>1436</v>
      </c>
      <c r="E166" s="159" t="s">
        <v>180</v>
      </c>
      <c r="F166" s="159" t="s">
        <v>172</v>
      </c>
      <c r="G166" s="159"/>
      <c r="H166" s="159" t="s">
        <v>1098</v>
      </c>
      <c r="I166" s="159"/>
      <c r="J166" s="159" t="s">
        <v>1342</v>
      </c>
      <c r="K166" s="159" t="s">
        <v>1426</v>
      </c>
      <c r="L166" s="159" t="s">
        <v>3565</v>
      </c>
      <c r="M166" s="159" t="s">
        <v>3566</v>
      </c>
      <c r="N166" s="159" t="s">
        <v>1342</v>
      </c>
      <c r="O166" s="159" t="s">
        <v>1363</v>
      </c>
      <c r="P166" s="159" t="s">
        <v>1328</v>
      </c>
      <c r="Q166" s="159" t="s">
        <v>13</v>
      </c>
      <c r="R166" s="159" t="s">
        <v>1327</v>
      </c>
      <c r="S166" s="159" t="s">
        <v>1344</v>
      </c>
      <c r="T166" s="159" t="s">
        <v>179</v>
      </c>
      <c r="U166" s="159" t="s">
        <v>179</v>
      </c>
      <c r="V166" s="159"/>
      <c r="W166" s="159"/>
      <c r="X166" s="159"/>
      <c r="Y166" s="159"/>
      <c r="Z166" s="159"/>
      <c r="AA166" s="159"/>
      <c r="AB166" s="159"/>
      <c r="AC166" s="159"/>
      <c r="AD166" s="159"/>
      <c r="AE166" s="159"/>
      <c r="AF166" s="159"/>
      <c r="AG166" s="159"/>
      <c r="AH166" s="159"/>
      <c r="AI166" s="159"/>
      <c r="AJ166" s="159"/>
      <c r="AK166" s="159" t="s">
        <v>1342</v>
      </c>
      <c r="AL166" s="159" t="s">
        <v>1346</v>
      </c>
      <c r="AM166" s="159" t="s">
        <v>1342</v>
      </c>
      <c r="AN166" s="159" t="s">
        <v>1353</v>
      </c>
      <c r="AO166" s="159" t="s">
        <v>179</v>
      </c>
      <c r="AP166" s="159" t="s">
        <v>3560</v>
      </c>
      <c r="AQ166" s="159" t="s">
        <v>3561</v>
      </c>
      <c r="AR166" s="159" t="s">
        <v>1477</v>
      </c>
      <c r="AS166" s="159" t="s">
        <v>1363</v>
      </c>
      <c r="AT166" s="159"/>
      <c r="AU166" s="159" t="s">
        <v>3565</v>
      </c>
      <c r="AV166" s="159" t="s">
        <v>1439</v>
      </c>
      <c r="AW166" s="159" t="s">
        <v>2213</v>
      </c>
      <c r="AX166" s="159" t="s">
        <v>1444</v>
      </c>
      <c r="AY166" s="159" t="s">
        <v>2080</v>
      </c>
      <c r="AZ166" s="159" t="s">
        <v>1548</v>
      </c>
      <c r="BA166" s="159" t="s">
        <v>3567</v>
      </c>
      <c r="BB166" s="159" t="s">
        <v>1438</v>
      </c>
      <c r="BC166" s="159" t="s">
        <v>1962</v>
      </c>
      <c r="BD166" s="159" t="s">
        <v>1509</v>
      </c>
      <c r="BE166" s="159" t="s">
        <v>3568</v>
      </c>
      <c r="BF166" s="159" t="s">
        <v>1359</v>
      </c>
      <c r="BG166" s="159" t="s">
        <v>3569</v>
      </c>
      <c r="BH166" s="159"/>
      <c r="BI166" s="159"/>
      <c r="BJ166" s="159"/>
      <c r="BK166" s="159"/>
      <c r="BL166" s="159"/>
      <c r="BM166" s="159"/>
      <c r="BN166" s="159"/>
      <c r="BO166" s="159"/>
      <c r="BP166" s="159"/>
      <c r="BQ166" s="159"/>
      <c r="BR166" s="159"/>
      <c r="BS166" s="159"/>
      <c r="BT166" s="159"/>
      <c r="BU166" s="159"/>
      <c r="BV166" s="159"/>
      <c r="BW166" s="159"/>
      <c r="BX166" s="159"/>
      <c r="BY166" s="159"/>
      <c r="BZ166" s="159"/>
      <c r="CA166" s="159"/>
      <c r="CB166" s="159"/>
      <c r="CC166" s="159"/>
      <c r="CD166" s="159"/>
      <c r="CE166" s="159"/>
      <c r="CF166" s="159"/>
      <c r="CG166" s="159"/>
      <c r="CH166" s="159"/>
      <c r="CI166" s="159"/>
      <c r="CJ166" s="159"/>
      <c r="CK166" s="159"/>
      <c r="CL166" s="159"/>
      <c r="CM166" s="159"/>
      <c r="CN166" s="159"/>
      <c r="CO166" s="159"/>
      <c r="CP166" s="159"/>
      <c r="CQ166" s="159"/>
      <c r="CR166" s="159"/>
      <c r="CS166" s="159"/>
      <c r="CT166" s="159"/>
      <c r="CU166" s="159"/>
      <c r="CV166" s="159"/>
      <c r="CW166" s="159"/>
      <c r="CX166" s="159"/>
      <c r="CY166" s="159"/>
      <c r="CZ166" s="159"/>
      <c r="DA166" s="223"/>
    </row>
    <row r="167" spans="2:105" x14ac:dyDescent="0.25">
      <c r="B167" s="222"/>
      <c r="C167" s="159" t="s">
        <v>3570</v>
      </c>
      <c r="D167" s="159" t="s">
        <v>3571</v>
      </c>
      <c r="E167" s="159" t="s">
        <v>181</v>
      </c>
      <c r="F167" s="159" t="s">
        <v>76</v>
      </c>
      <c r="G167" s="159"/>
      <c r="H167" s="159" t="s">
        <v>1098</v>
      </c>
      <c r="I167" s="159"/>
      <c r="J167" s="159" t="s">
        <v>1342</v>
      </c>
      <c r="K167" s="159" t="s">
        <v>1418</v>
      </c>
      <c r="L167" s="159" t="s">
        <v>3572</v>
      </c>
      <c r="M167" s="159" t="s">
        <v>3573</v>
      </c>
      <c r="N167" s="159" t="s">
        <v>1342</v>
      </c>
      <c r="O167" s="159" t="s">
        <v>1363</v>
      </c>
      <c r="P167" s="159" t="s">
        <v>1328</v>
      </c>
      <c r="Q167" s="159" t="s">
        <v>13</v>
      </c>
      <c r="R167" s="159" t="s">
        <v>1327</v>
      </c>
      <c r="S167" s="159" t="s">
        <v>1344</v>
      </c>
      <c r="T167" s="159" t="s">
        <v>179</v>
      </c>
      <c r="U167" s="159" t="s">
        <v>179</v>
      </c>
      <c r="V167" s="159"/>
      <c r="W167" s="159"/>
      <c r="X167" s="159"/>
      <c r="Y167" s="159"/>
      <c r="Z167" s="159"/>
      <c r="AA167" s="159"/>
      <c r="AB167" s="159"/>
      <c r="AC167" s="159"/>
      <c r="AD167" s="159"/>
      <c r="AE167" s="159"/>
      <c r="AF167" s="159"/>
      <c r="AG167" s="159"/>
      <c r="AH167" s="159"/>
      <c r="AI167" s="159"/>
      <c r="AJ167" s="159"/>
      <c r="AK167" s="159" t="s">
        <v>1342</v>
      </c>
      <c r="AL167" s="159" t="s">
        <v>1346</v>
      </c>
      <c r="AM167" s="159" t="s">
        <v>1342</v>
      </c>
      <c r="AN167" s="159" t="s">
        <v>1353</v>
      </c>
      <c r="AO167" s="159" t="s">
        <v>179</v>
      </c>
      <c r="AP167" s="159" t="s">
        <v>3560</v>
      </c>
      <c r="AQ167" s="159" t="s">
        <v>3561</v>
      </c>
      <c r="AR167" s="159" t="s">
        <v>1477</v>
      </c>
      <c r="AS167" s="159" t="s">
        <v>1344</v>
      </c>
      <c r="AT167" s="159"/>
      <c r="AU167" s="159" t="s">
        <v>3572</v>
      </c>
      <c r="AV167" s="159" t="s">
        <v>1439</v>
      </c>
      <c r="AW167" s="159" t="s">
        <v>3574</v>
      </c>
      <c r="AX167" s="159" t="s">
        <v>1444</v>
      </c>
      <c r="AY167" s="159" t="s">
        <v>2275</v>
      </c>
      <c r="AZ167" s="159" t="s">
        <v>1548</v>
      </c>
      <c r="BA167" s="159" t="s">
        <v>3575</v>
      </c>
      <c r="BB167" s="159" t="s">
        <v>1438</v>
      </c>
      <c r="BC167" s="159" t="s">
        <v>2753</v>
      </c>
      <c r="BD167" s="159" t="s">
        <v>1509</v>
      </c>
      <c r="BE167" s="159" t="s">
        <v>3576</v>
      </c>
      <c r="BF167" s="159" t="s">
        <v>1359</v>
      </c>
      <c r="BG167" s="159" t="s">
        <v>3577</v>
      </c>
      <c r="BH167" s="159"/>
      <c r="BI167" s="159"/>
      <c r="BJ167" s="159"/>
      <c r="BK167" s="159"/>
      <c r="BL167" s="159"/>
      <c r="BM167" s="159"/>
      <c r="BN167" s="159"/>
      <c r="BO167" s="159"/>
      <c r="BP167" s="159"/>
      <c r="BQ167" s="159"/>
      <c r="BR167" s="159"/>
      <c r="BS167" s="159"/>
      <c r="BT167" s="159"/>
      <c r="BU167" s="159"/>
      <c r="BV167" s="159"/>
      <c r="BW167" s="159"/>
      <c r="BX167" s="159"/>
      <c r="BY167" s="159"/>
      <c r="BZ167" s="159"/>
      <c r="CA167" s="159"/>
      <c r="CB167" s="159"/>
      <c r="CC167" s="159"/>
      <c r="CD167" s="159"/>
      <c r="CE167" s="159"/>
      <c r="CF167" s="159"/>
      <c r="CG167" s="159"/>
      <c r="CH167" s="159"/>
      <c r="CI167" s="159"/>
      <c r="CJ167" s="159"/>
      <c r="CK167" s="159"/>
      <c r="CL167" s="159"/>
      <c r="CM167" s="159"/>
      <c r="CN167" s="159"/>
      <c r="CO167" s="159"/>
      <c r="CP167" s="159"/>
      <c r="CQ167" s="159"/>
      <c r="CR167" s="159"/>
      <c r="CS167" s="159"/>
      <c r="CT167" s="159"/>
      <c r="CU167" s="159"/>
      <c r="CV167" s="159"/>
      <c r="CW167" s="159"/>
      <c r="CX167" s="159"/>
      <c r="CY167" s="159"/>
      <c r="CZ167" s="159"/>
      <c r="DA167" s="223"/>
    </row>
    <row r="168" spans="2:105" x14ac:dyDescent="0.25">
      <c r="B168" s="222"/>
      <c r="C168" s="159"/>
      <c r="D168" s="159" t="s">
        <v>1968</v>
      </c>
      <c r="E168" s="159"/>
      <c r="F168" s="159" t="s">
        <v>1329</v>
      </c>
      <c r="G168" s="159"/>
      <c r="H168" s="159" t="s">
        <v>1098</v>
      </c>
      <c r="I168" s="159"/>
      <c r="J168" s="159" t="s">
        <v>1342</v>
      </c>
      <c r="K168" s="159" t="s">
        <v>1394</v>
      </c>
      <c r="L168" s="159"/>
      <c r="M168" s="159"/>
      <c r="N168" s="159" t="s">
        <v>1342</v>
      </c>
      <c r="O168" s="159"/>
      <c r="P168" s="159"/>
      <c r="Q168" s="159"/>
      <c r="R168" s="159"/>
      <c r="S168" s="159" t="s">
        <v>1344</v>
      </c>
      <c r="T168" s="159" t="s">
        <v>179</v>
      </c>
      <c r="U168" s="159" t="s">
        <v>179</v>
      </c>
      <c r="V168" s="159"/>
      <c r="W168" s="159"/>
      <c r="X168" s="159"/>
      <c r="Y168" s="159"/>
      <c r="Z168" s="159"/>
      <c r="AA168" s="159"/>
      <c r="AB168" s="159"/>
      <c r="AC168" s="159"/>
      <c r="AD168" s="159"/>
      <c r="AE168" s="159"/>
      <c r="AF168" s="159"/>
      <c r="AG168" s="159"/>
      <c r="AH168" s="159"/>
      <c r="AI168" s="159"/>
      <c r="AJ168" s="159"/>
      <c r="AK168" s="159" t="s">
        <v>1342</v>
      </c>
      <c r="AL168" s="159" t="s">
        <v>1346</v>
      </c>
      <c r="AM168" s="159" t="s">
        <v>1342</v>
      </c>
      <c r="AN168" s="159" t="s">
        <v>1353</v>
      </c>
      <c r="AO168" s="159" t="s">
        <v>179</v>
      </c>
      <c r="AP168" s="159" t="s">
        <v>3560</v>
      </c>
      <c r="AQ168" s="159" t="s">
        <v>3561</v>
      </c>
      <c r="AR168" s="159" t="s">
        <v>1477</v>
      </c>
      <c r="AS168" s="159"/>
      <c r="AT168" s="159"/>
      <c r="AU168" s="159"/>
      <c r="AV168" s="159"/>
      <c r="AW168" s="159"/>
      <c r="AX168" s="159"/>
      <c r="AY168" s="159"/>
      <c r="AZ168" s="159"/>
      <c r="BA168" s="159"/>
      <c r="BB168" s="159"/>
      <c r="BC168" s="159"/>
      <c r="BD168" s="159"/>
      <c r="BE168" s="159"/>
      <c r="BF168" s="159"/>
      <c r="BG168" s="159"/>
      <c r="BH168" s="159"/>
      <c r="BI168" s="159"/>
      <c r="BJ168" s="159"/>
      <c r="BK168" s="159"/>
      <c r="BL168" s="159"/>
      <c r="BM168" s="159"/>
      <c r="BN168" s="159"/>
      <c r="BO168" s="159"/>
      <c r="BP168" s="159"/>
      <c r="BQ168" s="159"/>
      <c r="BR168" s="159"/>
      <c r="BS168" s="159"/>
      <c r="BT168" s="159"/>
      <c r="BU168" s="159"/>
      <c r="BV168" s="159"/>
      <c r="BW168" s="159"/>
      <c r="BX168" s="159"/>
      <c r="BY168" s="159"/>
      <c r="BZ168" s="159"/>
      <c r="CA168" s="159"/>
      <c r="CB168" s="159"/>
      <c r="CC168" s="159"/>
      <c r="CD168" s="159"/>
      <c r="CE168" s="159"/>
      <c r="CF168" s="159"/>
      <c r="CG168" s="159"/>
      <c r="CH168" s="159"/>
      <c r="CI168" s="159"/>
      <c r="CJ168" s="159"/>
      <c r="CK168" s="159"/>
      <c r="CL168" s="159"/>
      <c r="CM168" s="159"/>
      <c r="CN168" s="159"/>
      <c r="CO168" s="159"/>
      <c r="CP168" s="159"/>
      <c r="CQ168" s="159"/>
      <c r="CR168" s="159"/>
      <c r="CS168" s="159"/>
      <c r="CT168" s="159"/>
      <c r="CU168" s="159"/>
      <c r="CV168" s="159"/>
      <c r="CW168" s="159"/>
      <c r="CX168" s="159"/>
      <c r="CY168" s="159"/>
      <c r="CZ168" s="159"/>
      <c r="DA168" s="223"/>
    </row>
    <row r="169" spans="2:105" x14ac:dyDescent="0.25">
      <c r="B169" s="222"/>
      <c r="C169" s="159"/>
      <c r="D169" s="159" t="s">
        <v>1969</v>
      </c>
      <c r="E169" s="159"/>
      <c r="F169" s="159" t="s">
        <v>1329</v>
      </c>
      <c r="G169" s="159"/>
      <c r="H169" s="159" t="s">
        <v>1098</v>
      </c>
      <c r="I169" s="159"/>
      <c r="J169" s="159" t="s">
        <v>1342</v>
      </c>
      <c r="K169" s="159" t="s">
        <v>1534</v>
      </c>
      <c r="L169" s="159"/>
      <c r="M169" s="159"/>
      <c r="N169" s="159" t="s">
        <v>1342</v>
      </c>
      <c r="O169" s="159"/>
      <c r="P169" s="159"/>
      <c r="Q169" s="159"/>
      <c r="R169" s="159"/>
      <c r="S169" s="159" t="s">
        <v>1344</v>
      </c>
      <c r="T169" s="159" t="s">
        <v>179</v>
      </c>
      <c r="U169" s="159" t="s">
        <v>179</v>
      </c>
      <c r="V169" s="159"/>
      <c r="W169" s="159"/>
      <c r="X169" s="159"/>
      <c r="Y169" s="159"/>
      <c r="Z169" s="159"/>
      <c r="AA169" s="159"/>
      <c r="AB169" s="159"/>
      <c r="AC169" s="159"/>
      <c r="AD169" s="159"/>
      <c r="AE169" s="159"/>
      <c r="AF169" s="159"/>
      <c r="AG169" s="159"/>
      <c r="AH169" s="159"/>
      <c r="AI169" s="159"/>
      <c r="AJ169" s="159"/>
      <c r="AK169" s="159" t="s">
        <v>1342</v>
      </c>
      <c r="AL169" s="159" t="s">
        <v>1346</v>
      </c>
      <c r="AM169" s="159" t="s">
        <v>1342</v>
      </c>
      <c r="AN169" s="159" t="s">
        <v>1353</v>
      </c>
      <c r="AO169" s="159" t="s">
        <v>179</v>
      </c>
      <c r="AP169" s="159" t="s">
        <v>3560</v>
      </c>
      <c r="AQ169" s="159" t="s">
        <v>3561</v>
      </c>
      <c r="AR169" s="159" t="s">
        <v>1477</v>
      </c>
      <c r="AS169" s="159"/>
      <c r="AT169" s="159"/>
      <c r="AU169" s="159"/>
      <c r="AV169" s="159"/>
      <c r="AW169" s="159"/>
      <c r="AX169" s="159"/>
      <c r="AY169" s="159"/>
      <c r="AZ169" s="159"/>
      <c r="BA169" s="159"/>
      <c r="BB169" s="159"/>
      <c r="BC169" s="159"/>
      <c r="BD169" s="159"/>
      <c r="BE169" s="159"/>
      <c r="BF169" s="159"/>
      <c r="BG169" s="159"/>
      <c r="BH169" s="159"/>
      <c r="BI169" s="159"/>
      <c r="BJ169" s="159"/>
      <c r="BK169" s="159"/>
      <c r="BL169" s="159"/>
      <c r="BM169" s="159"/>
      <c r="BN169" s="159"/>
      <c r="BO169" s="159"/>
      <c r="BP169" s="159"/>
      <c r="BQ169" s="159"/>
      <c r="BR169" s="159"/>
      <c r="BS169" s="159"/>
      <c r="BT169" s="159"/>
      <c r="BU169" s="159"/>
      <c r="BV169" s="159"/>
      <c r="BW169" s="159"/>
      <c r="BX169" s="159"/>
      <c r="BY169" s="159"/>
      <c r="BZ169" s="159"/>
      <c r="CA169" s="159"/>
      <c r="CB169" s="159"/>
      <c r="CC169" s="159"/>
      <c r="CD169" s="159"/>
      <c r="CE169" s="159"/>
      <c r="CF169" s="159"/>
      <c r="CG169" s="159"/>
      <c r="CH169" s="159"/>
      <c r="CI169" s="159"/>
      <c r="CJ169" s="159"/>
      <c r="CK169" s="159"/>
      <c r="CL169" s="159"/>
      <c r="CM169" s="159"/>
      <c r="CN169" s="159"/>
      <c r="CO169" s="159"/>
      <c r="CP169" s="159"/>
      <c r="CQ169" s="159"/>
      <c r="CR169" s="159"/>
      <c r="CS169" s="159"/>
      <c r="CT169" s="159"/>
      <c r="CU169" s="159"/>
      <c r="CV169" s="159"/>
      <c r="CW169" s="159"/>
      <c r="CX169" s="159"/>
      <c r="CY169" s="159"/>
      <c r="CZ169" s="159"/>
      <c r="DA169" s="223"/>
    </row>
    <row r="170" spans="2:105" x14ac:dyDescent="0.25">
      <c r="B170" s="222"/>
      <c r="C170" s="159" t="s">
        <v>1970</v>
      </c>
      <c r="D170" s="159" t="s">
        <v>1971</v>
      </c>
      <c r="E170" s="159" t="s">
        <v>79</v>
      </c>
      <c r="F170" s="159" t="s">
        <v>184</v>
      </c>
      <c r="G170" s="159"/>
      <c r="H170" s="159" t="s">
        <v>1098</v>
      </c>
      <c r="I170" s="159"/>
      <c r="J170" s="159" t="s">
        <v>1342</v>
      </c>
      <c r="K170" s="159" t="s">
        <v>1539</v>
      </c>
      <c r="L170" s="159" t="s">
        <v>3578</v>
      </c>
      <c r="M170" s="159" t="s">
        <v>3579</v>
      </c>
      <c r="N170" s="159" t="s">
        <v>1342</v>
      </c>
      <c r="O170" s="159" t="s">
        <v>1348</v>
      </c>
      <c r="P170" s="159" t="s">
        <v>7</v>
      </c>
      <c r="Q170" s="159" t="s">
        <v>7</v>
      </c>
      <c r="R170" s="159" t="s">
        <v>1327</v>
      </c>
      <c r="S170" s="159" t="s">
        <v>1972</v>
      </c>
      <c r="T170" s="159" t="s">
        <v>573</v>
      </c>
      <c r="U170" s="159" t="s">
        <v>573</v>
      </c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 t="s">
        <v>1342</v>
      </c>
      <c r="AL170" s="159" t="s">
        <v>1346</v>
      </c>
      <c r="AM170" s="159" t="s">
        <v>1342</v>
      </c>
      <c r="AN170" s="159" t="s">
        <v>1354</v>
      </c>
      <c r="AO170" s="159" t="s">
        <v>573</v>
      </c>
      <c r="AP170" s="159" t="s">
        <v>3560</v>
      </c>
      <c r="AQ170" s="159" t="s">
        <v>3561</v>
      </c>
      <c r="AR170" s="159" t="s">
        <v>1477</v>
      </c>
      <c r="AS170" s="159" t="s">
        <v>1349</v>
      </c>
      <c r="AT170" s="159"/>
      <c r="AU170" s="159" t="s">
        <v>3578</v>
      </c>
      <c r="AV170" s="159" t="s">
        <v>1439</v>
      </c>
      <c r="AW170" s="159" t="s">
        <v>1988</v>
      </c>
      <c r="AX170" s="159" t="s">
        <v>1444</v>
      </c>
      <c r="AY170" s="159" t="s">
        <v>3580</v>
      </c>
      <c r="AZ170" s="159" t="s">
        <v>1548</v>
      </c>
      <c r="BA170" s="159" t="s">
        <v>3581</v>
      </c>
      <c r="BB170" s="159" t="s">
        <v>1438</v>
      </c>
      <c r="BC170" s="159" t="s">
        <v>3582</v>
      </c>
      <c r="BD170" s="159" t="s">
        <v>1509</v>
      </c>
      <c r="BE170" s="159" t="s">
        <v>3583</v>
      </c>
      <c r="BF170" s="159" t="s">
        <v>1359</v>
      </c>
      <c r="BG170" s="159" t="s">
        <v>3584</v>
      </c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/>
      <c r="CJ170" s="159"/>
      <c r="CK170" s="159"/>
      <c r="CL170" s="159"/>
      <c r="CM170" s="159"/>
      <c r="CN170" s="159"/>
      <c r="CO170" s="159"/>
      <c r="CP170" s="159"/>
      <c r="CQ170" s="159"/>
      <c r="CR170" s="159"/>
      <c r="CS170" s="159"/>
      <c r="CT170" s="159"/>
      <c r="CU170" s="159"/>
      <c r="CV170" s="159"/>
      <c r="CW170" s="159"/>
      <c r="CX170" s="159"/>
      <c r="CY170" s="159"/>
      <c r="CZ170" s="159"/>
      <c r="DA170" s="223"/>
    </row>
    <row r="171" spans="2:105" x14ac:dyDescent="0.25">
      <c r="B171" s="222"/>
      <c r="C171" s="159" t="s">
        <v>1975</v>
      </c>
      <c r="D171" s="159" t="s">
        <v>1976</v>
      </c>
      <c r="E171" s="159" t="s">
        <v>182</v>
      </c>
      <c r="F171" s="159" t="s">
        <v>183</v>
      </c>
      <c r="G171" s="159"/>
      <c r="H171" s="159" t="s">
        <v>1098</v>
      </c>
      <c r="I171" s="159"/>
      <c r="J171" s="159" t="s">
        <v>1342</v>
      </c>
      <c r="K171" s="159" t="s">
        <v>1389</v>
      </c>
      <c r="L171" s="159" t="s">
        <v>3585</v>
      </c>
      <c r="M171" s="159" t="s">
        <v>3586</v>
      </c>
      <c r="N171" s="159" t="s">
        <v>1342</v>
      </c>
      <c r="O171" s="159" t="s">
        <v>1375</v>
      </c>
      <c r="P171" s="159" t="s">
        <v>1331</v>
      </c>
      <c r="Q171" s="159" t="s">
        <v>26</v>
      </c>
      <c r="R171" s="159" t="s">
        <v>1327</v>
      </c>
      <c r="S171" s="159" t="s">
        <v>1972</v>
      </c>
      <c r="T171" s="159" t="s">
        <v>573</v>
      </c>
      <c r="U171" s="159" t="s">
        <v>573</v>
      </c>
      <c r="V171" s="159"/>
      <c r="W171" s="159"/>
      <c r="X171" s="159"/>
      <c r="Y171" s="159"/>
      <c r="Z171" s="159"/>
      <c r="AA171" s="159"/>
      <c r="AB171" s="159"/>
      <c r="AC171" s="159"/>
      <c r="AD171" s="159"/>
      <c r="AE171" s="159"/>
      <c r="AF171" s="159"/>
      <c r="AG171" s="159"/>
      <c r="AH171" s="159"/>
      <c r="AI171" s="159"/>
      <c r="AJ171" s="159"/>
      <c r="AK171" s="159" t="s">
        <v>1342</v>
      </c>
      <c r="AL171" s="159" t="s">
        <v>1346</v>
      </c>
      <c r="AM171" s="159" t="s">
        <v>1342</v>
      </c>
      <c r="AN171" s="159" t="s">
        <v>1354</v>
      </c>
      <c r="AO171" s="159" t="s">
        <v>573</v>
      </c>
      <c r="AP171" s="159" t="s">
        <v>3560</v>
      </c>
      <c r="AQ171" s="159" t="s">
        <v>3561</v>
      </c>
      <c r="AR171" s="159" t="s">
        <v>1477</v>
      </c>
      <c r="AS171" s="159" t="s">
        <v>1363</v>
      </c>
      <c r="AT171" s="159"/>
      <c r="AU171" s="159" t="s">
        <v>3585</v>
      </c>
      <c r="AV171" s="159" t="s">
        <v>1439</v>
      </c>
      <c r="AW171" s="159" t="s">
        <v>2488</v>
      </c>
      <c r="AX171" s="159" t="s">
        <v>1444</v>
      </c>
      <c r="AY171" s="159" t="s">
        <v>3014</v>
      </c>
      <c r="AZ171" s="159" t="s">
        <v>1548</v>
      </c>
      <c r="BA171" s="159" t="s">
        <v>3587</v>
      </c>
      <c r="BB171" s="159" t="s">
        <v>1438</v>
      </c>
      <c r="BC171" s="159" t="s">
        <v>3588</v>
      </c>
      <c r="BD171" s="159" t="s">
        <v>1509</v>
      </c>
      <c r="BE171" s="159" t="s">
        <v>3589</v>
      </c>
      <c r="BF171" s="159" t="s">
        <v>1359</v>
      </c>
      <c r="BG171" s="159" t="s">
        <v>3590</v>
      </c>
      <c r="BH171" s="159"/>
      <c r="BI171" s="159"/>
      <c r="BJ171" s="159"/>
      <c r="BK171" s="159"/>
      <c r="BL171" s="159"/>
      <c r="BM171" s="159"/>
      <c r="BN171" s="159"/>
      <c r="BO171" s="159"/>
      <c r="BP171" s="159"/>
      <c r="BQ171" s="159"/>
      <c r="BR171" s="159"/>
      <c r="BS171" s="159"/>
      <c r="BT171" s="159"/>
      <c r="BU171" s="159"/>
      <c r="BV171" s="159"/>
      <c r="BW171" s="159"/>
      <c r="BX171" s="159"/>
      <c r="BY171" s="159"/>
      <c r="BZ171" s="159"/>
      <c r="CA171" s="159"/>
      <c r="CB171" s="159"/>
      <c r="CC171" s="159"/>
      <c r="CD171" s="159"/>
      <c r="CE171" s="159"/>
      <c r="CF171" s="159"/>
      <c r="CG171" s="159"/>
      <c r="CH171" s="159"/>
      <c r="CI171" s="159"/>
      <c r="CJ171" s="159"/>
      <c r="CK171" s="159"/>
      <c r="CL171" s="159"/>
      <c r="CM171" s="159"/>
      <c r="CN171" s="159"/>
      <c r="CO171" s="159"/>
      <c r="CP171" s="159"/>
      <c r="CQ171" s="159"/>
      <c r="CR171" s="159"/>
      <c r="CS171" s="159"/>
      <c r="CT171" s="159"/>
      <c r="CU171" s="159"/>
      <c r="CV171" s="159"/>
      <c r="CW171" s="159"/>
      <c r="CX171" s="159"/>
      <c r="CY171" s="159"/>
      <c r="CZ171" s="159"/>
      <c r="DA171" s="223"/>
    </row>
    <row r="172" spans="2:105" x14ac:dyDescent="0.25">
      <c r="B172" s="222"/>
      <c r="C172" s="159"/>
      <c r="D172" s="159" t="s">
        <v>1981</v>
      </c>
      <c r="E172" s="159"/>
      <c r="F172" s="159" t="s">
        <v>1329</v>
      </c>
      <c r="G172" s="159"/>
      <c r="H172" s="159" t="s">
        <v>1098</v>
      </c>
      <c r="I172" s="159"/>
      <c r="J172" s="159" t="s">
        <v>1342</v>
      </c>
      <c r="K172" s="159" t="s">
        <v>1362</v>
      </c>
      <c r="L172" s="159"/>
      <c r="M172" s="159"/>
      <c r="N172" s="159" t="s">
        <v>1342</v>
      </c>
      <c r="O172" s="159"/>
      <c r="P172" s="159"/>
      <c r="Q172" s="159"/>
      <c r="R172" s="159"/>
      <c r="S172" s="159" t="s">
        <v>1972</v>
      </c>
      <c r="T172" s="159" t="s">
        <v>573</v>
      </c>
      <c r="U172" s="159" t="s">
        <v>573</v>
      </c>
      <c r="V172" s="159"/>
      <c r="W172" s="159"/>
      <c r="X172" s="159"/>
      <c r="Y172" s="159"/>
      <c r="Z172" s="159"/>
      <c r="AA172" s="159"/>
      <c r="AB172" s="159"/>
      <c r="AC172" s="159"/>
      <c r="AD172" s="159"/>
      <c r="AE172" s="159"/>
      <c r="AF172" s="159"/>
      <c r="AG172" s="159"/>
      <c r="AH172" s="159"/>
      <c r="AI172" s="159"/>
      <c r="AJ172" s="159"/>
      <c r="AK172" s="159" t="s">
        <v>1342</v>
      </c>
      <c r="AL172" s="159" t="s">
        <v>1346</v>
      </c>
      <c r="AM172" s="159" t="s">
        <v>1342</v>
      </c>
      <c r="AN172" s="159" t="s">
        <v>1354</v>
      </c>
      <c r="AO172" s="159" t="s">
        <v>573</v>
      </c>
      <c r="AP172" s="159" t="s">
        <v>3560</v>
      </c>
      <c r="AQ172" s="159" t="s">
        <v>3561</v>
      </c>
      <c r="AR172" s="159" t="s">
        <v>1477</v>
      </c>
      <c r="AS172" s="159"/>
      <c r="AT172" s="159"/>
      <c r="AU172" s="159"/>
      <c r="AV172" s="159"/>
      <c r="AW172" s="159"/>
      <c r="AX172" s="159"/>
      <c r="AY172" s="159"/>
      <c r="AZ172" s="159"/>
      <c r="BA172" s="159"/>
      <c r="BB172" s="159"/>
      <c r="BC172" s="159"/>
      <c r="BD172" s="159"/>
      <c r="BE172" s="159"/>
      <c r="BF172" s="159"/>
      <c r="BG172" s="159"/>
      <c r="BH172" s="159"/>
      <c r="BI172" s="159"/>
      <c r="BJ172" s="159"/>
      <c r="BK172" s="159"/>
      <c r="BL172" s="159"/>
      <c r="BM172" s="159"/>
      <c r="BN172" s="159"/>
      <c r="BO172" s="159"/>
      <c r="BP172" s="159"/>
      <c r="BQ172" s="159"/>
      <c r="BR172" s="159"/>
      <c r="BS172" s="159"/>
      <c r="BT172" s="159"/>
      <c r="BU172" s="159"/>
      <c r="BV172" s="159"/>
      <c r="BW172" s="159"/>
      <c r="BX172" s="159"/>
      <c r="BY172" s="159"/>
      <c r="BZ172" s="159"/>
      <c r="CA172" s="159"/>
      <c r="CB172" s="159"/>
      <c r="CC172" s="159"/>
      <c r="CD172" s="159"/>
      <c r="CE172" s="159"/>
      <c r="CF172" s="159"/>
      <c r="CG172" s="159"/>
      <c r="CH172" s="159"/>
      <c r="CI172" s="159"/>
      <c r="CJ172" s="159"/>
      <c r="CK172" s="159"/>
      <c r="CL172" s="159"/>
      <c r="CM172" s="159"/>
      <c r="CN172" s="159"/>
      <c r="CO172" s="159"/>
      <c r="CP172" s="159"/>
      <c r="CQ172" s="159"/>
      <c r="CR172" s="159"/>
      <c r="CS172" s="159"/>
      <c r="CT172" s="159"/>
      <c r="CU172" s="159"/>
      <c r="CV172" s="159"/>
      <c r="CW172" s="159"/>
      <c r="CX172" s="159"/>
      <c r="CY172" s="159"/>
      <c r="CZ172" s="159"/>
      <c r="DA172" s="223"/>
    </row>
    <row r="173" spans="2:105" x14ac:dyDescent="0.25">
      <c r="B173" s="222"/>
      <c r="C173" s="159"/>
      <c r="D173" s="159" t="s">
        <v>1980</v>
      </c>
      <c r="E173" s="159"/>
      <c r="F173" s="159" t="s">
        <v>1329</v>
      </c>
      <c r="G173" s="159"/>
      <c r="H173" s="159" t="s">
        <v>1098</v>
      </c>
      <c r="I173" s="159"/>
      <c r="J173" s="159" t="s">
        <v>1342</v>
      </c>
      <c r="K173" s="159" t="s">
        <v>2018</v>
      </c>
      <c r="L173" s="159"/>
      <c r="M173" s="159"/>
      <c r="N173" s="159" t="s">
        <v>1342</v>
      </c>
      <c r="O173" s="159"/>
      <c r="P173" s="159"/>
      <c r="Q173" s="159"/>
      <c r="R173" s="159"/>
      <c r="S173" s="159" t="s">
        <v>1972</v>
      </c>
      <c r="T173" s="159" t="s">
        <v>573</v>
      </c>
      <c r="U173" s="159" t="s">
        <v>573</v>
      </c>
      <c r="V173" s="159"/>
      <c r="W173" s="159"/>
      <c r="X173" s="159"/>
      <c r="Y173" s="159"/>
      <c r="Z173" s="159"/>
      <c r="AA173" s="159"/>
      <c r="AB173" s="159"/>
      <c r="AC173" s="159"/>
      <c r="AD173" s="159"/>
      <c r="AE173" s="159"/>
      <c r="AF173" s="159"/>
      <c r="AG173" s="159"/>
      <c r="AH173" s="159"/>
      <c r="AI173" s="159"/>
      <c r="AJ173" s="159"/>
      <c r="AK173" s="159" t="s">
        <v>1342</v>
      </c>
      <c r="AL173" s="159" t="s">
        <v>1346</v>
      </c>
      <c r="AM173" s="159" t="s">
        <v>1342</v>
      </c>
      <c r="AN173" s="159" t="s">
        <v>1354</v>
      </c>
      <c r="AO173" s="159" t="s">
        <v>573</v>
      </c>
      <c r="AP173" s="159" t="s">
        <v>3560</v>
      </c>
      <c r="AQ173" s="159" t="s">
        <v>3561</v>
      </c>
      <c r="AR173" s="159" t="s">
        <v>1477</v>
      </c>
      <c r="AS173" s="159"/>
      <c r="AT173" s="159"/>
      <c r="AU173" s="159"/>
      <c r="AV173" s="159"/>
      <c r="AW173" s="159"/>
      <c r="AX173" s="159"/>
      <c r="AY173" s="159"/>
      <c r="AZ173" s="159"/>
      <c r="BA173" s="159"/>
      <c r="BB173" s="159"/>
      <c r="BC173" s="159"/>
      <c r="BD173" s="159"/>
      <c r="BE173" s="159"/>
      <c r="BF173" s="159"/>
      <c r="BG173" s="159"/>
      <c r="BH173" s="159"/>
      <c r="BI173" s="159"/>
      <c r="BJ173" s="159"/>
      <c r="BK173" s="159"/>
      <c r="BL173" s="159"/>
      <c r="BM173" s="159"/>
      <c r="BN173" s="159"/>
      <c r="BO173" s="159"/>
      <c r="BP173" s="159"/>
      <c r="BQ173" s="159"/>
      <c r="BR173" s="159"/>
      <c r="BS173" s="159"/>
      <c r="BT173" s="159"/>
      <c r="BU173" s="159"/>
      <c r="BV173" s="159"/>
      <c r="BW173" s="159"/>
      <c r="BX173" s="159"/>
      <c r="BY173" s="159"/>
      <c r="BZ173" s="159"/>
      <c r="CA173" s="159"/>
      <c r="CB173" s="159"/>
      <c r="CC173" s="159"/>
      <c r="CD173" s="159"/>
      <c r="CE173" s="159"/>
      <c r="CF173" s="159"/>
      <c r="CG173" s="159"/>
      <c r="CH173" s="159"/>
      <c r="CI173" s="159"/>
      <c r="CJ173" s="159"/>
      <c r="CK173" s="159"/>
      <c r="CL173" s="159"/>
      <c r="CM173" s="159"/>
      <c r="CN173" s="159"/>
      <c r="CO173" s="159"/>
      <c r="CP173" s="159"/>
      <c r="CQ173" s="159"/>
      <c r="CR173" s="159"/>
      <c r="CS173" s="159"/>
      <c r="CT173" s="159"/>
      <c r="CU173" s="159"/>
      <c r="CV173" s="159"/>
      <c r="CW173" s="159"/>
      <c r="CX173" s="159"/>
      <c r="CY173" s="159"/>
      <c r="CZ173" s="159"/>
      <c r="DA173" s="223"/>
    </row>
    <row r="174" spans="2:105" x14ac:dyDescent="0.25">
      <c r="B174" s="222"/>
      <c r="C174" s="159" t="s">
        <v>2211</v>
      </c>
      <c r="D174" s="159" t="s">
        <v>3591</v>
      </c>
      <c r="E174" s="159" t="s">
        <v>805</v>
      </c>
      <c r="F174" s="159" t="s">
        <v>804</v>
      </c>
      <c r="G174" s="159"/>
      <c r="H174" s="159" t="s">
        <v>1098</v>
      </c>
      <c r="I174" s="159"/>
      <c r="J174" s="159" t="s">
        <v>1342</v>
      </c>
      <c r="K174" s="159" t="s">
        <v>1709</v>
      </c>
      <c r="L174" s="159" t="s">
        <v>3592</v>
      </c>
      <c r="M174" s="159" t="s">
        <v>2898</v>
      </c>
      <c r="N174" s="159" t="s">
        <v>1342</v>
      </c>
      <c r="O174" s="159" t="s">
        <v>1349</v>
      </c>
      <c r="P174" s="159" t="s">
        <v>1330</v>
      </c>
      <c r="Q174" s="159" t="s">
        <v>3</v>
      </c>
      <c r="R174" s="159" t="s">
        <v>1327</v>
      </c>
      <c r="S174" s="159" t="s">
        <v>1982</v>
      </c>
      <c r="T174" s="159" t="s">
        <v>1117</v>
      </c>
      <c r="U174" s="159" t="s">
        <v>1117</v>
      </c>
      <c r="V174" s="159"/>
      <c r="W174" s="159"/>
      <c r="X174" s="159"/>
      <c r="Y174" s="159"/>
      <c r="Z174" s="159"/>
      <c r="AA174" s="159"/>
      <c r="AB174" s="159"/>
      <c r="AC174" s="159"/>
      <c r="AD174" s="159"/>
      <c r="AE174" s="159"/>
      <c r="AF174" s="159"/>
      <c r="AG174" s="159"/>
      <c r="AH174" s="159"/>
      <c r="AI174" s="159"/>
      <c r="AJ174" s="159"/>
      <c r="AK174" s="159" t="s">
        <v>1342</v>
      </c>
      <c r="AL174" s="159" t="s">
        <v>1346</v>
      </c>
      <c r="AM174" s="159" t="s">
        <v>1342</v>
      </c>
      <c r="AN174" s="159" t="s">
        <v>1436</v>
      </c>
      <c r="AO174" s="159" t="s">
        <v>1117</v>
      </c>
      <c r="AP174" s="159" t="s">
        <v>3593</v>
      </c>
      <c r="AQ174" s="159" t="s">
        <v>1536</v>
      </c>
      <c r="AR174" s="159" t="s">
        <v>1399</v>
      </c>
      <c r="AS174" s="159" t="s">
        <v>1349</v>
      </c>
      <c r="AT174" s="159"/>
      <c r="AU174" s="159" t="s">
        <v>3592</v>
      </c>
      <c r="AV174" s="159" t="s">
        <v>2517</v>
      </c>
      <c r="AW174" s="159" t="s">
        <v>3594</v>
      </c>
      <c r="AX174" s="159" t="s">
        <v>1439</v>
      </c>
      <c r="AY174" s="159" t="s">
        <v>3595</v>
      </c>
      <c r="AZ174" s="159" t="s">
        <v>1548</v>
      </c>
      <c r="BA174" s="159" t="s">
        <v>3484</v>
      </c>
      <c r="BB174" s="159" t="s">
        <v>1403</v>
      </c>
      <c r="BC174" s="159" t="s">
        <v>3567</v>
      </c>
      <c r="BD174" s="159" t="s">
        <v>1542</v>
      </c>
      <c r="BE174" s="159" t="s">
        <v>3596</v>
      </c>
      <c r="BF174" s="159" t="s">
        <v>1435</v>
      </c>
      <c r="BG174" s="159" t="s">
        <v>3224</v>
      </c>
      <c r="BH174" s="159" t="s">
        <v>1350</v>
      </c>
      <c r="BI174" s="159" t="s">
        <v>3597</v>
      </c>
      <c r="BJ174" s="159" t="s">
        <v>1511</v>
      </c>
      <c r="BK174" s="159" t="s">
        <v>3598</v>
      </c>
      <c r="BL174" s="159" t="s">
        <v>1359</v>
      </c>
      <c r="BM174" s="159" t="s">
        <v>2225</v>
      </c>
      <c r="BN174" s="159"/>
      <c r="BO174" s="159"/>
      <c r="BP174" s="159"/>
      <c r="BQ174" s="159"/>
      <c r="BR174" s="159"/>
      <c r="BS174" s="159"/>
      <c r="BT174" s="159"/>
      <c r="BU174" s="159"/>
      <c r="BV174" s="159"/>
      <c r="BW174" s="159"/>
      <c r="BX174" s="159"/>
      <c r="BY174" s="159"/>
      <c r="BZ174" s="159"/>
      <c r="CA174" s="159"/>
      <c r="CB174" s="159"/>
      <c r="CC174" s="159"/>
      <c r="CD174" s="159"/>
      <c r="CE174" s="159"/>
      <c r="CF174" s="159"/>
      <c r="CG174" s="159"/>
      <c r="CH174" s="159"/>
      <c r="CI174" s="159"/>
      <c r="CJ174" s="159"/>
      <c r="CK174" s="159"/>
      <c r="CL174" s="159"/>
      <c r="CM174" s="159"/>
      <c r="CN174" s="159"/>
      <c r="CO174" s="159"/>
      <c r="CP174" s="159"/>
      <c r="CQ174" s="159"/>
      <c r="CR174" s="159"/>
      <c r="CS174" s="159"/>
      <c r="CT174" s="159"/>
      <c r="CU174" s="159"/>
      <c r="CV174" s="159"/>
      <c r="CW174" s="159"/>
      <c r="CX174" s="159"/>
      <c r="CY174" s="159"/>
      <c r="CZ174" s="159"/>
      <c r="DA174" s="223"/>
    </row>
    <row r="175" spans="2:105" x14ac:dyDescent="0.25">
      <c r="B175" s="222"/>
      <c r="C175" s="159" t="s">
        <v>2046</v>
      </c>
      <c r="D175" s="159" t="s">
        <v>1541</v>
      </c>
      <c r="E175" s="159" t="s">
        <v>1337</v>
      </c>
      <c r="F175" s="159" t="s">
        <v>192</v>
      </c>
      <c r="G175" s="159"/>
      <c r="H175" s="159" t="s">
        <v>1098</v>
      </c>
      <c r="I175" s="159"/>
      <c r="J175" s="159" t="s">
        <v>1342</v>
      </c>
      <c r="K175" s="159" t="s">
        <v>1715</v>
      </c>
      <c r="L175" s="159" t="s">
        <v>3599</v>
      </c>
      <c r="M175" s="159" t="s">
        <v>3600</v>
      </c>
      <c r="N175" s="159" t="s">
        <v>1342</v>
      </c>
      <c r="O175" s="159" t="s">
        <v>1349</v>
      </c>
      <c r="P175" s="159" t="s">
        <v>1330</v>
      </c>
      <c r="Q175" s="159" t="s">
        <v>3</v>
      </c>
      <c r="R175" s="159" t="s">
        <v>1327</v>
      </c>
      <c r="S175" s="159" t="s">
        <v>1982</v>
      </c>
      <c r="T175" s="159" t="s">
        <v>1117</v>
      </c>
      <c r="U175" s="159" t="s">
        <v>1117</v>
      </c>
      <c r="V175" s="159"/>
      <c r="W175" s="159"/>
      <c r="X175" s="159"/>
      <c r="Y175" s="159"/>
      <c r="Z175" s="159"/>
      <c r="AA175" s="159"/>
      <c r="AB175" s="159"/>
      <c r="AC175" s="159"/>
      <c r="AD175" s="159"/>
      <c r="AE175" s="159"/>
      <c r="AF175" s="159"/>
      <c r="AG175" s="159"/>
      <c r="AH175" s="159"/>
      <c r="AI175" s="159"/>
      <c r="AJ175" s="159"/>
      <c r="AK175" s="159" t="s">
        <v>1342</v>
      </c>
      <c r="AL175" s="159" t="s">
        <v>1346</v>
      </c>
      <c r="AM175" s="159" t="s">
        <v>1342</v>
      </c>
      <c r="AN175" s="159" t="s">
        <v>1436</v>
      </c>
      <c r="AO175" s="159" t="s">
        <v>1117</v>
      </c>
      <c r="AP175" s="159" t="s">
        <v>3593</v>
      </c>
      <c r="AQ175" s="159" t="s">
        <v>1536</v>
      </c>
      <c r="AR175" s="159" t="s">
        <v>1399</v>
      </c>
      <c r="AS175" s="159" t="s">
        <v>1363</v>
      </c>
      <c r="AT175" s="159"/>
      <c r="AU175" s="159" t="s">
        <v>3599</v>
      </c>
      <c r="AV175" s="159" t="s">
        <v>2517</v>
      </c>
      <c r="AW175" s="159" t="s">
        <v>1516</v>
      </c>
      <c r="AX175" s="159" t="s">
        <v>1439</v>
      </c>
      <c r="AY175" s="159" t="s">
        <v>3601</v>
      </c>
      <c r="AZ175" s="159" t="s">
        <v>1548</v>
      </c>
      <c r="BA175" s="159" t="s">
        <v>2282</v>
      </c>
      <c r="BB175" s="159" t="s">
        <v>1403</v>
      </c>
      <c r="BC175" s="159" t="s">
        <v>3393</v>
      </c>
      <c r="BD175" s="159" t="s">
        <v>1542</v>
      </c>
      <c r="BE175" s="159" t="s">
        <v>2698</v>
      </c>
      <c r="BF175" s="159" t="s">
        <v>1435</v>
      </c>
      <c r="BG175" s="159" t="s">
        <v>3602</v>
      </c>
      <c r="BH175" s="159" t="s">
        <v>1350</v>
      </c>
      <c r="BI175" s="159" t="s">
        <v>2948</v>
      </c>
      <c r="BJ175" s="159" t="s">
        <v>1511</v>
      </c>
      <c r="BK175" s="159" t="s">
        <v>3603</v>
      </c>
      <c r="BL175" s="159" t="s">
        <v>1359</v>
      </c>
      <c r="BM175" s="159" t="s">
        <v>3604</v>
      </c>
      <c r="BN175" s="159"/>
      <c r="BO175" s="159"/>
      <c r="BP175" s="159"/>
      <c r="BQ175" s="159"/>
      <c r="BR175" s="159"/>
      <c r="BS175" s="159"/>
      <c r="BT175" s="159"/>
      <c r="BU175" s="159"/>
      <c r="BV175" s="159"/>
      <c r="BW175" s="159"/>
      <c r="BX175" s="159"/>
      <c r="BY175" s="159"/>
      <c r="BZ175" s="159"/>
      <c r="CA175" s="159"/>
      <c r="CB175" s="159"/>
      <c r="CC175" s="159"/>
      <c r="CD175" s="159"/>
      <c r="CE175" s="159"/>
      <c r="CF175" s="159"/>
      <c r="CG175" s="159"/>
      <c r="CH175" s="159"/>
      <c r="CI175" s="159"/>
      <c r="CJ175" s="159"/>
      <c r="CK175" s="159"/>
      <c r="CL175" s="159"/>
      <c r="CM175" s="159"/>
      <c r="CN175" s="159"/>
      <c r="CO175" s="159"/>
      <c r="CP175" s="159"/>
      <c r="CQ175" s="159"/>
      <c r="CR175" s="159"/>
      <c r="CS175" s="159"/>
      <c r="CT175" s="159"/>
      <c r="CU175" s="159"/>
      <c r="CV175" s="159"/>
      <c r="CW175" s="159"/>
      <c r="CX175" s="159"/>
      <c r="CY175" s="159"/>
      <c r="CZ175" s="159"/>
      <c r="DA175" s="223"/>
    </row>
    <row r="176" spans="2:105" x14ac:dyDescent="0.25">
      <c r="B176" s="222"/>
      <c r="C176" s="159" t="s">
        <v>1987</v>
      </c>
      <c r="D176" s="159" t="s">
        <v>1384</v>
      </c>
      <c r="E176" s="159" t="s">
        <v>1076</v>
      </c>
      <c r="F176" s="159" t="s">
        <v>293</v>
      </c>
      <c r="G176" s="159"/>
      <c r="H176" s="159" t="s">
        <v>1098</v>
      </c>
      <c r="I176" s="159"/>
      <c r="J176" s="159" t="s">
        <v>1342</v>
      </c>
      <c r="K176" s="159" t="s">
        <v>2591</v>
      </c>
      <c r="L176" s="159" t="s">
        <v>3605</v>
      </c>
      <c r="M176" s="159" t="s">
        <v>3606</v>
      </c>
      <c r="N176" s="159" t="s">
        <v>1342</v>
      </c>
      <c r="O176" s="159" t="s">
        <v>1349</v>
      </c>
      <c r="P176" s="159" t="s">
        <v>1330</v>
      </c>
      <c r="Q176" s="159" t="s">
        <v>3</v>
      </c>
      <c r="R176" s="159" t="s">
        <v>1327</v>
      </c>
      <c r="S176" s="159" t="s">
        <v>1982</v>
      </c>
      <c r="T176" s="159" t="s">
        <v>1117</v>
      </c>
      <c r="U176" s="159" t="s">
        <v>1117</v>
      </c>
      <c r="V176" s="159"/>
      <c r="W176" s="159"/>
      <c r="X176" s="159"/>
      <c r="Y176" s="159"/>
      <c r="Z176" s="159"/>
      <c r="AA176" s="159"/>
      <c r="AB176" s="159"/>
      <c r="AC176" s="159"/>
      <c r="AD176" s="159"/>
      <c r="AE176" s="159"/>
      <c r="AF176" s="159"/>
      <c r="AG176" s="159"/>
      <c r="AH176" s="159"/>
      <c r="AI176" s="159"/>
      <c r="AJ176" s="159"/>
      <c r="AK176" s="159" t="s">
        <v>1342</v>
      </c>
      <c r="AL176" s="159" t="s">
        <v>1346</v>
      </c>
      <c r="AM176" s="159" t="s">
        <v>1342</v>
      </c>
      <c r="AN176" s="159" t="s">
        <v>1436</v>
      </c>
      <c r="AO176" s="159" t="s">
        <v>1117</v>
      </c>
      <c r="AP176" s="159" t="s">
        <v>3593</v>
      </c>
      <c r="AQ176" s="159" t="s">
        <v>1536</v>
      </c>
      <c r="AR176" s="159" t="s">
        <v>1399</v>
      </c>
      <c r="AS176" s="159" t="s">
        <v>1344</v>
      </c>
      <c r="AT176" s="159"/>
      <c r="AU176" s="159" t="s">
        <v>3605</v>
      </c>
      <c r="AV176" s="159" t="s">
        <v>2517</v>
      </c>
      <c r="AW176" s="159" t="s">
        <v>3607</v>
      </c>
      <c r="AX176" s="159" t="s">
        <v>1439</v>
      </c>
      <c r="AY176" s="159" t="s">
        <v>2125</v>
      </c>
      <c r="AZ176" s="159" t="s">
        <v>1548</v>
      </c>
      <c r="BA176" s="159" t="s">
        <v>3209</v>
      </c>
      <c r="BB176" s="159" t="s">
        <v>1403</v>
      </c>
      <c r="BC176" s="159" t="s">
        <v>1910</v>
      </c>
      <c r="BD176" s="159" t="s">
        <v>1542</v>
      </c>
      <c r="BE176" s="159" t="s">
        <v>3608</v>
      </c>
      <c r="BF176" s="159" t="s">
        <v>1435</v>
      </c>
      <c r="BG176" s="159" t="s">
        <v>2250</v>
      </c>
      <c r="BH176" s="159" t="s">
        <v>1350</v>
      </c>
      <c r="BI176" s="159" t="s">
        <v>3609</v>
      </c>
      <c r="BJ176" s="159" t="s">
        <v>1511</v>
      </c>
      <c r="BK176" s="159" t="s">
        <v>3447</v>
      </c>
      <c r="BL176" s="159" t="s">
        <v>1359</v>
      </c>
      <c r="BM176" s="159" t="s">
        <v>3610</v>
      </c>
      <c r="BN176" s="159"/>
      <c r="BO176" s="159"/>
      <c r="BP176" s="159"/>
      <c r="BQ176" s="159"/>
      <c r="BR176" s="159"/>
      <c r="BS176" s="159"/>
      <c r="BT176" s="159"/>
      <c r="BU176" s="159"/>
      <c r="BV176" s="159"/>
      <c r="BW176" s="159"/>
      <c r="BX176" s="159"/>
      <c r="BY176" s="159"/>
      <c r="BZ176" s="159"/>
      <c r="CA176" s="159"/>
      <c r="CB176" s="159"/>
      <c r="CC176" s="159"/>
      <c r="CD176" s="159"/>
      <c r="CE176" s="159"/>
      <c r="CF176" s="159"/>
      <c r="CG176" s="159"/>
      <c r="CH176" s="159"/>
      <c r="CI176" s="159"/>
      <c r="CJ176" s="159"/>
      <c r="CK176" s="159"/>
      <c r="CL176" s="159"/>
      <c r="CM176" s="159"/>
      <c r="CN176" s="159"/>
      <c r="CO176" s="159"/>
      <c r="CP176" s="159"/>
      <c r="CQ176" s="159"/>
      <c r="CR176" s="159"/>
      <c r="CS176" s="159"/>
      <c r="CT176" s="159"/>
      <c r="CU176" s="159"/>
      <c r="CV176" s="159"/>
      <c r="CW176" s="159"/>
      <c r="CX176" s="159"/>
      <c r="CY176" s="159"/>
      <c r="CZ176" s="159"/>
      <c r="DA176" s="223"/>
    </row>
    <row r="177" spans="2:105" x14ac:dyDescent="0.25">
      <c r="B177" s="222"/>
      <c r="C177" s="159" t="s">
        <v>2068</v>
      </c>
      <c r="D177" s="159" t="s">
        <v>2061</v>
      </c>
      <c r="E177" s="159" t="s">
        <v>606</v>
      </c>
      <c r="F177" s="159" t="s">
        <v>102</v>
      </c>
      <c r="G177" s="159"/>
      <c r="H177" s="159" t="s">
        <v>1098</v>
      </c>
      <c r="I177" s="159"/>
      <c r="J177" s="159" t="s">
        <v>1342</v>
      </c>
      <c r="K177" s="159" t="s">
        <v>3611</v>
      </c>
      <c r="L177" s="159" t="s">
        <v>3612</v>
      </c>
      <c r="M177" s="159" t="s">
        <v>3613</v>
      </c>
      <c r="N177" s="159" t="s">
        <v>1342</v>
      </c>
      <c r="O177" s="159" t="s">
        <v>1375</v>
      </c>
      <c r="P177" s="159" t="s">
        <v>1331</v>
      </c>
      <c r="Q177" s="159" t="s">
        <v>26</v>
      </c>
      <c r="R177" s="159" t="s">
        <v>1327</v>
      </c>
      <c r="S177" s="159" t="s">
        <v>1982</v>
      </c>
      <c r="T177" s="159" t="s">
        <v>1117</v>
      </c>
      <c r="U177" s="159" t="s">
        <v>1117</v>
      </c>
      <c r="V177" s="159"/>
      <c r="W177" s="159"/>
      <c r="X177" s="159"/>
      <c r="Y177" s="159"/>
      <c r="Z177" s="159"/>
      <c r="AA177" s="159"/>
      <c r="AB177" s="159"/>
      <c r="AC177" s="159"/>
      <c r="AD177" s="159"/>
      <c r="AE177" s="159"/>
      <c r="AF177" s="159"/>
      <c r="AG177" s="159"/>
      <c r="AH177" s="159"/>
      <c r="AI177" s="159"/>
      <c r="AJ177" s="159"/>
      <c r="AK177" s="159" t="s">
        <v>1342</v>
      </c>
      <c r="AL177" s="159" t="s">
        <v>1346</v>
      </c>
      <c r="AM177" s="159" t="s">
        <v>1342</v>
      </c>
      <c r="AN177" s="159" t="s">
        <v>1436</v>
      </c>
      <c r="AO177" s="159" t="s">
        <v>1117</v>
      </c>
      <c r="AP177" s="159" t="s">
        <v>3593</v>
      </c>
      <c r="AQ177" s="159" t="s">
        <v>1536</v>
      </c>
      <c r="AR177" s="159" t="s">
        <v>1399</v>
      </c>
      <c r="AS177" s="159" t="s">
        <v>1375</v>
      </c>
      <c r="AT177" s="159"/>
      <c r="AU177" s="159" t="s">
        <v>3612</v>
      </c>
      <c r="AV177" s="159" t="s">
        <v>2517</v>
      </c>
      <c r="AW177" s="159" t="s">
        <v>1376</v>
      </c>
      <c r="AX177" s="159" t="s">
        <v>1439</v>
      </c>
      <c r="AY177" s="159" t="s">
        <v>3614</v>
      </c>
      <c r="AZ177" s="159" t="s">
        <v>1548</v>
      </c>
      <c r="BA177" s="159" t="s">
        <v>3615</v>
      </c>
      <c r="BB177" s="159" t="s">
        <v>1403</v>
      </c>
      <c r="BC177" s="159" t="s">
        <v>2556</v>
      </c>
      <c r="BD177" s="159" t="s">
        <v>1542</v>
      </c>
      <c r="BE177" s="159" t="s">
        <v>3286</v>
      </c>
      <c r="BF177" s="159" t="s">
        <v>1435</v>
      </c>
      <c r="BG177" s="159" t="s">
        <v>3616</v>
      </c>
      <c r="BH177" s="159" t="s">
        <v>1350</v>
      </c>
      <c r="BI177" s="159" t="s">
        <v>3617</v>
      </c>
      <c r="BJ177" s="159" t="s">
        <v>1511</v>
      </c>
      <c r="BK177" s="159" t="s">
        <v>3618</v>
      </c>
      <c r="BL177" s="159" t="s">
        <v>1359</v>
      </c>
      <c r="BM177" s="159" t="s">
        <v>3619</v>
      </c>
      <c r="BN177" s="159"/>
      <c r="BO177" s="159"/>
      <c r="BP177" s="159"/>
      <c r="BQ177" s="159"/>
      <c r="BR177" s="159"/>
      <c r="BS177" s="159"/>
      <c r="BT177" s="159"/>
      <c r="BU177" s="159"/>
      <c r="BV177" s="159"/>
      <c r="BW177" s="159"/>
      <c r="BX177" s="159"/>
      <c r="BY177" s="159"/>
      <c r="BZ177" s="159"/>
      <c r="CA177" s="159"/>
      <c r="CB177" s="159"/>
      <c r="CC177" s="159"/>
      <c r="CD177" s="159"/>
      <c r="CE177" s="159"/>
      <c r="CF177" s="159"/>
      <c r="CG177" s="159"/>
      <c r="CH177" s="159"/>
      <c r="CI177" s="159"/>
      <c r="CJ177" s="159"/>
      <c r="CK177" s="159"/>
      <c r="CL177" s="159"/>
      <c r="CM177" s="159"/>
      <c r="CN177" s="159"/>
      <c r="CO177" s="159"/>
      <c r="CP177" s="159"/>
      <c r="CQ177" s="159"/>
      <c r="CR177" s="159"/>
      <c r="CS177" s="159"/>
      <c r="CT177" s="159"/>
      <c r="CU177" s="159"/>
      <c r="CV177" s="159"/>
      <c r="CW177" s="159"/>
      <c r="CX177" s="159"/>
      <c r="CY177" s="159"/>
      <c r="CZ177" s="159"/>
      <c r="DA177" s="223"/>
    </row>
    <row r="178" spans="2:105" x14ac:dyDescent="0.25">
      <c r="B178" s="222"/>
      <c r="C178" s="159" t="s">
        <v>2021</v>
      </c>
      <c r="D178" s="159" t="s">
        <v>2022</v>
      </c>
      <c r="E178" s="159" t="s">
        <v>511</v>
      </c>
      <c r="F178" s="159" t="s">
        <v>510</v>
      </c>
      <c r="G178" s="159"/>
      <c r="H178" s="159" t="s">
        <v>1098</v>
      </c>
      <c r="I178" s="159"/>
      <c r="J178" s="159" t="s">
        <v>1342</v>
      </c>
      <c r="K178" s="159" t="s">
        <v>1706</v>
      </c>
      <c r="L178" s="159" t="s">
        <v>3620</v>
      </c>
      <c r="M178" s="159" t="s">
        <v>3621</v>
      </c>
      <c r="N178" s="159" t="s">
        <v>1342</v>
      </c>
      <c r="O178" s="159" t="s">
        <v>1349</v>
      </c>
      <c r="P178" s="159" t="s">
        <v>1330</v>
      </c>
      <c r="Q178" s="159" t="s">
        <v>3</v>
      </c>
      <c r="R178" s="159" t="s">
        <v>1327</v>
      </c>
      <c r="S178" s="159" t="s">
        <v>1982</v>
      </c>
      <c r="T178" s="159" t="s">
        <v>1117</v>
      </c>
      <c r="U178" s="159" t="s">
        <v>1117</v>
      </c>
      <c r="V178" s="159"/>
      <c r="W178" s="159"/>
      <c r="X178" s="159"/>
      <c r="Y178" s="159"/>
      <c r="Z178" s="159"/>
      <c r="AA178" s="159"/>
      <c r="AB178" s="159"/>
      <c r="AC178" s="159"/>
      <c r="AD178" s="159"/>
      <c r="AE178" s="159"/>
      <c r="AF178" s="159"/>
      <c r="AG178" s="159"/>
      <c r="AH178" s="159"/>
      <c r="AI178" s="159"/>
      <c r="AJ178" s="159"/>
      <c r="AK178" s="159" t="s">
        <v>1342</v>
      </c>
      <c r="AL178" s="159" t="s">
        <v>1346</v>
      </c>
      <c r="AM178" s="159" t="s">
        <v>1342</v>
      </c>
      <c r="AN178" s="159" t="s">
        <v>1436</v>
      </c>
      <c r="AO178" s="159" t="s">
        <v>1117</v>
      </c>
      <c r="AP178" s="159" t="s">
        <v>3593</v>
      </c>
      <c r="AQ178" s="159" t="s">
        <v>1536</v>
      </c>
      <c r="AR178" s="159" t="s">
        <v>1399</v>
      </c>
      <c r="AS178" s="159" t="s">
        <v>1384</v>
      </c>
      <c r="AT178" s="159"/>
      <c r="AU178" s="159" t="s">
        <v>3620</v>
      </c>
      <c r="AV178" s="159" t="s">
        <v>2517</v>
      </c>
      <c r="AW178" s="159" t="s">
        <v>3622</v>
      </c>
      <c r="AX178" s="159" t="s">
        <v>1439</v>
      </c>
      <c r="AY178" s="159" t="s">
        <v>1587</v>
      </c>
      <c r="AZ178" s="159" t="s">
        <v>1548</v>
      </c>
      <c r="BA178" s="159" t="s">
        <v>2115</v>
      </c>
      <c r="BB178" s="159" t="s">
        <v>1403</v>
      </c>
      <c r="BC178" s="159" t="s">
        <v>3623</v>
      </c>
      <c r="BD178" s="159" t="s">
        <v>1542</v>
      </c>
      <c r="BE178" s="159" t="s">
        <v>3624</v>
      </c>
      <c r="BF178" s="159" t="s">
        <v>1435</v>
      </c>
      <c r="BG178" s="159" t="s">
        <v>3625</v>
      </c>
      <c r="BH178" s="159" t="s">
        <v>1350</v>
      </c>
      <c r="BI178" s="159" t="s">
        <v>3626</v>
      </c>
      <c r="BJ178" s="159" t="s">
        <v>1511</v>
      </c>
      <c r="BK178" s="159" t="s">
        <v>3627</v>
      </c>
      <c r="BL178" s="159" t="s">
        <v>1359</v>
      </c>
      <c r="BM178" s="159" t="s">
        <v>3628</v>
      </c>
      <c r="BN178" s="159"/>
      <c r="BO178" s="159"/>
      <c r="BP178" s="159"/>
      <c r="BQ178" s="159"/>
      <c r="BR178" s="159"/>
      <c r="BS178" s="159"/>
      <c r="BT178" s="159"/>
      <c r="BU178" s="159"/>
      <c r="BV178" s="159"/>
      <c r="BW178" s="159"/>
      <c r="BX178" s="159"/>
      <c r="BY178" s="159"/>
      <c r="BZ178" s="159"/>
      <c r="CA178" s="159"/>
      <c r="CB178" s="159"/>
      <c r="CC178" s="159"/>
      <c r="CD178" s="159"/>
      <c r="CE178" s="159"/>
      <c r="CF178" s="159"/>
      <c r="CG178" s="159"/>
      <c r="CH178" s="159"/>
      <c r="CI178" s="159"/>
      <c r="CJ178" s="159"/>
      <c r="CK178" s="159"/>
      <c r="CL178" s="159"/>
      <c r="CM178" s="159"/>
      <c r="CN178" s="159"/>
      <c r="CO178" s="159"/>
      <c r="CP178" s="159"/>
      <c r="CQ178" s="159"/>
      <c r="CR178" s="159"/>
      <c r="CS178" s="159"/>
      <c r="CT178" s="159"/>
      <c r="CU178" s="159"/>
      <c r="CV178" s="159"/>
      <c r="CW178" s="159"/>
      <c r="CX178" s="159"/>
      <c r="CY178" s="159"/>
      <c r="CZ178" s="159"/>
      <c r="DA178" s="223"/>
    </row>
    <row r="179" spans="2:105" x14ac:dyDescent="0.25">
      <c r="B179" s="222"/>
      <c r="C179" s="159" t="s">
        <v>2029</v>
      </c>
      <c r="D179" s="159" t="s">
        <v>1499</v>
      </c>
      <c r="E179" s="159" t="s">
        <v>1336</v>
      </c>
      <c r="F179" s="159" t="s">
        <v>233</v>
      </c>
      <c r="G179" s="159"/>
      <c r="H179" s="159" t="s">
        <v>1098</v>
      </c>
      <c r="I179" s="159"/>
      <c r="J179" s="159" t="s">
        <v>1342</v>
      </c>
      <c r="K179" s="159" t="s">
        <v>1713</v>
      </c>
      <c r="L179" s="159" t="s">
        <v>3629</v>
      </c>
      <c r="M179" s="159" t="s">
        <v>3630</v>
      </c>
      <c r="N179" s="159" t="s">
        <v>1342</v>
      </c>
      <c r="O179" s="159" t="s">
        <v>1349</v>
      </c>
      <c r="P179" s="159" t="s">
        <v>1330</v>
      </c>
      <c r="Q179" s="159" t="s">
        <v>3</v>
      </c>
      <c r="R179" s="159" t="s">
        <v>1327</v>
      </c>
      <c r="S179" s="159" t="s">
        <v>1982</v>
      </c>
      <c r="T179" s="159" t="s">
        <v>1117</v>
      </c>
      <c r="U179" s="159" t="s">
        <v>1117</v>
      </c>
      <c r="V179" s="159"/>
      <c r="W179" s="159"/>
      <c r="X179" s="159"/>
      <c r="Y179" s="159"/>
      <c r="Z179" s="159"/>
      <c r="AA179" s="159"/>
      <c r="AB179" s="159"/>
      <c r="AC179" s="159"/>
      <c r="AD179" s="159"/>
      <c r="AE179" s="159"/>
      <c r="AF179" s="159"/>
      <c r="AG179" s="159"/>
      <c r="AH179" s="159"/>
      <c r="AI179" s="159"/>
      <c r="AJ179" s="159"/>
      <c r="AK179" s="159" t="s">
        <v>1342</v>
      </c>
      <c r="AL179" s="159" t="s">
        <v>1346</v>
      </c>
      <c r="AM179" s="159" t="s">
        <v>1342</v>
      </c>
      <c r="AN179" s="159" t="s">
        <v>1436</v>
      </c>
      <c r="AO179" s="159" t="s">
        <v>1117</v>
      </c>
      <c r="AP179" s="159" t="s">
        <v>3593</v>
      </c>
      <c r="AQ179" s="159" t="s">
        <v>1536</v>
      </c>
      <c r="AR179" s="159" t="s">
        <v>1399</v>
      </c>
      <c r="AS179" s="159" t="s">
        <v>1477</v>
      </c>
      <c r="AT179" s="159"/>
      <c r="AU179" s="159" t="s">
        <v>3629</v>
      </c>
      <c r="AV179" s="159" t="s">
        <v>2517</v>
      </c>
      <c r="AW179" s="159" t="s">
        <v>3631</v>
      </c>
      <c r="AX179" s="159" t="s">
        <v>1439</v>
      </c>
      <c r="AY179" s="159" t="s">
        <v>3632</v>
      </c>
      <c r="AZ179" s="159" t="s">
        <v>1548</v>
      </c>
      <c r="BA179" s="159" t="s">
        <v>3633</v>
      </c>
      <c r="BB179" s="159" t="s">
        <v>1403</v>
      </c>
      <c r="BC179" s="159" t="s">
        <v>2121</v>
      </c>
      <c r="BD179" s="159" t="s">
        <v>1542</v>
      </c>
      <c r="BE179" s="159" t="s">
        <v>3634</v>
      </c>
      <c r="BF179" s="159" t="s">
        <v>1435</v>
      </c>
      <c r="BG179" s="159" t="s">
        <v>3635</v>
      </c>
      <c r="BH179" s="159" t="s">
        <v>1350</v>
      </c>
      <c r="BI179" s="159" t="s">
        <v>3487</v>
      </c>
      <c r="BJ179" s="159" t="s">
        <v>1511</v>
      </c>
      <c r="BK179" s="159" t="s">
        <v>3636</v>
      </c>
      <c r="BL179" s="159" t="s">
        <v>1359</v>
      </c>
      <c r="BM179" s="159" t="s">
        <v>3637</v>
      </c>
      <c r="BN179" s="159"/>
      <c r="BO179" s="159"/>
      <c r="BP179" s="159"/>
      <c r="BQ179" s="159"/>
      <c r="BR179" s="159"/>
      <c r="BS179" s="159"/>
      <c r="BT179" s="159"/>
      <c r="BU179" s="159"/>
      <c r="BV179" s="159"/>
      <c r="BW179" s="159"/>
      <c r="BX179" s="159"/>
      <c r="BY179" s="159"/>
      <c r="BZ179" s="159"/>
      <c r="CA179" s="159"/>
      <c r="CB179" s="159"/>
      <c r="CC179" s="159"/>
      <c r="CD179" s="159"/>
      <c r="CE179" s="159"/>
      <c r="CF179" s="159"/>
      <c r="CG179" s="159"/>
      <c r="CH179" s="159"/>
      <c r="CI179" s="159"/>
      <c r="CJ179" s="159"/>
      <c r="CK179" s="159"/>
      <c r="CL179" s="159"/>
      <c r="CM179" s="159"/>
      <c r="CN179" s="159"/>
      <c r="CO179" s="159"/>
      <c r="CP179" s="159"/>
      <c r="CQ179" s="159"/>
      <c r="CR179" s="159"/>
      <c r="CS179" s="159"/>
      <c r="CT179" s="159"/>
      <c r="CU179" s="159"/>
      <c r="CV179" s="159"/>
      <c r="CW179" s="159"/>
      <c r="CX179" s="159"/>
      <c r="CY179" s="159"/>
      <c r="CZ179" s="159"/>
      <c r="DA179" s="223"/>
    </row>
    <row r="180" spans="2:105" x14ac:dyDescent="0.25">
      <c r="B180" s="222"/>
      <c r="C180" s="159" t="s">
        <v>2033</v>
      </c>
      <c r="D180" s="159" t="s">
        <v>2034</v>
      </c>
      <c r="E180" s="159" t="s">
        <v>1032</v>
      </c>
      <c r="F180" s="159" t="s">
        <v>1031</v>
      </c>
      <c r="G180" s="159"/>
      <c r="H180" s="159" t="s">
        <v>1098</v>
      </c>
      <c r="I180" s="159"/>
      <c r="J180" s="159" t="s">
        <v>1342</v>
      </c>
      <c r="K180" s="159" t="s">
        <v>3371</v>
      </c>
      <c r="L180" s="159" t="s">
        <v>3638</v>
      </c>
      <c r="M180" s="159" t="s">
        <v>3639</v>
      </c>
      <c r="N180" s="159" t="s">
        <v>1342</v>
      </c>
      <c r="O180" s="159" t="s">
        <v>1363</v>
      </c>
      <c r="P180" s="159" t="s">
        <v>1328</v>
      </c>
      <c r="Q180" s="159" t="s">
        <v>13</v>
      </c>
      <c r="R180" s="159" t="s">
        <v>1327</v>
      </c>
      <c r="S180" s="159" t="s">
        <v>1982</v>
      </c>
      <c r="T180" s="159" t="s">
        <v>1117</v>
      </c>
      <c r="U180" s="159" t="s">
        <v>1117</v>
      </c>
      <c r="V180" s="159"/>
      <c r="W180" s="159"/>
      <c r="X180" s="159"/>
      <c r="Y180" s="159"/>
      <c r="Z180" s="159"/>
      <c r="AA180" s="159"/>
      <c r="AB180" s="159"/>
      <c r="AC180" s="159"/>
      <c r="AD180" s="159"/>
      <c r="AE180" s="159"/>
      <c r="AF180" s="159"/>
      <c r="AG180" s="159"/>
      <c r="AH180" s="159"/>
      <c r="AI180" s="159"/>
      <c r="AJ180" s="159"/>
      <c r="AK180" s="159" t="s">
        <v>1342</v>
      </c>
      <c r="AL180" s="159" t="s">
        <v>1346</v>
      </c>
      <c r="AM180" s="159" t="s">
        <v>1342</v>
      </c>
      <c r="AN180" s="159" t="s">
        <v>1436</v>
      </c>
      <c r="AO180" s="159" t="s">
        <v>1117</v>
      </c>
      <c r="AP180" s="159" t="s">
        <v>3593</v>
      </c>
      <c r="AQ180" s="159" t="s">
        <v>1536</v>
      </c>
      <c r="AR180" s="159" t="s">
        <v>1399</v>
      </c>
      <c r="AS180" s="159" t="s">
        <v>1484</v>
      </c>
      <c r="AT180" s="159"/>
      <c r="AU180" s="159" t="s">
        <v>3638</v>
      </c>
      <c r="AV180" s="159" t="s">
        <v>2517</v>
      </c>
      <c r="AW180" s="159" t="s">
        <v>3640</v>
      </c>
      <c r="AX180" s="159" t="s">
        <v>1439</v>
      </c>
      <c r="AY180" s="159" t="s">
        <v>3641</v>
      </c>
      <c r="AZ180" s="159" t="s">
        <v>1548</v>
      </c>
      <c r="BA180" s="159" t="s">
        <v>3642</v>
      </c>
      <c r="BB180" s="159" t="s">
        <v>1403</v>
      </c>
      <c r="BC180" s="159" t="s">
        <v>1907</v>
      </c>
      <c r="BD180" s="159" t="s">
        <v>1542</v>
      </c>
      <c r="BE180" s="159" t="s">
        <v>3643</v>
      </c>
      <c r="BF180" s="159" t="s">
        <v>1435</v>
      </c>
      <c r="BG180" s="159" t="s">
        <v>2109</v>
      </c>
      <c r="BH180" s="159" t="s">
        <v>1350</v>
      </c>
      <c r="BI180" s="159" t="s">
        <v>3644</v>
      </c>
      <c r="BJ180" s="159" t="s">
        <v>1511</v>
      </c>
      <c r="BK180" s="159" t="s">
        <v>3645</v>
      </c>
      <c r="BL180" s="159" t="s">
        <v>1359</v>
      </c>
      <c r="BM180" s="159" t="s">
        <v>3646</v>
      </c>
      <c r="BN180" s="159"/>
      <c r="BO180" s="159"/>
      <c r="BP180" s="159"/>
      <c r="BQ180" s="159"/>
      <c r="BR180" s="159"/>
      <c r="BS180" s="159"/>
      <c r="BT180" s="159"/>
      <c r="BU180" s="159"/>
      <c r="BV180" s="159"/>
      <c r="BW180" s="159"/>
      <c r="BX180" s="159"/>
      <c r="BY180" s="159"/>
      <c r="BZ180" s="159"/>
      <c r="CA180" s="159"/>
      <c r="CB180" s="159"/>
      <c r="CC180" s="159"/>
      <c r="CD180" s="159"/>
      <c r="CE180" s="159"/>
      <c r="CF180" s="159"/>
      <c r="CG180" s="159"/>
      <c r="CH180" s="159"/>
      <c r="CI180" s="159"/>
      <c r="CJ180" s="159"/>
      <c r="CK180" s="159"/>
      <c r="CL180" s="159"/>
      <c r="CM180" s="159"/>
      <c r="CN180" s="159"/>
      <c r="CO180" s="159"/>
      <c r="CP180" s="159"/>
      <c r="CQ180" s="159"/>
      <c r="CR180" s="159"/>
      <c r="CS180" s="159"/>
      <c r="CT180" s="159"/>
      <c r="CU180" s="159"/>
      <c r="CV180" s="159"/>
      <c r="CW180" s="159"/>
      <c r="CX180" s="159"/>
      <c r="CY180" s="159"/>
      <c r="CZ180" s="159"/>
      <c r="DA180" s="223"/>
    </row>
    <row r="181" spans="2:105" x14ac:dyDescent="0.25">
      <c r="B181" s="222"/>
      <c r="C181" s="159" t="s">
        <v>3647</v>
      </c>
      <c r="D181" s="159" t="s">
        <v>3648</v>
      </c>
      <c r="E181" s="159" t="s">
        <v>888</v>
      </c>
      <c r="F181" s="159" t="s">
        <v>354</v>
      </c>
      <c r="G181" s="159"/>
      <c r="H181" s="159" t="s">
        <v>1098</v>
      </c>
      <c r="I181" s="159"/>
      <c r="J181" s="159" t="s">
        <v>1342</v>
      </c>
      <c r="K181" s="159" t="s">
        <v>1893</v>
      </c>
      <c r="L181" s="159" t="s">
        <v>3649</v>
      </c>
      <c r="M181" s="159" t="s">
        <v>3650</v>
      </c>
      <c r="N181" s="159" t="s">
        <v>1342</v>
      </c>
      <c r="O181" s="159" t="s">
        <v>1363</v>
      </c>
      <c r="P181" s="159" t="s">
        <v>1328</v>
      </c>
      <c r="Q181" s="159" t="s">
        <v>13</v>
      </c>
      <c r="R181" s="159" t="s">
        <v>1327</v>
      </c>
      <c r="S181" s="159" t="s">
        <v>1982</v>
      </c>
      <c r="T181" s="159" t="s">
        <v>1117</v>
      </c>
      <c r="U181" s="159" t="s">
        <v>1117</v>
      </c>
      <c r="V181" s="159"/>
      <c r="W181" s="159"/>
      <c r="X181" s="159"/>
      <c r="Y181" s="159"/>
      <c r="Z181" s="159"/>
      <c r="AA181" s="159"/>
      <c r="AB181" s="159"/>
      <c r="AC181" s="159"/>
      <c r="AD181" s="159"/>
      <c r="AE181" s="159"/>
      <c r="AF181" s="159"/>
      <c r="AG181" s="159"/>
      <c r="AH181" s="159"/>
      <c r="AI181" s="159"/>
      <c r="AJ181" s="159"/>
      <c r="AK181" s="159" t="s">
        <v>1342</v>
      </c>
      <c r="AL181" s="159" t="s">
        <v>1346</v>
      </c>
      <c r="AM181" s="159" t="s">
        <v>1342</v>
      </c>
      <c r="AN181" s="159" t="s">
        <v>1436</v>
      </c>
      <c r="AO181" s="159" t="s">
        <v>1117</v>
      </c>
      <c r="AP181" s="159" t="s">
        <v>3593</v>
      </c>
      <c r="AQ181" s="159" t="s">
        <v>1536</v>
      </c>
      <c r="AR181" s="159" t="s">
        <v>1399</v>
      </c>
      <c r="AS181" s="159" t="s">
        <v>1348</v>
      </c>
      <c r="AT181" s="159"/>
      <c r="AU181" s="159" t="s">
        <v>3649</v>
      </c>
      <c r="AV181" s="159" t="s">
        <v>2517</v>
      </c>
      <c r="AW181" s="159" t="s">
        <v>1895</v>
      </c>
      <c r="AX181" s="159" t="s">
        <v>1439</v>
      </c>
      <c r="AY181" s="159" t="s">
        <v>2857</v>
      </c>
      <c r="AZ181" s="159" t="s">
        <v>1548</v>
      </c>
      <c r="BA181" s="159" t="s">
        <v>3651</v>
      </c>
      <c r="BB181" s="159" t="s">
        <v>1403</v>
      </c>
      <c r="BC181" s="159" t="s">
        <v>3652</v>
      </c>
      <c r="BD181" s="159" t="s">
        <v>1542</v>
      </c>
      <c r="BE181" s="159" t="s">
        <v>3653</v>
      </c>
      <c r="BF181" s="159" t="s">
        <v>1435</v>
      </c>
      <c r="BG181" s="159" t="s">
        <v>3654</v>
      </c>
      <c r="BH181" s="159" t="s">
        <v>1350</v>
      </c>
      <c r="BI181" s="159" t="s">
        <v>3655</v>
      </c>
      <c r="BJ181" s="159" t="s">
        <v>1511</v>
      </c>
      <c r="BK181" s="159" t="s">
        <v>3656</v>
      </c>
      <c r="BL181" s="159" t="s">
        <v>1359</v>
      </c>
      <c r="BM181" s="159" t="s">
        <v>3657</v>
      </c>
      <c r="BN181" s="159"/>
      <c r="BO181" s="159"/>
      <c r="BP181" s="159"/>
      <c r="BQ181" s="159"/>
      <c r="BR181" s="159"/>
      <c r="BS181" s="159"/>
      <c r="BT181" s="159"/>
      <c r="BU181" s="159"/>
      <c r="BV181" s="159"/>
      <c r="BW181" s="159"/>
      <c r="BX181" s="159"/>
      <c r="BY181" s="159"/>
      <c r="BZ181" s="159"/>
      <c r="CA181" s="159"/>
      <c r="CB181" s="159"/>
      <c r="CC181" s="159"/>
      <c r="CD181" s="159"/>
      <c r="CE181" s="159"/>
      <c r="CF181" s="159"/>
      <c r="CG181" s="159"/>
      <c r="CH181" s="159"/>
      <c r="CI181" s="159"/>
      <c r="CJ181" s="159"/>
      <c r="CK181" s="159"/>
      <c r="CL181" s="159"/>
      <c r="CM181" s="159"/>
      <c r="CN181" s="159"/>
      <c r="CO181" s="159"/>
      <c r="CP181" s="159"/>
      <c r="CQ181" s="159"/>
      <c r="CR181" s="159"/>
      <c r="CS181" s="159"/>
      <c r="CT181" s="159"/>
      <c r="CU181" s="159"/>
      <c r="CV181" s="159"/>
      <c r="CW181" s="159"/>
      <c r="CX181" s="159"/>
      <c r="CY181" s="159"/>
      <c r="CZ181" s="159"/>
      <c r="DA181" s="223"/>
    </row>
    <row r="182" spans="2:105" x14ac:dyDescent="0.25">
      <c r="B182" s="222"/>
      <c r="C182" s="159" t="s">
        <v>3658</v>
      </c>
      <c r="D182" s="159" t="s">
        <v>3659</v>
      </c>
      <c r="E182" s="159" t="s">
        <v>462</v>
      </c>
      <c r="F182" s="159" t="s">
        <v>224</v>
      </c>
      <c r="G182" s="159"/>
      <c r="H182" s="159" t="s">
        <v>1098</v>
      </c>
      <c r="I182" s="159"/>
      <c r="J182" s="159" t="s">
        <v>1342</v>
      </c>
      <c r="K182" s="159" t="s">
        <v>3660</v>
      </c>
      <c r="L182" s="159" t="s">
        <v>3661</v>
      </c>
      <c r="M182" s="159" t="s">
        <v>3662</v>
      </c>
      <c r="N182" s="159" t="s">
        <v>1342</v>
      </c>
      <c r="O182" s="159" t="s">
        <v>1363</v>
      </c>
      <c r="P182" s="159" t="s">
        <v>1328</v>
      </c>
      <c r="Q182" s="159" t="s">
        <v>13</v>
      </c>
      <c r="R182" s="159" t="s">
        <v>1327</v>
      </c>
      <c r="S182" s="159" t="s">
        <v>1982</v>
      </c>
      <c r="T182" s="159" t="s">
        <v>1117</v>
      </c>
      <c r="U182" s="159" t="s">
        <v>1117</v>
      </c>
      <c r="V182" s="159"/>
      <c r="W182" s="159"/>
      <c r="X182" s="159"/>
      <c r="Y182" s="159"/>
      <c r="Z182" s="159"/>
      <c r="AA182" s="159"/>
      <c r="AB182" s="159"/>
      <c r="AC182" s="159"/>
      <c r="AD182" s="159"/>
      <c r="AE182" s="159"/>
      <c r="AF182" s="159"/>
      <c r="AG182" s="159"/>
      <c r="AH182" s="159"/>
      <c r="AI182" s="159"/>
      <c r="AJ182" s="159"/>
      <c r="AK182" s="159" t="s">
        <v>1342</v>
      </c>
      <c r="AL182" s="159" t="s">
        <v>1346</v>
      </c>
      <c r="AM182" s="159" t="s">
        <v>1342</v>
      </c>
      <c r="AN182" s="159" t="s">
        <v>1436</v>
      </c>
      <c r="AO182" s="159" t="s">
        <v>1117</v>
      </c>
      <c r="AP182" s="159" t="s">
        <v>3593</v>
      </c>
      <c r="AQ182" s="159" t="s">
        <v>1536</v>
      </c>
      <c r="AR182" s="159" t="s">
        <v>1399</v>
      </c>
      <c r="AS182" s="159" t="s">
        <v>1399</v>
      </c>
      <c r="AT182" s="159"/>
      <c r="AU182" s="159" t="s">
        <v>3661</v>
      </c>
      <c r="AV182" s="159" t="s">
        <v>2517</v>
      </c>
      <c r="AW182" s="159" t="s">
        <v>3663</v>
      </c>
      <c r="AX182" s="159" t="s">
        <v>1439</v>
      </c>
      <c r="AY182" s="159" t="s">
        <v>2118</v>
      </c>
      <c r="AZ182" s="159" t="s">
        <v>1548</v>
      </c>
      <c r="BA182" s="159" t="s">
        <v>3664</v>
      </c>
      <c r="BB182" s="159" t="s">
        <v>1403</v>
      </c>
      <c r="BC182" s="159" t="s">
        <v>2196</v>
      </c>
      <c r="BD182" s="159" t="s">
        <v>1542</v>
      </c>
      <c r="BE182" s="159" t="s">
        <v>2667</v>
      </c>
      <c r="BF182" s="159" t="s">
        <v>1435</v>
      </c>
      <c r="BG182" s="159" t="s">
        <v>2395</v>
      </c>
      <c r="BH182" s="159" t="s">
        <v>1350</v>
      </c>
      <c r="BI182" s="159" t="s">
        <v>3665</v>
      </c>
      <c r="BJ182" s="159" t="s">
        <v>1511</v>
      </c>
      <c r="BK182" s="159" t="s">
        <v>3666</v>
      </c>
      <c r="BL182" s="159" t="s">
        <v>1359</v>
      </c>
      <c r="BM182" s="159" t="s">
        <v>3667</v>
      </c>
      <c r="BN182" s="159"/>
      <c r="BO182" s="159"/>
      <c r="BP182" s="159"/>
      <c r="BQ182" s="159"/>
      <c r="BR182" s="159"/>
      <c r="BS182" s="159"/>
      <c r="BT182" s="159"/>
      <c r="BU182" s="159"/>
      <c r="BV182" s="159"/>
      <c r="BW182" s="159"/>
      <c r="BX182" s="159"/>
      <c r="BY182" s="159"/>
      <c r="BZ182" s="159"/>
      <c r="CA182" s="159"/>
      <c r="CB182" s="159"/>
      <c r="CC182" s="159"/>
      <c r="CD182" s="159"/>
      <c r="CE182" s="159"/>
      <c r="CF182" s="159"/>
      <c r="CG182" s="159"/>
      <c r="CH182" s="159"/>
      <c r="CI182" s="159"/>
      <c r="CJ182" s="159"/>
      <c r="CK182" s="159"/>
      <c r="CL182" s="159"/>
      <c r="CM182" s="159"/>
      <c r="CN182" s="159"/>
      <c r="CO182" s="159"/>
      <c r="CP182" s="159"/>
      <c r="CQ182" s="159"/>
      <c r="CR182" s="159"/>
      <c r="CS182" s="159"/>
      <c r="CT182" s="159"/>
      <c r="CU182" s="159"/>
      <c r="CV182" s="159"/>
      <c r="CW182" s="159"/>
      <c r="CX182" s="159"/>
      <c r="CY182" s="159"/>
      <c r="CZ182" s="159"/>
      <c r="DA182" s="223"/>
    </row>
    <row r="183" spans="2:105" x14ac:dyDescent="0.25">
      <c r="B183" s="222"/>
      <c r="C183" s="159" t="s">
        <v>2065</v>
      </c>
      <c r="D183" s="159" t="s">
        <v>1477</v>
      </c>
      <c r="E183" s="159" t="s">
        <v>523</v>
      </c>
      <c r="F183" s="159" t="s">
        <v>251</v>
      </c>
      <c r="G183" s="159"/>
      <c r="H183" s="159" t="s">
        <v>1098</v>
      </c>
      <c r="I183" s="159"/>
      <c r="J183" s="159" t="s">
        <v>1342</v>
      </c>
      <c r="K183" s="159" t="s">
        <v>2404</v>
      </c>
      <c r="L183" s="159" t="s">
        <v>3668</v>
      </c>
      <c r="M183" s="159" t="s">
        <v>3669</v>
      </c>
      <c r="N183" s="159" t="s">
        <v>1342</v>
      </c>
      <c r="O183" s="159" t="s">
        <v>1349</v>
      </c>
      <c r="P183" s="159" t="s">
        <v>1330</v>
      </c>
      <c r="Q183" s="159" t="s">
        <v>3</v>
      </c>
      <c r="R183" s="159" t="s">
        <v>1327</v>
      </c>
      <c r="S183" s="159" t="s">
        <v>1982</v>
      </c>
      <c r="T183" s="159" t="s">
        <v>1117</v>
      </c>
      <c r="U183" s="159" t="s">
        <v>1117</v>
      </c>
      <c r="V183" s="159"/>
      <c r="W183" s="159"/>
      <c r="X183" s="159"/>
      <c r="Y183" s="159"/>
      <c r="Z183" s="159"/>
      <c r="AA183" s="159"/>
      <c r="AB183" s="159"/>
      <c r="AC183" s="159"/>
      <c r="AD183" s="159"/>
      <c r="AE183" s="159"/>
      <c r="AF183" s="159"/>
      <c r="AG183" s="159"/>
      <c r="AH183" s="159"/>
      <c r="AI183" s="159"/>
      <c r="AJ183" s="159"/>
      <c r="AK183" s="159" t="s">
        <v>1342</v>
      </c>
      <c r="AL183" s="159" t="s">
        <v>1346</v>
      </c>
      <c r="AM183" s="159" t="s">
        <v>1342</v>
      </c>
      <c r="AN183" s="159" t="s">
        <v>1436</v>
      </c>
      <c r="AO183" s="159" t="s">
        <v>1117</v>
      </c>
      <c r="AP183" s="159" t="s">
        <v>3593</v>
      </c>
      <c r="AQ183" s="159" t="s">
        <v>1536</v>
      </c>
      <c r="AR183" s="159" t="s">
        <v>1399</v>
      </c>
      <c r="AS183" s="159" t="s">
        <v>1397</v>
      </c>
      <c r="AT183" s="159"/>
      <c r="AU183" s="159" t="s">
        <v>3668</v>
      </c>
      <c r="AV183" s="159" t="s">
        <v>2517</v>
      </c>
      <c r="AW183" s="159" t="s">
        <v>3670</v>
      </c>
      <c r="AX183" s="159" t="s">
        <v>1439</v>
      </c>
      <c r="AY183" s="159" t="s">
        <v>3671</v>
      </c>
      <c r="AZ183" s="159" t="s">
        <v>1548</v>
      </c>
      <c r="BA183" s="159" t="s">
        <v>3672</v>
      </c>
      <c r="BB183" s="159" t="s">
        <v>1403</v>
      </c>
      <c r="BC183" s="159" t="s">
        <v>3673</v>
      </c>
      <c r="BD183" s="159" t="s">
        <v>1542</v>
      </c>
      <c r="BE183" s="159" t="s">
        <v>3674</v>
      </c>
      <c r="BF183" s="159" t="s">
        <v>1435</v>
      </c>
      <c r="BG183" s="159" t="s">
        <v>3675</v>
      </c>
      <c r="BH183" s="159" t="s">
        <v>1350</v>
      </c>
      <c r="BI183" s="159" t="s">
        <v>3676</v>
      </c>
      <c r="BJ183" s="159" t="s">
        <v>1511</v>
      </c>
      <c r="BK183" s="159" t="s">
        <v>3677</v>
      </c>
      <c r="BL183" s="159" t="s">
        <v>1359</v>
      </c>
      <c r="BM183" s="159" t="s">
        <v>3678</v>
      </c>
      <c r="BN183" s="159"/>
      <c r="BO183" s="159"/>
      <c r="BP183" s="159"/>
      <c r="BQ183" s="159"/>
      <c r="BR183" s="159"/>
      <c r="BS183" s="159"/>
      <c r="BT183" s="159"/>
      <c r="BU183" s="159"/>
      <c r="BV183" s="159"/>
      <c r="BW183" s="159"/>
      <c r="BX183" s="159"/>
      <c r="BY183" s="159"/>
      <c r="BZ183" s="159"/>
      <c r="CA183" s="159"/>
      <c r="CB183" s="159"/>
      <c r="CC183" s="159"/>
      <c r="CD183" s="159"/>
      <c r="CE183" s="159"/>
      <c r="CF183" s="159"/>
      <c r="CG183" s="159"/>
      <c r="CH183" s="159"/>
      <c r="CI183" s="159"/>
      <c r="CJ183" s="159"/>
      <c r="CK183" s="159"/>
      <c r="CL183" s="159"/>
      <c r="CM183" s="159"/>
      <c r="CN183" s="159"/>
      <c r="CO183" s="159"/>
      <c r="CP183" s="159"/>
      <c r="CQ183" s="159"/>
      <c r="CR183" s="159"/>
      <c r="CS183" s="159"/>
      <c r="CT183" s="159"/>
      <c r="CU183" s="159"/>
      <c r="CV183" s="159"/>
      <c r="CW183" s="159"/>
      <c r="CX183" s="159"/>
      <c r="CY183" s="159"/>
      <c r="CZ183" s="159"/>
      <c r="DA183" s="223"/>
    </row>
    <row r="184" spans="2:105" x14ac:dyDescent="0.25">
      <c r="B184" s="222"/>
      <c r="C184" s="159" t="s">
        <v>2066</v>
      </c>
      <c r="D184" s="159" t="s">
        <v>2067</v>
      </c>
      <c r="E184" s="159" t="s">
        <v>826</v>
      </c>
      <c r="F184" s="159" t="s">
        <v>804</v>
      </c>
      <c r="G184" s="159"/>
      <c r="H184" s="159" t="s">
        <v>1098</v>
      </c>
      <c r="I184" s="159"/>
      <c r="J184" s="159" t="s">
        <v>1342</v>
      </c>
      <c r="K184" s="159" t="s">
        <v>1934</v>
      </c>
      <c r="L184" s="159" t="s">
        <v>3679</v>
      </c>
      <c r="M184" s="159" t="s">
        <v>3680</v>
      </c>
      <c r="N184" s="159" t="s">
        <v>1342</v>
      </c>
      <c r="O184" s="159" t="s">
        <v>1363</v>
      </c>
      <c r="P184" s="159" t="s">
        <v>1328</v>
      </c>
      <c r="Q184" s="159" t="s">
        <v>13</v>
      </c>
      <c r="R184" s="159" t="s">
        <v>1327</v>
      </c>
      <c r="S184" s="159" t="s">
        <v>1982</v>
      </c>
      <c r="T184" s="159" t="s">
        <v>1117</v>
      </c>
      <c r="U184" s="159" t="s">
        <v>1117</v>
      </c>
      <c r="V184" s="159"/>
      <c r="W184" s="159"/>
      <c r="X184" s="159"/>
      <c r="Y184" s="159"/>
      <c r="Z184" s="159"/>
      <c r="AA184" s="159"/>
      <c r="AB184" s="159"/>
      <c r="AC184" s="159"/>
      <c r="AD184" s="159"/>
      <c r="AE184" s="159"/>
      <c r="AF184" s="159"/>
      <c r="AG184" s="159"/>
      <c r="AH184" s="159"/>
      <c r="AI184" s="159"/>
      <c r="AJ184" s="159"/>
      <c r="AK184" s="159" t="s">
        <v>1342</v>
      </c>
      <c r="AL184" s="159" t="s">
        <v>1346</v>
      </c>
      <c r="AM184" s="159" t="s">
        <v>1342</v>
      </c>
      <c r="AN184" s="159" t="s">
        <v>1436</v>
      </c>
      <c r="AO184" s="159" t="s">
        <v>1117</v>
      </c>
      <c r="AP184" s="159" t="s">
        <v>3593</v>
      </c>
      <c r="AQ184" s="159" t="s">
        <v>1536</v>
      </c>
      <c r="AR184" s="159" t="s">
        <v>1399</v>
      </c>
      <c r="AS184" s="159" t="s">
        <v>1345</v>
      </c>
      <c r="AT184" s="159"/>
      <c r="AU184" s="159" t="s">
        <v>3679</v>
      </c>
      <c r="AV184" s="159" t="s">
        <v>2517</v>
      </c>
      <c r="AW184" s="159" t="s">
        <v>3681</v>
      </c>
      <c r="AX184" s="159" t="s">
        <v>1439</v>
      </c>
      <c r="AY184" s="159" t="s">
        <v>3682</v>
      </c>
      <c r="AZ184" s="159" t="s">
        <v>1548</v>
      </c>
      <c r="BA184" s="159" t="s">
        <v>3683</v>
      </c>
      <c r="BB184" s="159" t="s">
        <v>1403</v>
      </c>
      <c r="BC184" s="159" t="s">
        <v>3684</v>
      </c>
      <c r="BD184" s="159" t="s">
        <v>1542</v>
      </c>
      <c r="BE184" s="159" t="s">
        <v>3685</v>
      </c>
      <c r="BF184" s="159" t="s">
        <v>1435</v>
      </c>
      <c r="BG184" s="159" t="s">
        <v>3686</v>
      </c>
      <c r="BH184" s="159" t="s">
        <v>1350</v>
      </c>
      <c r="BI184" s="159" t="s">
        <v>3687</v>
      </c>
      <c r="BJ184" s="159" t="s">
        <v>1511</v>
      </c>
      <c r="BK184" s="159" t="s">
        <v>3688</v>
      </c>
      <c r="BL184" s="159" t="s">
        <v>1359</v>
      </c>
      <c r="BM184" s="159" t="s">
        <v>3689</v>
      </c>
      <c r="BN184" s="159"/>
      <c r="BO184" s="159"/>
      <c r="BP184" s="159"/>
      <c r="BQ184" s="159"/>
      <c r="BR184" s="159"/>
      <c r="BS184" s="159"/>
      <c r="BT184" s="159"/>
      <c r="BU184" s="159"/>
      <c r="BV184" s="159"/>
      <c r="BW184" s="159"/>
      <c r="BX184" s="159"/>
      <c r="BY184" s="159"/>
      <c r="BZ184" s="159"/>
      <c r="CA184" s="159"/>
      <c r="CB184" s="159"/>
      <c r="CC184" s="159"/>
      <c r="CD184" s="159"/>
      <c r="CE184" s="159"/>
      <c r="CF184" s="159"/>
      <c r="CG184" s="159"/>
      <c r="CH184" s="159"/>
      <c r="CI184" s="159"/>
      <c r="CJ184" s="159"/>
      <c r="CK184" s="159"/>
      <c r="CL184" s="159"/>
      <c r="CM184" s="159"/>
      <c r="CN184" s="159"/>
      <c r="CO184" s="159"/>
      <c r="CP184" s="159"/>
      <c r="CQ184" s="159"/>
      <c r="CR184" s="159"/>
      <c r="CS184" s="159"/>
      <c r="CT184" s="159"/>
      <c r="CU184" s="159"/>
      <c r="CV184" s="159"/>
      <c r="CW184" s="159"/>
      <c r="CX184" s="159"/>
      <c r="CY184" s="159"/>
      <c r="CZ184" s="159"/>
      <c r="DA184" s="223"/>
    </row>
    <row r="185" spans="2:105" x14ac:dyDescent="0.25">
      <c r="B185" s="222"/>
      <c r="C185" s="159" t="s">
        <v>3690</v>
      </c>
      <c r="D185" s="159" t="s">
        <v>3691</v>
      </c>
      <c r="E185" s="159" t="s">
        <v>790</v>
      </c>
      <c r="F185" s="159" t="s">
        <v>197</v>
      </c>
      <c r="G185" s="159"/>
      <c r="H185" s="159" t="s">
        <v>1098</v>
      </c>
      <c r="I185" s="159"/>
      <c r="J185" s="159" t="s">
        <v>1342</v>
      </c>
      <c r="K185" s="159" t="s">
        <v>1881</v>
      </c>
      <c r="L185" s="159" t="s">
        <v>3692</v>
      </c>
      <c r="M185" s="159" t="s">
        <v>3693</v>
      </c>
      <c r="N185" s="159" t="s">
        <v>1342</v>
      </c>
      <c r="O185" s="159" t="s">
        <v>1348</v>
      </c>
      <c r="P185" s="159" t="s">
        <v>7</v>
      </c>
      <c r="Q185" s="159" t="s">
        <v>7</v>
      </c>
      <c r="R185" s="159" t="s">
        <v>1327</v>
      </c>
      <c r="S185" s="159" t="s">
        <v>1982</v>
      </c>
      <c r="T185" s="159" t="s">
        <v>1117</v>
      </c>
      <c r="U185" s="159" t="s">
        <v>1117</v>
      </c>
      <c r="V185" s="159"/>
      <c r="W185" s="159"/>
      <c r="X185" s="159"/>
      <c r="Y185" s="159"/>
      <c r="Z185" s="159"/>
      <c r="AA185" s="159"/>
      <c r="AB185" s="159"/>
      <c r="AC185" s="159"/>
      <c r="AD185" s="159"/>
      <c r="AE185" s="159"/>
      <c r="AF185" s="159"/>
      <c r="AG185" s="159"/>
      <c r="AH185" s="159"/>
      <c r="AI185" s="159"/>
      <c r="AJ185" s="159"/>
      <c r="AK185" s="159" t="s">
        <v>1342</v>
      </c>
      <c r="AL185" s="159" t="s">
        <v>1346</v>
      </c>
      <c r="AM185" s="159" t="s">
        <v>1342</v>
      </c>
      <c r="AN185" s="159" t="s">
        <v>1436</v>
      </c>
      <c r="AO185" s="159" t="s">
        <v>1117</v>
      </c>
      <c r="AP185" s="159" t="s">
        <v>3593</v>
      </c>
      <c r="AQ185" s="159" t="s">
        <v>1536</v>
      </c>
      <c r="AR185" s="159" t="s">
        <v>1399</v>
      </c>
      <c r="AS185" s="159" t="s">
        <v>1434</v>
      </c>
      <c r="AT185" s="159"/>
      <c r="AU185" s="159" t="s">
        <v>3692</v>
      </c>
      <c r="AV185" s="159" t="s">
        <v>2517</v>
      </c>
      <c r="AW185" s="159" t="s">
        <v>3694</v>
      </c>
      <c r="AX185" s="159" t="s">
        <v>1439</v>
      </c>
      <c r="AY185" s="159" t="s">
        <v>1999</v>
      </c>
      <c r="AZ185" s="159" t="s">
        <v>1548</v>
      </c>
      <c r="BA185" s="159" t="s">
        <v>3695</v>
      </c>
      <c r="BB185" s="159" t="s">
        <v>1403</v>
      </c>
      <c r="BC185" s="159" t="s">
        <v>3696</v>
      </c>
      <c r="BD185" s="159" t="s">
        <v>1542</v>
      </c>
      <c r="BE185" s="159" t="s">
        <v>3697</v>
      </c>
      <c r="BF185" s="159" t="s">
        <v>1435</v>
      </c>
      <c r="BG185" s="159" t="s">
        <v>3698</v>
      </c>
      <c r="BH185" s="159" t="s">
        <v>1350</v>
      </c>
      <c r="BI185" s="159" t="s">
        <v>3699</v>
      </c>
      <c r="BJ185" s="159" t="s">
        <v>1511</v>
      </c>
      <c r="BK185" s="159" t="s">
        <v>3700</v>
      </c>
      <c r="BL185" s="159" t="s">
        <v>1359</v>
      </c>
      <c r="BM185" s="159" t="s">
        <v>3701</v>
      </c>
      <c r="BN185" s="159"/>
      <c r="BO185" s="159"/>
      <c r="BP185" s="159"/>
      <c r="BQ185" s="159"/>
      <c r="BR185" s="159"/>
      <c r="BS185" s="159"/>
      <c r="BT185" s="159"/>
      <c r="BU185" s="159"/>
      <c r="BV185" s="159"/>
      <c r="BW185" s="159"/>
      <c r="BX185" s="159"/>
      <c r="BY185" s="159"/>
      <c r="BZ185" s="159"/>
      <c r="CA185" s="159"/>
      <c r="CB185" s="159"/>
      <c r="CC185" s="159"/>
      <c r="CD185" s="159"/>
      <c r="CE185" s="159"/>
      <c r="CF185" s="159"/>
      <c r="CG185" s="159"/>
      <c r="CH185" s="159"/>
      <c r="CI185" s="159"/>
      <c r="CJ185" s="159"/>
      <c r="CK185" s="159"/>
      <c r="CL185" s="159"/>
      <c r="CM185" s="159"/>
      <c r="CN185" s="159"/>
      <c r="CO185" s="159"/>
      <c r="CP185" s="159"/>
      <c r="CQ185" s="159"/>
      <c r="CR185" s="159"/>
      <c r="CS185" s="159"/>
      <c r="CT185" s="159"/>
      <c r="CU185" s="159"/>
      <c r="CV185" s="159"/>
      <c r="CW185" s="159"/>
      <c r="CX185" s="159"/>
      <c r="CY185" s="159"/>
      <c r="CZ185" s="159"/>
      <c r="DA185" s="223"/>
    </row>
    <row r="186" spans="2:105" x14ac:dyDescent="0.25">
      <c r="B186" s="222"/>
      <c r="C186" s="159" t="s">
        <v>2060</v>
      </c>
      <c r="D186" s="159" t="s">
        <v>1344</v>
      </c>
      <c r="E186" s="159" t="s">
        <v>1338</v>
      </c>
      <c r="F186" s="159" t="s">
        <v>251</v>
      </c>
      <c r="G186" s="159"/>
      <c r="H186" s="159" t="s">
        <v>1098</v>
      </c>
      <c r="I186" s="159"/>
      <c r="J186" s="159" t="s">
        <v>1342</v>
      </c>
      <c r="K186" s="159" t="s">
        <v>2801</v>
      </c>
      <c r="L186" s="159"/>
      <c r="M186" s="159"/>
      <c r="N186" s="159" t="s">
        <v>1349</v>
      </c>
      <c r="O186" s="159" t="s">
        <v>1349</v>
      </c>
      <c r="P186" s="159" t="s">
        <v>1330</v>
      </c>
      <c r="Q186" s="159" t="s">
        <v>3</v>
      </c>
      <c r="R186" s="159" t="s">
        <v>1327</v>
      </c>
      <c r="S186" s="159" t="s">
        <v>1982</v>
      </c>
      <c r="T186" s="159" t="s">
        <v>1117</v>
      </c>
      <c r="U186" s="159" t="s">
        <v>1117</v>
      </c>
      <c r="V186" s="159"/>
      <c r="W186" s="159"/>
      <c r="X186" s="159"/>
      <c r="Y186" s="159"/>
      <c r="Z186" s="159"/>
      <c r="AA186" s="159"/>
      <c r="AB186" s="159"/>
      <c r="AC186" s="159"/>
      <c r="AD186" s="159"/>
      <c r="AE186" s="159"/>
      <c r="AF186" s="159"/>
      <c r="AG186" s="159"/>
      <c r="AH186" s="159"/>
      <c r="AI186" s="159"/>
      <c r="AJ186" s="159"/>
      <c r="AK186" s="159" t="s">
        <v>1342</v>
      </c>
      <c r="AL186" s="159" t="s">
        <v>1346</v>
      </c>
      <c r="AM186" s="159" t="s">
        <v>1342</v>
      </c>
      <c r="AN186" s="159" t="s">
        <v>1436</v>
      </c>
      <c r="AO186" s="159" t="s">
        <v>1117</v>
      </c>
      <c r="AP186" s="159" t="s">
        <v>3593</v>
      </c>
      <c r="AQ186" s="159" t="s">
        <v>1536</v>
      </c>
      <c r="AR186" s="159" t="s">
        <v>1399</v>
      </c>
      <c r="AS186" s="159"/>
      <c r="AT186" s="159"/>
      <c r="AU186" s="159"/>
      <c r="AV186" s="159"/>
      <c r="AW186" s="159"/>
      <c r="AX186" s="159"/>
      <c r="AY186" s="159"/>
      <c r="AZ186" s="159"/>
      <c r="BA186" s="159"/>
      <c r="BB186" s="159"/>
      <c r="BC186" s="159"/>
      <c r="BD186" s="159"/>
      <c r="BE186" s="159"/>
      <c r="BF186" s="159"/>
      <c r="BG186" s="159"/>
      <c r="BH186" s="159"/>
      <c r="BI186" s="159"/>
      <c r="BJ186" s="159"/>
      <c r="BK186" s="159"/>
      <c r="BL186" s="159"/>
      <c r="BM186" s="159"/>
      <c r="BN186" s="159"/>
      <c r="BO186" s="159"/>
      <c r="BP186" s="159"/>
      <c r="BQ186" s="159"/>
      <c r="BR186" s="159"/>
      <c r="BS186" s="159"/>
      <c r="BT186" s="159"/>
      <c r="BU186" s="159"/>
      <c r="BV186" s="159"/>
      <c r="BW186" s="159"/>
      <c r="BX186" s="159"/>
      <c r="BY186" s="159"/>
      <c r="BZ186" s="159"/>
      <c r="CA186" s="159"/>
      <c r="CB186" s="159"/>
      <c r="CC186" s="159"/>
      <c r="CD186" s="159"/>
      <c r="CE186" s="159"/>
      <c r="CF186" s="159"/>
      <c r="CG186" s="159"/>
      <c r="CH186" s="159"/>
      <c r="CI186" s="159"/>
      <c r="CJ186" s="159"/>
      <c r="CK186" s="159"/>
      <c r="CL186" s="159"/>
      <c r="CM186" s="159"/>
      <c r="CN186" s="159"/>
      <c r="CO186" s="159"/>
      <c r="CP186" s="159"/>
      <c r="CQ186" s="159"/>
      <c r="CR186" s="159"/>
      <c r="CS186" s="159"/>
      <c r="CT186" s="159"/>
      <c r="CU186" s="159"/>
      <c r="CV186" s="159"/>
      <c r="CW186" s="159"/>
      <c r="CX186" s="159"/>
      <c r="CY186" s="159"/>
      <c r="CZ186" s="159"/>
      <c r="DA186" s="223"/>
    </row>
    <row r="187" spans="2:105" x14ac:dyDescent="0.25">
      <c r="B187" s="222"/>
      <c r="C187" s="159" t="s">
        <v>3702</v>
      </c>
      <c r="D187" s="159" t="s">
        <v>1353</v>
      </c>
      <c r="E187" s="159" t="s">
        <v>3703</v>
      </c>
      <c r="F187" s="159" t="s">
        <v>3704</v>
      </c>
      <c r="G187" s="159"/>
      <c r="H187" s="159" t="s">
        <v>1098</v>
      </c>
      <c r="I187" s="159"/>
      <c r="J187" s="159" t="s">
        <v>1342</v>
      </c>
      <c r="K187" s="159" t="s">
        <v>3418</v>
      </c>
      <c r="L187" s="159" t="s">
        <v>3705</v>
      </c>
      <c r="M187" s="159" t="s">
        <v>3706</v>
      </c>
      <c r="N187" s="159" t="s">
        <v>1344</v>
      </c>
      <c r="O187" s="159"/>
      <c r="P187" s="159"/>
      <c r="Q187" s="159"/>
      <c r="R187" s="159"/>
      <c r="S187" s="159" t="s">
        <v>1982</v>
      </c>
      <c r="T187" s="159" t="s">
        <v>1117</v>
      </c>
      <c r="U187" s="159" t="s">
        <v>1117</v>
      </c>
      <c r="V187" s="159"/>
      <c r="W187" s="159"/>
      <c r="X187" s="159"/>
      <c r="Y187" s="159"/>
      <c r="Z187" s="159"/>
      <c r="AA187" s="159"/>
      <c r="AB187" s="159"/>
      <c r="AC187" s="159"/>
      <c r="AD187" s="159"/>
      <c r="AE187" s="159"/>
      <c r="AF187" s="159"/>
      <c r="AG187" s="159"/>
      <c r="AH187" s="159"/>
      <c r="AI187" s="159"/>
      <c r="AJ187" s="159"/>
      <c r="AK187" s="159" t="s">
        <v>1342</v>
      </c>
      <c r="AL187" s="159" t="s">
        <v>1346</v>
      </c>
      <c r="AM187" s="159" t="s">
        <v>1342</v>
      </c>
      <c r="AN187" s="159" t="s">
        <v>1436</v>
      </c>
      <c r="AO187" s="159" t="s">
        <v>1117</v>
      </c>
      <c r="AP187" s="159" t="s">
        <v>3593</v>
      </c>
      <c r="AQ187" s="159" t="s">
        <v>1536</v>
      </c>
      <c r="AR187" s="159" t="s">
        <v>1399</v>
      </c>
      <c r="AS187" s="159"/>
      <c r="AT187" s="159"/>
      <c r="AU187" s="159" t="s">
        <v>3705</v>
      </c>
      <c r="AV187" s="159" t="s">
        <v>2517</v>
      </c>
      <c r="AW187" s="159" t="s">
        <v>3694</v>
      </c>
      <c r="AX187" s="159"/>
      <c r="AY187" s="159"/>
      <c r="AZ187" s="159" t="s">
        <v>1548</v>
      </c>
      <c r="BA187" s="159" t="s">
        <v>3707</v>
      </c>
      <c r="BB187" s="159" t="s">
        <v>1403</v>
      </c>
      <c r="BC187" s="159" t="s">
        <v>3708</v>
      </c>
      <c r="BD187" s="159" t="s">
        <v>1542</v>
      </c>
      <c r="BE187" s="159" t="s">
        <v>3709</v>
      </c>
      <c r="BF187" s="159" t="s">
        <v>1435</v>
      </c>
      <c r="BG187" s="159" t="s">
        <v>2631</v>
      </c>
      <c r="BH187" s="159" t="s">
        <v>1350</v>
      </c>
      <c r="BI187" s="159" t="s">
        <v>3279</v>
      </c>
      <c r="BJ187" s="159" t="s">
        <v>1511</v>
      </c>
      <c r="BK187" s="159" t="s">
        <v>3710</v>
      </c>
      <c r="BL187" s="159" t="s">
        <v>1359</v>
      </c>
      <c r="BM187" s="159" t="s">
        <v>3711</v>
      </c>
      <c r="BN187" s="159"/>
      <c r="BO187" s="159"/>
      <c r="BP187" s="159"/>
      <c r="BQ187" s="159"/>
      <c r="BR187" s="159"/>
      <c r="BS187" s="159"/>
      <c r="BT187" s="159"/>
      <c r="BU187" s="159"/>
      <c r="BV187" s="159"/>
      <c r="BW187" s="159"/>
      <c r="BX187" s="159"/>
      <c r="BY187" s="159"/>
      <c r="BZ187" s="159"/>
      <c r="CA187" s="159"/>
      <c r="CB187" s="159"/>
      <c r="CC187" s="159"/>
      <c r="CD187" s="159"/>
      <c r="CE187" s="159"/>
      <c r="CF187" s="159"/>
      <c r="CG187" s="159"/>
      <c r="CH187" s="159"/>
      <c r="CI187" s="159"/>
      <c r="CJ187" s="159"/>
      <c r="CK187" s="159"/>
      <c r="CL187" s="159"/>
      <c r="CM187" s="159"/>
      <c r="CN187" s="159"/>
      <c r="CO187" s="159"/>
      <c r="CP187" s="159"/>
      <c r="CQ187" s="159"/>
      <c r="CR187" s="159"/>
      <c r="CS187" s="159"/>
      <c r="CT187" s="159"/>
      <c r="CU187" s="159"/>
      <c r="CV187" s="159"/>
      <c r="CW187" s="159"/>
      <c r="CX187" s="159"/>
      <c r="CY187" s="159"/>
      <c r="CZ187" s="159"/>
      <c r="DA187" s="223"/>
    </row>
    <row r="188" spans="2:105" x14ac:dyDescent="0.25">
      <c r="B188" s="222"/>
      <c r="C188" s="159" t="s">
        <v>2016</v>
      </c>
      <c r="D188" s="159" t="s">
        <v>2017</v>
      </c>
      <c r="E188" s="159" t="s">
        <v>152</v>
      </c>
      <c r="F188" s="159" t="s">
        <v>2</v>
      </c>
      <c r="G188" s="159"/>
      <c r="H188" s="159" t="s">
        <v>1098</v>
      </c>
      <c r="I188" s="159"/>
      <c r="J188" s="159" t="s">
        <v>1342</v>
      </c>
      <c r="K188" s="159" t="s">
        <v>3342</v>
      </c>
      <c r="L188" s="159"/>
      <c r="M188" s="159"/>
      <c r="N188" s="159" t="s">
        <v>1349</v>
      </c>
      <c r="O188" s="159" t="s">
        <v>1349</v>
      </c>
      <c r="P188" s="159" t="s">
        <v>1330</v>
      </c>
      <c r="Q188" s="159" t="s">
        <v>3</v>
      </c>
      <c r="R188" s="159" t="s">
        <v>1327</v>
      </c>
      <c r="S188" s="159" t="s">
        <v>1982</v>
      </c>
      <c r="T188" s="159" t="s">
        <v>1117</v>
      </c>
      <c r="U188" s="159" t="s">
        <v>1117</v>
      </c>
      <c r="V188" s="159"/>
      <c r="W188" s="159"/>
      <c r="X188" s="159"/>
      <c r="Y188" s="159"/>
      <c r="Z188" s="159"/>
      <c r="AA188" s="159"/>
      <c r="AB188" s="159"/>
      <c r="AC188" s="159"/>
      <c r="AD188" s="159"/>
      <c r="AE188" s="159"/>
      <c r="AF188" s="159"/>
      <c r="AG188" s="159"/>
      <c r="AH188" s="159"/>
      <c r="AI188" s="159"/>
      <c r="AJ188" s="159"/>
      <c r="AK188" s="159" t="s">
        <v>1342</v>
      </c>
      <c r="AL188" s="159" t="s">
        <v>1346</v>
      </c>
      <c r="AM188" s="159" t="s">
        <v>1342</v>
      </c>
      <c r="AN188" s="159" t="s">
        <v>1436</v>
      </c>
      <c r="AO188" s="159" t="s">
        <v>1117</v>
      </c>
      <c r="AP188" s="159" t="s">
        <v>3593</v>
      </c>
      <c r="AQ188" s="159" t="s">
        <v>1536</v>
      </c>
      <c r="AR188" s="159" t="s">
        <v>1399</v>
      </c>
      <c r="AS188" s="159"/>
      <c r="AT188" s="159"/>
      <c r="AU188" s="159"/>
      <c r="AV188" s="159"/>
      <c r="AW188" s="159"/>
      <c r="AX188" s="159"/>
      <c r="AY188" s="159"/>
      <c r="AZ188" s="159"/>
      <c r="BA188" s="159"/>
      <c r="BB188" s="159"/>
      <c r="BC188" s="159"/>
      <c r="BD188" s="159"/>
      <c r="BE188" s="159"/>
      <c r="BF188" s="159"/>
      <c r="BG188" s="159"/>
      <c r="BH188" s="159"/>
      <c r="BI188" s="159"/>
      <c r="BJ188" s="159"/>
      <c r="BK188" s="159"/>
      <c r="BL188" s="159"/>
      <c r="BM188" s="159"/>
      <c r="BN188" s="159"/>
      <c r="BO188" s="159"/>
      <c r="BP188" s="159"/>
      <c r="BQ188" s="159"/>
      <c r="BR188" s="159"/>
      <c r="BS188" s="159"/>
      <c r="BT188" s="159"/>
      <c r="BU188" s="159"/>
      <c r="BV188" s="159"/>
      <c r="BW188" s="159"/>
      <c r="BX188" s="159"/>
      <c r="BY188" s="159"/>
      <c r="BZ188" s="159"/>
      <c r="CA188" s="159"/>
      <c r="CB188" s="159"/>
      <c r="CC188" s="159"/>
      <c r="CD188" s="159"/>
      <c r="CE188" s="159"/>
      <c r="CF188" s="159"/>
      <c r="CG188" s="159"/>
      <c r="CH188" s="159"/>
      <c r="CI188" s="159"/>
      <c r="CJ188" s="159"/>
      <c r="CK188" s="159"/>
      <c r="CL188" s="159"/>
      <c r="CM188" s="159"/>
      <c r="CN188" s="159"/>
      <c r="CO188" s="159"/>
      <c r="CP188" s="159"/>
      <c r="CQ188" s="159"/>
      <c r="CR188" s="159"/>
      <c r="CS188" s="159"/>
      <c r="CT188" s="159"/>
      <c r="CU188" s="159"/>
      <c r="CV188" s="159"/>
      <c r="CW188" s="159"/>
      <c r="CX188" s="159"/>
      <c r="CY188" s="159"/>
      <c r="CZ188" s="159"/>
      <c r="DA188" s="223"/>
    </row>
    <row r="189" spans="2:105" x14ac:dyDescent="0.25">
      <c r="B189" s="222"/>
      <c r="C189" s="159" t="s">
        <v>3712</v>
      </c>
      <c r="D189" s="159" t="s">
        <v>3713</v>
      </c>
      <c r="E189" s="159" t="s">
        <v>915</v>
      </c>
      <c r="F189" s="159" t="s">
        <v>291</v>
      </c>
      <c r="G189" s="159"/>
      <c r="H189" s="159" t="s">
        <v>1098</v>
      </c>
      <c r="I189" s="159"/>
      <c r="J189" s="159" t="s">
        <v>1342</v>
      </c>
      <c r="K189" s="159" t="s">
        <v>3337</v>
      </c>
      <c r="L189" s="159" t="s">
        <v>3714</v>
      </c>
      <c r="M189" s="159" t="s">
        <v>3715</v>
      </c>
      <c r="N189" s="159" t="s">
        <v>1344</v>
      </c>
      <c r="O189" s="159" t="s">
        <v>1363</v>
      </c>
      <c r="P189" s="159" t="s">
        <v>1328</v>
      </c>
      <c r="Q189" s="159" t="s">
        <v>13</v>
      </c>
      <c r="R189" s="159" t="s">
        <v>1327</v>
      </c>
      <c r="S189" s="159" t="s">
        <v>1982</v>
      </c>
      <c r="T189" s="159" t="s">
        <v>1117</v>
      </c>
      <c r="U189" s="159" t="s">
        <v>1117</v>
      </c>
      <c r="V189" s="159"/>
      <c r="W189" s="159"/>
      <c r="X189" s="159"/>
      <c r="Y189" s="159"/>
      <c r="Z189" s="159"/>
      <c r="AA189" s="159"/>
      <c r="AB189" s="159"/>
      <c r="AC189" s="159"/>
      <c r="AD189" s="159"/>
      <c r="AE189" s="159"/>
      <c r="AF189" s="159"/>
      <c r="AG189" s="159"/>
      <c r="AH189" s="159"/>
      <c r="AI189" s="159"/>
      <c r="AJ189" s="159"/>
      <c r="AK189" s="159" t="s">
        <v>1342</v>
      </c>
      <c r="AL189" s="159" t="s">
        <v>1346</v>
      </c>
      <c r="AM189" s="159" t="s">
        <v>1342</v>
      </c>
      <c r="AN189" s="159" t="s">
        <v>1436</v>
      </c>
      <c r="AO189" s="159" t="s">
        <v>1117</v>
      </c>
      <c r="AP189" s="159" t="s">
        <v>3593</v>
      </c>
      <c r="AQ189" s="159" t="s">
        <v>1536</v>
      </c>
      <c r="AR189" s="159" t="s">
        <v>1399</v>
      </c>
      <c r="AS189" s="159"/>
      <c r="AT189" s="159"/>
      <c r="AU189" s="159" t="s">
        <v>3714</v>
      </c>
      <c r="AV189" s="159" t="s">
        <v>2517</v>
      </c>
      <c r="AW189" s="159" t="s">
        <v>1773</v>
      </c>
      <c r="AX189" s="159"/>
      <c r="AY189" s="159"/>
      <c r="AZ189" s="159"/>
      <c r="BA189" s="159"/>
      <c r="BB189" s="159"/>
      <c r="BC189" s="159"/>
      <c r="BD189" s="159"/>
      <c r="BE189" s="159"/>
      <c r="BF189" s="159"/>
      <c r="BG189" s="159"/>
      <c r="BH189" s="159"/>
      <c r="BI189" s="159"/>
      <c r="BJ189" s="159"/>
      <c r="BK189" s="159"/>
      <c r="BL189" s="159" t="s">
        <v>1359</v>
      </c>
      <c r="BM189" s="159" t="s">
        <v>3716</v>
      </c>
      <c r="BN189" s="159"/>
      <c r="BO189" s="159"/>
      <c r="BP189" s="159"/>
      <c r="BQ189" s="159"/>
      <c r="BR189" s="159"/>
      <c r="BS189" s="159"/>
      <c r="BT189" s="159"/>
      <c r="BU189" s="159"/>
      <c r="BV189" s="159"/>
      <c r="BW189" s="159"/>
      <c r="BX189" s="159"/>
      <c r="BY189" s="159"/>
      <c r="BZ189" s="159"/>
      <c r="CA189" s="159"/>
      <c r="CB189" s="159"/>
      <c r="CC189" s="159"/>
      <c r="CD189" s="159"/>
      <c r="CE189" s="159"/>
      <c r="CF189" s="159"/>
      <c r="CG189" s="159"/>
      <c r="CH189" s="159"/>
      <c r="CI189" s="159"/>
      <c r="CJ189" s="159"/>
      <c r="CK189" s="159"/>
      <c r="CL189" s="159"/>
      <c r="CM189" s="159"/>
      <c r="CN189" s="159"/>
      <c r="CO189" s="159"/>
      <c r="CP189" s="159"/>
      <c r="CQ189" s="159"/>
      <c r="CR189" s="159"/>
      <c r="CS189" s="159"/>
      <c r="CT189" s="159"/>
      <c r="CU189" s="159"/>
      <c r="CV189" s="159"/>
      <c r="CW189" s="159"/>
      <c r="CX189" s="159"/>
      <c r="CY189" s="159"/>
      <c r="CZ189" s="159"/>
      <c r="DA189" s="223"/>
    </row>
    <row r="190" spans="2:105" x14ac:dyDescent="0.25">
      <c r="B190" s="222"/>
      <c r="C190" s="159" t="s">
        <v>3717</v>
      </c>
      <c r="D190" s="159" t="s">
        <v>3718</v>
      </c>
      <c r="E190" s="159" t="s">
        <v>462</v>
      </c>
      <c r="F190" s="159" t="s">
        <v>218</v>
      </c>
      <c r="G190" s="159"/>
      <c r="H190" s="159" t="s">
        <v>1098</v>
      </c>
      <c r="I190" s="159"/>
      <c r="J190" s="159" t="s">
        <v>1342</v>
      </c>
      <c r="K190" s="159" t="s">
        <v>2124</v>
      </c>
      <c r="L190" s="159" t="s">
        <v>3719</v>
      </c>
      <c r="M190" s="159" t="s">
        <v>3720</v>
      </c>
      <c r="N190" s="159" t="s">
        <v>1344</v>
      </c>
      <c r="O190" s="159" t="s">
        <v>1363</v>
      </c>
      <c r="P190" s="159" t="s">
        <v>1328</v>
      </c>
      <c r="Q190" s="159" t="s">
        <v>13</v>
      </c>
      <c r="R190" s="159" t="s">
        <v>1327</v>
      </c>
      <c r="S190" s="159" t="s">
        <v>1982</v>
      </c>
      <c r="T190" s="159" t="s">
        <v>1117</v>
      </c>
      <c r="U190" s="159" t="s">
        <v>1117</v>
      </c>
      <c r="V190" s="159"/>
      <c r="W190" s="159"/>
      <c r="X190" s="159"/>
      <c r="Y190" s="159"/>
      <c r="Z190" s="159"/>
      <c r="AA190" s="159"/>
      <c r="AB190" s="159"/>
      <c r="AC190" s="159"/>
      <c r="AD190" s="159"/>
      <c r="AE190" s="159"/>
      <c r="AF190" s="159"/>
      <c r="AG190" s="159"/>
      <c r="AH190" s="159"/>
      <c r="AI190" s="159"/>
      <c r="AJ190" s="159"/>
      <c r="AK190" s="159" t="s">
        <v>1342</v>
      </c>
      <c r="AL190" s="159" t="s">
        <v>1346</v>
      </c>
      <c r="AM190" s="159" t="s">
        <v>1342</v>
      </c>
      <c r="AN190" s="159" t="s">
        <v>1436</v>
      </c>
      <c r="AO190" s="159" t="s">
        <v>1117</v>
      </c>
      <c r="AP190" s="159" t="s">
        <v>3593</v>
      </c>
      <c r="AQ190" s="159" t="s">
        <v>1536</v>
      </c>
      <c r="AR190" s="159" t="s">
        <v>1399</v>
      </c>
      <c r="AS190" s="159"/>
      <c r="AT190" s="159"/>
      <c r="AU190" s="159" t="s">
        <v>3719</v>
      </c>
      <c r="AV190" s="159" t="s">
        <v>2517</v>
      </c>
      <c r="AW190" s="159" t="s">
        <v>3721</v>
      </c>
      <c r="AX190" s="159" t="s">
        <v>1439</v>
      </c>
      <c r="AY190" s="159" t="s">
        <v>3632</v>
      </c>
      <c r="AZ190" s="159" t="s">
        <v>1548</v>
      </c>
      <c r="BA190" s="159" t="s">
        <v>3722</v>
      </c>
      <c r="BB190" s="159" t="s">
        <v>1403</v>
      </c>
      <c r="BC190" s="159" t="s">
        <v>3553</v>
      </c>
      <c r="BD190" s="159" t="s">
        <v>1542</v>
      </c>
      <c r="BE190" s="159" t="s">
        <v>2729</v>
      </c>
      <c r="BF190" s="159"/>
      <c r="BG190" s="159"/>
      <c r="BH190" s="159" t="s">
        <v>1350</v>
      </c>
      <c r="BI190" s="159" t="s">
        <v>1383</v>
      </c>
      <c r="BJ190" s="159" t="s">
        <v>1511</v>
      </c>
      <c r="BK190" s="159" t="s">
        <v>3723</v>
      </c>
      <c r="BL190" s="159" t="s">
        <v>1359</v>
      </c>
      <c r="BM190" s="159" t="s">
        <v>1706</v>
      </c>
      <c r="BN190" s="159"/>
      <c r="BO190" s="159"/>
      <c r="BP190" s="159"/>
      <c r="BQ190" s="159"/>
      <c r="BR190" s="159"/>
      <c r="BS190" s="159"/>
      <c r="BT190" s="159"/>
      <c r="BU190" s="159"/>
      <c r="BV190" s="159"/>
      <c r="BW190" s="159"/>
      <c r="BX190" s="159"/>
      <c r="BY190" s="159"/>
      <c r="BZ190" s="159"/>
      <c r="CA190" s="159"/>
      <c r="CB190" s="159"/>
      <c r="CC190" s="159"/>
      <c r="CD190" s="159"/>
      <c r="CE190" s="159"/>
      <c r="CF190" s="159"/>
      <c r="CG190" s="159"/>
      <c r="CH190" s="159"/>
      <c r="CI190" s="159"/>
      <c r="CJ190" s="159"/>
      <c r="CK190" s="159"/>
      <c r="CL190" s="159"/>
      <c r="CM190" s="159"/>
      <c r="CN190" s="159"/>
      <c r="CO190" s="159"/>
      <c r="CP190" s="159"/>
      <c r="CQ190" s="159"/>
      <c r="CR190" s="159"/>
      <c r="CS190" s="159"/>
      <c r="CT190" s="159"/>
      <c r="CU190" s="159"/>
      <c r="CV190" s="159"/>
      <c r="CW190" s="159"/>
      <c r="CX190" s="159"/>
      <c r="CY190" s="159"/>
      <c r="CZ190" s="159"/>
      <c r="DA190" s="223"/>
    </row>
    <row r="191" spans="2:105" x14ac:dyDescent="0.25">
      <c r="B191" s="222"/>
      <c r="C191" s="159" t="s">
        <v>3724</v>
      </c>
      <c r="D191" s="159" t="s">
        <v>3725</v>
      </c>
      <c r="E191" s="159" t="s">
        <v>969</v>
      </c>
      <c r="F191" s="159" t="s">
        <v>967</v>
      </c>
      <c r="G191" s="159"/>
      <c r="H191" s="159" t="s">
        <v>1098</v>
      </c>
      <c r="I191" s="159"/>
      <c r="J191" s="159" t="s">
        <v>1342</v>
      </c>
      <c r="K191" s="159" t="s">
        <v>3301</v>
      </c>
      <c r="L191" s="159"/>
      <c r="M191" s="159"/>
      <c r="N191" s="159" t="s">
        <v>1349</v>
      </c>
      <c r="O191" s="159" t="s">
        <v>1363</v>
      </c>
      <c r="P191" s="159" t="s">
        <v>1328</v>
      </c>
      <c r="Q191" s="159" t="s">
        <v>13</v>
      </c>
      <c r="R191" s="159" t="s">
        <v>1327</v>
      </c>
      <c r="S191" s="159" t="s">
        <v>1982</v>
      </c>
      <c r="T191" s="159" t="s">
        <v>1117</v>
      </c>
      <c r="U191" s="159" t="s">
        <v>1117</v>
      </c>
      <c r="V191" s="159"/>
      <c r="W191" s="159"/>
      <c r="X191" s="159"/>
      <c r="Y191" s="159"/>
      <c r="Z191" s="159"/>
      <c r="AA191" s="159"/>
      <c r="AB191" s="159"/>
      <c r="AC191" s="159"/>
      <c r="AD191" s="159"/>
      <c r="AE191" s="159"/>
      <c r="AF191" s="159"/>
      <c r="AG191" s="159"/>
      <c r="AH191" s="159"/>
      <c r="AI191" s="159"/>
      <c r="AJ191" s="159"/>
      <c r="AK191" s="159" t="s">
        <v>1342</v>
      </c>
      <c r="AL191" s="159" t="s">
        <v>1346</v>
      </c>
      <c r="AM191" s="159" t="s">
        <v>1342</v>
      </c>
      <c r="AN191" s="159" t="s">
        <v>1436</v>
      </c>
      <c r="AO191" s="159" t="s">
        <v>1117</v>
      </c>
      <c r="AP191" s="159" t="s">
        <v>3593</v>
      </c>
      <c r="AQ191" s="159" t="s">
        <v>1536</v>
      </c>
      <c r="AR191" s="159" t="s">
        <v>1399</v>
      </c>
      <c r="AS191" s="159"/>
      <c r="AT191" s="159"/>
      <c r="AU191" s="159"/>
      <c r="AV191" s="159"/>
      <c r="AW191" s="159"/>
      <c r="AX191" s="159"/>
      <c r="AY191" s="159"/>
      <c r="AZ191" s="159"/>
      <c r="BA191" s="159"/>
      <c r="BB191" s="159"/>
      <c r="BC191" s="159"/>
      <c r="BD191" s="159"/>
      <c r="BE191" s="159"/>
      <c r="BF191" s="159"/>
      <c r="BG191" s="159"/>
      <c r="BH191" s="159"/>
      <c r="BI191" s="159"/>
      <c r="BJ191" s="159"/>
      <c r="BK191" s="159"/>
      <c r="BL191" s="159"/>
      <c r="BM191" s="159"/>
      <c r="BN191" s="159"/>
      <c r="BO191" s="159"/>
      <c r="BP191" s="159"/>
      <c r="BQ191" s="159"/>
      <c r="BR191" s="159"/>
      <c r="BS191" s="159"/>
      <c r="BT191" s="159"/>
      <c r="BU191" s="159"/>
      <c r="BV191" s="159"/>
      <c r="BW191" s="159"/>
      <c r="BX191" s="159"/>
      <c r="BY191" s="159"/>
      <c r="BZ191" s="159"/>
      <c r="CA191" s="159"/>
      <c r="CB191" s="159"/>
      <c r="CC191" s="159"/>
      <c r="CD191" s="159"/>
      <c r="CE191" s="159"/>
      <c r="CF191" s="159"/>
      <c r="CG191" s="159"/>
      <c r="CH191" s="159"/>
      <c r="CI191" s="159"/>
      <c r="CJ191" s="159"/>
      <c r="CK191" s="159"/>
      <c r="CL191" s="159"/>
      <c r="CM191" s="159"/>
      <c r="CN191" s="159"/>
      <c r="CO191" s="159"/>
      <c r="CP191" s="159"/>
      <c r="CQ191" s="159"/>
      <c r="CR191" s="159"/>
      <c r="CS191" s="159"/>
      <c r="CT191" s="159"/>
      <c r="CU191" s="159"/>
      <c r="CV191" s="159"/>
      <c r="CW191" s="159"/>
      <c r="CX191" s="159"/>
      <c r="CY191" s="159"/>
      <c r="CZ191" s="159"/>
      <c r="DA191" s="223"/>
    </row>
    <row r="192" spans="2:105" x14ac:dyDescent="0.25">
      <c r="B192" s="222"/>
      <c r="C192" s="159" t="s">
        <v>3726</v>
      </c>
      <c r="D192" s="159" t="s">
        <v>3727</v>
      </c>
      <c r="E192" s="159" t="s">
        <v>948</v>
      </c>
      <c r="F192" s="159" t="s">
        <v>57</v>
      </c>
      <c r="G192" s="159"/>
      <c r="H192" s="159" t="s">
        <v>1098</v>
      </c>
      <c r="I192" s="159"/>
      <c r="J192" s="159" t="s">
        <v>1342</v>
      </c>
      <c r="K192" s="159" t="s">
        <v>3450</v>
      </c>
      <c r="L192" s="159" t="s">
        <v>3714</v>
      </c>
      <c r="M192" s="159" t="s">
        <v>3728</v>
      </c>
      <c r="N192" s="159" t="s">
        <v>1344</v>
      </c>
      <c r="O192" s="159" t="s">
        <v>1363</v>
      </c>
      <c r="P192" s="159" t="s">
        <v>1328</v>
      </c>
      <c r="Q192" s="159" t="s">
        <v>13</v>
      </c>
      <c r="R192" s="159" t="s">
        <v>1327</v>
      </c>
      <c r="S192" s="159" t="s">
        <v>1982</v>
      </c>
      <c r="T192" s="159" t="s">
        <v>1117</v>
      </c>
      <c r="U192" s="159" t="s">
        <v>1117</v>
      </c>
      <c r="V192" s="159"/>
      <c r="W192" s="159"/>
      <c r="X192" s="159"/>
      <c r="Y192" s="159"/>
      <c r="Z192" s="159"/>
      <c r="AA192" s="159"/>
      <c r="AB192" s="159"/>
      <c r="AC192" s="159"/>
      <c r="AD192" s="159"/>
      <c r="AE192" s="159"/>
      <c r="AF192" s="159"/>
      <c r="AG192" s="159"/>
      <c r="AH192" s="159"/>
      <c r="AI192" s="159"/>
      <c r="AJ192" s="159"/>
      <c r="AK192" s="159" t="s">
        <v>1342</v>
      </c>
      <c r="AL192" s="159" t="s">
        <v>1346</v>
      </c>
      <c r="AM192" s="159" t="s">
        <v>1342</v>
      </c>
      <c r="AN192" s="159" t="s">
        <v>1436</v>
      </c>
      <c r="AO192" s="159" t="s">
        <v>1117</v>
      </c>
      <c r="AP192" s="159" t="s">
        <v>3593</v>
      </c>
      <c r="AQ192" s="159" t="s">
        <v>1536</v>
      </c>
      <c r="AR192" s="159" t="s">
        <v>1399</v>
      </c>
      <c r="AS192" s="159"/>
      <c r="AT192" s="159"/>
      <c r="AU192" s="159" t="s">
        <v>3714</v>
      </c>
      <c r="AV192" s="159" t="s">
        <v>2517</v>
      </c>
      <c r="AW192" s="159" t="s">
        <v>3729</v>
      </c>
      <c r="AX192" s="159"/>
      <c r="AY192" s="159"/>
      <c r="AZ192" s="159"/>
      <c r="BA192" s="159"/>
      <c r="BB192" s="159"/>
      <c r="BC192" s="159"/>
      <c r="BD192" s="159"/>
      <c r="BE192" s="159"/>
      <c r="BF192" s="159"/>
      <c r="BG192" s="159"/>
      <c r="BH192" s="159"/>
      <c r="BI192" s="159"/>
      <c r="BJ192" s="159"/>
      <c r="BK192" s="159"/>
      <c r="BL192" s="159"/>
      <c r="BM192" s="159"/>
      <c r="BN192" s="159"/>
      <c r="BO192" s="159"/>
      <c r="BP192" s="159"/>
      <c r="BQ192" s="159"/>
      <c r="BR192" s="159"/>
      <c r="BS192" s="159"/>
      <c r="BT192" s="159"/>
      <c r="BU192" s="159"/>
      <c r="BV192" s="159"/>
      <c r="BW192" s="159"/>
      <c r="BX192" s="159"/>
      <c r="BY192" s="159"/>
      <c r="BZ192" s="159"/>
      <c r="CA192" s="159"/>
      <c r="CB192" s="159"/>
      <c r="CC192" s="159"/>
      <c r="CD192" s="159"/>
      <c r="CE192" s="159"/>
      <c r="CF192" s="159"/>
      <c r="CG192" s="159"/>
      <c r="CH192" s="159"/>
      <c r="CI192" s="159"/>
      <c r="CJ192" s="159"/>
      <c r="CK192" s="159"/>
      <c r="CL192" s="159"/>
      <c r="CM192" s="159"/>
      <c r="CN192" s="159"/>
      <c r="CO192" s="159"/>
      <c r="CP192" s="159"/>
      <c r="CQ192" s="159"/>
      <c r="CR192" s="159"/>
      <c r="CS192" s="159"/>
      <c r="CT192" s="159"/>
      <c r="CU192" s="159"/>
      <c r="CV192" s="159"/>
      <c r="CW192" s="159"/>
      <c r="CX192" s="159"/>
      <c r="CY192" s="159"/>
      <c r="CZ192" s="159"/>
      <c r="DA192" s="223"/>
    </row>
    <row r="193" spans="2:105" x14ac:dyDescent="0.25">
      <c r="B193" s="222"/>
      <c r="C193" s="159"/>
      <c r="D193" s="159" t="s">
        <v>3730</v>
      </c>
      <c r="E193" s="159" t="s">
        <v>3731</v>
      </c>
      <c r="F193" s="159" t="s">
        <v>23</v>
      </c>
      <c r="G193" s="159"/>
      <c r="H193" s="159" t="s">
        <v>1098</v>
      </c>
      <c r="I193" s="159"/>
      <c r="J193" s="159" t="s">
        <v>1342</v>
      </c>
      <c r="K193" s="159" t="s">
        <v>3435</v>
      </c>
      <c r="L193" s="159"/>
      <c r="M193" s="159"/>
      <c r="N193" s="159" t="s">
        <v>1349</v>
      </c>
      <c r="O193" s="159"/>
      <c r="P193" s="159"/>
      <c r="Q193" s="159"/>
      <c r="R193" s="159"/>
      <c r="S193" s="159" t="s">
        <v>1982</v>
      </c>
      <c r="T193" s="159" t="s">
        <v>1117</v>
      </c>
      <c r="U193" s="159" t="s">
        <v>1117</v>
      </c>
      <c r="V193" s="159"/>
      <c r="W193" s="159"/>
      <c r="X193" s="159"/>
      <c r="Y193" s="159"/>
      <c r="Z193" s="159"/>
      <c r="AA193" s="159"/>
      <c r="AB193" s="159"/>
      <c r="AC193" s="159"/>
      <c r="AD193" s="159"/>
      <c r="AE193" s="159"/>
      <c r="AF193" s="159"/>
      <c r="AG193" s="159"/>
      <c r="AH193" s="159"/>
      <c r="AI193" s="159"/>
      <c r="AJ193" s="159"/>
      <c r="AK193" s="159" t="s">
        <v>1342</v>
      </c>
      <c r="AL193" s="159" t="s">
        <v>1346</v>
      </c>
      <c r="AM193" s="159" t="s">
        <v>1342</v>
      </c>
      <c r="AN193" s="159" t="s">
        <v>1436</v>
      </c>
      <c r="AO193" s="159" t="s">
        <v>1117</v>
      </c>
      <c r="AP193" s="159" t="s">
        <v>3593</v>
      </c>
      <c r="AQ193" s="159" t="s">
        <v>1536</v>
      </c>
      <c r="AR193" s="159" t="s">
        <v>1399</v>
      </c>
      <c r="AS193" s="159"/>
      <c r="AT193" s="159"/>
      <c r="AU193" s="159"/>
      <c r="AV193" s="159"/>
      <c r="AW193" s="159"/>
      <c r="AX193" s="159"/>
      <c r="AY193" s="159"/>
      <c r="AZ193" s="159"/>
      <c r="BA193" s="159"/>
      <c r="BB193" s="159"/>
      <c r="BC193" s="159"/>
      <c r="BD193" s="159"/>
      <c r="BE193" s="159"/>
      <c r="BF193" s="159"/>
      <c r="BG193" s="159"/>
      <c r="BH193" s="159"/>
      <c r="BI193" s="159"/>
      <c r="BJ193" s="159"/>
      <c r="BK193" s="159"/>
      <c r="BL193" s="159"/>
      <c r="BM193" s="159"/>
      <c r="BN193" s="159"/>
      <c r="BO193" s="159"/>
      <c r="BP193" s="159"/>
      <c r="BQ193" s="159"/>
      <c r="BR193" s="159"/>
      <c r="BS193" s="159"/>
      <c r="BT193" s="159"/>
      <c r="BU193" s="159"/>
      <c r="BV193" s="159"/>
      <c r="BW193" s="159"/>
      <c r="BX193" s="159"/>
      <c r="BY193" s="159"/>
      <c r="BZ193" s="159"/>
      <c r="CA193" s="159"/>
      <c r="CB193" s="159"/>
      <c r="CC193" s="159"/>
      <c r="CD193" s="159"/>
      <c r="CE193" s="159"/>
      <c r="CF193" s="159"/>
      <c r="CG193" s="159"/>
      <c r="CH193" s="159"/>
      <c r="CI193" s="159"/>
      <c r="CJ193" s="159"/>
      <c r="CK193" s="159"/>
      <c r="CL193" s="159"/>
      <c r="CM193" s="159"/>
      <c r="CN193" s="159"/>
      <c r="CO193" s="159"/>
      <c r="CP193" s="159"/>
      <c r="CQ193" s="159"/>
      <c r="CR193" s="159"/>
      <c r="CS193" s="159"/>
      <c r="CT193" s="159"/>
      <c r="CU193" s="159"/>
      <c r="CV193" s="159"/>
      <c r="CW193" s="159"/>
      <c r="CX193" s="159"/>
      <c r="CY193" s="159"/>
      <c r="CZ193" s="159"/>
      <c r="DA193" s="223"/>
    </row>
    <row r="194" spans="2:105" x14ac:dyDescent="0.25">
      <c r="B194" s="222"/>
      <c r="C194" s="159" t="s">
        <v>3732</v>
      </c>
      <c r="D194" s="159" t="s">
        <v>3733</v>
      </c>
      <c r="E194" s="159" t="s">
        <v>181</v>
      </c>
      <c r="F194" s="159" t="s">
        <v>446</v>
      </c>
      <c r="G194" s="159"/>
      <c r="H194" s="159" t="s">
        <v>1098</v>
      </c>
      <c r="I194" s="159"/>
      <c r="J194" s="159" t="s">
        <v>1342</v>
      </c>
      <c r="K194" s="159" t="s">
        <v>2150</v>
      </c>
      <c r="L194" s="159"/>
      <c r="M194" s="159"/>
      <c r="N194" s="159" t="s">
        <v>1342</v>
      </c>
      <c r="O194" s="159" t="s">
        <v>1348</v>
      </c>
      <c r="P194" s="159" t="s">
        <v>7</v>
      </c>
      <c r="Q194" s="159" t="s">
        <v>7</v>
      </c>
      <c r="R194" s="159" t="s">
        <v>1327</v>
      </c>
      <c r="S194" s="159" t="s">
        <v>1982</v>
      </c>
      <c r="T194" s="159" t="s">
        <v>1117</v>
      </c>
      <c r="U194" s="159" t="s">
        <v>1117</v>
      </c>
      <c r="V194" s="159"/>
      <c r="W194" s="159"/>
      <c r="X194" s="159"/>
      <c r="Y194" s="159"/>
      <c r="Z194" s="159"/>
      <c r="AA194" s="159"/>
      <c r="AB194" s="159"/>
      <c r="AC194" s="159"/>
      <c r="AD194" s="159"/>
      <c r="AE194" s="159"/>
      <c r="AF194" s="159"/>
      <c r="AG194" s="159"/>
      <c r="AH194" s="159"/>
      <c r="AI194" s="159"/>
      <c r="AJ194" s="159"/>
      <c r="AK194" s="159" t="s">
        <v>1342</v>
      </c>
      <c r="AL194" s="159" t="s">
        <v>1346</v>
      </c>
      <c r="AM194" s="159" t="s">
        <v>1342</v>
      </c>
      <c r="AN194" s="159" t="s">
        <v>1436</v>
      </c>
      <c r="AO194" s="159" t="s">
        <v>1117</v>
      </c>
      <c r="AP194" s="159" t="s">
        <v>3593</v>
      </c>
      <c r="AQ194" s="159" t="s">
        <v>1536</v>
      </c>
      <c r="AR194" s="159" t="s">
        <v>1399</v>
      </c>
      <c r="AS194" s="159"/>
      <c r="AT194" s="159"/>
      <c r="AU194" s="159"/>
      <c r="AV194" s="159"/>
      <c r="AW194" s="159"/>
      <c r="AX194" s="159"/>
      <c r="AY194" s="159"/>
      <c r="AZ194" s="159"/>
      <c r="BA194" s="159"/>
      <c r="BB194" s="159"/>
      <c r="BC194" s="159"/>
      <c r="BD194" s="159"/>
      <c r="BE194" s="159"/>
      <c r="BF194" s="159"/>
      <c r="BG194" s="159"/>
      <c r="BH194" s="159"/>
      <c r="BI194" s="159"/>
      <c r="BJ194" s="159"/>
      <c r="BK194" s="159"/>
      <c r="BL194" s="159"/>
      <c r="BM194" s="159"/>
      <c r="BN194" s="159"/>
      <c r="BO194" s="159"/>
      <c r="BP194" s="159"/>
      <c r="BQ194" s="159"/>
      <c r="BR194" s="159"/>
      <c r="BS194" s="159"/>
      <c r="BT194" s="159"/>
      <c r="BU194" s="159"/>
      <c r="BV194" s="159"/>
      <c r="BW194" s="159"/>
      <c r="BX194" s="159"/>
      <c r="BY194" s="159"/>
      <c r="BZ194" s="159"/>
      <c r="CA194" s="159"/>
      <c r="CB194" s="159"/>
      <c r="CC194" s="159"/>
      <c r="CD194" s="159"/>
      <c r="CE194" s="159"/>
      <c r="CF194" s="159"/>
      <c r="CG194" s="159"/>
      <c r="CH194" s="159"/>
      <c r="CI194" s="159"/>
      <c r="CJ194" s="159"/>
      <c r="CK194" s="159"/>
      <c r="CL194" s="159"/>
      <c r="CM194" s="159"/>
      <c r="CN194" s="159"/>
      <c r="CO194" s="159"/>
      <c r="CP194" s="159"/>
      <c r="CQ194" s="159"/>
      <c r="CR194" s="159"/>
      <c r="CS194" s="159"/>
      <c r="CT194" s="159"/>
      <c r="CU194" s="159"/>
      <c r="CV194" s="159"/>
      <c r="CW194" s="159"/>
      <c r="CX194" s="159"/>
      <c r="CY194" s="159"/>
      <c r="CZ194" s="159"/>
      <c r="DA194" s="223"/>
    </row>
    <row r="195" spans="2:105" x14ac:dyDescent="0.25">
      <c r="B195" s="222"/>
      <c r="C195" s="159" t="s">
        <v>3734</v>
      </c>
      <c r="D195" s="159" t="s">
        <v>1359</v>
      </c>
      <c r="E195" s="159" t="s">
        <v>462</v>
      </c>
      <c r="F195" s="159" t="s">
        <v>249</v>
      </c>
      <c r="G195" s="159"/>
      <c r="H195" s="159" t="s">
        <v>1098</v>
      </c>
      <c r="I195" s="159"/>
      <c r="J195" s="159" t="s">
        <v>1342</v>
      </c>
      <c r="K195" s="159" t="s">
        <v>2592</v>
      </c>
      <c r="L195" s="159"/>
      <c r="M195" s="159"/>
      <c r="N195" s="159" t="s">
        <v>1349</v>
      </c>
      <c r="O195" s="159" t="s">
        <v>1363</v>
      </c>
      <c r="P195" s="159" t="s">
        <v>1328</v>
      </c>
      <c r="Q195" s="159" t="s">
        <v>13</v>
      </c>
      <c r="R195" s="159" t="s">
        <v>1327</v>
      </c>
      <c r="S195" s="159" t="s">
        <v>1982</v>
      </c>
      <c r="T195" s="159" t="s">
        <v>1117</v>
      </c>
      <c r="U195" s="159" t="s">
        <v>1117</v>
      </c>
      <c r="V195" s="159"/>
      <c r="W195" s="159"/>
      <c r="X195" s="159"/>
      <c r="Y195" s="159"/>
      <c r="Z195" s="159"/>
      <c r="AA195" s="159"/>
      <c r="AB195" s="159"/>
      <c r="AC195" s="159"/>
      <c r="AD195" s="159"/>
      <c r="AE195" s="159"/>
      <c r="AF195" s="159"/>
      <c r="AG195" s="159"/>
      <c r="AH195" s="159"/>
      <c r="AI195" s="159"/>
      <c r="AJ195" s="159"/>
      <c r="AK195" s="159" t="s">
        <v>1342</v>
      </c>
      <c r="AL195" s="159" t="s">
        <v>1346</v>
      </c>
      <c r="AM195" s="159" t="s">
        <v>1342</v>
      </c>
      <c r="AN195" s="159" t="s">
        <v>1436</v>
      </c>
      <c r="AO195" s="159" t="s">
        <v>1117</v>
      </c>
      <c r="AP195" s="159" t="s">
        <v>3593</v>
      </c>
      <c r="AQ195" s="159" t="s">
        <v>1536</v>
      </c>
      <c r="AR195" s="159" t="s">
        <v>1399</v>
      </c>
      <c r="AS195" s="159"/>
      <c r="AT195" s="159"/>
      <c r="AU195" s="159"/>
      <c r="AV195" s="159"/>
      <c r="AW195" s="159"/>
      <c r="AX195" s="159"/>
      <c r="AY195" s="159"/>
      <c r="AZ195" s="159"/>
      <c r="BA195" s="159"/>
      <c r="BB195" s="159"/>
      <c r="BC195" s="159"/>
      <c r="BD195" s="159"/>
      <c r="BE195" s="159"/>
      <c r="BF195" s="159"/>
      <c r="BG195" s="159"/>
      <c r="BH195" s="159"/>
      <c r="BI195" s="159"/>
      <c r="BJ195" s="159"/>
      <c r="BK195" s="159"/>
      <c r="BL195" s="159"/>
      <c r="BM195" s="159"/>
      <c r="BN195" s="159"/>
      <c r="BO195" s="159"/>
      <c r="BP195" s="159"/>
      <c r="BQ195" s="159"/>
      <c r="BR195" s="159"/>
      <c r="BS195" s="159"/>
      <c r="BT195" s="159"/>
      <c r="BU195" s="159"/>
      <c r="BV195" s="159"/>
      <c r="BW195" s="159"/>
      <c r="BX195" s="159"/>
      <c r="BY195" s="159"/>
      <c r="BZ195" s="159"/>
      <c r="CA195" s="159"/>
      <c r="CB195" s="159"/>
      <c r="CC195" s="159"/>
      <c r="CD195" s="159"/>
      <c r="CE195" s="159"/>
      <c r="CF195" s="159"/>
      <c r="CG195" s="159"/>
      <c r="CH195" s="159"/>
      <c r="CI195" s="159"/>
      <c r="CJ195" s="159"/>
      <c r="CK195" s="159"/>
      <c r="CL195" s="159"/>
      <c r="CM195" s="159"/>
      <c r="CN195" s="159"/>
      <c r="CO195" s="159"/>
      <c r="CP195" s="159"/>
      <c r="CQ195" s="159"/>
      <c r="CR195" s="159"/>
      <c r="CS195" s="159"/>
      <c r="CT195" s="159"/>
      <c r="CU195" s="159"/>
      <c r="CV195" s="159"/>
      <c r="CW195" s="159"/>
      <c r="CX195" s="159"/>
      <c r="CY195" s="159"/>
      <c r="CZ195" s="159"/>
      <c r="DA195" s="223"/>
    </row>
    <row r="196" spans="2:105" x14ac:dyDescent="0.25">
      <c r="B196" s="222"/>
      <c r="C196" s="159" t="s">
        <v>3735</v>
      </c>
      <c r="D196" s="159" t="s">
        <v>3736</v>
      </c>
      <c r="E196" s="159" t="s">
        <v>745</v>
      </c>
      <c r="F196" s="159" t="s">
        <v>224</v>
      </c>
      <c r="G196" s="159"/>
      <c r="H196" s="159" t="s">
        <v>1098</v>
      </c>
      <c r="I196" s="159"/>
      <c r="J196" s="159" t="s">
        <v>1342</v>
      </c>
      <c r="K196" s="159" t="s">
        <v>3468</v>
      </c>
      <c r="L196" s="159"/>
      <c r="M196" s="159"/>
      <c r="N196" s="159" t="s">
        <v>1363</v>
      </c>
      <c r="O196" s="159" t="s">
        <v>1348</v>
      </c>
      <c r="P196" s="159" t="s">
        <v>7</v>
      </c>
      <c r="Q196" s="159" t="s">
        <v>7</v>
      </c>
      <c r="R196" s="159" t="s">
        <v>1327</v>
      </c>
      <c r="S196" s="159" t="s">
        <v>1982</v>
      </c>
      <c r="T196" s="159" t="s">
        <v>1117</v>
      </c>
      <c r="U196" s="159" t="s">
        <v>1117</v>
      </c>
      <c r="V196" s="159"/>
      <c r="W196" s="159"/>
      <c r="X196" s="159"/>
      <c r="Y196" s="159"/>
      <c r="Z196" s="159"/>
      <c r="AA196" s="159"/>
      <c r="AB196" s="159"/>
      <c r="AC196" s="159"/>
      <c r="AD196" s="159"/>
      <c r="AE196" s="159"/>
      <c r="AF196" s="159"/>
      <c r="AG196" s="159"/>
      <c r="AH196" s="159"/>
      <c r="AI196" s="159"/>
      <c r="AJ196" s="159"/>
      <c r="AK196" s="159" t="s">
        <v>1342</v>
      </c>
      <c r="AL196" s="159" t="s">
        <v>1346</v>
      </c>
      <c r="AM196" s="159" t="s">
        <v>1342</v>
      </c>
      <c r="AN196" s="159" t="s">
        <v>1436</v>
      </c>
      <c r="AO196" s="159" t="s">
        <v>1117</v>
      </c>
      <c r="AP196" s="159" t="s">
        <v>3593</v>
      </c>
      <c r="AQ196" s="159" t="s">
        <v>1536</v>
      </c>
      <c r="AR196" s="159" t="s">
        <v>1399</v>
      </c>
      <c r="AS196" s="159"/>
      <c r="AT196" s="159"/>
      <c r="AU196" s="159"/>
      <c r="AV196" s="159" t="s">
        <v>2517</v>
      </c>
      <c r="AW196" s="159" t="s">
        <v>3737</v>
      </c>
      <c r="AX196" s="159"/>
      <c r="AY196" s="159"/>
      <c r="AZ196" s="159"/>
      <c r="BA196" s="159"/>
      <c r="BB196" s="159"/>
      <c r="BC196" s="159"/>
      <c r="BD196" s="159"/>
      <c r="BE196" s="159"/>
      <c r="BF196" s="159"/>
      <c r="BG196" s="159"/>
      <c r="BH196" s="159"/>
      <c r="BI196" s="159"/>
      <c r="BJ196" s="159"/>
      <c r="BK196" s="159"/>
      <c r="BL196" s="159"/>
      <c r="BM196" s="159"/>
      <c r="BN196" s="159"/>
      <c r="BO196" s="159"/>
      <c r="BP196" s="159"/>
      <c r="BQ196" s="159"/>
      <c r="BR196" s="159"/>
      <c r="BS196" s="159"/>
      <c r="BT196" s="159"/>
      <c r="BU196" s="159"/>
      <c r="BV196" s="159"/>
      <c r="BW196" s="159"/>
      <c r="BX196" s="159"/>
      <c r="BY196" s="159"/>
      <c r="BZ196" s="159"/>
      <c r="CA196" s="159"/>
      <c r="CB196" s="159"/>
      <c r="CC196" s="159"/>
      <c r="CD196" s="159"/>
      <c r="CE196" s="159"/>
      <c r="CF196" s="159"/>
      <c r="CG196" s="159"/>
      <c r="CH196" s="159"/>
      <c r="CI196" s="159"/>
      <c r="CJ196" s="159"/>
      <c r="CK196" s="159"/>
      <c r="CL196" s="159"/>
      <c r="CM196" s="159"/>
      <c r="CN196" s="159"/>
      <c r="CO196" s="159"/>
      <c r="CP196" s="159"/>
      <c r="CQ196" s="159"/>
      <c r="CR196" s="159"/>
      <c r="CS196" s="159"/>
      <c r="CT196" s="159"/>
      <c r="CU196" s="159"/>
      <c r="CV196" s="159"/>
      <c r="CW196" s="159"/>
      <c r="CX196" s="159"/>
      <c r="CY196" s="159"/>
      <c r="CZ196" s="159"/>
      <c r="DA196" s="223"/>
    </row>
    <row r="197" spans="2:105" x14ac:dyDescent="0.25">
      <c r="B197" s="222"/>
      <c r="C197" s="159"/>
      <c r="D197" s="159" t="s">
        <v>1345</v>
      </c>
      <c r="E197" s="159" t="s">
        <v>902</v>
      </c>
      <c r="F197" s="159" t="s">
        <v>194</v>
      </c>
      <c r="G197" s="159"/>
      <c r="H197" s="159" t="s">
        <v>1098</v>
      </c>
      <c r="I197" s="159"/>
      <c r="J197" s="159" t="s">
        <v>1342</v>
      </c>
      <c r="K197" s="159" t="s">
        <v>3738</v>
      </c>
      <c r="L197" s="159"/>
      <c r="M197" s="159"/>
      <c r="N197" s="159" t="s">
        <v>1349</v>
      </c>
      <c r="O197" s="159"/>
      <c r="P197" s="159"/>
      <c r="Q197" s="159"/>
      <c r="R197" s="159"/>
      <c r="S197" s="159" t="s">
        <v>1982</v>
      </c>
      <c r="T197" s="159" t="s">
        <v>1117</v>
      </c>
      <c r="U197" s="159" t="s">
        <v>1117</v>
      </c>
      <c r="V197" s="159"/>
      <c r="W197" s="159"/>
      <c r="X197" s="159"/>
      <c r="Y197" s="159"/>
      <c r="Z197" s="159"/>
      <c r="AA197" s="159"/>
      <c r="AB197" s="159"/>
      <c r="AC197" s="159"/>
      <c r="AD197" s="159"/>
      <c r="AE197" s="159"/>
      <c r="AF197" s="159"/>
      <c r="AG197" s="159"/>
      <c r="AH197" s="159"/>
      <c r="AI197" s="159"/>
      <c r="AJ197" s="159"/>
      <c r="AK197" s="159" t="s">
        <v>1342</v>
      </c>
      <c r="AL197" s="159" t="s">
        <v>1346</v>
      </c>
      <c r="AM197" s="159" t="s">
        <v>1342</v>
      </c>
      <c r="AN197" s="159" t="s">
        <v>1436</v>
      </c>
      <c r="AO197" s="159" t="s">
        <v>1117</v>
      </c>
      <c r="AP197" s="159" t="s">
        <v>3593</v>
      </c>
      <c r="AQ197" s="159" t="s">
        <v>1536</v>
      </c>
      <c r="AR197" s="159" t="s">
        <v>1399</v>
      </c>
      <c r="AS197" s="159"/>
      <c r="AT197" s="159"/>
      <c r="AU197" s="159"/>
      <c r="AV197" s="159"/>
      <c r="AW197" s="159"/>
      <c r="AX197" s="159"/>
      <c r="AY197" s="159"/>
      <c r="AZ197" s="159"/>
      <c r="BA197" s="159"/>
      <c r="BB197" s="159"/>
      <c r="BC197" s="159"/>
      <c r="BD197" s="159"/>
      <c r="BE197" s="159"/>
      <c r="BF197" s="159"/>
      <c r="BG197" s="159"/>
      <c r="BH197" s="159"/>
      <c r="BI197" s="159"/>
      <c r="BJ197" s="159"/>
      <c r="BK197" s="159"/>
      <c r="BL197" s="159"/>
      <c r="BM197" s="159"/>
      <c r="BN197" s="159"/>
      <c r="BO197" s="159"/>
      <c r="BP197" s="159"/>
      <c r="BQ197" s="159"/>
      <c r="BR197" s="159"/>
      <c r="BS197" s="159"/>
      <c r="BT197" s="159"/>
      <c r="BU197" s="159"/>
      <c r="BV197" s="159"/>
      <c r="BW197" s="159"/>
      <c r="BX197" s="159"/>
      <c r="BY197" s="159"/>
      <c r="BZ197" s="159"/>
      <c r="CA197" s="159"/>
      <c r="CB197" s="159"/>
      <c r="CC197" s="159"/>
      <c r="CD197" s="159"/>
      <c r="CE197" s="159"/>
      <c r="CF197" s="159"/>
      <c r="CG197" s="159"/>
      <c r="CH197" s="159"/>
      <c r="CI197" s="159"/>
      <c r="CJ197" s="159"/>
      <c r="CK197" s="159"/>
      <c r="CL197" s="159"/>
      <c r="CM197" s="159"/>
      <c r="CN197" s="159"/>
      <c r="CO197" s="159"/>
      <c r="CP197" s="159"/>
      <c r="CQ197" s="159"/>
      <c r="CR197" s="159"/>
      <c r="CS197" s="159"/>
      <c r="CT197" s="159"/>
      <c r="CU197" s="159"/>
      <c r="CV197" s="159"/>
      <c r="CW197" s="159"/>
      <c r="CX197" s="159"/>
      <c r="CY197" s="159"/>
      <c r="CZ197" s="159"/>
      <c r="DA197" s="223"/>
    </row>
    <row r="198" spans="2:105" x14ac:dyDescent="0.25">
      <c r="B198" s="222"/>
      <c r="C198" s="159" t="s">
        <v>2069</v>
      </c>
      <c r="D198" s="159" t="s">
        <v>2070</v>
      </c>
      <c r="E198" s="159" t="s">
        <v>727</v>
      </c>
      <c r="F198" s="159" t="s">
        <v>114</v>
      </c>
      <c r="G198" s="159"/>
      <c r="H198" s="159" t="s">
        <v>1098</v>
      </c>
      <c r="I198" s="159"/>
      <c r="J198" s="159" t="s">
        <v>1342</v>
      </c>
      <c r="K198" s="159" t="s">
        <v>2499</v>
      </c>
      <c r="L198" s="159"/>
      <c r="M198" s="159"/>
      <c r="N198" s="159" t="s">
        <v>1349</v>
      </c>
      <c r="O198" s="159" t="s">
        <v>1348</v>
      </c>
      <c r="P198" s="159" t="s">
        <v>7</v>
      </c>
      <c r="Q198" s="159" t="s">
        <v>7</v>
      </c>
      <c r="R198" s="159" t="s">
        <v>1327</v>
      </c>
      <c r="S198" s="159" t="s">
        <v>1982</v>
      </c>
      <c r="T198" s="159" t="s">
        <v>1117</v>
      </c>
      <c r="U198" s="159" t="s">
        <v>1117</v>
      </c>
      <c r="V198" s="159"/>
      <c r="W198" s="159"/>
      <c r="X198" s="159"/>
      <c r="Y198" s="159"/>
      <c r="Z198" s="159"/>
      <c r="AA198" s="159"/>
      <c r="AB198" s="159"/>
      <c r="AC198" s="159"/>
      <c r="AD198" s="159"/>
      <c r="AE198" s="159"/>
      <c r="AF198" s="159"/>
      <c r="AG198" s="159"/>
      <c r="AH198" s="159"/>
      <c r="AI198" s="159"/>
      <c r="AJ198" s="159"/>
      <c r="AK198" s="159" t="s">
        <v>1342</v>
      </c>
      <c r="AL198" s="159" t="s">
        <v>1346</v>
      </c>
      <c r="AM198" s="159" t="s">
        <v>1342</v>
      </c>
      <c r="AN198" s="159" t="s">
        <v>1436</v>
      </c>
      <c r="AO198" s="159" t="s">
        <v>1117</v>
      </c>
      <c r="AP198" s="159" t="s">
        <v>3593</v>
      </c>
      <c r="AQ198" s="159" t="s">
        <v>1536</v>
      </c>
      <c r="AR198" s="159" t="s">
        <v>1399</v>
      </c>
      <c r="AS198" s="159"/>
      <c r="AT198" s="159"/>
      <c r="AU198" s="159"/>
      <c r="AV198" s="159"/>
      <c r="AW198" s="159"/>
      <c r="AX198" s="159"/>
      <c r="AY198" s="159"/>
      <c r="AZ198" s="159"/>
      <c r="BA198" s="159"/>
      <c r="BB198" s="159"/>
      <c r="BC198" s="159"/>
      <c r="BD198" s="159"/>
      <c r="BE198" s="159"/>
      <c r="BF198" s="159"/>
      <c r="BG198" s="159"/>
      <c r="BH198" s="159"/>
      <c r="BI198" s="159"/>
      <c r="BJ198" s="159"/>
      <c r="BK198" s="159"/>
      <c r="BL198" s="159"/>
      <c r="BM198" s="159"/>
      <c r="BN198" s="159"/>
      <c r="BO198" s="159"/>
      <c r="BP198" s="159"/>
      <c r="BQ198" s="159"/>
      <c r="BR198" s="159"/>
      <c r="BS198" s="159"/>
      <c r="BT198" s="159"/>
      <c r="BU198" s="159"/>
      <c r="BV198" s="159"/>
      <c r="BW198" s="159"/>
      <c r="BX198" s="159"/>
      <c r="BY198" s="159"/>
      <c r="BZ198" s="159"/>
      <c r="CA198" s="159"/>
      <c r="CB198" s="159"/>
      <c r="CC198" s="159"/>
      <c r="CD198" s="159"/>
      <c r="CE198" s="159"/>
      <c r="CF198" s="159"/>
      <c r="CG198" s="159"/>
      <c r="CH198" s="159"/>
      <c r="CI198" s="159"/>
      <c r="CJ198" s="159"/>
      <c r="CK198" s="159"/>
      <c r="CL198" s="159"/>
      <c r="CM198" s="159"/>
      <c r="CN198" s="159"/>
      <c r="CO198" s="159"/>
      <c r="CP198" s="159"/>
      <c r="CQ198" s="159"/>
      <c r="CR198" s="159"/>
      <c r="CS198" s="159"/>
      <c r="CT198" s="159"/>
      <c r="CU198" s="159"/>
      <c r="CV198" s="159"/>
      <c r="CW198" s="159"/>
      <c r="CX198" s="159"/>
      <c r="CY198" s="159"/>
      <c r="CZ198" s="159"/>
      <c r="DA198" s="223"/>
    </row>
    <row r="199" spans="2:105" x14ac:dyDescent="0.25">
      <c r="B199" s="222"/>
      <c r="C199" s="159" t="s">
        <v>2073</v>
      </c>
      <c r="D199" s="159" t="s">
        <v>1400</v>
      </c>
      <c r="E199" s="159" t="s">
        <v>113</v>
      </c>
      <c r="F199" s="159" t="s">
        <v>199</v>
      </c>
      <c r="G199" s="159"/>
      <c r="H199" s="159" t="s">
        <v>1098</v>
      </c>
      <c r="I199" s="159"/>
      <c r="J199" s="159" t="s">
        <v>1342</v>
      </c>
      <c r="K199" s="159" t="s">
        <v>1374</v>
      </c>
      <c r="L199" s="159" t="s">
        <v>3739</v>
      </c>
      <c r="M199" s="159" t="s">
        <v>3740</v>
      </c>
      <c r="N199" s="159" t="s">
        <v>1342</v>
      </c>
      <c r="O199" s="159" t="s">
        <v>1477</v>
      </c>
      <c r="P199" s="159" t="s">
        <v>19</v>
      </c>
      <c r="Q199" s="159" t="s">
        <v>19</v>
      </c>
      <c r="R199" s="159" t="s">
        <v>1327</v>
      </c>
      <c r="S199" s="159" t="s">
        <v>2012</v>
      </c>
      <c r="T199" s="159" t="s">
        <v>196</v>
      </c>
      <c r="U199" s="159" t="s">
        <v>196</v>
      </c>
      <c r="V199" s="159"/>
      <c r="W199" s="159"/>
      <c r="X199" s="159"/>
      <c r="Y199" s="159"/>
      <c r="Z199" s="159"/>
      <c r="AA199" s="159"/>
      <c r="AB199" s="159"/>
      <c r="AC199" s="159"/>
      <c r="AD199" s="159"/>
      <c r="AE199" s="159"/>
      <c r="AF199" s="159"/>
      <c r="AG199" s="159"/>
      <c r="AH199" s="159"/>
      <c r="AI199" s="159"/>
      <c r="AJ199" s="159"/>
      <c r="AK199" s="159" t="s">
        <v>1342</v>
      </c>
      <c r="AL199" s="159" t="s">
        <v>1346</v>
      </c>
      <c r="AM199" s="159" t="s">
        <v>1342</v>
      </c>
      <c r="AN199" s="159" t="s">
        <v>1356</v>
      </c>
      <c r="AO199" s="159" t="s">
        <v>196</v>
      </c>
      <c r="AP199" s="159" t="s">
        <v>2480</v>
      </c>
      <c r="AQ199" s="159" t="s">
        <v>1938</v>
      </c>
      <c r="AR199" s="159" t="s">
        <v>1484</v>
      </c>
      <c r="AS199" s="159" t="s">
        <v>1349</v>
      </c>
      <c r="AT199" s="159"/>
      <c r="AU199" s="159" t="s">
        <v>3739</v>
      </c>
      <c r="AV199" s="159" t="s">
        <v>1354</v>
      </c>
      <c r="AW199" s="159" t="s">
        <v>1920</v>
      </c>
      <c r="AX199" s="159" t="s">
        <v>1500</v>
      </c>
      <c r="AY199" s="159" t="s">
        <v>3741</v>
      </c>
      <c r="AZ199" s="159" t="s">
        <v>1811</v>
      </c>
      <c r="BA199" s="159" t="s">
        <v>2099</v>
      </c>
      <c r="BB199" s="159" t="s">
        <v>1503</v>
      </c>
      <c r="BC199" s="159" t="s">
        <v>3742</v>
      </c>
      <c r="BD199" s="159" t="s">
        <v>1353</v>
      </c>
      <c r="BE199" s="159" t="s">
        <v>1526</v>
      </c>
      <c r="BF199" s="159" t="s">
        <v>1501</v>
      </c>
      <c r="BG199" s="159" t="s">
        <v>1581</v>
      </c>
      <c r="BH199" s="159" t="s">
        <v>1359</v>
      </c>
      <c r="BI199" s="159" t="s">
        <v>3743</v>
      </c>
      <c r="BJ199" s="159"/>
      <c r="BK199" s="159"/>
      <c r="BL199" s="159"/>
      <c r="BM199" s="159"/>
      <c r="BN199" s="159"/>
      <c r="BO199" s="159"/>
      <c r="BP199" s="159"/>
      <c r="BQ199" s="159"/>
      <c r="BR199" s="159"/>
      <c r="BS199" s="159"/>
      <c r="BT199" s="159"/>
      <c r="BU199" s="159"/>
      <c r="BV199" s="159"/>
      <c r="BW199" s="159"/>
      <c r="BX199" s="159"/>
      <c r="BY199" s="159"/>
      <c r="BZ199" s="159"/>
      <c r="CA199" s="159"/>
      <c r="CB199" s="159"/>
      <c r="CC199" s="159"/>
      <c r="CD199" s="159"/>
      <c r="CE199" s="159"/>
      <c r="CF199" s="159"/>
      <c r="CG199" s="159"/>
      <c r="CH199" s="159"/>
      <c r="CI199" s="159"/>
      <c r="CJ199" s="159"/>
      <c r="CK199" s="159"/>
      <c r="CL199" s="159"/>
      <c r="CM199" s="159"/>
      <c r="CN199" s="159"/>
      <c r="CO199" s="159"/>
      <c r="CP199" s="159"/>
      <c r="CQ199" s="159"/>
      <c r="CR199" s="159"/>
      <c r="CS199" s="159"/>
      <c r="CT199" s="159"/>
      <c r="CU199" s="159"/>
      <c r="CV199" s="159"/>
      <c r="CW199" s="159"/>
      <c r="CX199" s="159"/>
      <c r="CY199" s="159"/>
      <c r="CZ199" s="159"/>
      <c r="DA199" s="223"/>
    </row>
    <row r="200" spans="2:105" x14ac:dyDescent="0.25">
      <c r="B200" s="222"/>
      <c r="C200" s="159" t="s">
        <v>2071</v>
      </c>
      <c r="D200" s="159" t="s">
        <v>1402</v>
      </c>
      <c r="E200" s="159" t="s">
        <v>113</v>
      </c>
      <c r="F200" s="159" t="s">
        <v>195</v>
      </c>
      <c r="G200" s="159"/>
      <c r="H200" s="159" t="s">
        <v>1098</v>
      </c>
      <c r="I200" s="159"/>
      <c r="J200" s="159" t="s">
        <v>1342</v>
      </c>
      <c r="K200" s="159" t="s">
        <v>1423</v>
      </c>
      <c r="L200" s="159" t="s">
        <v>1725</v>
      </c>
      <c r="M200" s="159" t="s">
        <v>3351</v>
      </c>
      <c r="N200" s="159" t="s">
        <v>1342</v>
      </c>
      <c r="O200" s="159" t="s">
        <v>1477</v>
      </c>
      <c r="P200" s="159" t="s">
        <v>19</v>
      </c>
      <c r="Q200" s="159" t="s">
        <v>19</v>
      </c>
      <c r="R200" s="159" t="s">
        <v>1327</v>
      </c>
      <c r="S200" s="159" t="s">
        <v>2012</v>
      </c>
      <c r="T200" s="159" t="s">
        <v>196</v>
      </c>
      <c r="U200" s="159" t="s">
        <v>196</v>
      </c>
      <c r="V200" s="159"/>
      <c r="W200" s="159"/>
      <c r="X200" s="159"/>
      <c r="Y200" s="159"/>
      <c r="Z200" s="159"/>
      <c r="AA200" s="159"/>
      <c r="AB200" s="159"/>
      <c r="AC200" s="159"/>
      <c r="AD200" s="159"/>
      <c r="AE200" s="159"/>
      <c r="AF200" s="159"/>
      <c r="AG200" s="159"/>
      <c r="AH200" s="159"/>
      <c r="AI200" s="159"/>
      <c r="AJ200" s="159"/>
      <c r="AK200" s="159" t="s">
        <v>1342</v>
      </c>
      <c r="AL200" s="159" t="s">
        <v>1346</v>
      </c>
      <c r="AM200" s="159" t="s">
        <v>1342</v>
      </c>
      <c r="AN200" s="159" t="s">
        <v>1356</v>
      </c>
      <c r="AO200" s="159" t="s">
        <v>196</v>
      </c>
      <c r="AP200" s="159" t="s">
        <v>2480</v>
      </c>
      <c r="AQ200" s="159" t="s">
        <v>1938</v>
      </c>
      <c r="AR200" s="159" t="s">
        <v>1484</v>
      </c>
      <c r="AS200" s="159" t="s">
        <v>1363</v>
      </c>
      <c r="AT200" s="159"/>
      <c r="AU200" s="159" t="s">
        <v>1725</v>
      </c>
      <c r="AV200" s="159" t="s">
        <v>1354</v>
      </c>
      <c r="AW200" s="159" t="s">
        <v>1779</v>
      </c>
      <c r="AX200" s="159" t="s">
        <v>1500</v>
      </c>
      <c r="AY200" s="159" t="s">
        <v>3744</v>
      </c>
      <c r="AZ200" s="159" t="s">
        <v>1811</v>
      </c>
      <c r="BA200" s="159" t="s">
        <v>2920</v>
      </c>
      <c r="BB200" s="159" t="s">
        <v>1503</v>
      </c>
      <c r="BC200" s="159" t="s">
        <v>3745</v>
      </c>
      <c r="BD200" s="159" t="s">
        <v>1353</v>
      </c>
      <c r="BE200" s="159" t="s">
        <v>2143</v>
      </c>
      <c r="BF200" s="159" t="s">
        <v>1501</v>
      </c>
      <c r="BG200" s="159" t="s">
        <v>1995</v>
      </c>
      <c r="BH200" s="159" t="s">
        <v>1359</v>
      </c>
      <c r="BI200" s="159" t="s">
        <v>3516</v>
      </c>
      <c r="BJ200" s="159"/>
      <c r="BK200" s="159"/>
      <c r="BL200" s="159"/>
      <c r="BM200" s="159"/>
      <c r="BN200" s="159"/>
      <c r="BO200" s="159"/>
      <c r="BP200" s="159"/>
      <c r="BQ200" s="159"/>
      <c r="BR200" s="159"/>
      <c r="BS200" s="159"/>
      <c r="BT200" s="159"/>
      <c r="BU200" s="159"/>
      <c r="BV200" s="159"/>
      <c r="BW200" s="159"/>
      <c r="BX200" s="159"/>
      <c r="BY200" s="159"/>
      <c r="BZ200" s="159"/>
      <c r="CA200" s="159"/>
      <c r="CB200" s="159"/>
      <c r="CC200" s="159"/>
      <c r="CD200" s="159"/>
      <c r="CE200" s="159"/>
      <c r="CF200" s="159"/>
      <c r="CG200" s="159"/>
      <c r="CH200" s="159"/>
      <c r="CI200" s="159"/>
      <c r="CJ200" s="159"/>
      <c r="CK200" s="159"/>
      <c r="CL200" s="159"/>
      <c r="CM200" s="159"/>
      <c r="CN200" s="159"/>
      <c r="CO200" s="159"/>
      <c r="CP200" s="159"/>
      <c r="CQ200" s="159"/>
      <c r="CR200" s="159"/>
      <c r="CS200" s="159"/>
      <c r="CT200" s="159"/>
      <c r="CU200" s="159"/>
      <c r="CV200" s="159"/>
      <c r="CW200" s="159"/>
      <c r="CX200" s="159"/>
      <c r="CY200" s="159"/>
      <c r="CZ200" s="159"/>
      <c r="DA200" s="223"/>
    </row>
    <row r="201" spans="2:105" x14ac:dyDescent="0.25">
      <c r="B201" s="222"/>
      <c r="C201" s="159" t="s">
        <v>3746</v>
      </c>
      <c r="D201" s="159" t="s">
        <v>1544</v>
      </c>
      <c r="E201" s="159" t="s">
        <v>154</v>
      </c>
      <c r="F201" s="159" t="s">
        <v>200</v>
      </c>
      <c r="G201" s="159"/>
      <c r="H201" s="159" t="s">
        <v>1098</v>
      </c>
      <c r="I201" s="159"/>
      <c r="J201" s="159" t="s">
        <v>1342</v>
      </c>
      <c r="K201" s="159" t="s">
        <v>1343</v>
      </c>
      <c r="L201" s="159" t="s">
        <v>3747</v>
      </c>
      <c r="M201" s="159" t="s">
        <v>3748</v>
      </c>
      <c r="N201" s="159" t="s">
        <v>1342</v>
      </c>
      <c r="O201" s="159" t="s">
        <v>1397</v>
      </c>
      <c r="P201" s="159" t="s">
        <v>1333</v>
      </c>
      <c r="Q201" s="159" t="s">
        <v>117</v>
      </c>
      <c r="R201" s="159" t="s">
        <v>1327</v>
      </c>
      <c r="S201" s="159" t="s">
        <v>2012</v>
      </c>
      <c r="T201" s="159" t="s">
        <v>196</v>
      </c>
      <c r="U201" s="159" t="s">
        <v>196</v>
      </c>
      <c r="V201" s="159"/>
      <c r="W201" s="159"/>
      <c r="X201" s="159"/>
      <c r="Y201" s="159"/>
      <c r="Z201" s="159"/>
      <c r="AA201" s="159"/>
      <c r="AB201" s="159"/>
      <c r="AC201" s="159"/>
      <c r="AD201" s="159"/>
      <c r="AE201" s="159"/>
      <c r="AF201" s="159"/>
      <c r="AG201" s="159"/>
      <c r="AH201" s="159"/>
      <c r="AI201" s="159"/>
      <c r="AJ201" s="159"/>
      <c r="AK201" s="159" t="s">
        <v>1342</v>
      </c>
      <c r="AL201" s="159" t="s">
        <v>1346</v>
      </c>
      <c r="AM201" s="159" t="s">
        <v>1342</v>
      </c>
      <c r="AN201" s="159" t="s">
        <v>1356</v>
      </c>
      <c r="AO201" s="159" t="s">
        <v>196</v>
      </c>
      <c r="AP201" s="159" t="s">
        <v>2480</v>
      </c>
      <c r="AQ201" s="159" t="s">
        <v>1938</v>
      </c>
      <c r="AR201" s="159" t="s">
        <v>1484</v>
      </c>
      <c r="AS201" s="159" t="s">
        <v>1344</v>
      </c>
      <c r="AT201" s="159"/>
      <c r="AU201" s="159" t="s">
        <v>3747</v>
      </c>
      <c r="AV201" s="159" t="s">
        <v>1354</v>
      </c>
      <c r="AW201" s="159" t="s">
        <v>1565</v>
      </c>
      <c r="AX201" s="159" t="s">
        <v>1500</v>
      </c>
      <c r="AY201" s="159" t="s">
        <v>2142</v>
      </c>
      <c r="AZ201" s="159" t="s">
        <v>1811</v>
      </c>
      <c r="BA201" s="159" t="s">
        <v>2024</v>
      </c>
      <c r="BB201" s="159" t="s">
        <v>1503</v>
      </c>
      <c r="BC201" s="159" t="s">
        <v>3749</v>
      </c>
      <c r="BD201" s="159" t="s">
        <v>1353</v>
      </c>
      <c r="BE201" s="159" t="s">
        <v>3332</v>
      </c>
      <c r="BF201" s="159" t="s">
        <v>1501</v>
      </c>
      <c r="BG201" s="159" t="s">
        <v>2027</v>
      </c>
      <c r="BH201" s="159" t="s">
        <v>1359</v>
      </c>
      <c r="BI201" s="159" t="s">
        <v>3750</v>
      </c>
      <c r="BJ201" s="159"/>
      <c r="BK201" s="159"/>
      <c r="BL201" s="159"/>
      <c r="BM201" s="159"/>
      <c r="BN201" s="159"/>
      <c r="BO201" s="159"/>
      <c r="BP201" s="159"/>
      <c r="BQ201" s="159"/>
      <c r="BR201" s="159"/>
      <c r="BS201" s="159"/>
      <c r="BT201" s="159"/>
      <c r="BU201" s="159"/>
      <c r="BV201" s="159"/>
      <c r="BW201" s="159"/>
      <c r="BX201" s="159"/>
      <c r="BY201" s="159"/>
      <c r="BZ201" s="159"/>
      <c r="CA201" s="159"/>
      <c r="CB201" s="159"/>
      <c r="CC201" s="159"/>
      <c r="CD201" s="159"/>
      <c r="CE201" s="159"/>
      <c r="CF201" s="159"/>
      <c r="CG201" s="159"/>
      <c r="CH201" s="159"/>
      <c r="CI201" s="159"/>
      <c r="CJ201" s="159"/>
      <c r="CK201" s="159"/>
      <c r="CL201" s="159"/>
      <c r="CM201" s="159"/>
      <c r="CN201" s="159"/>
      <c r="CO201" s="159"/>
      <c r="CP201" s="159"/>
      <c r="CQ201" s="159"/>
      <c r="CR201" s="159"/>
      <c r="CS201" s="159"/>
      <c r="CT201" s="159"/>
      <c r="CU201" s="159"/>
      <c r="CV201" s="159"/>
      <c r="CW201" s="159"/>
      <c r="CX201" s="159"/>
      <c r="CY201" s="159"/>
      <c r="CZ201" s="159"/>
      <c r="DA201" s="223"/>
    </row>
    <row r="202" spans="2:105" x14ac:dyDescent="0.25">
      <c r="B202" s="222"/>
      <c r="C202" s="159" t="s">
        <v>3751</v>
      </c>
      <c r="D202" s="159" t="s">
        <v>1504</v>
      </c>
      <c r="E202" s="159" t="s">
        <v>154</v>
      </c>
      <c r="F202" s="159" t="s">
        <v>205</v>
      </c>
      <c r="G202" s="159"/>
      <c r="H202" s="159" t="s">
        <v>1098</v>
      </c>
      <c r="I202" s="159"/>
      <c r="J202" s="159" t="s">
        <v>1342</v>
      </c>
      <c r="K202" s="159" t="s">
        <v>1411</v>
      </c>
      <c r="L202" s="159" t="s">
        <v>3752</v>
      </c>
      <c r="M202" s="159" t="s">
        <v>1904</v>
      </c>
      <c r="N202" s="159" t="s">
        <v>1342</v>
      </c>
      <c r="O202" s="159" t="s">
        <v>1397</v>
      </c>
      <c r="P202" s="159" t="s">
        <v>1333</v>
      </c>
      <c r="Q202" s="159" t="s">
        <v>117</v>
      </c>
      <c r="R202" s="159" t="s">
        <v>1327</v>
      </c>
      <c r="S202" s="159" t="s">
        <v>2012</v>
      </c>
      <c r="T202" s="159" t="s">
        <v>196</v>
      </c>
      <c r="U202" s="159" t="s">
        <v>196</v>
      </c>
      <c r="V202" s="159"/>
      <c r="W202" s="159"/>
      <c r="X202" s="159"/>
      <c r="Y202" s="159"/>
      <c r="Z202" s="159"/>
      <c r="AA202" s="159"/>
      <c r="AB202" s="159"/>
      <c r="AC202" s="159"/>
      <c r="AD202" s="159"/>
      <c r="AE202" s="159"/>
      <c r="AF202" s="159"/>
      <c r="AG202" s="159"/>
      <c r="AH202" s="159"/>
      <c r="AI202" s="159"/>
      <c r="AJ202" s="159"/>
      <c r="AK202" s="159" t="s">
        <v>1342</v>
      </c>
      <c r="AL202" s="159" t="s">
        <v>1346</v>
      </c>
      <c r="AM202" s="159" t="s">
        <v>1342</v>
      </c>
      <c r="AN202" s="159" t="s">
        <v>1356</v>
      </c>
      <c r="AO202" s="159" t="s">
        <v>196</v>
      </c>
      <c r="AP202" s="159" t="s">
        <v>2480</v>
      </c>
      <c r="AQ202" s="159" t="s">
        <v>1938</v>
      </c>
      <c r="AR202" s="159" t="s">
        <v>1484</v>
      </c>
      <c r="AS202" s="159" t="s">
        <v>1375</v>
      </c>
      <c r="AT202" s="159"/>
      <c r="AU202" s="159" t="s">
        <v>3752</v>
      </c>
      <c r="AV202" s="159" t="s">
        <v>1354</v>
      </c>
      <c r="AW202" s="159" t="s">
        <v>1668</v>
      </c>
      <c r="AX202" s="159" t="s">
        <v>1500</v>
      </c>
      <c r="AY202" s="159" t="s">
        <v>2208</v>
      </c>
      <c r="AZ202" s="159" t="s">
        <v>1811</v>
      </c>
      <c r="BA202" s="159" t="s">
        <v>2321</v>
      </c>
      <c r="BB202" s="159" t="s">
        <v>1503</v>
      </c>
      <c r="BC202" s="159" t="s">
        <v>3753</v>
      </c>
      <c r="BD202" s="159" t="s">
        <v>1353</v>
      </c>
      <c r="BE202" s="159" t="s">
        <v>3754</v>
      </c>
      <c r="BF202" s="159" t="s">
        <v>1501</v>
      </c>
      <c r="BG202" s="159" t="s">
        <v>1628</v>
      </c>
      <c r="BH202" s="159" t="s">
        <v>1359</v>
      </c>
      <c r="BI202" s="159" t="s">
        <v>3044</v>
      </c>
      <c r="BJ202" s="159"/>
      <c r="BK202" s="159"/>
      <c r="BL202" s="159"/>
      <c r="BM202" s="159"/>
      <c r="BN202" s="159"/>
      <c r="BO202" s="159"/>
      <c r="BP202" s="159"/>
      <c r="BQ202" s="159"/>
      <c r="BR202" s="159"/>
      <c r="BS202" s="159"/>
      <c r="BT202" s="159"/>
      <c r="BU202" s="159"/>
      <c r="BV202" s="159"/>
      <c r="BW202" s="159"/>
      <c r="BX202" s="159"/>
      <c r="BY202" s="159"/>
      <c r="BZ202" s="159"/>
      <c r="CA202" s="159"/>
      <c r="CB202" s="159"/>
      <c r="CC202" s="159"/>
      <c r="CD202" s="159"/>
      <c r="CE202" s="159"/>
      <c r="CF202" s="159"/>
      <c r="CG202" s="159"/>
      <c r="CH202" s="159"/>
      <c r="CI202" s="159"/>
      <c r="CJ202" s="159"/>
      <c r="CK202" s="159"/>
      <c r="CL202" s="159"/>
      <c r="CM202" s="159"/>
      <c r="CN202" s="159"/>
      <c r="CO202" s="159"/>
      <c r="CP202" s="159"/>
      <c r="CQ202" s="159"/>
      <c r="CR202" s="159"/>
      <c r="CS202" s="159"/>
      <c r="CT202" s="159"/>
      <c r="CU202" s="159"/>
      <c r="CV202" s="159"/>
      <c r="CW202" s="159"/>
      <c r="CX202" s="159"/>
      <c r="CY202" s="159"/>
      <c r="CZ202" s="159"/>
      <c r="DA202" s="223"/>
    </row>
    <row r="203" spans="2:105" x14ac:dyDescent="0.25">
      <c r="B203" s="222"/>
      <c r="C203" s="159" t="s">
        <v>3755</v>
      </c>
      <c r="D203" s="159" t="s">
        <v>3756</v>
      </c>
      <c r="E203" s="159" t="s">
        <v>201</v>
      </c>
      <c r="F203" s="159" t="s">
        <v>202</v>
      </c>
      <c r="G203" s="159"/>
      <c r="H203" s="159" t="s">
        <v>1098</v>
      </c>
      <c r="I203" s="159"/>
      <c r="J203" s="159" t="s">
        <v>1342</v>
      </c>
      <c r="K203" s="159" t="s">
        <v>1927</v>
      </c>
      <c r="L203" s="159" t="s">
        <v>3757</v>
      </c>
      <c r="M203" s="159" t="s">
        <v>3758</v>
      </c>
      <c r="N203" s="159" t="s">
        <v>1342</v>
      </c>
      <c r="O203" s="159" t="s">
        <v>1363</v>
      </c>
      <c r="P203" s="159" t="s">
        <v>1328</v>
      </c>
      <c r="Q203" s="159" t="s">
        <v>13</v>
      </c>
      <c r="R203" s="159" t="s">
        <v>1327</v>
      </c>
      <c r="S203" s="159" t="s">
        <v>2012</v>
      </c>
      <c r="T203" s="159" t="s">
        <v>196</v>
      </c>
      <c r="U203" s="159" t="s">
        <v>196</v>
      </c>
      <c r="V203" s="159"/>
      <c r="W203" s="159"/>
      <c r="X203" s="159"/>
      <c r="Y203" s="159"/>
      <c r="Z203" s="159"/>
      <c r="AA203" s="159"/>
      <c r="AB203" s="159"/>
      <c r="AC203" s="159"/>
      <c r="AD203" s="159"/>
      <c r="AE203" s="159"/>
      <c r="AF203" s="159"/>
      <c r="AG203" s="159"/>
      <c r="AH203" s="159"/>
      <c r="AI203" s="159"/>
      <c r="AJ203" s="159"/>
      <c r="AK203" s="159" t="s">
        <v>1342</v>
      </c>
      <c r="AL203" s="159" t="s">
        <v>1346</v>
      </c>
      <c r="AM203" s="159" t="s">
        <v>1342</v>
      </c>
      <c r="AN203" s="159" t="s">
        <v>1356</v>
      </c>
      <c r="AO203" s="159" t="s">
        <v>196</v>
      </c>
      <c r="AP203" s="159" t="s">
        <v>2480</v>
      </c>
      <c r="AQ203" s="159" t="s">
        <v>1938</v>
      </c>
      <c r="AR203" s="159" t="s">
        <v>1484</v>
      </c>
      <c r="AS203" s="159" t="s">
        <v>1384</v>
      </c>
      <c r="AT203" s="159"/>
      <c r="AU203" s="159" t="s">
        <v>3757</v>
      </c>
      <c r="AV203" s="159" t="s">
        <v>1354</v>
      </c>
      <c r="AW203" s="159" t="s">
        <v>3759</v>
      </c>
      <c r="AX203" s="159" t="s">
        <v>1500</v>
      </c>
      <c r="AY203" s="159" t="s">
        <v>3670</v>
      </c>
      <c r="AZ203" s="159" t="s">
        <v>1811</v>
      </c>
      <c r="BA203" s="159" t="s">
        <v>2371</v>
      </c>
      <c r="BB203" s="159" t="s">
        <v>1503</v>
      </c>
      <c r="BC203" s="159" t="s">
        <v>2082</v>
      </c>
      <c r="BD203" s="159" t="s">
        <v>1353</v>
      </c>
      <c r="BE203" s="159" t="s">
        <v>3760</v>
      </c>
      <c r="BF203" s="159" t="s">
        <v>1501</v>
      </c>
      <c r="BG203" s="159" t="s">
        <v>2937</v>
      </c>
      <c r="BH203" s="159" t="s">
        <v>1359</v>
      </c>
      <c r="BI203" s="159" t="s">
        <v>3761</v>
      </c>
      <c r="BJ203" s="159"/>
      <c r="BK203" s="159"/>
      <c r="BL203" s="159"/>
      <c r="BM203" s="159"/>
      <c r="BN203" s="159"/>
      <c r="BO203" s="159"/>
      <c r="BP203" s="159"/>
      <c r="BQ203" s="159"/>
      <c r="BR203" s="159"/>
      <c r="BS203" s="159"/>
      <c r="BT203" s="159"/>
      <c r="BU203" s="159"/>
      <c r="BV203" s="159"/>
      <c r="BW203" s="159"/>
      <c r="BX203" s="159"/>
      <c r="BY203" s="159"/>
      <c r="BZ203" s="159"/>
      <c r="CA203" s="159"/>
      <c r="CB203" s="159"/>
      <c r="CC203" s="159"/>
      <c r="CD203" s="159"/>
      <c r="CE203" s="159"/>
      <c r="CF203" s="159"/>
      <c r="CG203" s="159"/>
      <c r="CH203" s="159"/>
      <c r="CI203" s="159"/>
      <c r="CJ203" s="159"/>
      <c r="CK203" s="159"/>
      <c r="CL203" s="159"/>
      <c r="CM203" s="159"/>
      <c r="CN203" s="159"/>
      <c r="CO203" s="159"/>
      <c r="CP203" s="159"/>
      <c r="CQ203" s="159"/>
      <c r="CR203" s="159"/>
      <c r="CS203" s="159"/>
      <c r="CT203" s="159"/>
      <c r="CU203" s="159"/>
      <c r="CV203" s="159"/>
      <c r="CW203" s="159"/>
      <c r="CX203" s="159"/>
      <c r="CY203" s="159"/>
      <c r="CZ203" s="159"/>
      <c r="DA203" s="223"/>
    </row>
    <row r="204" spans="2:105" x14ac:dyDescent="0.25">
      <c r="B204" s="222"/>
      <c r="C204" s="159" t="s">
        <v>3762</v>
      </c>
      <c r="D204" s="159" t="s">
        <v>3763</v>
      </c>
      <c r="E204" s="159" t="s">
        <v>154</v>
      </c>
      <c r="F204" s="159" t="s">
        <v>198</v>
      </c>
      <c r="G204" s="159"/>
      <c r="H204" s="159" t="s">
        <v>1098</v>
      </c>
      <c r="I204" s="159"/>
      <c r="J204" s="159" t="s">
        <v>1342</v>
      </c>
      <c r="K204" s="159" t="s">
        <v>1391</v>
      </c>
      <c r="L204" s="159" t="s">
        <v>3764</v>
      </c>
      <c r="M204" s="159" t="s">
        <v>2084</v>
      </c>
      <c r="N204" s="159" t="s">
        <v>1342</v>
      </c>
      <c r="O204" s="159" t="s">
        <v>1397</v>
      </c>
      <c r="P204" s="159" t="s">
        <v>1333</v>
      </c>
      <c r="Q204" s="159" t="s">
        <v>117</v>
      </c>
      <c r="R204" s="159" t="s">
        <v>1327</v>
      </c>
      <c r="S204" s="159" t="s">
        <v>2012</v>
      </c>
      <c r="T204" s="159" t="s">
        <v>196</v>
      </c>
      <c r="U204" s="159" t="s">
        <v>196</v>
      </c>
      <c r="V204" s="159"/>
      <c r="W204" s="159"/>
      <c r="X204" s="159"/>
      <c r="Y204" s="159"/>
      <c r="Z204" s="159"/>
      <c r="AA204" s="159"/>
      <c r="AB204" s="159"/>
      <c r="AC204" s="159"/>
      <c r="AD204" s="159"/>
      <c r="AE204" s="159"/>
      <c r="AF204" s="159"/>
      <c r="AG204" s="159"/>
      <c r="AH204" s="159"/>
      <c r="AI204" s="159"/>
      <c r="AJ204" s="159"/>
      <c r="AK204" s="159" t="s">
        <v>1342</v>
      </c>
      <c r="AL204" s="159" t="s">
        <v>1346</v>
      </c>
      <c r="AM204" s="159" t="s">
        <v>1342</v>
      </c>
      <c r="AN204" s="159" t="s">
        <v>1356</v>
      </c>
      <c r="AO204" s="159" t="s">
        <v>196</v>
      </c>
      <c r="AP204" s="159" t="s">
        <v>2480</v>
      </c>
      <c r="AQ204" s="159" t="s">
        <v>1938</v>
      </c>
      <c r="AR204" s="159" t="s">
        <v>1484</v>
      </c>
      <c r="AS204" s="159" t="s">
        <v>1477</v>
      </c>
      <c r="AT204" s="159"/>
      <c r="AU204" s="159" t="s">
        <v>3764</v>
      </c>
      <c r="AV204" s="159" t="s">
        <v>1354</v>
      </c>
      <c r="AW204" s="159" t="s">
        <v>1903</v>
      </c>
      <c r="AX204" s="159" t="s">
        <v>1500</v>
      </c>
      <c r="AY204" s="159" t="s">
        <v>1485</v>
      </c>
      <c r="AZ204" s="159" t="s">
        <v>1811</v>
      </c>
      <c r="BA204" s="159" t="s">
        <v>1459</v>
      </c>
      <c r="BB204" s="159" t="s">
        <v>1503</v>
      </c>
      <c r="BC204" s="159" t="s">
        <v>3765</v>
      </c>
      <c r="BD204" s="159" t="s">
        <v>1353</v>
      </c>
      <c r="BE204" s="159" t="s">
        <v>1884</v>
      </c>
      <c r="BF204" s="159" t="s">
        <v>1501</v>
      </c>
      <c r="BG204" s="159" t="s">
        <v>1615</v>
      </c>
      <c r="BH204" s="159" t="s">
        <v>1359</v>
      </c>
      <c r="BI204" s="159" t="s">
        <v>3766</v>
      </c>
      <c r="BJ204" s="159"/>
      <c r="BK204" s="159"/>
      <c r="BL204" s="159"/>
      <c r="BM204" s="159"/>
      <c r="BN204" s="159"/>
      <c r="BO204" s="159"/>
      <c r="BP204" s="159"/>
      <c r="BQ204" s="159"/>
      <c r="BR204" s="159"/>
      <c r="BS204" s="159"/>
      <c r="BT204" s="159"/>
      <c r="BU204" s="159"/>
      <c r="BV204" s="159"/>
      <c r="BW204" s="159"/>
      <c r="BX204" s="159"/>
      <c r="BY204" s="159"/>
      <c r="BZ204" s="159"/>
      <c r="CA204" s="159"/>
      <c r="CB204" s="159"/>
      <c r="CC204" s="159"/>
      <c r="CD204" s="159"/>
      <c r="CE204" s="159"/>
      <c r="CF204" s="159"/>
      <c r="CG204" s="159"/>
      <c r="CH204" s="159"/>
      <c r="CI204" s="159"/>
      <c r="CJ204" s="159"/>
      <c r="CK204" s="159"/>
      <c r="CL204" s="159"/>
      <c r="CM204" s="159"/>
      <c r="CN204" s="159"/>
      <c r="CO204" s="159"/>
      <c r="CP204" s="159"/>
      <c r="CQ204" s="159"/>
      <c r="CR204" s="159"/>
      <c r="CS204" s="159"/>
      <c r="CT204" s="159"/>
      <c r="CU204" s="159"/>
      <c r="CV204" s="159"/>
      <c r="CW204" s="159"/>
      <c r="CX204" s="159"/>
      <c r="CY204" s="159"/>
      <c r="CZ204" s="159"/>
      <c r="DA204" s="223"/>
    </row>
    <row r="205" spans="2:105" x14ac:dyDescent="0.25">
      <c r="B205" s="222"/>
      <c r="C205" s="159" t="s">
        <v>3767</v>
      </c>
      <c r="D205" s="159" t="s">
        <v>1509</v>
      </c>
      <c r="E205" s="159" t="s">
        <v>413</v>
      </c>
      <c r="F205" s="159" t="s">
        <v>224</v>
      </c>
      <c r="G205" s="159"/>
      <c r="H205" s="159" t="s">
        <v>1098</v>
      </c>
      <c r="I205" s="159"/>
      <c r="J205" s="159" t="s">
        <v>1342</v>
      </c>
      <c r="K205" s="159" t="s">
        <v>1369</v>
      </c>
      <c r="L205" s="159" t="s">
        <v>3768</v>
      </c>
      <c r="M205" s="159" t="s">
        <v>3769</v>
      </c>
      <c r="N205" s="159" t="s">
        <v>1342</v>
      </c>
      <c r="O205" s="159" t="s">
        <v>1348</v>
      </c>
      <c r="P205" s="159" t="s">
        <v>7</v>
      </c>
      <c r="Q205" s="159" t="s">
        <v>7</v>
      </c>
      <c r="R205" s="159" t="s">
        <v>1327</v>
      </c>
      <c r="S205" s="159" t="s">
        <v>2012</v>
      </c>
      <c r="T205" s="159" t="s">
        <v>196</v>
      </c>
      <c r="U205" s="159" t="s">
        <v>196</v>
      </c>
      <c r="V205" s="159"/>
      <c r="W205" s="159"/>
      <c r="X205" s="159"/>
      <c r="Y205" s="159"/>
      <c r="Z205" s="159"/>
      <c r="AA205" s="159"/>
      <c r="AB205" s="159"/>
      <c r="AC205" s="159"/>
      <c r="AD205" s="159"/>
      <c r="AE205" s="159"/>
      <c r="AF205" s="159"/>
      <c r="AG205" s="159"/>
      <c r="AH205" s="159"/>
      <c r="AI205" s="159"/>
      <c r="AJ205" s="159"/>
      <c r="AK205" s="159" t="s">
        <v>1342</v>
      </c>
      <c r="AL205" s="159" t="s">
        <v>1346</v>
      </c>
      <c r="AM205" s="159" t="s">
        <v>1342</v>
      </c>
      <c r="AN205" s="159" t="s">
        <v>1356</v>
      </c>
      <c r="AO205" s="159" t="s">
        <v>196</v>
      </c>
      <c r="AP205" s="159" t="s">
        <v>2480</v>
      </c>
      <c r="AQ205" s="159" t="s">
        <v>1938</v>
      </c>
      <c r="AR205" s="159" t="s">
        <v>1484</v>
      </c>
      <c r="AS205" s="159" t="s">
        <v>1484</v>
      </c>
      <c r="AT205" s="159"/>
      <c r="AU205" s="159" t="s">
        <v>3768</v>
      </c>
      <c r="AV205" s="159" t="s">
        <v>1354</v>
      </c>
      <c r="AW205" s="159" t="s">
        <v>3770</v>
      </c>
      <c r="AX205" s="159" t="s">
        <v>1500</v>
      </c>
      <c r="AY205" s="159" t="s">
        <v>3771</v>
      </c>
      <c r="AZ205" s="159" t="s">
        <v>1811</v>
      </c>
      <c r="BA205" s="159" t="s">
        <v>2215</v>
      </c>
      <c r="BB205" s="159" t="s">
        <v>1503</v>
      </c>
      <c r="BC205" s="159" t="s">
        <v>3772</v>
      </c>
      <c r="BD205" s="159" t="s">
        <v>1353</v>
      </c>
      <c r="BE205" s="159" t="s">
        <v>2325</v>
      </c>
      <c r="BF205" s="159" t="s">
        <v>1501</v>
      </c>
      <c r="BG205" s="159" t="s">
        <v>2869</v>
      </c>
      <c r="BH205" s="159" t="s">
        <v>1359</v>
      </c>
      <c r="BI205" s="159" t="s">
        <v>3773</v>
      </c>
      <c r="BJ205" s="159"/>
      <c r="BK205" s="159"/>
      <c r="BL205" s="159"/>
      <c r="BM205" s="159"/>
      <c r="BN205" s="159"/>
      <c r="BO205" s="159"/>
      <c r="BP205" s="159"/>
      <c r="BQ205" s="159"/>
      <c r="BR205" s="159"/>
      <c r="BS205" s="159"/>
      <c r="BT205" s="159"/>
      <c r="BU205" s="159"/>
      <c r="BV205" s="159"/>
      <c r="BW205" s="159"/>
      <c r="BX205" s="159"/>
      <c r="BY205" s="159"/>
      <c r="BZ205" s="159"/>
      <c r="CA205" s="159"/>
      <c r="CB205" s="159"/>
      <c r="CC205" s="159"/>
      <c r="CD205" s="159"/>
      <c r="CE205" s="159"/>
      <c r="CF205" s="159"/>
      <c r="CG205" s="159"/>
      <c r="CH205" s="159"/>
      <c r="CI205" s="159"/>
      <c r="CJ205" s="159"/>
      <c r="CK205" s="159"/>
      <c r="CL205" s="159"/>
      <c r="CM205" s="159"/>
      <c r="CN205" s="159"/>
      <c r="CO205" s="159"/>
      <c r="CP205" s="159"/>
      <c r="CQ205" s="159"/>
      <c r="CR205" s="159"/>
      <c r="CS205" s="159"/>
      <c r="CT205" s="159"/>
      <c r="CU205" s="159"/>
      <c r="CV205" s="159"/>
      <c r="CW205" s="159"/>
      <c r="CX205" s="159"/>
      <c r="CY205" s="159"/>
      <c r="CZ205" s="159"/>
      <c r="DA205" s="223"/>
    </row>
    <row r="206" spans="2:105" x14ac:dyDescent="0.25">
      <c r="B206" s="222"/>
      <c r="C206" s="159" t="s">
        <v>3774</v>
      </c>
      <c r="D206" s="159" t="s">
        <v>3775</v>
      </c>
      <c r="E206" s="159" t="s">
        <v>745</v>
      </c>
      <c r="F206" s="159" t="s">
        <v>373</v>
      </c>
      <c r="G206" s="159"/>
      <c r="H206" s="159" t="s">
        <v>1098</v>
      </c>
      <c r="I206" s="159"/>
      <c r="J206" s="159" t="s">
        <v>1342</v>
      </c>
      <c r="K206" s="159" t="s">
        <v>2023</v>
      </c>
      <c r="L206" s="159" t="s">
        <v>3776</v>
      </c>
      <c r="M206" s="159" t="s">
        <v>3777</v>
      </c>
      <c r="N206" s="159" t="s">
        <v>1342</v>
      </c>
      <c r="O206" s="159" t="s">
        <v>1348</v>
      </c>
      <c r="P206" s="159" t="s">
        <v>7</v>
      </c>
      <c r="Q206" s="159" t="s">
        <v>7</v>
      </c>
      <c r="R206" s="159" t="s">
        <v>1327</v>
      </c>
      <c r="S206" s="159" t="s">
        <v>2012</v>
      </c>
      <c r="T206" s="159" t="s">
        <v>196</v>
      </c>
      <c r="U206" s="159" t="s">
        <v>196</v>
      </c>
      <c r="V206" s="159"/>
      <c r="W206" s="159"/>
      <c r="X206" s="159"/>
      <c r="Y206" s="159"/>
      <c r="Z206" s="159"/>
      <c r="AA206" s="159"/>
      <c r="AB206" s="159"/>
      <c r="AC206" s="159"/>
      <c r="AD206" s="159"/>
      <c r="AE206" s="159"/>
      <c r="AF206" s="159"/>
      <c r="AG206" s="159"/>
      <c r="AH206" s="159"/>
      <c r="AI206" s="159"/>
      <c r="AJ206" s="159"/>
      <c r="AK206" s="159" t="s">
        <v>1342</v>
      </c>
      <c r="AL206" s="159" t="s">
        <v>1346</v>
      </c>
      <c r="AM206" s="159" t="s">
        <v>1342</v>
      </c>
      <c r="AN206" s="159" t="s">
        <v>1356</v>
      </c>
      <c r="AO206" s="159" t="s">
        <v>196</v>
      </c>
      <c r="AP206" s="159" t="s">
        <v>2480</v>
      </c>
      <c r="AQ206" s="159" t="s">
        <v>1938</v>
      </c>
      <c r="AR206" s="159" t="s">
        <v>1484</v>
      </c>
      <c r="AS206" s="159" t="s">
        <v>1348</v>
      </c>
      <c r="AT206" s="159"/>
      <c r="AU206" s="159" t="s">
        <v>3776</v>
      </c>
      <c r="AV206" s="159" t="s">
        <v>1354</v>
      </c>
      <c r="AW206" s="159" t="s">
        <v>1525</v>
      </c>
      <c r="AX206" s="159" t="s">
        <v>1500</v>
      </c>
      <c r="AY206" s="159" t="s">
        <v>1558</v>
      </c>
      <c r="AZ206" s="159" t="s">
        <v>1811</v>
      </c>
      <c r="BA206" s="159" t="s">
        <v>3778</v>
      </c>
      <c r="BB206" s="159" t="s">
        <v>1503</v>
      </c>
      <c r="BC206" s="159" t="s">
        <v>3779</v>
      </c>
      <c r="BD206" s="159" t="s">
        <v>1353</v>
      </c>
      <c r="BE206" s="159" t="s">
        <v>2895</v>
      </c>
      <c r="BF206" s="159" t="s">
        <v>1501</v>
      </c>
      <c r="BG206" s="159" t="s">
        <v>3780</v>
      </c>
      <c r="BH206" s="159" t="s">
        <v>1359</v>
      </c>
      <c r="BI206" s="159" t="s">
        <v>2165</v>
      </c>
      <c r="BJ206" s="159"/>
      <c r="BK206" s="159"/>
      <c r="BL206" s="159"/>
      <c r="BM206" s="159"/>
      <c r="BN206" s="159"/>
      <c r="BO206" s="159"/>
      <c r="BP206" s="159"/>
      <c r="BQ206" s="159"/>
      <c r="BR206" s="159"/>
      <c r="BS206" s="159"/>
      <c r="BT206" s="159"/>
      <c r="BU206" s="159"/>
      <c r="BV206" s="159"/>
      <c r="BW206" s="159"/>
      <c r="BX206" s="159"/>
      <c r="BY206" s="159"/>
      <c r="BZ206" s="159"/>
      <c r="CA206" s="159"/>
      <c r="CB206" s="159"/>
      <c r="CC206" s="159"/>
      <c r="CD206" s="159"/>
      <c r="CE206" s="159"/>
      <c r="CF206" s="159"/>
      <c r="CG206" s="159"/>
      <c r="CH206" s="159"/>
      <c r="CI206" s="159"/>
      <c r="CJ206" s="159"/>
      <c r="CK206" s="159"/>
      <c r="CL206" s="159"/>
      <c r="CM206" s="159"/>
      <c r="CN206" s="159"/>
      <c r="CO206" s="159"/>
      <c r="CP206" s="159"/>
      <c r="CQ206" s="159"/>
      <c r="CR206" s="159"/>
      <c r="CS206" s="159"/>
      <c r="CT206" s="159"/>
      <c r="CU206" s="159"/>
      <c r="CV206" s="159"/>
      <c r="CW206" s="159"/>
      <c r="CX206" s="159"/>
      <c r="CY206" s="159"/>
      <c r="CZ206" s="159"/>
      <c r="DA206" s="223"/>
    </row>
    <row r="207" spans="2:105" x14ac:dyDescent="0.25">
      <c r="B207" s="222"/>
      <c r="C207" s="159" t="s">
        <v>3781</v>
      </c>
      <c r="D207" s="159" t="s">
        <v>3782</v>
      </c>
      <c r="E207" s="159" t="s">
        <v>790</v>
      </c>
      <c r="F207" s="159" t="s">
        <v>418</v>
      </c>
      <c r="G207" s="159"/>
      <c r="H207" s="159" t="s">
        <v>1098</v>
      </c>
      <c r="I207" s="159"/>
      <c r="J207" s="159" t="s">
        <v>1342</v>
      </c>
      <c r="K207" s="159" t="s">
        <v>1952</v>
      </c>
      <c r="L207" s="159" t="s">
        <v>3783</v>
      </c>
      <c r="M207" s="159" t="s">
        <v>3784</v>
      </c>
      <c r="N207" s="159" t="s">
        <v>1342</v>
      </c>
      <c r="O207" s="159" t="s">
        <v>1348</v>
      </c>
      <c r="P207" s="159" t="s">
        <v>7</v>
      </c>
      <c r="Q207" s="159" t="s">
        <v>7</v>
      </c>
      <c r="R207" s="159" t="s">
        <v>1327</v>
      </c>
      <c r="S207" s="159" t="s">
        <v>2012</v>
      </c>
      <c r="T207" s="159" t="s">
        <v>196</v>
      </c>
      <c r="U207" s="159" t="s">
        <v>196</v>
      </c>
      <c r="V207" s="159"/>
      <c r="W207" s="159"/>
      <c r="X207" s="159"/>
      <c r="Y207" s="159"/>
      <c r="Z207" s="159"/>
      <c r="AA207" s="159"/>
      <c r="AB207" s="159"/>
      <c r="AC207" s="159"/>
      <c r="AD207" s="159"/>
      <c r="AE207" s="159"/>
      <c r="AF207" s="159"/>
      <c r="AG207" s="159"/>
      <c r="AH207" s="159"/>
      <c r="AI207" s="159"/>
      <c r="AJ207" s="159"/>
      <c r="AK207" s="159" t="s">
        <v>1342</v>
      </c>
      <c r="AL207" s="159" t="s">
        <v>1346</v>
      </c>
      <c r="AM207" s="159" t="s">
        <v>1342</v>
      </c>
      <c r="AN207" s="159" t="s">
        <v>1356</v>
      </c>
      <c r="AO207" s="159" t="s">
        <v>196</v>
      </c>
      <c r="AP207" s="159" t="s">
        <v>2480</v>
      </c>
      <c r="AQ207" s="159" t="s">
        <v>1938</v>
      </c>
      <c r="AR207" s="159" t="s">
        <v>1484</v>
      </c>
      <c r="AS207" s="159" t="s">
        <v>1399</v>
      </c>
      <c r="AT207" s="159"/>
      <c r="AU207" s="159" t="s">
        <v>3783</v>
      </c>
      <c r="AV207" s="159" t="s">
        <v>1354</v>
      </c>
      <c r="AW207" s="159" t="s">
        <v>3785</v>
      </c>
      <c r="AX207" s="159" t="s">
        <v>1500</v>
      </c>
      <c r="AY207" s="159" t="s">
        <v>3786</v>
      </c>
      <c r="AZ207" s="159" t="s">
        <v>1811</v>
      </c>
      <c r="BA207" s="159" t="s">
        <v>3787</v>
      </c>
      <c r="BB207" s="159" t="s">
        <v>1503</v>
      </c>
      <c r="BC207" s="159" t="s">
        <v>2925</v>
      </c>
      <c r="BD207" s="159" t="s">
        <v>1353</v>
      </c>
      <c r="BE207" s="159" t="s">
        <v>3788</v>
      </c>
      <c r="BF207" s="159" t="s">
        <v>1501</v>
      </c>
      <c r="BG207" s="159" t="s">
        <v>3789</v>
      </c>
      <c r="BH207" s="159" t="s">
        <v>1359</v>
      </c>
      <c r="BI207" s="159" t="s">
        <v>2674</v>
      </c>
      <c r="BJ207" s="159"/>
      <c r="BK207" s="159"/>
      <c r="BL207" s="159"/>
      <c r="BM207" s="159"/>
      <c r="BN207" s="159"/>
      <c r="BO207" s="159"/>
      <c r="BP207" s="159"/>
      <c r="BQ207" s="159"/>
      <c r="BR207" s="159"/>
      <c r="BS207" s="159"/>
      <c r="BT207" s="159"/>
      <c r="BU207" s="159"/>
      <c r="BV207" s="159"/>
      <c r="BW207" s="159"/>
      <c r="BX207" s="159"/>
      <c r="BY207" s="159"/>
      <c r="BZ207" s="159"/>
      <c r="CA207" s="159"/>
      <c r="CB207" s="159"/>
      <c r="CC207" s="159"/>
      <c r="CD207" s="159"/>
      <c r="CE207" s="159"/>
      <c r="CF207" s="159"/>
      <c r="CG207" s="159"/>
      <c r="CH207" s="159"/>
      <c r="CI207" s="159"/>
      <c r="CJ207" s="159"/>
      <c r="CK207" s="159"/>
      <c r="CL207" s="159"/>
      <c r="CM207" s="159"/>
      <c r="CN207" s="159"/>
      <c r="CO207" s="159"/>
      <c r="CP207" s="159"/>
      <c r="CQ207" s="159"/>
      <c r="CR207" s="159"/>
      <c r="CS207" s="159"/>
      <c r="CT207" s="159"/>
      <c r="CU207" s="159"/>
      <c r="CV207" s="159"/>
      <c r="CW207" s="159"/>
      <c r="CX207" s="159"/>
      <c r="CY207" s="159"/>
      <c r="CZ207" s="159"/>
      <c r="DA207" s="223"/>
    </row>
    <row r="208" spans="2:105" x14ac:dyDescent="0.25">
      <c r="B208" s="222"/>
      <c r="C208" s="159" t="s">
        <v>1989</v>
      </c>
      <c r="D208" s="159" t="s">
        <v>3790</v>
      </c>
      <c r="E208" s="159" t="s">
        <v>125</v>
      </c>
      <c r="F208" s="159" t="s">
        <v>192</v>
      </c>
      <c r="G208" s="159"/>
      <c r="H208" s="159" t="s">
        <v>1098</v>
      </c>
      <c r="I208" s="159"/>
      <c r="J208" s="159" t="s">
        <v>1342</v>
      </c>
      <c r="K208" s="159" t="s">
        <v>1946</v>
      </c>
      <c r="L208" s="159"/>
      <c r="M208" s="159"/>
      <c r="N208" s="159" t="s">
        <v>1349</v>
      </c>
      <c r="O208" s="159" t="s">
        <v>1344</v>
      </c>
      <c r="P208" s="159" t="s">
        <v>1326</v>
      </c>
      <c r="Q208" s="159" t="s">
        <v>1236</v>
      </c>
      <c r="R208" s="159" t="s">
        <v>1327</v>
      </c>
      <c r="S208" s="159" t="s">
        <v>2012</v>
      </c>
      <c r="T208" s="159" t="s">
        <v>196</v>
      </c>
      <c r="U208" s="159" t="s">
        <v>196</v>
      </c>
      <c r="V208" s="159"/>
      <c r="W208" s="159"/>
      <c r="X208" s="159"/>
      <c r="Y208" s="159"/>
      <c r="Z208" s="159"/>
      <c r="AA208" s="159"/>
      <c r="AB208" s="159"/>
      <c r="AC208" s="159"/>
      <c r="AD208" s="159"/>
      <c r="AE208" s="159"/>
      <c r="AF208" s="159"/>
      <c r="AG208" s="159"/>
      <c r="AH208" s="159"/>
      <c r="AI208" s="159"/>
      <c r="AJ208" s="159"/>
      <c r="AK208" s="159" t="s">
        <v>1342</v>
      </c>
      <c r="AL208" s="159" t="s">
        <v>1346</v>
      </c>
      <c r="AM208" s="159" t="s">
        <v>1342</v>
      </c>
      <c r="AN208" s="159" t="s">
        <v>1356</v>
      </c>
      <c r="AO208" s="159" t="s">
        <v>196</v>
      </c>
      <c r="AP208" s="159" t="s">
        <v>2480</v>
      </c>
      <c r="AQ208" s="159" t="s">
        <v>1938</v>
      </c>
      <c r="AR208" s="159" t="s">
        <v>1484</v>
      </c>
      <c r="AS208" s="159"/>
      <c r="AT208" s="159"/>
      <c r="AU208" s="159"/>
      <c r="AV208" s="159"/>
      <c r="AW208" s="159"/>
      <c r="AX208" s="159"/>
      <c r="AY208" s="159"/>
      <c r="AZ208" s="159"/>
      <c r="BA208" s="159"/>
      <c r="BB208" s="159"/>
      <c r="BC208" s="159"/>
      <c r="BD208" s="159"/>
      <c r="BE208" s="159"/>
      <c r="BF208" s="159"/>
      <c r="BG208" s="159"/>
      <c r="BH208" s="159"/>
      <c r="BI208" s="159"/>
      <c r="BJ208" s="159"/>
      <c r="BK208" s="159"/>
      <c r="BL208" s="159"/>
      <c r="BM208" s="159"/>
      <c r="BN208" s="159"/>
      <c r="BO208" s="159"/>
      <c r="BP208" s="159"/>
      <c r="BQ208" s="159"/>
      <c r="BR208" s="159"/>
      <c r="BS208" s="159"/>
      <c r="BT208" s="159"/>
      <c r="BU208" s="159"/>
      <c r="BV208" s="159"/>
      <c r="BW208" s="159"/>
      <c r="BX208" s="159"/>
      <c r="BY208" s="159"/>
      <c r="BZ208" s="159"/>
      <c r="CA208" s="159"/>
      <c r="CB208" s="159"/>
      <c r="CC208" s="159"/>
      <c r="CD208" s="159"/>
      <c r="CE208" s="159"/>
      <c r="CF208" s="159"/>
      <c r="CG208" s="159"/>
      <c r="CH208" s="159"/>
      <c r="CI208" s="159"/>
      <c r="CJ208" s="159"/>
      <c r="CK208" s="159"/>
      <c r="CL208" s="159"/>
      <c r="CM208" s="159"/>
      <c r="CN208" s="159"/>
      <c r="CO208" s="159"/>
      <c r="CP208" s="159"/>
      <c r="CQ208" s="159"/>
      <c r="CR208" s="159"/>
      <c r="CS208" s="159"/>
      <c r="CT208" s="159"/>
      <c r="CU208" s="159"/>
      <c r="CV208" s="159"/>
      <c r="CW208" s="159"/>
      <c r="CX208" s="159"/>
      <c r="CY208" s="159"/>
      <c r="CZ208" s="159"/>
      <c r="DA208" s="223"/>
    </row>
    <row r="209" spans="2:105" x14ac:dyDescent="0.25">
      <c r="B209" s="222"/>
      <c r="C209" s="159" t="s">
        <v>2076</v>
      </c>
      <c r="D209" s="159" t="s">
        <v>2077</v>
      </c>
      <c r="E209" s="159" t="s">
        <v>905</v>
      </c>
      <c r="F209" s="159" t="s">
        <v>373</v>
      </c>
      <c r="G209" s="159"/>
      <c r="H209" s="159" t="s">
        <v>1098</v>
      </c>
      <c r="I209" s="159"/>
      <c r="J209" s="159" t="s">
        <v>1342</v>
      </c>
      <c r="K209" s="159" t="s">
        <v>1428</v>
      </c>
      <c r="L209" s="159"/>
      <c r="M209" s="159"/>
      <c r="N209" s="159" t="s">
        <v>1349</v>
      </c>
      <c r="O209" s="159" t="s">
        <v>1363</v>
      </c>
      <c r="P209" s="159" t="s">
        <v>1328</v>
      </c>
      <c r="Q209" s="159" t="s">
        <v>13</v>
      </c>
      <c r="R209" s="159" t="s">
        <v>1327</v>
      </c>
      <c r="S209" s="159" t="s">
        <v>2012</v>
      </c>
      <c r="T209" s="159" t="s">
        <v>196</v>
      </c>
      <c r="U209" s="159" t="s">
        <v>196</v>
      </c>
      <c r="V209" s="159"/>
      <c r="W209" s="159"/>
      <c r="X209" s="159"/>
      <c r="Y209" s="159"/>
      <c r="Z209" s="159"/>
      <c r="AA209" s="159"/>
      <c r="AB209" s="159"/>
      <c r="AC209" s="159"/>
      <c r="AD209" s="159"/>
      <c r="AE209" s="159"/>
      <c r="AF209" s="159"/>
      <c r="AG209" s="159"/>
      <c r="AH209" s="159"/>
      <c r="AI209" s="159"/>
      <c r="AJ209" s="159"/>
      <c r="AK209" s="159" t="s">
        <v>1342</v>
      </c>
      <c r="AL209" s="159" t="s">
        <v>1346</v>
      </c>
      <c r="AM209" s="159" t="s">
        <v>1342</v>
      </c>
      <c r="AN209" s="159" t="s">
        <v>1356</v>
      </c>
      <c r="AO209" s="159" t="s">
        <v>196</v>
      </c>
      <c r="AP209" s="159" t="s">
        <v>2480</v>
      </c>
      <c r="AQ209" s="159" t="s">
        <v>1938</v>
      </c>
      <c r="AR209" s="159" t="s">
        <v>1484</v>
      </c>
      <c r="AS209" s="159"/>
      <c r="AT209" s="159"/>
      <c r="AU209" s="159"/>
      <c r="AV209" s="159"/>
      <c r="AW209" s="159"/>
      <c r="AX209" s="159"/>
      <c r="AY209" s="159"/>
      <c r="AZ209" s="159"/>
      <c r="BA209" s="159"/>
      <c r="BB209" s="159"/>
      <c r="BC209" s="159"/>
      <c r="BD209" s="159"/>
      <c r="BE209" s="159"/>
      <c r="BF209" s="159"/>
      <c r="BG209" s="159"/>
      <c r="BH209" s="159"/>
      <c r="BI209" s="159"/>
      <c r="BJ209" s="159"/>
      <c r="BK209" s="159"/>
      <c r="BL209" s="159"/>
      <c r="BM209" s="159"/>
      <c r="BN209" s="159"/>
      <c r="BO209" s="159"/>
      <c r="BP209" s="159"/>
      <c r="BQ209" s="159"/>
      <c r="BR209" s="159"/>
      <c r="BS209" s="159"/>
      <c r="BT209" s="159"/>
      <c r="BU209" s="159"/>
      <c r="BV209" s="159"/>
      <c r="BW209" s="159"/>
      <c r="BX209" s="159"/>
      <c r="BY209" s="159"/>
      <c r="BZ209" s="159"/>
      <c r="CA209" s="159"/>
      <c r="CB209" s="159"/>
      <c r="CC209" s="159"/>
      <c r="CD209" s="159"/>
      <c r="CE209" s="159"/>
      <c r="CF209" s="159"/>
      <c r="CG209" s="159"/>
      <c r="CH209" s="159"/>
      <c r="CI209" s="159"/>
      <c r="CJ209" s="159"/>
      <c r="CK209" s="159"/>
      <c r="CL209" s="159"/>
      <c r="CM209" s="159"/>
      <c r="CN209" s="159"/>
      <c r="CO209" s="159"/>
      <c r="CP209" s="159"/>
      <c r="CQ209" s="159"/>
      <c r="CR209" s="159"/>
      <c r="CS209" s="159"/>
      <c r="CT209" s="159"/>
      <c r="CU209" s="159"/>
      <c r="CV209" s="159"/>
      <c r="CW209" s="159"/>
      <c r="CX209" s="159"/>
      <c r="CY209" s="159"/>
      <c r="CZ209" s="159"/>
      <c r="DA209" s="223"/>
    </row>
    <row r="210" spans="2:105" x14ac:dyDescent="0.25">
      <c r="B210" s="222"/>
      <c r="C210" s="159"/>
      <c r="D210" s="159" t="s">
        <v>2075</v>
      </c>
      <c r="E210" s="159"/>
      <c r="F210" s="159" t="s">
        <v>1329</v>
      </c>
      <c r="G210" s="159"/>
      <c r="H210" s="159" t="s">
        <v>1098</v>
      </c>
      <c r="I210" s="159"/>
      <c r="J210" s="159" t="s">
        <v>1342</v>
      </c>
      <c r="K210" s="159" t="s">
        <v>1366</v>
      </c>
      <c r="L210" s="159"/>
      <c r="M210" s="159"/>
      <c r="N210" s="159" t="s">
        <v>1342</v>
      </c>
      <c r="O210" s="159"/>
      <c r="P210" s="159"/>
      <c r="Q210" s="159"/>
      <c r="R210" s="159"/>
      <c r="S210" s="159" t="s">
        <v>2012</v>
      </c>
      <c r="T210" s="159" t="s">
        <v>196</v>
      </c>
      <c r="U210" s="159" t="s">
        <v>196</v>
      </c>
      <c r="V210" s="159"/>
      <c r="W210" s="159"/>
      <c r="X210" s="159"/>
      <c r="Y210" s="159"/>
      <c r="Z210" s="159"/>
      <c r="AA210" s="159"/>
      <c r="AB210" s="159"/>
      <c r="AC210" s="159"/>
      <c r="AD210" s="159"/>
      <c r="AE210" s="159"/>
      <c r="AF210" s="159"/>
      <c r="AG210" s="159"/>
      <c r="AH210" s="159"/>
      <c r="AI210" s="159"/>
      <c r="AJ210" s="159"/>
      <c r="AK210" s="159" t="s">
        <v>1342</v>
      </c>
      <c r="AL210" s="159" t="s">
        <v>1346</v>
      </c>
      <c r="AM210" s="159" t="s">
        <v>1342</v>
      </c>
      <c r="AN210" s="159" t="s">
        <v>1356</v>
      </c>
      <c r="AO210" s="159" t="s">
        <v>196</v>
      </c>
      <c r="AP210" s="159" t="s">
        <v>2480</v>
      </c>
      <c r="AQ210" s="159" t="s">
        <v>1938</v>
      </c>
      <c r="AR210" s="159" t="s">
        <v>1484</v>
      </c>
      <c r="AS210" s="159"/>
      <c r="AT210" s="159"/>
      <c r="AU210" s="159"/>
      <c r="AV210" s="159"/>
      <c r="AW210" s="159"/>
      <c r="AX210" s="159"/>
      <c r="AY210" s="159"/>
      <c r="AZ210" s="159"/>
      <c r="BA210" s="159"/>
      <c r="BB210" s="159"/>
      <c r="BC210" s="159"/>
      <c r="BD210" s="159"/>
      <c r="BE210" s="159"/>
      <c r="BF210" s="159"/>
      <c r="BG210" s="159"/>
      <c r="BH210" s="159"/>
      <c r="BI210" s="159"/>
      <c r="BJ210" s="159"/>
      <c r="BK210" s="159"/>
      <c r="BL210" s="159"/>
      <c r="BM210" s="159"/>
      <c r="BN210" s="159"/>
      <c r="BO210" s="159"/>
      <c r="BP210" s="159"/>
      <c r="BQ210" s="159"/>
      <c r="BR210" s="159"/>
      <c r="BS210" s="159"/>
      <c r="BT210" s="159"/>
      <c r="BU210" s="159"/>
      <c r="BV210" s="159"/>
      <c r="BW210" s="159"/>
      <c r="BX210" s="159"/>
      <c r="BY210" s="159"/>
      <c r="BZ210" s="159"/>
      <c r="CA210" s="159"/>
      <c r="CB210" s="159"/>
      <c r="CC210" s="159"/>
      <c r="CD210" s="159"/>
      <c r="CE210" s="159"/>
      <c r="CF210" s="159"/>
      <c r="CG210" s="159"/>
      <c r="CH210" s="159"/>
      <c r="CI210" s="159"/>
      <c r="CJ210" s="159"/>
      <c r="CK210" s="159"/>
      <c r="CL210" s="159"/>
      <c r="CM210" s="159"/>
      <c r="CN210" s="159"/>
      <c r="CO210" s="159"/>
      <c r="CP210" s="159"/>
      <c r="CQ210" s="159"/>
      <c r="CR210" s="159"/>
      <c r="CS210" s="159"/>
      <c r="CT210" s="159"/>
      <c r="CU210" s="159"/>
      <c r="CV210" s="159"/>
      <c r="CW210" s="159"/>
      <c r="CX210" s="159"/>
      <c r="CY210" s="159"/>
      <c r="CZ210" s="159"/>
      <c r="DA210" s="223"/>
    </row>
    <row r="211" spans="2:105" x14ac:dyDescent="0.25">
      <c r="B211" s="222"/>
      <c r="C211" s="159" t="s">
        <v>2078</v>
      </c>
      <c r="D211" s="159" t="s">
        <v>2079</v>
      </c>
      <c r="E211" s="159" t="s">
        <v>136</v>
      </c>
      <c r="F211" s="159" t="s">
        <v>213</v>
      </c>
      <c r="G211" s="159"/>
      <c r="H211" s="159" t="s">
        <v>1098</v>
      </c>
      <c r="I211" s="159"/>
      <c r="J211" s="159" t="s">
        <v>1342</v>
      </c>
      <c r="K211" s="159" t="s">
        <v>1674</v>
      </c>
      <c r="L211" s="159" t="s">
        <v>3791</v>
      </c>
      <c r="M211" s="159" t="s">
        <v>2776</v>
      </c>
      <c r="N211" s="159" t="s">
        <v>1342</v>
      </c>
      <c r="O211" s="159" t="s">
        <v>1363</v>
      </c>
      <c r="P211" s="159" t="s">
        <v>1328</v>
      </c>
      <c r="Q211" s="159" t="s">
        <v>13</v>
      </c>
      <c r="R211" s="159" t="s">
        <v>1327</v>
      </c>
      <c r="S211" s="159" t="s">
        <v>2061</v>
      </c>
      <c r="T211" s="159" t="s">
        <v>210</v>
      </c>
      <c r="U211" s="159" t="s">
        <v>210</v>
      </c>
      <c r="V211" s="159"/>
      <c r="W211" s="159"/>
      <c r="X211" s="159"/>
      <c r="Y211" s="159"/>
      <c r="Z211" s="159"/>
      <c r="AA211" s="159"/>
      <c r="AB211" s="159"/>
      <c r="AC211" s="159"/>
      <c r="AD211" s="159"/>
      <c r="AE211" s="159"/>
      <c r="AF211" s="159"/>
      <c r="AG211" s="159"/>
      <c r="AH211" s="159"/>
      <c r="AI211" s="159"/>
      <c r="AJ211" s="159"/>
      <c r="AK211" s="159" t="s">
        <v>1342</v>
      </c>
      <c r="AL211" s="159" t="s">
        <v>1346</v>
      </c>
      <c r="AM211" s="159" t="s">
        <v>1342</v>
      </c>
      <c r="AN211" s="159" t="s">
        <v>1406</v>
      </c>
      <c r="AO211" s="159" t="s">
        <v>210</v>
      </c>
      <c r="AP211" s="159" t="s">
        <v>2516</v>
      </c>
      <c r="AQ211" s="159" t="s">
        <v>2517</v>
      </c>
      <c r="AR211" s="159" t="s">
        <v>1399</v>
      </c>
      <c r="AS211" s="159" t="s">
        <v>1349</v>
      </c>
      <c r="AT211" s="159"/>
      <c r="AU211" s="159" t="s">
        <v>3791</v>
      </c>
      <c r="AV211" s="159" t="s">
        <v>2517</v>
      </c>
      <c r="AW211" s="159" t="s">
        <v>3792</v>
      </c>
      <c r="AX211" s="159" t="s">
        <v>1500</v>
      </c>
      <c r="AY211" s="159" t="s">
        <v>1736</v>
      </c>
      <c r="AZ211" s="159" t="s">
        <v>2520</v>
      </c>
      <c r="BA211" s="159" t="s">
        <v>1440</v>
      </c>
      <c r="BB211" s="159" t="s">
        <v>1507</v>
      </c>
      <c r="BC211" s="159" t="s">
        <v>3793</v>
      </c>
      <c r="BD211" s="159" t="s">
        <v>1542</v>
      </c>
      <c r="BE211" s="159" t="s">
        <v>2521</v>
      </c>
      <c r="BF211" s="159" t="s">
        <v>1435</v>
      </c>
      <c r="BG211" s="159" t="s">
        <v>3794</v>
      </c>
      <c r="BH211" s="159" t="s">
        <v>1437</v>
      </c>
      <c r="BI211" s="159" t="s">
        <v>2175</v>
      </c>
      <c r="BJ211" s="159" t="s">
        <v>1501</v>
      </c>
      <c r="BK211" s="159" t="s">
        <v>3795</v>
      </c>
      <c r="BL211" s="159" t="s">
        <v>1359</v>
      </c>
      <c r="BM211" s="159" t="s">
        <v>2210</v>
      </c>
      <c r="BN211" s="159"/>
      <c r="BO211" s="159"/>
      <c r="BP211" s="159"/>
      <c r="BQ211" s="159"/>
      <c r="BR211" s="159"/>
      <c r="BS211" s="159"/>
      <c r="BT211" s="159"/>
      <c r="BU211" s="159"/>
      <c r="BV211" s="159"/>
      <c r="BW211" s="159"/>
      <c r="BX211" s="159"/>
      <c r="BY211" s="159"/>
      <c r="BZ211" s="159"/>
      <c r="CA211" s="159"/>
      <c r="CB211" s="159"/>
      <c r="CC211" s="159"/>
      <c r="CD211" s="159"/>
      <c r="CE211" s="159"/>
      <c r="CF211" s="159"/>
      <c r="CG211" s="159"/>
      <c r="CH211" s="159"/>
      <c r="CI211" s="159"/>
      <c r="CJ211" s="159"/>
      <c r="CK211" s="159"/>
      <c r="CL211" s="159"/>
      <c r="CM211" s="159"/>
      <c r="CN211" s="159"/>
      <c r="CO211" s="159"/>
      <c r="CP211" s="159"/>
      <c r="CQ211" s="159"/>
      <c r="CR211" s="159"/>
      <c r="CS211" s="159"/>
      <c r="CT211" s="159"/>
      <c r="CU211" s="159"/>
      <c r="CV211" s="159"/>
      <c r="CW211" s="159"/>
      <c r="CX211" s="159"/>
      <c r="CY211" s="159"/>
      <c r="CZ211" s="159"/>
      <c r="DA211" s="223"/>
    </row>
    <row r="212" spans="2:105" x14ac:dyDescent="0.25">
      <c r="B212" s="222"/>
      <c r="C212" s="159" t="s">
        <v>2083</v>
      </c>
      <c r="D212" s="159" t="s">
        <v>1806</v>
      </c>
      <c r="E212" s="159" t="s">
        <v>181</v>
      </c>
      <c r="F212" s="159" t="s">
        <v>209</v>
      </c>
      <c r="G212" s="159"/>
      <c r="H212" s="159" t="s">
        <v>1098</v>
      </c>
      <c r="I212" s="159"/>
      <c r="J212" s="159" t="s">
        <v>1342</v>
      </c>
      <c r="K212" s="159" t="s">
        <v>1703</v>
      </c>
      <c r="L212" s="159" t="s">
        <v>3796</v>
      </c>
      <c r="M212" s="159" t="s">
        <v>3797</v>
      </c>
      <c r="N212" s="159" t="s">
        <v>1342</v>
      </c>
      <c r="O212" s="159" t="s">
        <v>1363</v>
      </c>
      <c r="P212" s="159" t="s">
        <v>1328</v>
      </c>
      <c r="Q212" s="159" t="s">
        <v>13</v>
      </c>
      <c r="R212" s="159" t="s">
        <v>1327</v>
      </c>
      <c r="S212" s="159" t="s">
        <v>2061</v>
      </c>
      <c r="T212" s="159" t="s">
        <v>210</v>
      </c>
      <c r="U212" s="159" t="s">
        <v>210</v>
      </c>
      <c r="V212" s="159"/>
      <c r="W212" s="159"/>
      <c r="X212" s="159"/>
      <c r="Y212" s="159"/>
      <c r="Z212" s="159"/>
      <c r="AA212" s="159"/>
      <c r="AB212" s="159"/>
      <c r="AC212" s="159"/>
      <c r="AD212" s="159"/>
      <c r="AE212" s="159"/>
      <c r="AF212" s="159"/>
      <c r="AG212" s="159"/>
      <c r="AH212" s="159"/>
      <c r="AI212" s="159"/>
      <c r="AJ212" s="159"/>
      <c r="AK212" s="159" t="s">
        <v>1342</v>
      </c>
      <c r="AL212" s="159" t="s">
        <v>1346</v>
      </c>
      <c r="AM212" s="159" t="s">
        <v>1342</v>
      </c>
      <c r="AN212" s="159" t="s">
        <v>1406</v>
      </c>
      <c r="AO212" s="159" t="s">
        <v>210</v>
      </c>
      <c r="AP212" s="159" t="s">
        <v>2516</v>
      </c>
      <c r="AQ212" s="159" t="s">
        <v>2517</v>
      </c>
      <c r="AR212" s="159" t="s">
        <v>1399</v>
      </c>
      <c r="AS212" s="159" t="s">
        <v>1363</v>
      </c>
      <c r="AT212" s="159"/>
      <c r="AU212" s="159" t="s">
        <v>3796</v>
      </c>
      <c r="AV212" s="159" t="s">
        <v>2517</v>
      </c>
      <c r="AW212" s="159" t="s">
        <v>3798</v>
      </c>
      <c r="AX212" s="159" t="s">
        <v>1500</v>
      </c>
      <c r="AY212" s="159" t="s">
        <v>2088</v>
      </c>
      <c r="AZ212" s="159" t="s">
        <v>2520</v>
      </c>
      <c r="BA212" s="159" t="s">
        <v>1760</v>
      </c>
      <c r="BB212" s="159" t="s">
        <v>1507</v>
      </c>
      <c r="BC212" s="159" t="s">
        <v>2738</v>
      </c>
      <c r="BD212" s="159" t="s">
        <v>1542</v>
      </c>
      <c r="BE212" s="159" t="s">
        <v>3799</v>
      </c>
      <c r="BF212" s="159" t="s">
        <v>1435</v>
      </c>
      <c r="BG212" s="159" t="s">
        <v>3800</v>
      </c>
      <c r="BH212" s="159" t="s">
        <v>1437</v>
      </c>
      <c r="BI212" s="159" t="s">
        <v>2120</v>
      </c>
      <c r="BJ212" s="159" t="s">
        <v>1501</v>
      </c>
      <c r="BK212" s="159" t="s">
        <v>1894</v>
      </c>
      <c r="BL212" s="159" t="s">
        <v>1359</v>
      </c>
      <c r="BM212" s="159" t="s">
        <v>1648</v>
      </c>
      <c r="BN212" s="159"/>
      <c r="BO212" s="159"/>
      <c r="BP212" s="159"/>
      <c r="BQ212" s="159"/>
      <c r="BR212" s="159"/>
      <c r="BS212" s="159"/>
      <c r="BT212" s="159"/>
      <c r="BU212" s="159"/>
      <c r="BV212" s="159"/>
      <c r="BW212" s="159"/>
      <c r="BX212" s="159"/>
      <c r="BY212" s="159"/>
      <c r="BZ212" s="159"/>
      <c r="CA212" s="159"/>
      <c r="CB212" s="159"/>
      <c r="CC212" s="159"/>
      <c r="CD212" s="159"/>
      <c r="CE212" s="159"/>
      <c r="CF212" s="159"/>
      <c r="CG212" s="159"/>
      <c r="CH212" s="159"/>
      <c r="CI212" s="159"/>
      <c r="CJ212" s="159"/>
      <c r="CK212" s="159"/>
      <c r="CL212" s="159"/>
      <c r="CM212" s="159"/>
      <c r="CN212" s="159"/>
      <c r="CO212" s="159"/>
      <c r="CP212" s="159"/>
      <c r="CQ212" s="159"/>
      <c r="CR212" s="159"/>
      <c r="CS212" s="159"/>
      <c r="CT212" s="159"/>
      <c r="CU212" s="159"/>
      <c r="CV212" s="159"/>
      <c r="CW212" s="159"/>
      <c r="CX212" s="159"/>
      <c r="CY212" s="159"/>
      <c r="CZ212" s="159"/>
      <c r="DA212" s="223"/>
    </row>
    <row r="213" spans="2:105" x14ac:dyDescent="0.25">
      <c r="B213" s="222"/>
      <c r="C213" s="159" t="s">
        <v>2086</v>
      </c>
      <c r="D213" s="159" t="s">
        <v>2087</v>
      </c>
      <c r="E213" s="159" t="s">
        <v>161</v>
      </c>
      <c r="F213" s="159" t="s">
        <v>197</v>
      </c>
      <c r="G213" s="159"/>
      <c r="H213" s="159" t="s">
        <v>1098</v>
      </c>
      <c r="I213" s="159"/>
      <c r="J213" s="159" t="s">
        <v>1342</v>
      </c>
      <c r="K213" s="159" t="s">
        <v>1488</v>
      </c>
      <c r="L213" s="159" t="s">
        <v>3801</v>
      </c>
      <c r="M213" s="159" t="s">
        <v>3802</v>
      </c>
      <c r="N213" s="159" t="s">
        <v>1342</v>
      </c>
      <c r="O213" s="159" t="s">
        <v>1349</v>
      </c>
      <c r="P213" s="159" t="s">
        <v>1330</v>
      </c>
      <c r="Q213" s="159" t="s">
        <v>3</v>
      </c>
      <c r="R213" s="159" t="s">
        <v>1327</v>
      </c>
      <c r="S213" s="159" t="s">
        <v>2061</v>
      </c>
      <c r="T213" s="159" t="s">
        <v>210</v>
      </c>
      <c r="U213" s="159" t="s">
        <v>210</v>
      </c>
      <c r="V213" s="159"/>
      <c r="W213" s="159"/>
      <c r="X213" s="159"/>
      <c r="Y213" s="159"/>
      <c r="Z213" s="159"/>
      <c r="AA213" s="159"/>
      <c r="AB213" s="159"/>
      <c r="AC213" s="159"/>
      <c r="AD213" s="159"/>
      <c r="AE213" s="159"/>
      <c r="AF213" s="159"/>
      <c r="AG213" s="159"/>
      <c r="AH213" s="159"/>
      <c r="AI213" s="159"/>
      <c r="AJ213" s="159"/>
      <c r="AK213" s="159" t="s">
        <v>1342</v>
      </c>
      <c r="AL213" s="159" t="s">
        <v>1346</v>
      </c>
      <c r="AM213" s="159" t="s">
        <v>1342</v>
      </c>
      <c r="AN213" s="159" t="s">
        <v>1406</v>
      </c>
      <c r="AO213" s="159" t="s">
        <v>210</v>
      </c>
      <c r="AP213" s="159" t="s">
        <v>2516</v>
      </c>
      <c r="AQ213" s="159" t="s">
        <v>2517</v>
      </c>
      <c r="AR213" s="159" t="s">
        <v>1399</v>
      </c>
      <c r="AS213" s="159" t="s">
        <v>1344</v>
      </c>
      <c r="AT213" s="159"/>
      <c r="AU213" s="159" t="s">
        <v>3801</v>
      </c>
      <c r="AV213" s="159" t="s">
        <v>2517</v>
      </c>
      <c r="AW213" s="159" t="s">
        <v>3803</v>
      </c>
      <c r="AX213" s="159" t="s">
        <v>1500</v>
      </c>
      <c r="AY213" s="159" t="s">
        <v>1965</v>
      </c>
      <c r="AZ213" s="159" t="s">
        <v>2520</v>
      </c>
      <c r="BA213" s="159" t="s">
        <v>3804</v>
      </c>
      <c r="BB213" s="159" t="s">
        <v>1507</v>
      </c>
      <c r="BC213" s="159" t="s">
        <v>1431</v>
      </c>
      <c r="BD213" s="159" t="s">
        <v>1542</v>
      </c>
      <c r="BE213" s="159" t="s">
        <v>3805</v>
      </c>
      <c r="BF213" s="159" t="s">
        <v>1435</v>
      </c>
      <c r="BG213" s="159" t="s">
        <v>3806</v>
      </c>
      <c r="BH213" s="159" t="s">
        <v>1437</v>
      </c>
      <c r="BI213" s="159" t="s">
        <v>3807</v>
      </c>
      <c r="BJ213" s="159" t="s">
        <v>1501</v>
      </c>
      <c r="BK213" s="159" t="s">
        <v>2939</v>
      </c>
      <c r="BL213" s="159" t="s">
        <v>1359</v>
      </c>
      <c r="BM213" s="159" t="s">
        <v>2290</v>
      </c>
      <c r="BN213" s="159"/>
      <c r="BO213" s="159"/>
      <c r="BP213" s="159"/>
      <c r="BQ213" s="159"/>
      <c r="BR213" s="159"/>
      <c r="BS213" s="159"/>
      <c r="BT213" s="159"/>
      <c r="BU213" s="159"/>
      <c r="BV213" s="159"/>
      <c r="BW213" s="159"/>
      <c r="BX213" s="159"/>
      <c r="BY213" s="159"/>
      <c r="BZ213" s="159"/>
      <c r="CA213" s="159"/>
      <c r="CB213" s="159"/>
      <c r="CC213" s="159"/>
      <c r="CD213" s="159"/>
      <c r="CE213" s="159"/>
      <c r="CF213" s="159"/>
      <c r="CG213" s="159"/>
      <c r="CH213" s="159"/>
      <c r="CI213" s="159"/>
      <c r="CJ213" s="159"/>
      <c r="CK213" s="159"/>
      <c r="CL213" s="159"/>
      <c r="CM213" s="159"/>
      <c r="CN213" s="159"/>
      <c r="CO213" s="159"/>
      <c r="CP213" s="159"/>
      <c r="CQ213" s="159"/>
      <c r="CR213" s="159"/>
      <c r="CS213" s="159"/>
      <c r="CT213" s="159"/>
      <c r="CU213" s="159"/>
      <c r="CV213" s="159"/>
      <c r="CW213" s="159"/>
      <c r="CX213" s="159"/>
      <c r="CY213" s="159"/>
      <c r="CZ213" s="159"/>
      <c r="DA213" s="223"/>
    </row>
    <row r="214" spans="2:105" x14ac:dyDescent="0.25">
      <c r="B214" s="222"/>
      <c r="C214" s="159"/>
      <c r="D214" s="159" t="s">
        <v>2090</v>
      </c>
      <c r="E214" s="159"/>
      <c r="F214" s="159" t="s">
        <v>1329</v>
      </c>
      <c r="G214" s="159"/>
      <c r="H214" s="159" t="s">
        <v>1098</v>
      </c>
      <c r="I214" s="159"/>
      <c r="J214" s="159" t="s">
        <v>1342</v>
      </c>
      <c r="K214" s="159" t="s">
        <v>1939</v>
      </c>
      <c r="L214" s="159"/>
      <c r="M214" s="159"/>
      <c r="N214" s="159" t="s">
        <v>1342</v>
      </c>
      <c r="O214" s="159"/>
      <c r="P214" s="159"/>
      <c r="Q214" s="159"/>
      <c r="R214" s="159"/>
      <c r="S214" s="159" t="s">
        <v>2061</v>
      </c>
      <c r="T214" s="159" t="s">
        <v>210</v>
      </c>
      <c r="U214" s="159" t="s">
        <v>210</v>
      </c>
      <c r="V214" s="159"/>
      <c r="W214" s="159"/>
      <c r="X214" s="159"/>
      <c r="Y214" s="159"/>
      <c r="Z214" s="159"/>
      <c r="AA214" s="159"/>
      <c r="AB214" s="159"/>
      <c r="AC214" s="159"/>
      <c r="AD214" s="159"/>
      <c r="AE214" s="159"/>
      <c r="AF214" s="159"/>
      <c r="AG214" s="159"/>
      <c r="AH214" s="159"/>
      <c r="AI214" s="159"/>
      <c r="AJ214" s="159"/>
      <c r="AK214" s="159" t="s">
        <v>1342</v>
      </c>
      <c r="AL214" s="159" t="s">
        <v>1346</v>
      </c>
      <c r="AM214" s="159" t="s">
        <v>1342</v>
      </c>
      <c r="AN214" s="159" t="s">
        <v>1406</v>
      </c>
      <c r="AO214" s="159" t="s">
        <v>210</v>
      </c>
      <c r="AP214" s="159" t="s">
        <v>2516</v>
      </c>
      <c r="AQ214" s="159" t="s">
        <v>2517</v>
      </c>
      <c r="AR214" s="159" t="s">
        <v>1399</v>
      </c>
      <c r="AS214" s="159"/>
      <c r="AT214" s="159"/>
      <c r="AU214" s="159"/>
      <c r="AV214" s="159"/>
      <c r="AW214" s="159"/>
      <c r="AX214" s="159"/>
      <c r="AY214" s="159"/>
      <c r="AZ214" s="159"/>
      <c r="BA214" s="159"/>
      <c r="BB214" s="159"/>
      <c r="BC214" s="159"/>
      <c r="BD214" s="159"/>
      <c r="BE214" s="159"/>
      <c r="BF214" s="159"/>
      <c r="BG214" s="159"/>
      <c r="BH214" s="159"/>
      <c r="BI214" s="159"/>
      <c r="BJ214" s="159"/>
      <c r="BK214" s="159"/>
      <c r="BL214" s="159"/>
      <c r="BM214" s="159"/>
      <c r="BN214" s="159"/>
      <c r="BO214" s="159"/>
      <c r="BP214" s="159"/>
      <c r="BQ214" s="159"/>
      <c r="BR214" s="159"/>
      <c r="BS214" s="159"/>
      <c r="BT214" s="159"/>
      <c r="BU214" s="159"/>
      <c r="BV214" s="159"/>
      <c r="BW214" s="159"/>
      <c r="BX214" s="159"/>
      <c r="BY214" s="159"/>
      <c r="BZ214" s="159"/>
      <c r="CA214" s="159"/>
      <c r="CB214" s="159"/>
      <c r="CC214" s="159"/>
      <c r="CD214" s="159"/>
      <c r="CE214" s="159"/>
      <c r="CF214" s="159"/>
      <c r="CG214" s="159"/>
      <c r="CH214" s="159"/>
      <c r="CI214" s="159"/>
      <c r="CJ214" s="159"/>
      <c r="CK214" s="159"/>
      <c r="CL214" s="159"/>
      <c r="CM214" s="159"/>
      <c r="CN214" s="159"/>
      <c r="CO214" s="159"/>
      <c r="CP214" s="159"/>
      <c r="CQ214" s="159"/>
      <c r="CR214" s="159"/>
      <c r="CS214" s="159"/>
      <c r="CT214" s="159"/>
      <c r="CU214" s="159"/>
      <c r="CV214" s="159"/>
      <c r="CW214" s="159"/>
      <c r="CX214" s="159"/>
      <c r="CY214" s="159"/>
      <c r="CZ214" s="159"/>
      <c r="DA214" s="223"/>
    </row>
    <row r="215" spans="2:105" x14ac:dyDescent="0.25">
      <c r="B215" s="222"/>
      <c r="C215" s="159"/>
      <c r="D215" s="159" t="s">
        <v>2089</v>
      </c>
      <c r="E215" s="159"/>
      <c r="F215" s="159" t="s">
        <v>1329</v>
      </c>
      <c r="G215" s="159"/>
      <c r="H215" s="159" t="s">
        <v>1098</v>
      </c>
      <c r="I215" s="159"/>
      <c r="J215" s="159" t="s">
        <v>1342</v>
      </c>
      <c r="K215" s="159" t="s">
        <v>1946</v>
      </c>
      <c r="L215" s="159"/>
      <c r="M215" s="159"/>
      <c r="N215" s="159" t="s">
        <v>1342</v>
      </c>
      <c r="O215" s="159"/>
      <c r="P215" s="159"/>
      <c r="Q215" s="159"/>
      <c r="R215" s="159"/>
      <c r="S215" s="159" t="s">
        <v>2061</v>
      </c>
      <c r="T215" s="159" t="s">
        <v>210</v>
      </c>
      <c r="U215" s="159" t="s">
        <v>210</v>
      </c>
      <c r="V215" s="159"/>
      <c r="W215" s="159"/>
      <c r="X215" s="159"/>
      <c r="Y215" s="159"/>
      <c r="Z215" s="159"/>
      <c r="AA215" s="159"/>
      <c r="AB215" s="159"/>
      <c r="AC215" s="159"/>
      <c r="AD215" s="159"/>
      <c r="AE215" s="159"/>
      <c r="AF215" s="159"/>
      <c r="AG215" s="159"/>
      <c r="AH215" s="159"/>
      <c r="AI215" s="159"/>
      <c r="AJ215" s="159"/>
      <c r="AK215" s="159" t="s">
        <v>1342</v>
      </c>
      <c r="AL215" s="159" t="s">
        <v>1346</v>
      </c>
      <c r="AM215" s="159" t="s">
        <v>1342</v>
      </c>
      <c r="AN215" s="159" t="s">
        <v>1406</v>
      </c>
      <c r="AO215" s="159" t="s">
        <v>210</v>
      </c>
      <c r="AP215" s="159" t="s">
        <v>2516</v>
      </c>
      <c r="AQ215" s="159" t="s">
        <v>2517</v>
      </c>
      <c r="AR215" s="159" t="s">
        <v>1399</v>
      </c>
      <c r="AS215" s="159"/>
      <c r="AT215" s="159"/>
      <c r="AU215" s="159"/>
      <c r="AV215" s="159"/>
      <c r="AW215" s="159"/>
      <c r="AX215" s="159"/>
      <c r="AY215" s="159"/>
      <c r="AZ215" s="159"/>
      <c r="BA215" s="159"/>
      <c r="BB215" s="159"/>
      <c r="BC215" s="159"/>
      <c r="BD215" s="159"/>
      <c r="BE215" s="159"/>
      <c r="BF215" s="159"/>
      <c r="BG215" s="159"/>
      <c r="BH215" s="159"/>
      <c r="BI215" s="159"/>
      <c r="BJ215" s="159"/>
      <c r="BK215" s="159"/>
      <c r="BL215" s="159"/>
      <c r="BM215" s="159"/>
      <c r="BN215" s="159"/>
      <c r="BO215" s="159"/>
      <c r="BP215" s="159"/>
      <c r="BQ215" s="159"/>
      <c r="BR215" s="159"/>
      <c r="BS215" s="159"/>
      <c r="BT215" s="159"/>
      <c r="BU215" s="159"/>
      <c r="BV215" s="159"/>
      <c r="BW215" s="159"/>
      <c r="BX215" s="159"/>
      <c r="BY215" s="159"/>
      <c r="BZ215" s="159"/>
      <c r="CA215" s="159"/>
      <c r="CB215" s="159"/>
      <c r="CC215" s="159"/>
      <c r="CD215" s="159"/>
      <c r="CE215" s="159"/>
      <c r="CF215" s="159"/>
      <c r="CG215" s="159"/>
      <c r="CH215" s="159"/>
      <c r="CI215" s="159"/>
      <c r="CJ215" s="159"/>
      <c r="CK215" s="159"/>
      <c r="CL215" s="159"/>
      <c r="CM215" s="159"/>
      <c r="CN215" s="159"/>
      <c r="CO215" s="159"/>
      <c r="CP215" s="159"/>
      <c r="CQ215" s="159"/>
      <c r="CR215" s="159"/>
      <c r="CS215" s="159"/>
      <c r="CT215" s="159"/>
      <c r="CU215" s="159"/>
      <c r="CV215" s="159"/>
      <c r="CW215" s="159"/>
      <c r="CX215" s="159"/>
      <c r="CY215" s="159"/>
      <c r="CZ215" s="159"/>
      <c r="DA215" s="223"/>
    </row>
    <row r="216" spans="2:105" x14ac:dyDescent="0.25">
      <c r="B216" s="222"/>
      <c r="C216" s="159" t="s">
        <v>3808</v>
      </c>
      <c r="D216" s="159" t="s">
        <v>1356</v>
      </c>
      <c r="E216" s="159" t="s">
        <v>24</v>
      </c>
      <c r="F216" s="159" t="s">
        <v>195</v>
      </c>
      <c r="G216" s="159"/>
      <c r="H216" s="159" t="s">
        <v>1098</v>
      </c>
      <c r="I216" s="159"/>
      <c r="J216" s="159" t="s">
        <v>1342</v>
      </c>
      <c r="K216" s="159" t="s">
        <v>1667</v>
      </c>
      <c r="L216" s="159" t="s">
        <v>3809</v>
      </c>
      <c r="M216" s="159" t="s">
        <v>2938</v>
      </c>
      <c r="N216" s="159" t="s">
        <v>1342</v>
      </c>
      <c r="O216" s="159" t="s">
        <v>1375</v>
      </c>
      <c r="P216" s="159" t="s">
        <v>1331</v>
      </c>
      <c r="Q216" s="159" t="s">
        <v>26</v>
      </c>
      <c r="R216" s="159" t="s">
        <v>1327</v>
      </c>
      <c r="S216" s="159" t="s">
        <v>2054</v>
      </c>
      <c r="T216" s="159" t="s">
        <v>219</v>
      </c>
      <c r="U216" s="159" t="s">
        <v>219</v>
      </c>
      <c r="V216" s="159"/>
      <c r="W216" s="159"/>
      <c r="X216" s="159"/>
      <c r="Y216" s="159"/>
      <c r="Z216" s="159"/>
      <c r="AA216" s="159"/>
      <c r="AB216" s="159"/>
      <c r="AC216" s="159"/>
      <c r="AD216" s="159"/>
      <c r="AE216" s="159"/>
      <c r="AF216" s="159"/>
      <c r="AG216" s="159"/>
      <c r="AH216" s="159"/>
      <c r="AI216" s="159"/>
      <c r="AJ216" s="159"/>
      <c r="AK216" s="159" t="s">
        <v>1342</v>
      </c>
      <c r="AL216" s="159" t="s">
        <v>1346</v>
      </c>
      <c r="AM216" s="159" t="s">
        <v>1342</v>
      </c>
      <c r="AN216" s="159" t="s">
        <v>1501</v>
      </c>
      <c r="AO216" s="159" t="s">
        <v>219</v>
      </c>
      <c r="AP216" s="159" t="s">
        <v>3593</v>
      </c>
      <c r="AQ216" s="159" t="s">
        <v>2694</v>
      </c>
      <c r="AR216" s="159" t="s">
        <v>1348</v>
      </c>
      <c r="AS216" s="159" t="s">
        <v>1349</v>
      </c>
      <c r="AT216" s="159"/>
      <c r="AU216" s="159" t="s">
        <v>3809</v>
      </c>
      <c r="AV216" s="159" t="s">
        <v>1435</v>
      </c>
      <c r="AW216" s="159" t="s">
        <v>2320</v>
      </c>
      <c r="AX216" s="159" t="s">
        <v>1548</v>
      </c>
      <c r="AY216" s="159" t="s">
        <v>3810</v>
      </c>
      <c r="AZ216" s="159" t="s">
        <v>1403</v>
      </c>
      <c r="BA216" s="159" t="s">
        <v>3307</v>
      </c>
      <c r="BB216" s="159" t="s">
        <v>1542</v>
      </c>
      <c r="BC216" s="159" t="s">
        <v>1453</v>
      </c>
      <c r="BD216" s="159" t="s">
        <v>1437</v>
      </c>
      <c r="BE216" s="159" t="s">
        <v>3811</v>
      </c>
      <c r="BF216" s="159" t="s">
        <v>1350</v>
      </c>
      <c r="BG216" s="159" t="s">
        <v>2604</v>
      </c>
      <c r="BH216" s="159" t="s">
        <v>1511</v>
      </c>
      <c r="BI216" s="159" t="s">
        <v>3812</v>
      </c>
      <c r="BJ216" s="159" t="s">
        <v>1359</v>
      </c>
      <c r="BK216" s="159" t="s">
        <v>3813</v>
      </c>
      <c r="BL216" s="159"/>
      <c r="BM216" s="159"/>
      <c r="BN216" s="159"/>
      <c r="BO216" s="159"/>
      <c r="BP216" s="159"/>
      <c r="BQ216" s="159"/>
      <c r="BR216" s="159"/>
      <c r="BS216" s="159"/>
      <c r="BT216" s="159"/>
      <c r="BU216" s="159"/>
      <c r="BV216" s="159"/>
      <c r="BW216" s="159"/>
      <c r="BX216" s="159"/>
      <c r="BY216" s="159"/>
      <c r="BZ216" s="159"/>
      <c r="CA216" s="159"/>
      <c r="CB216" s="159"/>
      <c r="CC216" s="159"/>
      <c r="CD216" s="159"/>
      <c r="CE216" s="159"/>
      <c r="CF216" s="159"/>
      <c r="CG216" s="159"/>
      <c r="CH216" s="159"/>
      <c r="CI216" s="159"/>
      <c r="CJ216" s="159"/>
      <c r="CK216" s="159"/>
      <c r="CL216" s="159"/>
      <c r="CM216" s="159"/>
      <c r="CN216" s="159"/>
      <c r="CO216" s="159"/>
      <c r="CP216" s="159"/>
      <c r="CQ216" s="159"/>
      <c r="CR216" s="159"/>
      <c r="CS216" s="159"/>
      <c r="CT216" s="159"/>
      <c r="CU216" s="159"/>
      <c r="CV216" s="159"/>
      <c r="CW216" s="159"/>
      <c r="CX216" s="159"/>
      <c r="CY216" s="159"/>
      <c r="CZ216" s="159"/>
      <c r="DA216" s="223"/>
    </row>
    <row r="217" spans="2:105" x14ac:dyDescent="0.25">
      <c r="B217" s="222"/>
      <c r="C217" s="159" t="s">
        <v>3814</v>
      </c>
      <c r="D217" s="159" t="s">
        <v>3815</v>
      </c>
      <c r="E217" s="159" t="s">
        <v>888</v>
      </c>
      <c r="F217" s="159" t="s">
        <v>363</v>
      </c>
      <c r="G217" s="159"/>
      <c r="H217" s="159" t="s">
        <v>1098</v>
      </c>
      <c r="I217" s="159"/>
      <c r="J217" s="159" t="s">
        <v>1342</v>
      </c>
      <c r="K217" s="159" t="s">
        <v>1943</v>
      </c>
      <c r="L217" s="159" t="s">
        <v>3816</v>
      </c>
      <c r="M217" s="159" t="s">
        <v>3817</v>
      </c>
      <c r="N217" s="159" t="s">
        <v>1342</v>
      </c>
      <c r="O217" s="159" t="s">
        <v>1363</v>
      </c>
      <c r="P217" s="159" t="s">
        <v>1328</v>
      </c>
      <c r="Q217" s="159" t="s">
        <v>13</v>
      </c>
      <c r="R217" s="159" t="s">
        <v>1327</v>
      </c>
      <c r="S217" s="159" t="s">
        <v>2054</v>
      </c>
      <c r="T217" s="159" t="s">
        <v>219</v>
      </c>
      <c r="U217" s="159" t="s">
        <v>219</v>
      </c>
      <c r="V217" s="159"/>
      <c r="W217" s="159"/>
      <c r="X217" s="159"/>
      <c r="Y217" s="159"/>
      <c r="Z217" s="159"/>
      <c r="AA217" s="159"/>
      <c r="AB217" s="159"/>
      <c r="AC217" s="159"/>
      <c r="AD217" s="159"/>
      <c r="AE217" s="159"/>
      <c r="AF217" s="159"/>
      <c r="AG217" s="159"/>
      <c r="AH217" s="159"/>
      <c r="AI217" s="159"/>
      <c r="AJ217" s="159"/>
      <c r="AK217" s="159" t="s">
        <v>1342</v>
      </c>
      <c r="AL217" s="159" t="s">
        <v>1346</v>
      </c>
      <c r="AM217" s="159" t="s">
        <v>1342</v>
      </c>
      <c r="AN217" s="159" t="s">
        <v>1501</v>
      </c>
      <c r="AO217" s="159" t="s">
        <v>219</v>
      </c>
      <c r="AP217" s="159" t="s">
        <v>3593</v>
      </c>
      <c r="AQ217" s="159" t="s">
        <v>2694</v>
      </c>
      <c r="AR217" s="159" t="s">
        <v>1348</v>
      </c>
      <c r="AS217" s="159" t="s">
        <v>1363</v>
      </c>
      <c r="AT217" s="159"/>
      <c r="AU217" s="159" t="s">
        <v>3816</v>
      </c>
      <c r="AV217" s="159" t="s">
        <v>1435</v>
      </c>
      <c r="AW217" s="159" t="s">
        <v>2374</v>
      </c>
      <c r="AX217" s="159" t="s">
        <v>1548</v>
      </c>
      <c r="AY217" s="159" t="s">
        <v>1389</v>
      </c>
      <c r="AZ217" s="159" t="s">
        <v>1403</v>
      </c>
      <c r="BA217" s="159" t="s">
        <v>3818</v>
      </c>
      <c r="BB217" s="159" t="s">
        <v>1542</v>
      </c>
      <c r="BC217" s="159" t="s">
        <v>2105</v>
      </c>
      <c r="BD217" s="159" t="s">
        <v>1437</v>
      </c>
      <c r="BE217" s="159" t="s">
        <v>3381</v>
      </c>
      <c r="BF217" s="159" t="s">
        <v>1350</v>
      </c>
      <c r="BG217" s="159" t="s">
        <v>1901</v>
      </c>
      <c r="BH217" s="159" t="s">
        <v>1511</v>
      </c>
      <c r="BI217" s="159" t="s">
        <v>3819</v>
      </c>
      <c r="BJ217" s="159" t="s">
        <v>1359</v>
      </c>
      <c r="BK217" s="159" t="s">
        <v>2399</v>
      </c>
      <c r="BL217" s="159"/>
      <c r="BM217" s="159"/>
      <c r="BN217" s="159"/>
      <c r="BO217" s="159"/>
      <c r="BP217" s="159"/>
      <c r="BQ217" s="159"/>
      <c r="BR217" s="159"/>
      <c r="BS217" s="159"/>
      <c r="BT217" s="159"/>
      <c r="BU217" s="159"/>
      <c r="BV217" s="159"/>
      <c r="BW217" s="159"/>
      <c r="BX217" s="159"/>
      <c r="BY217" s="159"/>
      <c r="BZ217" s="159"/>
      <c r="CA217" s="159"/>
      <c r="CB217" s="159"/>
      <c r="CC217" s="159"/>
      <c r="CD217" s="159"/>
      <c r="CE217" s="159"/>
      <c r="CF217" s="159"/>
      <c r="CG217" s="159"/>
      <c r="CH217" s="159"/>
      <c r="CI217" s="159"/>
      <c r="CJ217" s="159"/>
      <c r="CK217" s="159"/>
      <c r="CL217" s="159"/>
      <c r="CM217" s="159"/>
      <c r="CN217" s="159"/>
      <c r="CO217" s="159"/>
      <c r="CP217" s="159"/>
      <c r="CQ217" s="159"/>
      <c r="CR217" s="159"/>
      <c r="CS217" s="159"/>
      <c r="CT217" s="159"/>
      <c r="CU217" s="159"/>
      <c r="CV217" s="159"/>
      <c r="CW217" s="159"/>
      <c r="CX217" s="159"/>
      <c r="CY217" s="159"/>
      <c r="CZ217" s="159"/>
      <c r="DA217" s="223"/>
    </row>
    <row r="218" spans="2:105" x14ac:dyDescent="0.25">
      <c r="B218" s="222"/>
      <c r="C218" s="159" t="s">
        <v>2107</v>
      </c>
      <c r="D218" s="159" t="s">
        <v>2108</v>
      </c>
      <c r="E218" s="159" t="s">
        <v>211</v>
      </c>
      <c r="F218" s="159" t="s">
        <v>212</v>
      </c>
      <c r="G218" s="159"/>
      <c r="H218" s="159" t="s">
        <v>1098</v>
      </c>
      <c r="I218" s="159"/>
      <c r="J218" s="159" t="s">
        <v>1342</v>
      </c>
      <c r="K218" s="159" t="s">
        <v>1418</v>
      </c>
      <c r="L218" s="159" t="s">
        <v>1964</v>
      </c>
      <c r="M218" s="159" t="s">
        <v>2439</v>
      </c>
      <c r="N218" s="159" t="s">
        <v>1342</v>
      </c>
      <c r="O218" s="159" t="s">
        <v>1349</v>
      </c>
      <c r="P218" s="159" t="s">
        <v>1330</v>
      </c>
      <c r="Q218" s="159" t="s">
        <v>3</v>
      </c>
      <c r="R218" s="159" t="s">
        <v>1327</v>
      </c>
      <c r="S218" s="159" t="s">
        <v>2054</v>
      </c>
      <c r="T218" s="159" t="s">
        <v>219</v>
      </c>
      <c r="U218" s="159" t="s">
        <v>219</v>
      </c>
      <c r="V218" s="159"/>
      <c r="W218" s="159"/>
      <c r="X218" s="159"/>
      <c r="Y218" s="159"/>
      <c r="Z218" s="159"/>
      <c r="AA218" s="159"/>
      <c r="AB218" s="159"/>
      <c r="AC218" s="159"/>
      <c r="AD218" s="159"/>
      <c r="AE218" s="159"/>
      <c r="AF218" s="159"/>
      <c r="AG218" s="159"/>
      <c r="AH218" s="159"/>
      <c r="AI218" s="159"/>
      <c r="AJ218" s="159"/>
      <c r="AK218" s="159" t="s">
        <v>1342</v>
      </c>
      <c r="AL218" s="159" t="s">
        <v>1346</v>
      </c>
      <c r="AM218" s="159" t="s">
        <v>1342</v>
      </c>
      <c r="AN218" s="159" t="s">
        <v>1501</v>
      </c>
      <c r="AO218" s="159" t="s">
        <v>219</v>
      </c>
      <c r="AP218" s="159" t="s">
        <v>3593</v>
      </c>
      <c r="AQ218" s="159" t="s">
        <v>2694</v>
      </c>
      <c r="AR218" s="159" t="s">
        <v>1348</v>
      </c>
      <c r="AS218" s="159" t="s">
        <v>1344</v>
      </c>
      <c r="AT218" s="159"/>
      <c r="AU218" s="159" t="s">
        <v>1964</v>
      </c>
      <c r="AV218" s="159" t="s">
        <v>1435</v>
      </c>
      <c r="AW218" s="159" t="s">
        <v>2154</v>
      </c>
      <c r="AX218" s="159" t="s">
        <v>1548</v>
      </c>
      <c r="AY218" s="159" t="s">
        <v>1420</v>
      </c>
      <c r="AZ218" s="159" t="s">
        <v>1403</v>
      </c>
      <c r="BA218" s="159" t="s">
        <v>3820</v>
      </c>
      <c r="BB218" s="159" t="s">
        <v>1542</v>
      </c>
      <c r="BC218" s="159" t="s">
        <v>3821</v>
      </c>
      <c r="BD218" s="159" t="s">
        <v>1437</v>
      </c>
      <c r="BE218" s="159" t="s">
        <v>2185</v>
      </c>
      <c r="BF218" s="159" t="s">
        <v>1350</v>
      </c>
      <c r="BG218" s="159" t="s">
        <v>3822</v>
      </c>
      <c r="BH218" s="159" t="s">
        <v>1511</v>
      </c>
      <c r="BI218" s="159" t="s">
        <v>3823</v>
      </c>
      <c r="BJ218" s="159" t="s">
        <v>1359</v>
      </c>
      <c r="BK218" s="159" t="s">
        <v>3824</v>
      </c>
      <c r="BL218" s="159"/>
      <c r="BM218" s="159"/>
      <c r="BN218" s="159"/>
      <c r="BO218" s="159"/>
      <c r="BP218" s="159"/>
      <c r="BQ218" s="159"/>
      <c r="BR218" s="159"/>
      <c r="BS218" s="159"/>
      <c r="BT218" s="159"/>
      <c r="BU218" s="159"/>
      <c r="BV218" s="159"/>
      <c r="BW218" s="159"/>
      <c r="BX218" s="159"/>
      <c r="BY218" s="159"/>
      <c r="BZ218" s="159"/>
      <c r="CA218" s="159"/>
      <c r="CB218" s="159"/>
      <c r="CC218" s="159"/>
      <c r="CD218" s="159"/>
      <c r="CE218" s="159"/>
      <c r="CF218" s="159"/>
      <c r="CG218" s="159"/>
      <c r="CH218" s="159"/>
      <c r="CI218" s="159"/>
      <c r="CJ218" s="159"/>
      <c r="CK218" s="159"/>
      <c r="CL218" s="159"/>
      <c r="CM218" s="159"/>
      <c r="CN218" s="159"/>
      <c r="CO218" s="159"/>
      <c r="CP218" s="159"/>
      <c r="CQ218" s="159"/>
      <c r="CR218" s="159"/>
      <c r="CS218" s="159"/>
      <c r="CT218" s="159"/>
      <c r="CU218" s="159"/>
      <c r="CV218" s="159"/>
      <c r="CW218" s="159"/>
      <c r="CX218" s="159"/>
      <c r="CY218" s="159"/>
      <c r="CZ218" s="159"/>
      <c r="DA218" s="223"/>
    </row>
    <row r="219" spans="2:105" x14ac:dyDescent="0.25">
      <c r="B219" s="222"/>
      <c r="C219" s="159" t="s">
        <v>2116</v>
      </c>
      <c r="D219" s="159" t="s">
        <v>1441</v>
      </c>
      <c r="E219" s="159" t="s">
        <v>159</v>
      </c>
      <c r="F219" s="159" t="s">
        <v>218</v>
      </c>
      <c r="G219" s="159"/>
      <c r="H219" s="159" t="s">
        <v>1098</v>
      </c>
      <c r="I219" s="159"/>
      <c r="J219" s="159" t="s">
        <v>1342</v>
      </c>
      <c r="K219" s="159" t="s">
        <v>1927</v>
      </c>
      <c r="L219" s="159" t="s">
        <v>3095</v>
      </c>
      <c r="M219" s="159" t="s">
        <v>3825</v>
      </c>
      <c r="N219" s="159" t="s">
        <v>1342</v>
      </c>
      <c r="O219" s="159" t="s">
        <v>1349</v>
      </c>
      <c r="P219" s="159" t="s">
        <v>1330</v>
      </c>
      <c r="Q219" s="159" t="s">
        <v>3</v>
      </c>
      <c r="R219" s="159" t="s">
        <v>1327</v>
      </c>
      <c r="S219" s="159" t="s">
        <v>2054</v>
      </c>
      <c r="T219" s="159" t="s">
        <v>219</v>
      </c>
      <c r="U219" s="159" t="s">
        <v>219</v>
      </c>
      <c r="V219" s="159"/>
      <c r="W219" s="159"/>
      <c r="X219" s="159"/>
      <c r="Y219" s="159"/>
      <c r="Z219" s="159"/>
      <c r="AA219" s="159"/>
      <c r="AB219" s="159"/>
      <c r="AC219" s="159"/>
      <c r="AD219" s="159"/>
      <c r="AE219" s="159"/>
      <c r="AF219" s="159"/>
      <c r="AG219" s="159"/>
      <c r="AH219" s="159"/>
      <c r="AI219" s="159"/>
      <c r="AJ219" s="159"/>
      <c r="AK219" s="159" t="s">
        <v>1342</v>
      </c>
      <c r="AL219" s="159" t="s">
        <v>1346</v>
      </c>
      <c r="AM219" s="159" t="s">
        <v>1342</v>
      </c>
      <c r="AN219" s="159" t="s">
        <v>1501</v>
      </c>
      <c r="AO219" s="159" t="s">
        <v>219</v>
      </c>
      <c r="AP219" s="159" t="s">
        <v>3593</v>
      </c>
      <c r="AQ219" s="159" t="s">
        <v>2694</v>
      </c>
      <c r="AR219" s="159" t="s">
        <v>1348</v>
      </c>
      <c r="AS219" s="159" t="s">
        <v>1375</v>
      </c>
      <c r="AT219" s="159"/>
      <c r="AU219" s="159" t="s">
        <v>3095</v>
      </c>
      <c r="AV219" s="159" t="s">
        <v>1435</v>
      </c>
      <c r="AW219" s="159" t="s">
        <v>3826</v>
      </c>
      <c r="AX219" s="159" t="s">
        <v>1548</v>
      </c>
      <c r="AY219" s="159" t="s">
        <v>3827</v>
      </c>
      <c r="AZ219" s="159" t="s">
        <v>1403</v>
      </c>
      <c r="BA219" s="159" t="s">
        <v>3828</v>
      </c>
      <c r="BB219" s="159" t="s">
        <v>1542</v>
      </c>
      <c r="BC219" s="159" t="s">
        <v>2224</v>
      </c>
      <c r="BD219" s="159" t="s">
        <v>1437</v>
      </c>
      <c r="BE219" s="159" t="s">
        <v>2861</v>
      </c>
      <c r="BF219" s="159" t="s">
        <v>1350</v>
      </c>
      <c r="BG219" s="159" t="s">
        <v>3829</v>
      </c>
      <c r="BH219" s="159" t="s">
        <v>1511</v>
      </c>
      <c r="BI219" s="159" t="s">
        <v>1860</v>
      </c>
      <c r="BJ219" s="159" t="s">
        <v>1359</v>
      </c>
      <c r="BK219" s="159" t="s">
        <v>3608</v>
      </c>
      <c r="BL219" s="159"/>
      <c r="BM219" s="159"/>
      <c r="BN219" s="159"/>
      <c r="BO219" s="159"/>
      <c r="BP219" s="159"/>
      <c r="BQ219" s="159"/>
      <c r="BR219" s="159"/>
      <c r="BS219" s="159"/>
      <c r="BT219" s="159"/>
      <c r="BU219" s="159"/>
      <c r="BV219" s="159"/>
      <c r="BW219" s="159"/>
      <c r="BX219" s="159"/>
      <c r="BY219" s="159"/>
      <c r="BZ219" s="159"/>
      <c r="CA219" s="159"/>
      <c r="CB219" s="159"/>
      <c r="CC219" s="159"/>
      <c r="CD219" s="159"/>
      <c r="CE219" s="159"/>
      <c r="CF219" s="159"/>
      <c r="CG219" s="159"/>
      <c r="CH219" s="159"/>
      <c r="CI219" s="159"/>
      <c r="CJ219" s="159"/>
      <c r="CK219" s="159"/>
      <c r="CL219" s="159"/>
      <c r="CM219" s="159"/>
      <c r="CN219" s="159"/>
      <c r="CO219" s="159"/>
      <c r="CP219" s="159"/>
      <c r="CQ219" s="159"/>
      <c r="CR219" s="159"/>
      <c r="CS219" s="159"/>
      <c r="CT219" s="159"/>
      <c r="CU219" s="159"/>
      <c r="CV219" s="159"/>
      <c r="CW219" s="159"/>
      <c r="CX219" s="159"/>
      <c r="CY219" s="159"/>
      <c r="CZ219" s="159"/>
      <c r="DA219" s="223"/>
    </row>
    <row r="220" spans="2:105" x14ac:dyDescent="0.25">
      <c r="B220" s="222"/>
      <c r="C220" s="159" t="s">
        <v>2096</v>
      </c>
      <c r="D220" s="159" t="s">
        <v>2097</v>
      </c>
      <c r="E220" s="159" t="s">
        <v>53</v>
      </c>
      <c r="F220" s="159" t="s">
        <v>225</v>
      </c>
      <c r="G220" s="159"/>
      <c r="H220" s="159" t="s">
        <v>1098</v>
      </c>
      <c r="I220" s="159"/>
      <c r="J220" s="159" t="s">
        <v>1342</v>
      </c>
      <c r="K220" s="159" t="s">
        <v>1647</v>
      </c>
      <c r="L220" s="159" t="s">
        <v>3830</v>
      </c>
      <c r="M220" s="159" t="s">
        <v>2244</v>
      </c>
      <c r="N220" s="159" t="s">
        <v>1342</v>
      </c>
      <c r="O220" s="159" t="s">
        <v>1363</v>
      </c>
      <c r="P220" s="159" t="s">
        <v>1328</v>
      </c>
      <c r="Q220" s="159" t="s">
        <v>13</v>
      </c>
      <c r="R220" s="159" t="s">
        <v>1327</v>
      </c>
      <c r="S220" s="159" t="s">
        <v>2054</v>
      </c>
      <c r="T220" s="159" t="s">
        <v>219</v>
      </c>
      <c r="U220" s="159" t="s">
        <v>219</v>
      </c>
      <c r="V220" s="159"/>
      <c r="W220" s="159"/>
      <c r="X220" s="159"/>
      <c r="Y220" s="159"/>
      <c r="Z220" s="159"/>
      <c r="AA220" s="159"/>
      <c r="AB220" s="159"/>
      <c r="AC220" s="159"/>
      <c r="AD220" s="159"/>
      <c r="AE220" s="159"/>
      <c r="AF220" s="159"/>
      <c r="AG220" s="159"/>
      <c r="AH220" s="159"/>
      <c r="AI220" s="159"/>
      <c r="AJ220" s="159"/>
      <c r="AK220" s="159" t="s">
        <v>1342</v>
      </c>
      <c r="AL220" s="159" t="s">
        <v>1346</v>
      </c>
      <c r="AM220" s="159" t="s">
        <v>1342</v>
      </c>
      <c r="AN220" s="159" t="s">
        <v>1501</v>
      </c>
      <c r="AO220" s="159" t="s">
        <v>219</v>
      </c>
      <c r="AP220" s="159" t="s">
        <v>3593</v>
      </c>
      <c r="AQ220" s="159" t="s">
        <v>2694</v>
      </c>
      <c r="AR220" s="159" t="s">
        <v>1348</v>
      </c>
      <c r="AS220" s="159" t="s">
        <v>1384</v>
      </c>
      <c r="AT220" s="159"/>
      <c r="AU220" s="159" t="s">
        <v>3830</v>
      </c>
      <c r="AV220" s="159" t="s">
        <v>1435</v>
      </c>
      <c r="AW220" s="159" t="s">
        <v>1722</v>
      </c>
      <c r="AX220" s="159" t="s">
        <v>1548</v>
      </c>
      <c r="AY220" s="159" t="s">
        <v>3295</v>
      </c>
      <c r="AZ220" s="159" t="s">
        <v>1403</v>
      </c>
      <c r="BA220" s="159" t="s">
        <v>1670</v>
      </c>
      <c r="BB220" s="159" t="s">
        <v>1542</v>
      </c>
      <c r="BC220" s="159" t="s">
        <v>1358</v>
      </c>
      <c r="BD220" s="159" t="s">
        <v>1437</v>
      </c>
      <c r="BE220" s="159" t="s">
        <v>2219</v>
      </c>
      <c r="BF220" s="159" t="s">
        <v>1350</v>
      </c>
      <c r="BG220" s="159" t="s">
        <v>3831</v>
      </c>
      <c r="BH220" s="159" t="s">
        <v>1511</v>
      </c>
      <c r="BI220" s="159" t="s">
        <v>3832</v>
      </c>
      <c r="BJ220" s="159" t="s">
        <v>1359</v>
      </c>
      <c r="BK220" s="159" t="s">
        <v>3833</v>
      </c>
      <c r="BL220" s="159"/>
      <c r="BM220" s="159"/>
      <c r="BN220" s="159"/>
      <c r="BO220" s="159"/>
      <c r="BP220" s="159"/>
      <c r="BQ220" s="159"/>
      <c r="BR220" s="159"/>
      <c r="BS220" s="159"/>
      <c r="BT220" s="159"/>
      <c r="BU220" s="159"/>
      <c r="BV220" s="159"/>
      <c r="BW220" s="159"/>
      <c r="BX220" s="159"/>
      <c r="BY220" s="159"/>
      <c r="BZ220" s="159"/>
      <c r="CA220" s="159"/>
      <c r="CB220" s="159"/>
      <c r="CC220" s="159"/>
      <c r="CD220" s="159"/>
      <c r="CE220" s="159"/>
      <c r="CF220" s="159"/>
      <c r="CG220" s="159"/>
      <c r="CH220" s="159"/>
      <c r="CI220" s="159"/>
      <c r="CJ220" s="159"/>
      <c r="CK220" s="159"/>
      <c r="CL220" s="159"/>
      <c r="CM220" s="159"/>
      <c r="CN220" s="159"/>
      <c r="CO220" s="159"/>
      <c r="CP220" s="159"/>
      <c r="CQ220" s="159"/>
      <c r="CR220" s="159"/>
      <c r="CS220" s="159"/>
      <c r="CT220" s="159"/>
      <c r="CU220" s="159"/>
      <c r="CV220" s="159"/>
      <c r="CW220" s="159"/>
      <c r="CX220" s="159"/>
      <c r="CY220" s="159"/>
      <c r="CZ220" s="159"/>
      <c r="DA220" s="223"/>
    </row>
    <row r="221" spans="2:105" x14ac:dyDescent="0.25">
      <c r="B221" s="222"/>
      <c r="C221" s="159" t="s">
        <v>2091</v>
      </c>
      <c r="D221" s="159" t="s">
        <v>2092</v>
      </c>
      <c r="E221" s="159" t="s">
        <v>107</v>
      </c>
      <c r="F221" s="159" t="s">
        <v>221</v>
      </c>
      <c r="G221" s="159"/>
      <c r="H221" s="159" t="s">
        <v>1098</v>
      </c>
      <c r="I221" s="159"/>
      <c r="J221" s="159" t="s">
        <v>1342</v>
      </c>
      <c r="K221" s="159" t="s">
        <v>1411</v>
      </c>
      <c r="L221" s="159" t="s">
        <v>3152</v>
      </c>
      <c r="M221" s="159" t="s">
        <v>3834</v>
      </c>
      <c r="N221" s="159" t="s">
        <v>1342</v>
      </c>
      <c r="O221" s="159" t="s">
        <v>1349</v>
      </c>
      <c r="P221" s="159" t="s">
        <v>1330</v>
      </c>
      <c r="Q221" s="159" t="s">
        <v>3</v>
      </c>
      <c r="R221" s="159" t="s">
        <v>1327</v>
      </c>
      <c r="S221" s="159" t="s">
        <v>2054</v>
      </c>
      <c r="T221" s="159" t="s">
        <v>219</v>
      </c>
      <c r="U221" s="159" t="s">
        <v>219</v>
      </c>
      <c r="V221" s="159"/>
      <c r="W221" s="159"/>
      <c r="X221" s="159"/>
      <c r="Y221" s="159"/>
      <c r="Z221" s="159"/>
      <c r="AA221" s="159"/>
      <c r="AB221" s="159"/>
      <c r="AC221" s="159"/>
      <c r="AD221" s="159"/>
      <c r="AE221" s="159"/>
      <c r="AF221" s="159"/>
      <c r="AG221" s="159"/>
      <c r="AH221" s="159"/>
      <c r="AI221" s="159"/>
      <c r="AJ221" s="159"/>
      <c r="AK221" s="159" t="s">
        <v>1342</v>
      </c>
      <c r="AL221" s="159" t="s">
        <v>1346</v>
      </c>
      <c r="AM221" s="159" t="s">
        <v>1342</v>
      </c>
      <c r="AN221" s="159" t="s">
        <v>1501</v>
      </c>
      <c r="AO221" s="159" t="s">
        <v>219</v>
      </c>
      <c r="AP221" s="159" t="s">
        <v>3593</v>
      </c>
      <c r="AQ221" s="159" t="s">
        <v>2694</v>
      </c>
      <c r="AR221" s="159" t="s">
        <v>1348</v>
      </c>
      <c r="AS221" s="159" t="s">
        <v>1477</v>
      </c>
      <c r="AT221" s="159"/>
      <c r="AU221" s="159" t="s">
        <v>3152</v>
      </c>
      <c r="AV221" s="159" t="s">
        <v>1435</v>
      </c>
      <c r="AW221" s="159" t="s">
        <v>1984</v>
      </c>
      <c r="AX221" s="159" t="s">
        <v>1548</v>
      </c>
      <c r="AY221" s="159" t="s">
        <v>3835</v>
      </c>
      <c r="AZ221" s="159" t="s">
        <v>1403</v>
      </c>
      <c r="BA221" s="159" t="s">
        <v>3836</v>
      </c>
      <c r="BB221" s="159" t="s">
        <v>1542</v>
      </c>
      <c r="BC221" s="159" t="s">
        <v>3837</v>
      </c>
      <c r="BD221" s="159" t="s">
        <v>1437</v>
      </c>
      <c r="BE221" s="159" t="s">
        <v>3838</v>
      </c>
      <c r="BF221" s="159" t="s">
        <v>1350</v>
      </c>
      <c r="BG221" s="159" t="s">
        <v>3839</v>
      </c>
      <c r="BH221" s="159" t="s">
        <v>1511</v>
      </c>
      <c r="BI221" s="159" t="s">
        <v>3568</v>
      </c>
      <c r="BJ221" s="159" t="s">
        <v>1359</v>
      </c>
      <c r="BK221" s="159" t="s">
        <v>1861</v>
      </c>
      <c r="BL221" s="159"/>
      <c r="BM221" s="159"/>
      <c r="BN221" s="159"/>
      <c r="BO221" s="159"/>
      <c r="BP221" s="159"/>
      <c r="BQ221" s="159"/>
      <c r="BR221" s="159"/>
      <c r="BS221" s="159"/>
      <c r="BT221" s="159"/>
      <c r="BU221" s="159"/>
      <c r="BV221" s="159"/>
      <c r="BW221" s="159"/>
      <c r="BX221" s="159"/>
      <c r="BY221" s="159"/>
      <c r="BZ221" s="159"/>
      <c r="CA221" s="159"/>
      <c r="CB221" s="159"/>
      <c r="CC221" s="159"/>
      <c r="CD221" s="159"/>
      <c r="CE221" s="159"/>
      <c r="CF221" s="159"/>
      <c r="CG221" s="159"/>
      <c r="CH221" s="159"/>
      <c r="CI221" s="159"/>
      <c r="CJ221" s="159"/>
      <c r="CK221" s="159"/>
      <c r="CL221" s="159"/>
      <c r="CM221" s="159"/>
      <c r="CN221" s="159"/>
      <c r="CO221" s="159"/>
      <c r="CP221" s="159"/>
      <c r="CQ221" s="159"/>
      <c r="CR221" s="159"/>
      <c r="CS221" s="159"/>
      <c r="CT221" s="159"/>
      <c r="CU221" s="159"/>
      <c r="CV221" s="159"/>
      <c r="CW221" s="159"/>
      <c r="CX221" s="159"/>
      <c r="CY221" s="159"/>
      <c r="CZ221" s="159"/>
      <c r="DA221" s="223"/>
    </row>
    <row r="222" spans="2:105" x14ac:dyDescent="0.25">
      <c r="B222" s="222"/>
      <c r="C222" s="159" t="s">
        <v>3840</v>
      </c>
      <c r="D222" s="159" t="s">
        <v>1512</v>
      </c>
      <c r="E222" s="159" t="s">
        <v>34</v>
      </c>
      <c r="F222" s="159" t="s">
        <v>226</v>
      </c>
      <c r="G222" s="159"/>
      <c r="H222" s="159" t="s">
        <v>1098</v>
      </c>
      <c r="I222" s="159"/>
      <c r="J222" s="159" t="s">
        <v>1342</v>
      </c>
      <c r="K222" s="159" t="s">
        <v>1458</v>
      </c>
      <c r="L222" s="159" t="s">
        <v>1979</v>
      </c>
      <c r="M222" s="159" t="s">
        <v>3841</v>
      </c>
      <c r="N222" s="159" t="s">
        <v>1342</v>
      </c>
      <c r="O222" s="159" t="s">
        <v>1363</v>
      </c>
      <c r="P222" s="159" t="s">
        <v>1328</v>
      </c>
      <c r="Q222" s="159" t="s">
        <v>13</v>
      </c>
      <c r="R222" s="159" t="s">
        <v>1327</v>
      </c>
      <c r="S222" s="159" t="s">
        <v>2054</v>
      </c>
      <c r="T222" s="159" t="s">
        <v>219</v>
      </c>
      <c r="U222" s="159" t="s">
        <v>219</v>
      </c>
      <c r="V222" s="159"/>
      <c r="W222" s="159"/>
      <c r="X222" s="159"/>
      <c r="Y222" s="159"/>
      <c r="Z222" s="159"/>
      <c r="AA222" s="159"/>
      <c r="AB222" s="159"/>
      <c r="AC222" s="159"/>
      <c r="AD222" s="159"/>
      <c r="AE222" s="159"/>
      <c r="AF222" s="159"/>
      <c r="AG222" s="159"/>
      <c r="AH222" s="159"/>
      <c r="AI222" s="159"/>
      <c r="AJ222" s="159"/>
      <c r="AK222" s="159" t="s">
        <v>1342</v>
      </c>
      <c r="AL222" s="159" t="s">
        <v>1346</v>
      </c>
      <c r="AM222" s="159" t="s">
        <v>1342</v>
      </c>
      <c r="AN222" s="159" t="s">
        <v>1501</v>
      </c>
      <c r="AO222" s="159" t="s">
        <v>219</v>
      </c>
      <c r="AP222" s="159" t="s">
        <v>3593</v>
      </c>
      <c r="AQ222" s="159" t="s">
        <v>2694</v>
      </c>
      <c r="AR222" s="159" t="s">
        <v>1348</v>
      </c>
      <c r="AS222" s="159" t="s">
        <v>1484</v>
      </c>
      <c r="AT222" s="159"/>
      <c r="AU222" s="159" t="s">
        <v>1979</v>
      </c>
      <c r="AV222" s="159" t="s">
        <v>1435</v>
      </c>
      <c r="AW222" s="159" t="s">
        <v>2008</v>
      </c>
      <c r="AX222" s="159" t="s">
        <v>1548</v>
      </c>
      <c r="AY222" s="159" t="s">
        <v>2608</v>
      </c>
      <c r="AZ222" s="159" t="s">
        <v>1403</v>
      </c>
      <c r="BA222" s="159" t="s">
        <v>1859</v>
      </c>
      <c r="BB222" s="159" t="s">
        <v>1542</v>
      </c>
      <c r="BC222" s="159" t="s">
        <v>3842</v>
      </c>
      <c r="BD222" s="159" t="s">
        <v>1437</v>
      </c>
      <c r="BE222" s="159" t="s">
        <v>2337</v>
      </c>
      <c r="BF222" s="159" t="s">
        <v>1350</v>
      </c>
      <c r="BG222" s="159" t="s">
        <v>3843</v>
      </c>
      <c r="BH222" s="159" t="s">
        <v>1511</v>
      </c>
      <c r="BI222" s="159" t="s">
        <v>3844</v>
      </c>
      <c r="BJ222" s="159" t="s">
        <v>1359</v>
      </c>
      <c r="BK222" s="159" t="s">
        <v>3845</v>
      </c>
      <c r="BL222" s="159"/>
      <c r="BM222" s="159"/>
      <c r="BN222" s="159"/>
      <c r="BO222" s="159"/>
      <c r="BP222" s="159"/>
      <c r="BQ222" s="159"/>
      <c r="BR222" s="159"/>
      <c r="BS222" s="159"/>
      <c r="BT222" s="159"/>
      <c r="BU222" s="159"/>
      <c r="BV222" s="159"/>
      <c r="BW222" s="159"/>
      <c r="BX222" s="159"/>
      <c r="BY222" s="159"/>
      <c r="BZ222" s="159"/>
      <c r="CA222" s="159"/>
      <c r="CB222" s="159"/>
      <c r="CC222" s="159"/>
      <c r="CD222" s="159"/>
      <c r="CE222" s="159"/>
      <c r="CF222" s="159"/>
      <c r="CG222" s="159"/>
      <c r="CH222" s="159"/>
      <c r="CI222" s="159"/>
      <c r="CJ222" s="159"/>
      <c r="CK222" s="159"/>
      <c r="CL222" s="159"/>
      <c r="CM222" s="159"/>
      <c r="CN222" s="159"/>
      <c r="CO222" s="159"/>
      <c r="CP222" s="159"/>
      <c r="CQ222" s="159"/>
      <c r="CR222" s="159"/>
      <c r="CS222" s="159"/>
      <c r="CT222" s="159"/>
      <c r="CU222" s="159"/>
      <c r="CV222" s="159"/>
      <c r="CW222" s="159"/>
      <c r="CX222" s="159"/>
      <c r="CY222" s="159"/>
      <c r="CZ222" s="159"/>
      <c r="DA222" s="223"/>
    </row>
    <row r="223" spans="2:105" x14ac:dyDescent="0.25">
      <c r="B223" s="222"/>
      <c r="C223" s="159" t="s">
        <v>2122</v>
      </c>
      <c r="D223" s="159" t="s">
        <v>2123</v>
      </c>
      <c r="E223" s="159" t="s">
        <v>398</v>
      </c>
      <c r="F223" s="159" t="s">
        <v>397</v>
      </c>
      <c r="G223" s="159"/>
      <c r="H223" s="159" t="s">
        <v>1098</v>
      </c>
      <c r="I223" s="159"/>
      <c r="J223" s="159" t="s">
        <v>1342</v>
      </c>
      <c r="K223" s="159" t="s">
        <v>1554</v>
      </c>
      <c r="L223" s="159" t="s">
        <v>3588</v>
      </c>
      <c r="M223" s="159" t="s">
        <v>2145</v>
      </c>
      <c r="N223" s="159" t="s">
        <v>1342</v>
      </c>
      <c r="O223" s="159" t="s">
        <v>1344</v>
      </c>
      <c r="P223" s="159" t="s">
        <v>1326</v>
      </c>
      <c r="Q223" s="159" t="s">
        <v>1236</v>
      </c>
      <c r="R223" s="159" t="s">
        <v>1327</v>
      </c>
      <c r="S223" s="159" t="s">
        <v>2054</v>
      </c>
      <c r="T223" s="159" t="s">
        <v>219</v>
      </c>
      <c r="U223" s="159" t="s">
        <v>219</v>
      </c>
      <c r="V223" s="159"/>
      <c r="W223" s="159"/>
      <c r="X223" s="159"/>
      <c r="Y223" s="159"/>
      <c r="Z223" s="159"/>
      <c r="AA223" s="159"/>
      <c r="AB223" s="159"/>
      <c r="AC223" s="159"/>
      <c r="AD223" s="159"/>
      <c r="AE223" s="159"/>
      <c r="AF223" s="159"/>
      <c r="AG223" s="159"/>
      <c r="AH223" s="159"/>
      <c r="AI223" s="159"/>
      <c r="AJ223" s="159"/>
      <c r="AK223" s="159" t="s">
        <v>1342</v>
      </c>
      <c r="AL223" s="159" t="s">
        <v>1346</v>
      </c>
      <c r="AM223" s="159" t="s">
        <v>1342</v>
      </c>
      <c r="AN223" s="159" t="s">
        <v>1501</v>
      </c>
      <c r="AO223" s="159" t="s">
        <v>219</v>
      </c>
      <c r="AP223" s="159" t="s">
        <v>3593</v>
      </c>
      <c r="AQ223" s="159" t="s">
        <v>2694</v>
      </c>
      <c r="AR223" s="159" t="s">
        <v>1348</v>
      </c>
      <c r="AS223" s="159" t="s">
        <v>1348</v>
      </c>
      <c r="AT223" s="159"/>
      <c r="AU223" s="159" t="s">
        <v>3588</v>
      </c>
      <c r="AV223" s="159" t="s">
        <v>1435</v>
      </c>
      <c r="AW223" s="159" t="s">
        <v>2239</v>
      </c>
      <c r="AX223" s="159" t="s">
        <v>1548</v>
      </c>
      <c r="AY223" s="159" t="s">
        <v>3846</v>
      </c>
      <c r="AZ223" s="159" t="s">
        <v>1403</v>
      </c>
      <c r="BA223" s="159" t="s">
        <v>2304</v>
      </c>
      <c r="BB223" s="159" t="s">
        <v>1542</v>
      </c>
      <c r="BC223" s="159" t="s">
        <v>3244</v>
      </c>
      <c r="BD223" s="159" t="s">
        <v>1437</v>
      </c>
      <c r="BE223" s="159" t="s">
        <v>3847</v>
      </c>
      <c r="BF223" s="159" t="s">
        <v>1350</v>
      </c>
      <c r="BG223" s="159" t="s">
        <v>3848</v>
      </c>
      <c r="BH223" s="159" t="s">
        <v>1511</v>
      </c>
      <c r="BI223" s="159" t="s">
        <v>2251</v>
      </c>
      <c r="BJ223" s="159" t="s">
        <v>1359</v>
      </c>
      <c r="BK223" s="159" t="s">
        <v>2132</v>
      </c>
      <c r="BL223" s="159"/>
      <c r="BM223" s="159"/>
      <c r="BN223" s="159"/>
      <c r="BO223" s="159"/>
      <c r="BP223" s="159"/>
      <c r="BQ223" s="159"/>
      <c r="BR223" s="159"/>
      <c r="BS223" s="159"/>
      <c r="BT223" s="159"/>
      <c r="BU223" s="159"/>
      <c r="BV223" s="159"/>
      <c r="BW223" s="159"/>
      <c r="BX223" s="159"/>
      <c r="BY223" s="159"/>
      <c r="BZ223" s="159"/>
      <c r="CA223" s="159"/>
      <c r="CB223" s="159"/>
      <c r="CC223" s="159"/>
      <c r="CD223" s="159"/>
      <c r="CE223" s="159"/>
      <c r="CF223" s="159"/>
      <c r="CG223" s="159"/>
      <c r="CH223" s="159"/>
      <c r="CI223" s="159"/>
      <c r="CJ223" s="159"/>
      <c r="CK223" s="159"/>
      <c r="CL223" s="159"/>
      <c r="CM223" s="159"/>
      <c r="CN223" s="159"/>
      <c r="CO223" s="159"/>
      <c r="CP223" s="159"/>
      <c r="CQ223" s="159"/>
      <c r="CR223" s="159"/>
      <c r="CS223" s="159"/>
      <c r="CT223" s="159"/>
      <c r="CU223" s="159"/>
      <c r="CV223" s="159"/>
      <c r="CW223" s="159"/>
      <c r="CX223" s="159"/>
      <c r="CY223" s="159"/>
      <c r="CZ223" s="159"/>
      <c r="DA223" s="223"/>
    </row>
    <row r="224" spans="2:105" x14ac:dyDescent="0.25">
      <c r="B224" s="222"/>
      <c r="C224" s="159" t="s">
        <v>2102</v>
      </c>
      <c r="D224" s="159" t="s">
        <v>2103</v>
      </c>
      <c r="E224" s="159" t="s">
        <v>214</v>
      </c>
      <c r="F224" s="159" t="s">
        <v>215</v>
      </c>
      <c r="G224" s="159"/>
      <c r="H224" s="159" t="s">
        <v>1098</v>
      </c>
      <c r="I224" s="159"/>
      <c r="J224" s="159" t="s">
        <v>1342</v>
      </c>
      <c r="K224" s="159" t="s">
        <v>1389</v>
      </c>
      <c r="L224" s="159" t="s">
        <v>3849</v>
      </c>
      <c r="M224" s="159" t="s">
        <v>2042</v>
      </c>
      <c r="N224" s="159" t="s">
        <v>1342</v>
      </c>
      <c r="O224" s="159" t="s">
        <v>1349</v>
      </c>
      <c r="P224" s="159" t="s">
        <v>1330</v>
      </c>
      <c r="Q224" s="159" t="s">
        <v>3</v>
      </c>
      <c r="R224" s="159" t="s">
        <v>1327</v>
      </c>
      <c r="S224" s="159" t="s">
        <v>2054</v>
      </c>
      <c r="T224" s="159" t="s">
        <v>219</v>
      </c>
      <c r="U224" s="159" t="s">
        <v>219</v>
      </c>
      <c r="V224" s="159"/>
      <c r="W224" s="159"/>
      <c r="X224" s="159"/>
      <c r="Y224" s="159"/>
      <c r="Z224" s="159"/>
      <c r="AA224" s="159"/>
      <c r="AB224" s="159"/>
      <c r="AC224" s="159"/>
      <c r="AD224" s="159"/>
      <c r="AE224" s="159"/>
      <c r="AF224" s="159"/>
      <c r="AG224" s="159"/>
      <c r="AH224" s="159"/>
      <c r="AI224" s="159"/>
      <c r="AJ224" s="159"/>
      <c r="AK224" s="159" t="s">
        <v>1342</v>
      </c>
      <c r="AL224" s="159" t="s">
        <v>1346</v>
      </c>
      <c r="AM224" s="159" t="s">
        <v>1342</v>
      </c>
      <c r="AN224" s="159" t="s">
        <v>1501</v>
      </c>
      <c r="AO224" s="159" t="s">
        <v>219</v>
      </c>
      <c r="AP224" s="159" t="s">
        <v>3593</v>
      </c>
      <c r="AQ224" s="159" t="s">
        <v>2694</v>
      </c>
      <c r="AR224" s="159" t="s">
        <v>1348</v>
      </c>
      <c r="AS224" s="159" t="s">
        <v>1399</v>
      </c>
      <c r="AT224" s="159"/>
      <c r="AU224" s="159" t="s">
        <v>3849</v>
      </c>
      <c r="AV224" s="159" t="s">
        <v>1435</v>
      </c>
      <c r="AW224" s="159" t="s">
        <v>1379</v>
      </c>
      <c r="AX224" s="159" t="s">
        <v>1548</v>
      </c>
      <c r="AY224" s="159" t="s">
        <v>3850</v>
      </c>
      <c r="AZ224" s="159" t="s">
        <v>1403</v>
      </c>
      <c r="BA224" s="159" t="s">
        <v>3504</v>
      </c>
      <c r="BB224" s="159" t="s">
        <v>1542</v>
      </c>
      <c r="BC224" s="159" t="s">
        <v>3277</v>
      </c>
      <c r="BD224" s="159" t="s">
        <v>1437</v>
      </c>
      <c r="BE224" s="159" t="s">
        <v>3851</v>
      </c>
      <c r="BF224" s="159" t="s">
        <v>1350</v>
      </c>
      <c r="BG224" s="159" t="s">
        <v>3852</v>
      </c>
      <c r="BH224" s="159" t="s">
        <v>1511</v>
      </c>
      <c r="BI224" s="159" t="s">
        <v>3853</v>
      </c>
      <c r="BJ224" s="159" t="s">
        <v>1359</v>
      </c>
      <c r="BK224" s="159" t="s">
        <v>3854</v>
      </c>
      <c r="BL224" s="159"/>
      <c r="BM224" s="159"/>
      <c r="BN224" s="159"/>
      <c r="BO224" s="159"/>
      <c r="BP224" s="159"/>
      <c r="BQ224" s="159"/>
      <c r="BR224" s="159"/>
      <c r="BS224" s="159"/>
      <c r="BT224" s="159"/>
      <c r="BU224" s="159"/>
      <c r="BV224" s="159"/>
      <c r="BW224" s="159"/>
      <c r="BX224" s="159"/>
      <c r="BY224" s="159"/>
      <c r="BZ224" s="159"/>
      <c r="CA224" s="159"/>
      <c r="CB224" s="159"/>
      <c r="CC224" s="159"/>
      <c r="CD224" s="159"/>
      <c r="CE224" s="159"/>
      <c r="CF224" s="159"/>
      <c r="CG224" s="159"/>
      <c r="CH224" s="159"/>
      <c r="CI224" s="159"/>
      <c r="CJ224" s="159"/>
      <c r="CK224" s="159"/>
      <c r="CL224" s="159"/>
      <c r="CM224" s="159"/>
      <c r="CN224" s="159"/>
      <c r="CO224" s="159"/>
      <c r="CP224" s="159"/>
      <c r="CQ224" s="159"/>
      <c r="CR224" s="159"/>
      <c r="CS224" s="159"/>
      <c r="CT224" s="159"/>
      <c r="CU224" s="159"/>
      <c r="CV224" s="159"/>
      <c r="CW224" s="159"/>
      <c r="CX224" s="159"/>
      <c r="CY224" s="159"/>
      <c r="CZ224" s="159"/>
      <c r="DA224" s="223"/>
    </row>
    <row r="225" spans="2:105" x14ac:dyDescent="0.25">
      <c r="B225" s="222"/>
      <c r="C225" s="159" t="s">
        <v>2139</v>
      </c>
      <c r="D225" s="159" t="s">
        <v>2140</v>
      </c>
      <c r="E225" s="159" t="s">
        <v>222</v>
      </c>
      <c r="F225" s="159" t="s">
        <v>223</v>
      </c>
      <c r="G225" s="159"/>
      <c r="H225" s="159" t="s">
        <v>1098</v>
      </c>
      <c r="I225" s="159"/>
      <c r="J225" s="159" t="s">
        <v>1342</v>
      </c>
      <c r="K225" s="159" t="s">
        <v>1343</v>
      </c>
      <c r="L225" s="159" t="s">
        <v>3855</v>
      </c>
      <c r="M225" s="159" t="s">
        <v>3856</v>
      </c>
      <c r="N225" s="159" t="s">
        <v>1342</v>
      </c>
      <c r="O225" s="159" t="s">
        <v>1349</v>
      </c>
      <c r="P225" s="159" t="s">
        <v>1330</v>
      </c>
      <c r="Q225" s="159" t="s">
        <v>3</v>
      </c>
      <c r="R225" s="159" t="s">
        <v>1327</v>
      </c>
      <c r="S225" s="159" t="s">
        <v>2054</v>
      </c>
      <c r="T225" s="159" t="s">
        <v>219</v>
      </c>
      <c r="U225" s="159" t="s">
        <v>219</v>
      </c>
      <c r="V225" s="159"/>
      <c r="W225" s="159"/>
      <c r="X225" s="159"/>
      <c r="Y225" s="159"/>
      <c r="Z225" s="159"/>
      <c r="AA225" s="159"/>
      <c r="AB225" s="159"/>
      <c r="AC225" s="159"/>
      <c r="AD225" s="159"/>
      <c r="AE225" s="159"/>
      <c r="AF225" s="159"/>
      <c r="AG225" s="159"/>
      <c r="AH225" s="159"/>
      <c r="AI225" s="159"/>
      <c r="AJ225" s="159"/>
      <c r="AK225" s="159" t="s">
        <v>1342</v>
      </c>
      <c r="AL225" s="159" t="s">
        <v>1346</v>
      </c>
      <c r="AM225" s="159" t="s">
        <v>1342</v>
      </c>
      <c r="AN225" s="159" t="s">
        <v>1501</v>
      </c>
      <c r="AO225" s="159" t="s">
        <v>219</v>
      </c>
      <c r="AP225" s="159" t="s">
        <v>3593</v>
      </c>
      <c r="AQ225" s="159" t="s">
        <v>2694</v>
      </c>
      <c r="AR225" s="159" t="s">
        <v>1348</v>
      </c>
      <c r="AS225" s="159" t="s">
        <v>1397</v>
      </c>
      <c r="AT225" s="159"/>
      <c r="AU225" s="159" t="s">
        <v>3855</v>
      </c>
      <c r="AV225" s="159" t="s">
        <v>1435</v>
      </c>
      <c r="AW225" s="159" t="s">
        <v>2380</v>
      </c>
      <c r="AX225" s="159" t="s">
        <v>1548</v>
      </c>
      <c r="AY225" s="159" t="s">
        <v>2181</v>
      </c>
      <c r="AZ225" s="159" t="s">
        <v>1403</v>
      </c>
      <c r="BA225" s="159" t="s">
        <v>3857</v>
      </c>
      <c r="BB225" s="159" t="s">
        <v>1542</v>
      </c>
      <c r="BC225" s="159" t="s">
        <v>3858</v>
      </c>
      <c r="BD225" s="159" t="s">
        <v>1437</v>
      </c>
      <c r="BE225" s="159" t="s">
        <v>3859</v>
      </c>
      <c r="BF225" s="159" t="s">
        <v>1350</v>
      </c>
      <c r="BG225" s="159" t="s">
        <v>3860</v>
      </c>
      <c r="BH225" s="159" t="s">
        <v>1511</v>
      </c>
      <c r="BI225" s="159" t="s">
        <v>3861</v>
      </c>
      <c r="BJ225" s="159" t="s">
        <v>1359</v>
      </c>
      <c r="BK225" s="159" t="s">
        <v>3862</v>
      </c>
      <c r="BL225" s="159"/>
      <c r="BM225" s="159"/>
      <c r="BN225" s="159"/>
      <c r="BO225" s="159"/>
      <c r="BP225" s="159"/>
      <c r="BQ225" s="159"/>
      <c r="BR225" s="159"/>
      <c r="BS225" s="159"/>
      <c r="BT225" s="159"/>
      <c r="BU225" s="159"/>
      <c r="BV225" s="159"/>
      <c r="BW225" s="159"/>
      <c r="BX225" s="159"/>
      <c r="BY225" s="159"/>
      <c r="BZ225" s="159"/>
      <c r="CA225" s="159"/>
      <c r="CB225" s="159"/>
      <c r="CC225" s="159"/>
      <c r="CD225" s="159"/>
      <c r="CE225" s="159"/>
      <c r="CF225" s="159"/>
      <c r="CG225" s="159"/>
      <c r="CH225" s="159"/>
      <c r="CI225" s="159"/>
      <c r="CJ225" s="159"/>
      <c r="CK225" s="159"/>
      <c r="CL225" s="159"/>
      <c r="CM225" s="159"/>
      <c r="CN225" s="159"/>
      <c r="CO225" s="159"/>
      <c r="CP225" s="159"/>
      <c r="CQ225" s="159"/>
      <c r="CR225" s="159"/>
      <c r="CS225" s="159"/>
      <c r="CT225" s="159"/>
      <c r="CU225" s="159"/>
      <c r="CV225" s="159"/>
      <c r="CW225" s="159"/>
      <c r="CX225" s="159"/>
      <c r="CY225" s="159"/>
      <c r="CZ225" s="159"/>
      <c r="DA225" s="223"/>
    </row>
    <row r="226" spans="2:105" x14ac:dyDescent="0.25">
      <c r="B226" s="222"/>
      <c r="C226" s="159" t="s">
        <v>3863</v>
      </c>
      <c r="D226" s="159" t="s">
        <v>3864</v>
      </c>
      <c r="E226" s="159" t="s">
        <v>779</v>
      </c>
      <c r="F226" s="159" t="s">
        <v>373</v>
      </c>
      <c r="G226" s="159"/>
      <c r="H226" s="159" t="s">
        <v>1098</v>
      </c>
      <c r="I226" s="159"/>
      <c r="J226" s="159" t="s">
        <v>1342</v>
      </c>
      <c r="K226" s="159" t="s">
        <v>2018</v>
      </c>
      <c r="L226" s="159" t="s">
        <v>3865</v>
      </c>
      <c r="M226" s="159" t="s">
        <v>3866</v>
      </c>
      <c r="N226" s="159" t="s">
        <v>1342</v>
      </c>
      <c r="O226" s="159" t="s">
        <v>1348</v>
      </c>
      <c r="P226" s="159" t="s">
        <v>7</v>
      </c>
      <c r="Q226" s="159" t="s">
        <v>7</v>
      </c>
      <c r="R226" s="159" t="s">
        <v>1327</v>
      </c>
      <c r="S226" s="159" t="s">
        <v>2054</v>
      </c>
      <c r="T226" s="159" t="s">
        <v>219</v>
      </c>
      <c r="U226" s="159" t="s">
        <v>219</v>
      </c>
      <c r="V226" s="159"/>
      <c r="W226" s="159"/>
      <c r="X226" s="159"/>
      <c r="Y226" s="159"/>
      <c r="Z226" s="159"/>
      <c r="AA226" s="159"/>
      <c r="AB226" s="159"/>
      <c r="AC226" s="159"/>
      <c r="AD226" s="159"/>
      <c r="AE226" s="159"/>
      <c r="AF226" s="159"/>
      <c r="AG226" s="159"/>
      <c r="AH226" s="159"/>
      <c r="AI226" s="159"/>
      <c r="AJ226" s="159"/>
      <c r="AK226" s="159" t="s">
        <v>1342</v>
      </c>
      <c r="AL226" s="159" t="s">
        <v>1346</v>
      </c>
      <c r="AM226" s="159" t="s">
        <v>1342</v>
      </c>
      <c r="AN226" s="159" t="s">
        <v>1501</v>
      </c>
      <c r="AO226" s="159" t="s">
        <v>219</v>
      </c>
      <c r="AP226" s="159" t="s">
        <v>3593</v>
      </c>
      <c r="AQ226" s="159" t="s">
        <v>2694</v>
      </c>
      <c r="AR226" s="159" t="s">
        <v>1348</v>
      </c>
      <c r="AS226" s="159" t="s">
        <v>1345</v>
      </c>
      <c r="AT226" s="159"/>
      <c r="AU226" s="159" t="s">
        <v>3865</v>
      </c>
      <c r="AV226" s="159" t="s">
        <v>1435</v>
      </c>
      <c r="AW226" s="159" t="s">
        <v>1966</v>
      </c>
      <c r="AX226" s="159" t="s">
        <v>1548</v>
      </c>
      <c r="AY226" s="159" t="s">
        <v>3493</v>
      </c>
      <c r="AZ226" s="159" t="s">
        <v>1403</v>
      </c>
      <c r="BA226" s="159" t="s">
        <v>3867</v>
      </c>
      <c r="BB226" s="159" t="s">
        <v>1542</v>
      </c>
      <c r="BC226" s="159" t="s">
        <v>3868</v>
      </c>
      <c r="BD226" s="159" t="s">
        <v>1437</v>
      </c>
      <c r="BE226" s="159" t="s">
        <v>3869</v>
      </c>
      <c r="BF226" s="159" t="s">
        <v>1350</v>
      </c>
      <c r="BG226" s="159" t="s">
        <v>3870</v>
      </c>
      <c r="BH226" s="159" t="s">
        <v>1511</v>
      </c>
      <c r="BI226" s="159" t="s">
        <v>3871</v>
      </c>
      <c r="BJ226" s="159" t="s">
        <v>1359</v>
      </c>
      <c r="BK226" s="159" t="s">
        <v>3872</v>
      </c>
      <c r="BL226" s="159"/>
      <c r="BM226" s="159"/>
      <c r="BN226" s="159"/>
      <c r="BO226" s="159"/>
      <c r="BP226" s="159"/>
      <c r="BQ226" s="159"/>
      <c r="BR226" s="159"/>
      <c r="BS226" s="159"/>
      <c r="BT226" s="159"/>
      <c r="BU226" s="159"/>
      <c r="BV226" s="159"/>
      <c r="BW226" s="159"/>
      <c r="BX226" s="159"/>
      <c r="BY226" s="159"/>
      <c r="BZ226" s="159"/>
      <c r="CA226" s="159"/>
      <c r="CB226" s="159"/>
      <c r="CC226" s="159"/>
      <c r="CD226" s="159"/>
      <c r="CE226" s="159"/>
      <c r="CF226" s="159"/>
      <c r="CG226" s="159"/>
      <c r="CH226" s="159"/>
      <c r="CI226" s="159"/>
      <c r="CJ226" s="159"/>
      <c r="CK226" s="159"/>
      <c r="CL226" s="159"/>
      <c r="CM226" s="159"/>
      <c r="CN226" s="159"/>
      <c r="CO226" s="159"/>
      <c r="CP226" s="159"/>
      <c r="CQ226" s="159"/>
      <c r="CR226" s="159"/>
      <c r="CS226" s="159"/>
      <c r="CT226" s="159"/>
      <c r="CU226" s="159"/>
      <c r="CV226" s="159"/>
      <c r="CW226" s="159"/>
      <c r="CX226" s="159"/>
      <c r="CY226" s="159"/>
      <c r="CZ226" s="159"/>
      <c r="DA226" s="223"/>
    </row>
    <row r="227" spans="2:105" x14ac:dyDescent="0.25">
      <c r="B227" s="222"/>
      <c r="C227" s="159" t="s">
        <v>2131</v>
      </c>
      <c r="D227" s="159" t="s">
        <v>1439</v>
      </c>
      <c r="E227" s="159" t="s">
        <v>954</v>
      </c>
      <c r="F227" s="159" t="s">
        <v>547</v>
      </c>
      <c r="G227" s="159"/>
      <c r="H227" s="159" t="s">
        <v>1098</v>
      </c>
      <c r="I227" s="159"/>
      <c r="J227" s="159" t="s">
        <v>1342</v>
      </c>
      <c r="K227" s="159" t="s">
        <v>1456</v>
      </c>
      <c r="L227" s="159" t="s">
        <v>3873</v>
      </c>
      <c r="M227" s="159" t="s">
        <v>3874</v>
      </c>
      <c r="N227" s="159" t="s">
        <v>1342</v>
      </c>
      <c r="O227" s="159" t="s">
        <v>1363</v>
      </c>
      <c r="P227" s="159" t="s">
        <v>1328</v>
      </c>
      <c r="Q227" s="159" t="s">
        <v>13</v>
      </c>
      <c r="R227" s="159" t="s">
        <v>1327</v>
      </c>
      <c r="S227" s="159" t="s">
        <v>2054</v>
      </c>
      <c r="T227" s="159" t="s">
        <v>219</v>
      </c>
      <c r="U227" s="159" t="s">
        <v>219</v>
      </c>
      <c r="V227" s="159"/>
      <c r="W227" s="159"/>
      <c r="X227" s="159"/>
      <c r="Y227" s="159"/>
      <c r="Z227" s="159"/>
      <c r="AA227" s="159"/>
      <c r="AB227" s="159"/>
      <c r="AC227" s="159"/>
      <c r="AD227" s="159"/>
      <c r="AE227" s="159"/>
      <c r="AF227" s="159"/>
      <c r="AG227" s="159"/>
      <c r="AH227" s="159"/>
      <c r="AI227" s="159"/>
      <c r="AJ227" s="159"/>
      <c r="AK227" s="159" t="s">
        <v>1342</v>
      </c>
      <c r="AL227" s="159" t="s">
        <v>1346</v>
      </c>
      <c r="AM227" s="159" t="s">
        <v>1342</v>
      </c>
      <c r="AN227" s="159" t="s">
        <v>1501</v>
      </c>
      <c r="AO227" s="159" t="s">
        <v>219</v>
      </c>
      <c r="AP227" s="159" t="s">
        <v>3593</v>
      </c>
      <c r="AQ227" s="159" t="s">
        <v>2694</v>
      </c>
      <c r="AR227" s="159" t="s">
        <v>1348</v>
      </c>
      <c r="AS227" s="159" t="s">
        <v>1434</v>
      </c>
      <c r="AT227" s="159"/>
      <c r="AU227" s="159" t="s">
        <v>3873</v>
      </c>
      <c r="AV227" s="159" t="s">
        <v>1435</v>
      </c>
      <c r="AW227" s="159" t="s">
        <v>2051</v>
      </c>
      <c r="AX227" s="159" t="s">
        <v>1548</v>
      </c>
      <c r="AY227" s="159" t="s">
        <v>1387</v>
      </c>
      <c r="AZ227" s="159" t="s">
        <v>1403</v>
      </c>
      <c r="BA227" s="159" t="s">
        <v>3475</v>
      </c>
      <c r="BB227" s="159" t="s">
        <v>1542</v>
      </c>
      <c r="BC227" s="159" t="s">
        <v>3875</v>
      </c>
      <c r="BD227" s="159" t="s">
        <v>1437</v>
      </c>
      <c r="BE227" s="159" t="s">
        <v>3876</v>
      </c>
      <c r="BF227" s="159" t="s">
        <v>1350</v>
      </c>
      <c r="BG227" s="159" t="s">
        <v>3877</v>
      </c>
      <c r="BH227" s="159" t="s">
        <v>1511</v>
      </c>
      <c r="BI227" s="159" t="s">
        <v>3878</v>
      </c>
      <c r="BJ227" s="159" t="s">
        <v>1359</v>
      </c>
      <c r="BK227" s="159" t="s">
        <v>1734</v>
      </c>
      <c r="BL227" s="159"/>
      <c r="BM227" s="159"/>
      <c r="BN227" s="159"/>
      <c r="BO227" s="159"/>
      <c r="BP227" s="159"/>
      <c r="BQ227" s="159"/>
      <c r="BR227" s="159"/>
      <c r="BS227" s="159"/>
      <c r="BT227" s="159"/>
      <c r="BU227" s="159"/>
      <c r="BV227" s="159"/>
      <c r="BW227" s="159"/>
      <c r="BX227" s="159"/>
      <c r="BY227" s="159"/>
      <c r="BZ227" s="159"/>
      <c r="CA227" s="159"/>
      <c r="CB227" s="159"/>
      <c r="CC227" s="159"/>
      <c r="CD227" s="159"/>
      <c r="CE227" s="159"/>
      <c r="CF227" s="159"/>
      <c r="CG227" s="159"/>
      <c r="CH227" s="159"/>
      <c r="CI227" s="159"/>
      <c r="CJ227" s="159"/>
      <c r="CK227" s="159"/>
      <c r="CL227" s="159"/>
      <c r="CM227" s="159"/>
      <c r="CN227" s="159"/>
      <c r="CO227" s="159"/>
      <c r="CP227" s="159"/>
      <c r="CQ227" s="159"/>
      <c r="CR227" s="159"/>
      <c r="CS227" s="159"/>
      <c r="CT227" s="159"/>
      <c r="CU227" s="159"/>
      <c r="CV227" s="159"/>
      <c r="CW227" s="159"/>
      <c r="CX227" s="159"/>
      <c r="CY227" s="159"/>
      <c r="CZ227" s="159"/>
      <c r="DA227" s="223"/>
    </row>
    <row r="228" spans="2:105" x14ac:dyDescent="0.25">
      <c r="B228" s="222"/>
      <c r="C228" s="159" t="s">
        <v>2134</v>
      </c>
      <c r="D228" s="159" t="s">
        <v>2135</v>
      </c>
      <c r="E228" s="159" t="s">
        <v>169</v>
      </c>
      <c r="F228" s="159" t="s">
        <v>216</v>
      </c>
      <c r="G228" s="159"/>
      <c r="H228" s="159" t="s">
        <v>1098</v>
      </c>
      <c r="I228" s="159"/>
      <c r="J228" s="159" t="s">
        <v>1342</v>
      </c>
      <c r="K228" s="159" t="s">
        <v>1391</v>
      </c>
      <c r="L228" s="159" t="s">
        <v>3879</v>
      </c>
      <c r="M228" s="159" t="s">
        <v>3880</v>
      </c>
      <c r="N228" s="159" t="s">
        <v>1342</v>
      </c>
      <c r="O228" s="159" t="s">
        <v>1349</v>
      </c>
      <c r="P228" s="159" t="s">
        <v>1330</v>
      </c>
      <c r="Q228" s="159" t="s">
        <v>3</v>
      </c>
      <c r="R228" s="159" t="s">
        <v>1327</v>
      </c>
      <c r="S228" s="159" t="s">
        <v>2054</v>
      </c>
      <c r="T228" s="159" t="s">
        <v>219</v>
      </c>
      <c r="U228" s="159" t="s">
        <v>219</v>
      </c>
      <c r="V228" s="159"/>
      <c r="W228" s="159"/>
      <c r="X228" s="159"/>
      <c r="Y228" s="159"/>
      <c r="Z228" s="159"/>
      <c r="AA228" s="159"/>
      <c r="AB228" s="159"/>
      <c r="AC228" s="159"/>
      <c r="AD228" s="159"/>
      <c r="AE228" s="159"/>
      <c r="AF228" s="159"/>
      <c r="AG228" s="159"/>
      <c r="AH228" s="159"/>
      <c r="AI228" s="159"/>
      <c r="AJ228" s="159"/>
      <c r="AK228" s="159" t="s">
        <v>1342</v>
      </c>
      <c r="AL228" s="159" t="s">
        <v>1346</v>
      </c>
      <c r="AM228" s="159" t="s">
        <v>1342</v>
      </c>
      <c r="AN228" s="159" t="s">
        <v>1501</v>
      </c>
      <c r="AO228" s="159" t="s">
        <v>219</v>
      </c>
      <c r="AP228" s="159" t="s">
        <v>3593</v>
      </c>
      <c r="AQ228" s="159" t="s">
        <v>2694</v>
      </c>
      <c r="AR228" s="159" t="s">
        <v>1348</v>
      </c>
      <c r="AS228" s="159" t="s">
        <v>1691</v>
      </c>
      <c r="AT228" s="159"/>
      <c r="AU228" s="159" t="s">
        <v>3879</v>
      </c>
      <c r="AV228" s="159" t="s">
        <v>1435</v>
      </c>
      <c r="AW228" s="159" t="s">
        <v>2020</v>
      </c>
      <c r="AX228" s="159" t="s">
        <v>1548</v>
      </c>
      <c r="AY228" s="159" t="s">
        <v>2824</v>
      </c>
      <c r="AZ228" s="159" t="s">
        <v>1403</v>
      </c>
      <c r="BA228" s="159" t="s">
        <v>2234</v>
      </c>
      <c r="BB228" s="159" t="s">
        <v>1542</v>
      </c>
      <c r="BC228" s="159" t="s">
        <v>2549</v>
      </c>
      <c r="BD228" s="159" t="s">
        <v>1437</v>
      </c>
      <c r="BE228" s="159" t="s">
        <v>3881</v>
      </c>
      <c r="BF228" s="159" t="s">
        <v>1350</v>
      </c>
      <c r="BG228" s="159" t="s">
        <v>3698</v>
      </c>
      <c r="BH228" s="159" t="s">
        <v>1511</v>
      </c>
      <c r="BI228" s="159" t="s">
        <v>3882</v>
      </c>
      <c r="BJ228" s="159" t="s">
        <v>1359</v>
      </c>
      <c r="BK228" s="159" t="s">
        <v>3883</v>
      </c>
      <c r="BL228" s="159"/>
      <c r="BM228" s="159"/>
      <c r="BN228" s="159"/>
      <c r="BO228" s="159"/>
      <c r="BP228" s="159"/>
      <c r="BQ228" s="159"/>
      <c r="BR228" s="159"/>
      <c r="BS228" s="159"/>
      <c r="BT228" s="159"/>
      <c r="BU228" s="159"/>
      <c r="BV228" s="159"/>
      <c r="BW228" s="159"/>
      <c r="BX228" s="159"/>
      <c r="BY228" s="159"/>
      <c r="BZ228" s="159"/>
      <c r="CA228" s="159"/>
      <c r="CB228" s="159"/>
      <c r="CC228" s="159"/>
      <c r="CD228" s="159"/>
      <c r="CE228" s="159"/>
      <c r="CF228" s="159"/>
      <c r="CG228" s="159"/>
      <c r="CH228" s="159"/>
      <c r="CI228" s="159"/>
      <c r="CJ228" s="159"/>
      <c r="CK228" s="159"/>
      <c r="CL228" s="159"/>
      <c r="CM228" s="159"/>
      <c r="CN228" s="159"/>
      <c r="CO228" s="159"/>
      <c r="CP228" s="159"/>
      <c r="CQ228" s="159"/>
      <c r="CR228" s="159"/>
      <c r="CS228" s="159"/>
      <c r="CT228" s="159"/>
      <c r="CU228" s="159"/>
      <c r="CV228" s="159"/>
      <c r="CW228" s="159"/>
      <c r="CX228" s="159"/>
      <c r="CY228" s="159"/>
      <c r="CZ228" s="159"/>
      <c r="DA228" s="223"/>
    </row>
    <row r="229" spans="2:105" x14ac:dyDescent="0.25">
      <c r="B229" s="222"/>
      <c r="C229" s="159" t="s">
        <v>3884</v>
      </c>
      <c r="D229" s="159" t="s">
        <v>2054</v>
      </c>
      <c r="E229" s="159" t="s">
        <v>66</v>
      </c>
      <c r="F229" s="159" t="s">
        <v>217</v>
      </c>
      <c r="G229" s="159"/>
      <c r="H229" s="159" t="s">
        <v>1098</v>
      </c>
      <c r="I229" s="159"/>
      <c r="J229" s="159" t="s">
        <v>1342</v>
      </c>
      <c r="K229" s="159" t="s">
        <v>1711</v>
      </c>
      <c r="L229" s="159" t="s">
        <v>3885</v>
      </c>
      <c r="M229" s="159" t="s">
        <v>3886</v>
      </c>
      <c r="N229" s="159" t="s">
        <v>1342</v>
      </c>
      <c r="O229" s="159" t="s">
        <v>1384</v>
      </c>
      <c r="P229" s="159" t="s">
        <v>1335</v>
      </c>
      <c r="Q229" s="159" t="s">
        <v>29</v>
      </c>
      <c r="R229" s="159" t="s">
        <v>1327</v>
      </c>
      <c r="S229" s="159" t="s">
        <v>2054</v>
      </c>
      <c r="T229" s="159" t="s">
        <v>219</v>
      </c>
      <c r="U229" s="159" t="s">
        <v>219</v>
      </c>
      <c r="V229" s="159"/>
      <c r="W229" s="159"/>
      <c r="X229" s="159"/>
      <c r="Y229" s="159"/>
      <c r="Z229" s="159"/>
      <c r="AA229" s="159"/>
      <c r="AB229" s="159"/>
      <c r="AC229" s="159"/>
      <c r="AD229" s="159"/>
      <c r="AE229" s="159"/>
      <c r="AF229" s="159"/>
      <c r="AG229" s="159"/>
      <c r="AH229" s="159"/>
      <c r="AI229" s="159"/>
      <c r="AJ229" s="159"/>
      <c r="AK229" s="159" t="s">
        <v>1342</v>
      </c>
      <c r="AL229" s="159" t="s">
        <v>1346</v>
      </c>
      <c r="AM229" s="159" t="s">
        <v>1342</v>
      </c>
      <c r="AN229" s="159" t="s">
        <v>1501</v>
      </c>
      <c r="AO229" s="159" t="s">
        <v>219</v>
      </c>
      <c r="AP229" s="159" t="s">
        <v>3593</v>
      </c>
      <c r="AQ229" s="159" t="s">
        <v>2694</v>
      </c>
      <c r="AR229" s="159" t="s">
        <v>1348</v>
      </c>
      <c r="AS229" s="159" t="s">
        <v>1700</v>
      </c>
      <c r="AT229" s="159"/>
      <c r="AU229" s="159" t="s">
        <v>3885</v>
      </c>
      <c r="AV229" s="159" t="s">
        <v>1435</v>
      </c>
      <c r="AW229" s="159" t="s">
        <v>2902</v>
      </c>
      <c r="AX229" s="159" t="s">
        <v>1548</v>
      </c>
      <c r="AY229" s="159" t="s">
        <v>3887</v>
      </c>
      <c r="AZ229" s="159" t="s">
        <v>1403</v>
      </c>
      <c r="BA229" s="159" t="s">
        <v>3888</v>
      </c>
      <c r="BB229" s="159" t="s">
        <v>1542</v>
      </c>
      <c r="BC229" s="159" t="s">
        <v>3889</v>
      </c>
      <c r="BD229" s="159" t="s">
        <v>1437</v>
      </c>
      <c r="BE229" s="159" t="s">
        <v>3890</v>
      </c>
      <c r="BF229" s="159" t="s">
        <v>1350</v>
      </c>
      <c r="BG229" s="159" t="s">
        <v>2059</v>
      </c>
      <c r="BH229" s="159" t="s">
        <v>1511</v>
      </c>
      <c r="BI229" s="159" t="s">
        <v>3891</v>
      </c>
      <c r="BJ229" s="159" t="s">
        <v>1359</v>
      </c>
      <c r="BK229" s="159" t="s">
        <v>3892</v>
      </c>
      <c r="BL229" s="159"/>
      <c r="BM229" s="159"/>
      <c r="BN229" s="159"/>
      <c r="BO229" s="159"/>
      <c r="BP229" s="159"/>
      <c r="BQ229" s="159"/>
      <c r="BR229" s="159"/>
      <c r="BS229" s="159"/>
      <c r="BT229" s="159"/>
      <c r="BU229" s="159"/>
      <c r="BV229" s="159"/>
      <c r="BW229" s="159"/>
      <c r="BX229" s="159"/>
      <c r="BY229" s="159"/>
      <c r="BZ229" s="159"/>
      <c r="CA229" s="159"/>
      <c r="CB229" s="159"/>
      <c r="CC229" s="159"/>
      <c r="CD229" s="159"/>
      <c r="CE229" s="159"/>
      <c r="CF229" s="159"/>
      <c r="CG229" s="159"/>
      <c r="CH229" s="159"/>
      <c r="CI229" s="159"/>
      <c r="CJ229" s="159"/>
      <c r="CK229" s="159"/>
      <c r="CL229" s="159"/>
      <c r="CM229" s="159"/>
      <c r="CN229" s="159"/>
      <c r="CO229" s="159"/>
      <c r="CP229" s="159"/>
      <c r="CQ229" s="159"/>
      <c r="CR229" s="159"/>
      <c r="CS229" s="159"/>
      <c r="CT229" s="159"/>
      <c r="CU229" s="159"/>
      <c r="CV229" s="159"/>
      <c r="CW229" s="159"/>
      <c r="CX229" s="159"/>
      <c r="CY229" s="159"/>
      <c r="CZ229" s="159"/>
      <c r="DA229" s="223"/>
    </row>
    <row r="230" spans="2:105" x14ac:dyDescent="0.25">
      <c r="B230" s="222"/>
      <c r="C230" s="159" t="s">
        <v>3893</v>
      </c>
      <c r="D230" s="159" t="s">
        <v>2712</v>
      </c>
      <c r="E230" s="159" t="s">
        <v>28</v>
      </c>
      <c r="F230" s="159" t="s">
        <v>241</v>
      </c>
      <c r="G230" s="159"/>
      <c r="H230" s="159" t="s">
        <v>1098</v>
      </c>
      <c r="I230" s="159"/>
      <c r="J230" s="159" t="s">
        <v>1342</v>
      </c>
      <c r="K230" s="159" t="s">
        <v>1496</v>
      </c>
      <c r="L230" s="159" t="s">
        <v>3894</v>
      </c>
      <c r="M230" s="159" t="s">
        <v>3895</v>
      </c>
      <c r="N230" s="159" t="s">
        <v>1344</v>
      </c>
      <c r="O230" s="159" t="s">
        <v>1384</v>
      </c>
      <c r="P230" s="159" t="s">
        <v>1335</v>
      </c>
      <c r="Q230" s="159" t="s">
        <v>29</v>
      </c>
      <c r="R230" s="159" t="s">
        <v>1327</v>
      </c>
      <c r="S230" s="159" t="s">
        <v>2054</v>
      </c>
      <c r="T230" s="159" t="s">
        <v>219</v>
      </c>
      <c r="U230" s="159" t="s">
        <v>219</v>
      </c>
      <c r="V230" s="159"/>
      <c r="W230" s="159"/>
      <c r="X230" s="159"/>
      <c r="Y230" s="159"/>
      <c r="Z230" s="159"/>
      <c r="AA230" s="159"/>
      <c r="AB230" s="159"/>
      <c r="AC230" s="159"/>
      <c r="AD230" s="159"/>
      <c r="AE230" s="159"/>
      <c r="AF230" s="159"/>
      <c r="AG230" s="159"/>
      <c r="AH230" s="159"/>
      <c r="AI230" s="159"/>
      <c r="AJ230" s="159"/>
      <c r="AK230" s="159" t="s">
        <v>1342</v>
      </c>
      <c r="AL230" s="159" t="s">
        <v>1346</v>
      </c>
      <c r="AM230" s="159" t="s">
        <v>1342</v>
      </c>
      <c r="AN230" s="159" t="s">
        <v>1501</v>
      </c>
      <c r="AO230" s="159" t="s">
        <v>219</v>
      </c>
      <c r="AP230" s="159" t="s">
        <v>3593</v>
      </c>
      <c r="AQ230" s="159" t="s">
        <v>2694</v>
      </c>
      <c r="AR230" s="159" t="s">
        <v>1348</v>
      </c>
      <c r="AS230" s="159"/>
      <c r="AT230" s="159"/>
      <c r="AU230" s="159" t="s">
        <v>3894</v>
      </c>
      <c r="AV230" s="159" t="s">
        <v>1435</v>
      </c>
      <c r="AW230" s="159" t="s">
        <v>3896</v>
      </c>
      <c r="AX230" s="159"/>
      <c r="AY230" s="159"/>
      <c r="AZ230" s="159"/>
      <c r="BA230" s="159"/>
      <c r="BB230" s="159" t="s">
        <v>1542</v>
      </c>
      <c r="BC230" s="159" t="s">
        <v>1997</v>
      </c>
      <c r="BD230" s="159" t="s">
        <v>1437</v>
      </c>
      <c r="BE230" s="159" t="s">
        <v>3823</v>
      </c>
      <c r="BF230" s="159" t="s">
        <v>1350</v>
      </c>
      <c r="BG230" s="159" t="s">
        <v>3897</v>
      </c>
      <c r="BH230" s="159"/>
      <c r="BI230" s="159"/>
      <c r="BJ230" s="159" t="s">
        <v>1359</v>
      </c>
      <c r="BK230" s="159" t="s">
        <v>3898</v>
      </c>
      <c r="BL230" s="159"/>
      <c r="BM230" s="159"/>
      <c r="BN230" s="159"/>
      <c r="BO230" s="159"/>
      <c r="BP230" s="159"/>
      <c r="BQ230" s="159"/>
      <c r="BR230" s="159"/>
      <c r="BS230" s="159"/>
      <c r="BT230" s="159"/>
      <c r="BU230" s="159"/>
      <c r="BV230" s="159"/>
      <c r="BW230" s="159"/>
      <c r="BX230" s="159"/>
      <c r="BY230" s="159"/>
      <c r="BZ230" s="159"/>
      <c r="CA230" s="159"/>
      <c r="CB230" s="159"/>
      <c r="CC230" s="159"/>
      <c r="CD230" s="159"/>
      <c r="CE230" s="159"/>
      <c r="CF230" s="159"/>
      <c r="CG230" s="159"/>
      <c r="CH230" s="159"/>
      <c r="CI230" s="159"/>
      <c r="CJ230" s="159"/>
      <c r="CK230" s="159"/>
      <c r="CL230" s="159"/>
      <c r="CM230" s="159"/>
      <c r="CN230" s="159"/>
      <c r="CO230" s="159"/>
      <c r="CP230" s="159"/>
      <c r="CQ230" s="159"/>
      <c r="CR230" s="159"/>
      <c r="CS230" s="159"/>
      <c r="CT230" s="159"/>
      <c r="CU230" s="159"/>
      <c r="CV230" s="159"/>
      <c r="CW230" s="159"/>
      <c r="CX230" s="159"/>
      <c r="CY230" s="159"/>
      <c r="CZ230" s="159"/>
      <c r="DA230" s="223"/>
    </row>
    <row r="231" spans="2:105" x14ac:dyDescent="0.25">
      <c r="B231" s="222"/>
      <c r="C231" s="159"/>
      <c r="D231" s="159" t="s">
        <v>2149</v>
      </c>
      <c r="E231" s="159"/>
      <c r="F231" s="159" t="s">
        <v>1329</v>
      </c>
      <c r="G231" s="159"/>
      <c r="H231" s="159" t="s">
        <v>1098</v>
      </c>
      <c r="I231" s="159"/>
      <c r="J231" s="159" t="s">
        <v>1342</v>
      </c>
      <c r="K231" s="159" t="s">
        <v>1579</v>
      </c>
      <c r="L231" s="159"/>
      <c r="M231" s="159"/>
      <c r="N231" s="159" t="s">
        <v>1342</v>
      </c>
      <c r="O231" s="159"/>
      <c r="P231" s="159"/>
      <c r="Q231" s="159"/>
      <c r="R231" s="159"/>
      <c r="S231" s="159" t="s">
        <v>2054</v>
      </c>
      <c r="T231" s="159" t="s">
        <v>219</v>
      </c>
      <c r="U231" s="159" t="s">
        <v>219</v>
      </c>
      <c r="V231" s="159"/>
      <c r="W231" s="159"/>
      <c r="X231" s="159"/>
      <c r="Y231" s="159"/>
      <c r="Z231" s="159"/>
      <c r="AA231" s="159"/>
      <c r="AB231" s="159"/>
      <c r="AC231" s="159"/>
      <c r="AD231" s="159"/>
      <c r="AE231" s="159"/>
      <c r="AF231" s="159"/>
      <c r="AG231" s="159"/>
      <c r="AH231" s="159"/>
      <c r="AI231" s="159"/>
      <c r="AJ231" s="159"/>
      <c r="AK231" s="159" t="s">
        <v>1342</v>
      </c>
      <c r="AL231" s="159" t="s">
        <v>1346</v>
      </c>
      <c r="AM231" s="159" t="s">
        <v>1342</v>
      </c>
      <c r="AN231" s="159" t="s">
        <v>1501</v>
      </c>
      <c r="AO231" s="159" t="s">
        <v>219</v>
      </c>
      <c r="AP231" s="159" t="s">
        <v>3593</v>
      </c>
      <c r="AQ231" s="159" t="s">
        <v>2694</v>
      </c>
      <c r="AR231" s="159" t="s">
        <v>1348</v>
      </c>
      <c r="AS231" s="159"/>
      <c r="AT231" s="159"/>
      <c r="AU231" s="159"/>
      <c r="AV231" s="159"/>
      <c r="AW231" s="159"/>
      <c r="AX231" s="159"/>
      <c r="AY231" s="159"/>
      <c r="AZ231" s="159"/>
      <c r="BA231" s="159"/>
      <c r="BB231" s="159"/>
      <c r="BC231" s="159"/>
      <c r="BD231" s="159"/>
      <c r="BE231" s="159"/>
      <c r="BF231" s="159"/>
      <c r="BG231" s="159"/>
      <c r="BH231" s="159"/>
      <c r="BI231" s="159"/>
      <c r="BJ231" s="159"/>
      <c r="BK231" s="159"/>
      <c r="BL231" s="159"/>
      <c r="BM231" s="159"/>
      <c r="BN231" s="159"/>
      <c r="BO231" s="159"/>
      <c r="BP231" s="159"/>
      <c r="BQ231" s="159"/>
      <c r="BR231" s="159"/>
      <c r="BS231" s="159"/>
      <c r="BT231" s="159"/>
      <c r="BU231" s="159"/>
      <c r="BV231" s="159"/>
      <c r="BW231" s="159"/>
      <c r="BX231" s="159"/>
      <c r="BY231" s="159"/>
      <c r="BZ231" s="159"/>
      <c r="CA231" s="159"/>
      <c r="CB231" s="159"/>
      <c r="CC231" s="159"/>
      <c r="CD231" s="159"/>
      <c r="CE231" s="159"/>
      <c r="CF231" s="159"/>
      <c r="CG231" s="159"/>
      <c r="CH231" s="159"/>
      <c r="CI231" s="159"/>
      <c r="CJ231" s="159"/>
      <c r="CK231" s="159"/>
      <c r="CL231" s="159"/>
      <c r="CM231" s="159"/>
      <c r="CN231" s="159"/>
      <c r="CO231" s="159"/>
      <c r="CP231" s="159"/>
      <c r="CQ231" s="159"/>
      <c r="CR231" s="159"/>
      <c r="CS231" s="159"/>
      <c r="CT231" s="159"/>
      <c r="CU231" s="159"/>
      <c r="CV231" s="159"/>
      <c r="CW231" s="159"/>
      <c r="CX231" s="159"/>
      <c r="CY231" s="159"/>
      <c r="CZ231" s="159"/>
      <c r="DA231" s="223"/>
    </row>
    <row r="232" spans="2:105" x14ac:dyDescent="0.25">
      <c r="B232" s="222"/>
      <c r="C232" s="159" t="s">
        <v>3899</v>
      </c>
      <c r="D232" s="159" t="s">
        <v>3900</v>
      </c>
      <c r="E232" s="159" t="s">
        <v>1058</v>
      </c>
      <c r="F232" s="159" t="s">
        <v>195</v>
      </c>
      <c r="G232" s="159"/>
      <c r="H232" s="159" t="s">
        <v>1098</v>
      </c>
      <c r="I232" s="159"/>
      <c r="J232" s="159" t="s">
        <v>1342</v>
      </c>
      <c r="K232" s="159" t="s">
        <v>1494</v>
      </c>
      <c r="L232" s="159"/>
      <c r="M232" s="159"/>
      <c r="N232" s="159" t="s">
        <v>1349</v>
      </c>
      <c r="O232" s="159" t="s">
        <v>1363</v>
      </c>
      <c r="P232" s="159" t="s">
        <v>1328</v>
      </c>
      <c r="Q232" s="159" t="s">
        <v>13</v>
      </c>
      <c r="R232" s="159" t="s">
        <v>1327</v>
      </c>
      <c r="S232" s="159" t="s">
        <v>2054</v>
      </c>
      <c r="T232" s="159" t="s">
        <v>219</v>
      </c>
      <c r="U232" s="159" t="s">
        <v>219</v>
      </c>
      <c r="V232" s="159"/>
      <c r="W232" s="159"/>
      <c r="X232" s="159"/>
      <c r="Y232" s="159"/>
      <c r="Z232" s="159"/>
      <c r="AA232" s="159"/>
      <c r="AB232" s="159"/>
      <c r="AC232" s="159"/>
      <c r="AD232" s="159"/>
      <c r="AE232" s="159"/>
      <c r="AF232" s="159"/>
      <c r="AG232" s="159"/>
      <c r="AH232" s="159"/>
      <c r="AI232" s="159"/>
      <c r="AJ232" s="159"/>
      <c r="AK232" s="159" t="s">
        <v>1342</v>
      </c>
      <c r="AL232" s="159" t="s">
        <v>1346</v>
      </c>
      <c r="AM232" s="159" t="s">
        <v>1342</v>
      </c>
      <c r="AN232" s="159" t="s">
        <v>1501</v>
      </c>
      <c r="AO232" s="159" t="s">
        <v>219</v>
      </c>
      <c r="AP232" s="159" t="s">
        <v>3593</v>
      </c>
      <c r="AQ232" s="159" t="s">
        <v>2694</v>
      </c>
      <c r="AR232" s="159" t="s">
        <v>1348</v>
      </c>
      <c r="AS232" s="159"/>
      <c r="AT232" s="159"/>
      <c r="AU232" s="159"/>
      <c r="AV232" s="159"/>
      <c r="AW232" s="159"/>
      <c r="AX232" s="159"/>
      <c r="AY232" s="159"/>
      <c r="AZ232" s="159"/>
      <c r="BA232" s="159"/>
      <c r="BB232" s="159"/>
      <c r="BC232" s="159"/>
      <c r="BD232" s="159"/>
      <c r="BE232" s="159"/>
      <c r="BF232" s="159"/>
      <c r="BG232" s="159"/>
      <c r="BH232" s="159"/>
      <c r="BI232" s="159"/>
      <c r="BJ232" s="159"/>
      <c r="BK232" s="159"/>
      <c r="BL232" s="159"/>
      <c r="BM232" s="159"/>
      <c r="BN232" s="159"/>
      <c r="BO232" s="159"/>
      <c r="BP232" s="159"/>
      <c r="BQ232" s="159"/>
      <c r="BR232" s="159"/>
      <c r="BS232" s="159"/>
      <c r="BT232" s="159"/>
      <c r="BU232" s="159"/>
      <c r="BV232" s="159"/>
      <c r="BW232" s="159"/>
      <c r="BX232" s="159"/>
      <c r="BY232" s="159"/>
      <c r="BZ232" s="159"/>
      <c r="CA232" s="159"/>
      <c r="CB232" s="159"/>
      <c r="CC232" s="159"/>
      <c r="CD232" s="159"/>
      <c r="CE232" s="159"/>
      <c r="CF232" s="159"/>
      <c r="CG232" s="159"/>
      <c r="CH232" s="159"/>
      <c r="CI232" s="159"/>
      <c r="CJ232" s="159"/>
      <c r="CK232" s="159"/>
      <c r="CL232" s="159"/>
      <c r="CM232" s="159"/>
      <c r="CN232" s="159"/>
      <c r="CO232" s="159"/>
      <c r="CP232" s="159"/>
      <c r="CQ232" s="159"/>
      <c r="CR232" s="159"/>
      <c r="CS232" s="159"/>
      <c r="CT232" s="159"/>
      <c r="CU232" s="159"/>
      <c r="CV232" s="159"/>
      <c r="CW232" s="159"/>
      <c r="CX232" s="159"/>
      <c r="CY232" s="159"/>
      <c r="CZ232" s="159"/>
      <c r="DA232" s="223"/>
    </row>
    <row r="233" spans="2:105" x14ac:dyDescent="0.25">
      <c r="B233" s="222"/>
      <c r="C233" s="159"/>
      <c r="D233" s="159" t="s">
        <v>2147</v>
      </c>
      <c r="E233" s="159"/>
      <c r="F233" s="159" t="s">
        <v>1329</v>
      </c>
      <c r="G233" s="159"/>
      <c r="H233" s="159" t="s">
        <v>1098</v>
      </c>
      <c r="I233" s="159"/>
      <c r="J233" s="159" t="s">
        <v>1342</v>
      </c>
      <c r="K233" s="159" t="s">
        <v>1827</v>
      </c>
      <c r="L233" s="159"/>
      <c r="M233" s="159"/>
      <c r="N233" s="159" t="s">
        <v>1342</v>
      </c>
      <c r="O233" s="159"/>
      <c r="P233" s="159"/>
      <c r="Q233" s="159"/>
      <c r="R233" s="159"/>
      <c r="S233" s="159" t="s">
        <v>2054</v>
      </c>
      <c r="T233" s="159" t="s">
        <v>219</v>
      </c>
      <c r="U233" s="159" t="s">
        <v>219</v>
      </c>
      <c r="V233" s="159"/>
      <c r="W233" s="159"/>
      <c r="X233" s="159"/>
      <c r="Y233" s="159"/>
      <c r="Z233" s="159"/>
      <c r="AA233" s="159"/>
      <c r="AB233" s="159"/>
      <c r="AC233" s="159"/>
      <c r="AD233" s="159"/>
      <c r="AE233" s="159"/>
      <c r="AF233" s="159"/>
      <c r="AG233" s="159"/>
      <c r="AH233" s="159"/>
      <c r="AI233" s="159"/>
      <c r="AJ233" s="159"/>
      <c r="AK233" s="159" t="s">
        <v>1342</v>
      </c>
      <c r="AL233" s="159" t="s">
        <v>1346</v>
      </c>
      <c r="AM233" s="159" t="s">
        <v>1342</v>
      </c>
      <c r="AN233" s="159" t="s">
        <v>1501</v>
      </c>
      <c r="AO233" s="159" t="s">
        <v>219</v>
      </c>
      <c r="AP233" s="159" t="s">
        <v>3593</v>
      </c>
      <c r="AQ233" s="159" t="s">
        <v>2694</v>
      </c>
      <c r="AR233" s="159" t="s">
        <v>1348</v>
      </c>
      <c r="AS233" s="159"/>
      <c r="AT233" s="159"/>
      <c r="AU233" s="159"/>
      <c r="AV233" s="159"/>
      <c r="AW233" s="159"/>
      <c r="AX233" s="159"/>
      <c r="AY233" s="159"/>
      <c r="AZ233" s="159"/>
      <c r="BA233" s="159"/>
      <c r="BB233" s="159"/>
      <c r="BC233" s="159"/>
      <c r="BD233" s="159"/>
      <c r="BE233" s="159"/>
      <c r="BF233" s="159"/>
      <c r="BG233" s="159"/>
      <c r="BH233" s="159"/>
      <c r="BI233" s="159"/>
      <c r="BJ233" s="159"/>
      <c r="BK233" s="159"/>
      <c r="BL233" s="159"/>
      <c r="BM233" s="159"/>
      <c r="BN233" s="159"/>
      <c r="BO233" s="159"/>
      <c r="BP233" s="159"/>
      <c r="BQ233" s="159"/>
      <c r="BR233" s="159"/>
      <c r="BS233" s="159"/>
      <c r="BT233" s="159"/>
      <c r="BU233" s="159"/>
      <c r="BV233" s="159"/>
      <c r="BW233" s="159"/>
      <c r="BX233" s="159"/>
      <c r="BY233" s="159"/>
      <c r="BZ233" s="159"/>
      <c r="CA233" s="159"/>
      <c r="CB233" s="159"/>
      <c r="CC233" s="159"/>
      <c r="CD233" s="159"/>
      <c r="CE233" s="159"/>
      <c r="CF233" s="159"/>
      <c r="CG233" s="159"/>
      <c r="CH233" s="159"/>
      <c r="CI233" s="159"/>
      <c r="CJ233" s="159"/>
      <c r="CK233" s="159"/>
      <c r="CL233" s="159"/>
      <c r="CM233" s="159"/>
      <c r="CN233" s="159"/>
      <c r="CO233" s="159"/>
      <c r="CP233" s="159"/>
      <c r="CQ233" s="159"/>
      <c r="CR233" s="159"/>
      <c r="CS233" s="159"/>
      <c r="CT233" s="159"/>
      <c r="CU233" s="159"/>
      <c r="CV233" s="159"/>
      <c r="CW233" s="159"/>
      <c r="CX233" s="159"/>
      <c r="CY233" s="159"/>
      <c r="CZ233" s="159"/>
      <c r="DA233" s="223"/>
    </row>
    <row r="234" spans="2:105" x14ac:dyDescent="0.25">
      <c r="B234" s="222"/>
      <c r="C234" s="159" t="s">
        <v>2151</v>
      </c>
      <c r="D234" s="159" t="s">
        <v>2152</v>
      </c>
      <c r="E234" s="159" t="s">
        <v>119</v>
      </c>
      <c r="F234" s="159" t="s">
        <v>1339</v>
      </c>
      <c r="G234" s="159"/>
      <c r="H234" s="159" t="s">
        <v>1098</v>
      </c>
      <c r="I234" s="159"/>
      <c r="J234" s="159" t="s">
        <v>1342</v>
      </c>
      <c r="K234" s="159" t="s">
        <v>1426</v>
      </c>
      <c r="L234" s="159" t="s">
        <v>3901</v>
      </c>
      <c r="M234" s="159" t="s">
        <v>2299</v>
      </c>
      <c r="N234" s="159" t="s">
        <v>1342</v>
      </c>
      <c r="O234" s="159" t="s">
        <v>1484</v>
      </c>
      <c r="P234" s="159" t="s">
        <v>1332</v>
      </c>
      <c r="Q234" s="159" t="s">
        <v>121</v>
      </c>
      <c r="R234" s="159" t="s">
        <v>1327</v>
      </c>
      <c r="S234" s="159" t="s">
        <v>2050</v>
      </c>
      <c r="T234" s="159" t="s">
        <v>228</v>
      </c>
      <c r="U234" s="159" t="s">
        <v>228</v>
      </c>
      <c r="V234" s="159"/>
      <c r="W234" s="159"/>
      <c r="X234" s="159"/>
      <c r="Y234" s="159"/>
      <c r="Z234" s="159"/>
      <c r="AA234" s="159"/>
      <c r="AB234" s="159"/>
      <c r="AC234" s="159"/>
      <c r="AD234" s="159"/>
      <c r="AE234" s="159"/>
      <c r="AF234" s="159"/>
      <c r="AG234" s="159"/>
      <c r="AH234" s="159"/>
      <c r="AI234" s="159"/>
      <c r="AJ234" s="159"/>
      <c r="AK234" s="159" t="s">
        <v>1342</v>
      </c>
      <c r="AL234" s="159" t="s">
        <v>1346</v>
      </c>
      <c r="AM234" s="159" t="s">
        <v>1342</v>
      </c>
      <c r="AN234" s="159" t="s">
        <v>1438</v>
      </c>
      <c r="AO234" s="159" t="s">
        <v>228</v>
      </c>
      <c r="AP234" s="159" t="s">
        <v>3902</v>
      </c>
      <c r="AQ234" s="159" t="s">
        <v>3903</v>
      </c>
      <c r="AR234" s="159" t="s">
        <v>1399</v>
      </c>
      <c r="AS234" s="159" t="s">
        <v>1349</v>
      </c>
      <c r="AT234" s="159"/>
      <c r="AU234" s="159" t="s">
        <v>3901</v>
      </c>
      <c r="AV234" s="159" t="s">
        <v>1356</v>
      </c>
      <c r="AW234" s="159" t="s">
        <v>1591</v>
      </c>
      <c r="AX234" s="159" t="s">
        <v>1405</v>
      </c>
      <c r="AY234" s="159" t="s">
        <v>1561</v>
      </c>
      <c r="AZ234" s="159" t="s">
        <v>1402</v>
      </c>
      <c r="BA234" s="159" t="s">
        <v>1450</v>
      </c>
      <c r="BB234" s="159" t="s">
        <v>1403</v>
      </c>
      <c r="BC234" s="159" t="s">
        <v>2355</v>
      </c>
      <c r="BD234" s="159" t="s">
        <v>1400</v>
      </c>
      <c r="BE234" s="159" t="s">
        <v>2209</v>
      </c>
      <c r="BF234" s="159" t="s">
        <v>1355</v>
      </c>
      <c r="BG234" s="159" t="s">
        <v>1594</v>
      </c>
      <c r="BH234" s="159" t="s">
        <v>1352</v>
      </c>
      <c r="BI234" s="159" t="s">
        <v>3044</v>
      </c>
      <c r="BJ234" s="159" t="s">
        <v>1509</v>
      </c>
      <c r="BK234" s="159" t="s">
        <v>2004</v>
      </c>
      <c r="BL234" s="159" t="s">
        <v>1359</v>
      </c>
      <c r="BM234" s="159" t="s">
        <v>3904</v>
      </c>
      <c r="BN234" s="159"/>
      <c r="BO234" s="159"/>
      <c r="BP234" s="159"/>
      <c r="BQ234" s="159"/>
      <c r="BR234" s="159"/>
      <c r="BS234" s="159"/>
      <c r="BT234" s="159"/>
      <c r="BU234" s="159"/>
      <c r="BV234" s="159"/>
      <c r="BW234" s="159"/>
      <c r="BX234" s="159"/>
      <c r="BY234" s="159"/>
      <c r="BZ234" s="159"/>
      <c r="CA234" s="159"/>
      <c r="CB234" s="159"/>
      <c r="CC234" s="159"/>
      <c r="CD234" s="159"/>
      <c r="CE234" s="159"/>
      <c r="CF234" s="159"/>
      <c r="CG234" s="159"/>
      <c r="CH234" s="159"/>
      <c r="CI234" s="159"/>
      <c r="CJ234" s="159"/>
      <c r="CK234" s="159"/>
      <c r="CL234" s="159"/>
      <c r="CM234" s="159"/>
      <c r="CN234" s="159"/>
      <c r="CO234" s="159"/>
      <c r="CP234" s="159"/>
      <c r="CQ234" s="159"/>
      <c r="CR234" s="159"/>
      <c r="CS234" s="159"/>
      <c r="CT234" s="159"/>
      <c r="CU234" s="159"/>
      <c r="CV234" s="159"/>
      <c r="CW234" s="159"/>
      <c r="CX234" s="159"/>
      <c r="CY234" s="159"/>
      <c r="CZ234" s="159"/>
      <c r="DA234" s="223"/>
    </row>
    <row r="235" spans="2:105" x14ac:dyDescent="0.25">
      <c r="B235" s="222"/>
      <c r="C235" s="159" t="s">
        <v>2159</v>
      </c>
      <c r="D235" s="159" t="s">
        <v>2160</v>
      </c>
      <c r="E235" s="159" t="s">
        <v>66</v>
      </c>
      <c r="F235" s="159" t="s">
        <v>220</v>
      </c>
      <c r="G235" s="159"/>
      <c r="H235" s="159" t="s">
        <v>1098</v>
      </c>
      <c r="I235" s="159"/>
      <c r="J235" s="159" t="s">
        <v>1342</v>
      </c>
      <c r="K235" s="159" t="s">
        <v>1448</v>
      </c>
      <c r="L235" s="159" t="s">
        <v>3905</v>
      </c>
      <c r="M235" s="159" t="s">
        <v>3906</v>
      </c>
      <c r="N235" s="159" t="s">
        <v>1342</v>
      </c>
      <c r="O235" s="159" t="s">
        <v>1384</v>
      </c>
      <c r="P235" s="159" t="s">
        <v>1335</v>
      </c>
      <c r="Q235" s="159" t="s">
        <v>29</v>
      </c>
      <c r="R235" s="159" t="s">
        <v>1327</v>
      </c>
      <c r="S235" s="159" t="s">
        <v>2050</v>
      </c>
      <c r="T235" s="159" t="s">
        <v>228</v>
      </c>
      <c r="U235" s="159" t="s">
        <v>228</v>
      </c>
      <c r="V235" s="159"/>
      <c r="W235" s="159"/>
      <c r="X235" s="159"/>
      <c r="Y235" s="159"/>
      <c r="Z235" s="159"/>
      <c r="AA235" s="159"/>
      <c r="AB235" s="159"/>
      <c r="AC235" s="159"/>
      <c r="AD235" s="159"/>
      <c r="AE235" s="159"/>
      <c r="AF235" s="159"/>
      <c r="AG235" s="159"/>
      <c r="AH235" s="159"/>
      <c r="AI235" s="159"/>
      <c r="AJ235" s="159"/>
      <c r="AK235" s="159" t="s">
        <v>1342</v>
      </c>
      <c r="AL235" s="159" t="s">
        <v>1346</v>
      </c>
      <c r="AM235" s="159" t="s">
        <v>1342</v>
      </c>
      <c r="AN235" s="159" t="s">
        <v>1438</v>
      </c>
      <c r="AO235" s="159" t="s">
        <v>228</v>
      </c>
      <c r="AP235" s="159" t="s">
        <v>3902</v>
      </c>
      <c r="AQ235" s="159" t="s">
        <v>3903</v>
      </c>
      <c r="AR235" s="159" t="s">
        <v>1399</v>
      </c>
      <c r="AS235" s="159" t="s">
        <v>1363</v>
      </c>
      <c r="AT235" s="159"/>
      <c r="AU235" s="159" t="s">
        <v>3905</v>
      </c>
      <c r="AV235" s="159" t="s">
        <v>1356</v>
      </c>
      <c r="AW235" s="159" t="s">
        <v>3494</v>
      </c>
      <c r="AX235" s="159" t="s">
        <v>1405</v>
      </c>
      <c r="AY235" s="159" t="s">
        <v>3907</v>
      </c>
      <c r="AZ235" s="159" t="s">
        <v>1402</v>
      </c>
      <c r="BA235" s="159" t="s">
        <v>3908</v>
      </c>
      <c r="BB235" s="159" t="s">
        <v>1403</v>
      </c>
      <c r="BC235" s="159" t="s">
        <v>3793</v>
      </c>
      <c r="BD235" s="159" t="s">
        <v>1400</v>
      </c>
      <c r="BE235" s="159" t="s">
        <v>3909</v>
      </c>
      <c r="BF235" s="159" t="s">
        <v>1355</v>
      </c>
      <c r="BG235" s="159" t="s">
        <v>3910</v>
      </c>
      <c r="BH235" s="159" t="s">
        <v>1352</v>
      </c>
      <c r="BI235" s="159" t="s">
        <v>2009</v>
      </c>
      <c r="BJ235" s="159" t="s">
        <v>1509</v>
      </c>
      <c r="BK235" s="159" t="s">
        <v>1576</v>
      </c>
      <c r="BL235" s="159" t="s">
        <v>1359</v>
      </c>
      <c r="BM235" s="159" t="s">
        <v>3911</v>
      </c>
      <c r="BN235" s="159"/>
      <c r="BO235" s="159"/>
      <c r="BP235" s="159"/>
      <c r="BQ235" s="159"/>
      <c r="BR235" s="159"/>
      <c r="BS235" s="159"/>
      <c r="BT235" s="159"/>
      <c r="BU235" s="159"/>
      <c r="BV235" s="159"/>
      <c r="BW235" s="159"/>
      <c r="BX235" s="159"/>
      <c r="BY235" s="159"/>
      <c r="BZ235" s="159"/>
      <c r="CA235" s="159"/>
      <c r="CB235" s="159"/>
      <c r="CC235" s="159"/>
      <c r="CD235" s="159"/>
      <c r="CE235" s="159"/>
      <c r="CF235" s="159"/>
      <c r="CG235" s="159"/>
      <c r="CH235" s="159"/>
      <c r="CI235" s="159"/>
      <c r="CJ235" s="159"/>
      <c r="CK235" s="159"/>
      <c r="CL235" s="159"/>
      <c r="CM235" s="159"/>
      <c r="CN235" s="159"/>
      <c r="CO235" s="159"/>
      <c r="CP235" s="159"/>
      <c r="CQ235" s="159"/>
      <c r="CR235" s="159"/>
      <c r="CS235" s="159"/>
      <c r="CT235" s="159"/>
      <c r="CU235" s="159"/>
      <c r="CV235" s="159"/>
      <c r="CW235" s="159"/>
      <c r="CX235" s="159"/>
      <c r="CY235" s="159"/>
      <c r="CZ235" s="159"/>
      <c r="DA235" s="223"/>
    </row>
    <row r="236" spans="2:105" x14ac:dyDescent="0.25">
      <c r="B236" s="222"/>
      <c r="C236" s="159" t="s">
        <v>3912</v>
      </c>
      <c r="D236" s="159" t="s">
        <v>3913</v>
      </c>
      <c r="E236" s="159" t="s">
        <v>156</v>
      </c>
      <c r="F236" s="159" t="s">
        <v>227</v>
      </c>
      <c r="G236" s="159"/>
      <c r="H236" s="159" t="s">
        <v>1098</v>
      </c>
      <c r="I236" s="159"/>
      <c r="J236" s="159" t="s">
        <v>1342</v>
      </c>
      <c r="K236" s="159" t="s">
        <v>1599</v>
      </c>
      <c r="L236" s="159" t="s">
        <v>3914</v>
      </c>
      <c r="M236" s="159" t="s">
        <v>1769</v>
      </c>
      <c r="N236" s="159" t="s">
        <v>1342</v>
      </c>
      <c r="O236" s="159" t="s">
        <v>1363</v>
      </c>
      <c r="P236" s="159" t="s">
        <v>1328</v>
      </c>
      <c r="Q236" s="159" t="s">
        <v>13</v>
      </c>
      <c r="R236" s="159" t="s">
        <v>1327</v>
      </c>
      <c r="S236" s="159" t="s">
        <v>2050</v>
      </c>
      <c r="T236" s="159" t="s">
        <v>228</v>
      </c>
      <c r="U236" s="159" t="s">
        <v>228</v>
      </c>
      <c r="V236" s="159"/>
      <c r="W236" s="159"/>
      <c r="X236" s="159"/>
      <c r="Y236" s="159"/>
      <c r="Z236" s="159"/>
      <c r="AA236" s="159"/>
      <c r="AB236" s="159"/>
      <c r="AC236" s="159"/>
      <c r="AD236" s="159"/>
      <c r="AE236" s="159"/>
      <c r="AF236" s="159"/>
      <c r="AG236" s="159"/>
      <c r="AH236" s="159"/>
      <c r="AI236" s="159"/>
      <c r="AJ236" s="159"/>
      <c r="AK236" s="159" t="s">
        <v>1342</v>
      </c>
      <c r="AL236" s="159" t="s">
        <v>1346</v>
      </c>
      <c r="AM236" s="159" t="s">
        <v>1342</v>
      </c>
      <c r="AN236" s="159" t="s">
        <v>1438</v>
      </c>
      <c r="AO236" s="159" t="s">
        <v>228</v>
      </c>
      <c r="AP236" s="159" t="s">
        <v>3902</v>
      </c>
      <c r="AQ236" s="159" t="s">
        <v>3903</v>
      </c>
      <c r="AR236" s="159" t="s">
        <v>1399</v>
      </c>
      <c r="AS236" s="159" t="s">
        <v>1344</v>
      </c>
      <c r="AT236" s="159"/>
      <c r="AU236" s="159" t="s">
        <v>3914</v>
      </c>
      <c r="AV236" s="159" t="s">
        <v>1356</v>
      </c>
      <c r="AW236" s="159" t="s">
        <v>3915</v>
      </c>
      <c r="AX236" s="159" t="s">
        <v>1405</v>
      </c>
      <c r="AY236" s="159" t="s">
        <v>1668</v>
      </c>
      <c r="AZ236" s="159" t="s">
        <v>1402</v>
      </c>
      <c r="BA236" s="159" t="s">
        <v>3916</v>
      </c>
      <c r="BB236" s="159" t="s">
        <v>1403</v>
      </c>
      <c r="BC236" s="159" t="s">
        <v>1759</v>
      </c>
      <c r="BD236" s="159" t="s">
        <v>1400</v>
      </c>
      <c r="BE236" s="159" t="s">
        <v>1449</v>
      </c>
      <c r="BF236" s="159" t="s">
        <v>1355</v>
      </c>
      <c r="BG236" s="159" t="s">
        <v>3633</v>
      </c>
      <c r="BH236" s="159" t="s">
        <v>1352</v>
      </c>
      <c r="BI236" s="159" t="s">
        <v>3917</v>
      </c>
      <c r="BJ236" s="159" t="s">
        <v>1509</v>
      </c>
      <c r="BK236" s="159" t="s">
        <v>3918</v>
      </c>
      <c r="BL236" s="159" t="s">
        <v>1359</v>
      </c>
      <c r="BM236" s="159" t="s">
        <v>2340</v>
      </c>
      <c r="BN236" s="159"/>
      <c r="BO236" s="159"/>
      <c r="BP236" s="159"/>
      <c r="BQ236" s="159"/>
      <c r="BR236" s="159"/>
      <c r="BS236" s="159"/>
      <c r="BT236" s="159"/>
      <c r="BU236" s="159"/>
      <c r="BV236" s="159"/>
      <c r="BW236" s="159"/>
      <c r="BX236" s="159"/>
      <c r="BY236" s="159"/>
      <c r="BZ236" s="159"/>
      <c r="CA236" s="159"/>
      <c r="CB236" s="159"/>
      <c r="CC236" s="159"/>
      <c r="CD236" s="159"/>
      <c r="CE236" s="159"/>
      <c r="CF236" s="159"/>
      <c r="CG236" s="159"/>
      <c r="CH236" s="159"/>
      <c r="CI236" s="159"/>
      <c r="CJ236" s="159"/>
      <c r="CK236" s="159"/>
      <c r="CL236" s="159"/>
      <c r="CM236" s="159"/>
      <c r="CN236" s="159"/>
      <c r="CO236" s="159"/>
      <c r="CP236" s="159"/>
      <c r="CQ236" s="159"/>
      <c r="CR236" s="159"/>
      <c r="CS236" s="159"/>
      <c r="CT236" s="159"/>
      <c r="CU236" s="159"/>
      <c r="CV236" s="159"/>
      <c r="CW236" s="159"/>
      <c r="CX236" s="159"/>
      <c r="CY236" s="159"/>
      <c r="CZ236" s="159"/>
      <c r="DA236" s="223"/>
    </row>
    <row r="237" spans="2:105" x14ac:dyDescent="0.25">
      <c r="B237" s="222"/>
      <c r="C237" s="159" t="s">
        <v>2162</v>
      </c>
      <c r="D237" s="159" t="s">
        <v>2163</v>
      </c>
      <c r="E237" s="159" t="s">
        <v>398</v>
      </c>
      <c r="F237" s="159" t="s">
        <v>216</v>
      </c>
      <c r="G237" s="159"/>
      <c r="H237" s="159" t="s">
        <v>1098</v>
      </c>
      <c r="I237" s="159"/>
      <c r="J237" s="159" t="s">
        <v>1342</v>
      </c>
      <c r="K237" s="159" t="s">
        <v>1423</v>
      </c>
      <c r="L237" s="159" t="s">
        <v>3919</v>
      </c>
      <c r="M237" s="159" t="s">
        <v>3920</v>
      </c>
      <c r="N237" s="159" t="s">
        <v>1342</v>
      </c>
      <c r="O237" s="159" t="s">
        <v>1344</v>
      </c>
      <c r="P237" s="159" t="s">
        <v>1326</v>
      </c>
      <c r="Q237" s="159" t="s">
        <v>1236</v>
      </c>
      <c r="R237" s="159" t="s">
        <v>1327</v>
      </c>
      <c r="S237" s="159" t="s">
        <v>2050</v>
      </c>
      <c r="T237" s="159" t="s">
        <v>228</v>
      </c>
      <c r="U237" s="159" t="s">
        <v>228</v>
      </c>
      <c r="V237" s="159"/>
      <c r="W237" s="159"/>
      <c r="X237" s="159"/>
      <c r="Y237" s="159"/>
      <c r="Z237" s="159"/>
      <c r="AA237" s="159"/>
      <c r="AB237" s="159"/>
      <c r="AC237" s="159"/>
      <c r="AD237" s="159"/>
      <c r="AE237" s="159"/>
      <c r="AF237" s="159"/>
      <c r="AG237" s="159"/>
      <c r="AH237" s="159"/>
      <c r="AI237" s="159"/>
      <c r="AJ237" s="159"/>
      <c r="AK237" s="159" t="s">
        <v>1342</v>
      </c>
      <c r="AL237" s="159" t="s">
        <v>1346</v>
      </c>
      <c r="AM237" s="159" t="s">
        <v>1342</v>
      </c>
      <c r="AN237" s="159" t="s">
        <v>1438</v>
      </c>
      <c r="AO237" s="159" t="s">
        <v>228</v>
      </c>
      <c r="AP237" s="159" t="s">
        <v>3902</v>
      </c>
      <c r="AQ237" s="159" t="s">
        <v>3903</v>
      </c>
      <c r="AR237" s="159" t="s">
        <v>1399</v>
      </c>
      <c r="AS237" s="159" t="s">
        <v>1375</v>
      </c>
      <c r="AT237" s="159"/>
      <c r="AU237" s="159" t="s">
        <v>3919</v>
      </c>
      <c r="AV237" s="159" t="s">
        <v>1356</v>
      </c>
      <c r="AW237" s="159" t="s">
        <v>3261</v>
      </c>
      <c r="AX237" s="159" t="s">
        <v>1405</v>
      </c>
      <c r="AY237" s="159" t="s">
        <v>2179</v>
      </c>
      <c r="AZ237" s="159" t="s">
        <v>1402</v>
      </c>
      <c r="BA237" s="159" t="s">
        <v>2003</v>
      </c>
      <c r="BB237" s="159" t="s">
        <v>1403</v>
      </c>
      <c r="BC237" s="159" t="s">
        <v>3921</v>
      </c>
      <c r="BD237" s="159" t="s">
        <v>1400</v>
      </c>
      <c r="BE237" s="159" t="s">
        <v>2252</v>
      </c>
      <c r="BF237" s="159" t="s">
        <v>1355</v>
      </c>
      <c r="BG237" s="159" t="s">
        <v>3922</v>
      </c>
      <c r="BH237" s="159" t="s">
        <v>1352</v>
      </c>
      <c r="BI237" s="159" t="s">
        <v>3923</v>
      </c>
      <c r="BJ237" s="159" t="s">
        <v>1509</v>
      </c>
      <c r="BK237" s="159" t="s">
        <v>3924</v>
      </c>
      <c r="BL237" s="159" t="s">
        <v>1359</v>
      </c>
      <c r="BM237" s="159" t="s">
        <v>3925</v>
      </c>
      <c r="BN237" s="159"/>
      <c r="BO237" s="159"/>
      <c r="BP237" s="159"/>
      <c r="BQ237" s="159"/>
      <c r="BR237" s="159"/>
      <c r="BS237" s="159"/>
      <c r="BT237" s="159"/>
      <c r="BU237" s="159"/>
      <c r="BV237" s="159"/>
      <c r="BW237" s="159"/>
      <c r="BX237" s="159"/>
      <c r="BY237" s="159"/>
      <c r="BZ237" s="159"/>
      <c r="CA237" s="159"/>
      <c r="CB237" s="159"/>
      <c r="CC237" s="159"/>
      <c r="CD237" s="159"/>
      <c r="CE237" s="159"/>
      <c r="CF237" s="159"/>
      <c r="CG237" s="159"/>
      <c r="CH237" s="159"/>
      <c r="CI237" s="159"/>
      <c r="CJ237" s="159"/>
      <c r="CK237" s="159"/>
      <c r="CL237" s="159"/>
      <c r="CM237" s="159"/>
      <c r="CN237" s="159"/>
      <c r="CO237" s="159"/>
      <c r="CP237" s="159"/>
      <c r="CQ237" s="159"/>
      <c r="CR237" s="159"/>
      <c r="CS237" s="159"/>
      <c r="CT237" s="159"/>
      <c r="CU237" s="159"/>
      <c r="CV237" s="159"/>
      <c r="CW237" s="159"/>
      <c r="CX237" s="159"/>
      <c r="CY237" s="159"/>
      <c r="CZ237" s="159"/>
      <c r="DA237" s="223"/>
    </row>
    <row r="238" spans="2:105" x14ac:dyDescent="0.25">
      <c r="B238" s="222"/>
      <c r="C238" s="159" t="s">
        <v>2170</v>
      </c>
      <c r="D238" s="159" t="s">
        <v>2171</v>
      </c>
      <c r="E238" s="159" t="s">
        <v>20</v>
      </c>
      <c r="F238" s="159" t="s">
        <v>241</v>
      </c>
      <c r="G238" s="159"/>
      <c r="H238" s="159" t="s">
        <v>1098</v>
      </c>
      <c r="I238" s="159"/>
      <c r="J238" s="159" t="s">
        <v>1342</v>
      </c>
      <c r="K238" s="159" t="s">
        <v>1534</v>
      </c>
      <c r="L238" s="159" t="s">
        <v>2254</v>
      </c>
      <c r="M238" s="159" t="s">
        <v>3926</v>
      </c>
      <c r="N238" s="159" t="s">
        <v>1342</v>
      </c>
      <c r="O238" s="159" t="s">
        <v>1344</v>
      </c>
      <c r="P238" s="159" t="s">
        <v>1326</v>
      </c>
      <c r="Q238" s="159" t="s">
        <v>1236</v>
      </c>
      <c r="R238" s="159" t="s">
        <v>1327</v>
      </c>
      <c r="S238" s="159" t="s">
        <v>2050</v>
      </c>
      <c r="T238" s="159" t="s">
        <v>228</v>
      </c>
      <c r="U238" s="159" t="s">
        <v>228</v>
      </c>
      <c r="V238" s="159"/>
      <c r="W238" s="159"/>
      <c r="X238" s="159"/>
      <c r="Y238" s="159"/>
      <c r="Z238" s="159"/>
      <c r="AA238" s="159"/>
      <c r="AB238" s="159"/>
      <c r="AC238" s="159"/>
      <c r="AD238" s="159"/>
      <c r="AE238" s="159"/>
      <c r="AF238" s="159"/>
      <c r="AG238" s="159"/>
      <c r="AH238" s="159"/>
      <c r="AI238" s="159"/>
      <c r="AJ238" s="159"/>
      <c r="AK238" s="159" t="s">
        <v>1342</v>
      </c>
      <c r="AL238" s="159" t="s">
        <v>1346</v>
      </c>
      <c r="AM238" s="159" t="s">
        <v>1342</v>
      </c>
      <c r="AN238" s="159" t="s">
        <v>1438</v>
      </c>
      <c r="AO238" s="159" t="s">
        <v>228</v>
      </c>
      <c r="AP238" s="159" t="s">
        <v>3902</v>
      </c>
      <c r="AQ238" s="159" t="s">
        <v>3903</v>
      </c>
      <c r="AR238" s="159" t="s">
        <v>1399</v>
      </c>
      <c r="AS238" s="159" t="s">
        <v>1384</v>
      </c>
      <c r="AT238" s="159"/>
      <c r="AU238" s="159" t="s">
        <v>2254</v>
      </c>
      <c r="AV238" s="159" t="s">
        <v>1356</v>
      </c>
      <c r="AW238" s="159" t="s">
        <v>2072</v>
      </c>
      <c r="AX238" s="159" t="s">
        <v>1405</v>
      </c>
      <c r="AY238" s="159" t="s">
        <v>1915</v>
      </c>
      <c r="AZ238" s="159" t="s">
        <v>1402</v>
      </c>
      <c r="BA238" s="159" t="s">
        <v>3927</v>
      </c>
      <c r="BB238" s="159" t="s">
        <v>1403</v>
      </c>
      <c r="BC238" s="159" t="s">
        <v>3928</v>
      </c>
      <c r="BD238" s="159" t="s">
        <v>1400</v>
      </c>
      <c r="BE238" s="159" t="s">
        <v>3929</v>
      </c>
      <c r="BF238" s="159" t="s">
        <v>1355</v>
      </c>
      <c r="BG238" s="159" t="s">
        <v>2146</v>
      </c>
      <c r="BH238" s="159" t="s">
        <v>1352</v>
      </c>
      <c r="BI238" s="159" t="s">
        <v>3269</v>
      </c>
      <c r="BJ238" s="159" t="s">
        <v>1509</v>
      </c>
      <c r="BK238" s="159" t="s">
        <v>3930</v>
      </c>
      <c r="BL238" s="159" t="s">
        <v>1359</v>
      </c>
      <c r="BM238" s="159" t="s">
        <v>3931</v>
      </c>
      <c r="BN238" s="159"/>
      <c r="BO238" s="159"/>
      <c r="BP238" s="159"/>
      <c r="BQ238" s="159"/>
      <c r="BR238" s="159"/>
      <c r="BS238" s="159"/>
      <c r="BT238" s="159"/>
      <c r="BU238" s="159"/>
      <c r="BV238" s="159"/>
      <c r="BW238" s="159"/>
      <c r="BX238" s="159"/>
      <c r="BY238" s="159"/>
      <c r="BZ238" s="159"/>
      <c r="CA238" s="159"/>
      <c r="CB238" s="159"/>
      <c r="CC238" s="159"/>
      <c r="CD238" s="159"/>
      <c r="CE238" s="159"/>
      <c r="CF238" s="159"/>
      <c r="CG238" s="159"/>
      <c r="CH238" s="159"/>
      <c r="CI238" s="159"/>
      <c r="CJ238" s="159"/>
      <c r="CK238" s="159"/>
      <c r="CL238" s="159"/>
      <c r="CM238" s="159"/>
      <c r="CN238" s="159"/>
      <c r="CO238" s="159"/>
      <c r="CP238" s="159"/>
      <c r="CQ238" s="159"/>
      <c r="CR238" s="159"/>
      <c r="CS238" s="159"/>
      <c r="CT238" s="159"/>
      <c r="CU238" s="159"/>
      <c r="CV238" s="159"/>
      <c r="CW238" s="159"/>
      <c r="CX238" s="159"/>
      <c r="CY238" s="159"/>
      <c r="CZ238" s="159"/>
      <c r="DA238" s="223"/>
    </row>
    <row r="239" spans="2:105" x14ac:dyDescent="0.25">
      <c r="B239" s="222"/>
      <c r="C239" s="159" t="s">
        <v>3932</v>
      </c>
      <c r="D239" s="159" t="s">
        <v>3933</v>
      </c>
      <c r="E239" s="159" t="s">
        <v>49</v>
      </c>
      <c r="F239" s="159" t="s">
        <v>224</v>
      </c>
      <c r="G239" s="159"/>
      <c r="H239" s="159" t="s">
        <v>1098</v>
      </c>
      <c r="I239" s="159"/>
      <c r="J239" s="159" t="s">
        <v>1342</v>
      </c>
      <c r="K239" s="159" t="s">
        <v>1362</v>
      </c>
      <c r="L239" s="159" t="s">
        <v>3934</v>
      </c>
      <c r="M239" s="159" t="s">
        <v>2098</v>
      </c>
      <c r="N239" s="159" t="s">
        <v>1342</v>
      </c>
      <c r="O239" s="159" t="s">
        <v>1363</v>
      </c>
      <c r="P239" s="159" t="s">
        <v>1328</v>
      </c>
      <c r="Q239" s="159" t="s">
        <v>13</v>
      </c>
      <c r="R239" s="159" t="s">
        <v>1327</v>
      </c>
      <c r="S239" s="159" t="s">
        <v>2050</v>
      </c>
      <c r="T239" s="159" t="s">
        <v>228</v>
      </c>
      <c r="U239" s="159" t="s">
        <v>228</v>
      </c>
      <c r="V239" s="159"/>
      <c r="W239" s="159"/>
      <c r="X239" s="159"/>
      <c r="Y239" s="159"/>
      <c r="Z239" s="159"/>
      <c r="AA239" s="159"/>
      <c r="AB239" s="159"/>
      <c r="AC239" s="159"/>
      <c r="AD239" s="159"/>
      <c r="AE239" s="159"/>
      <c r="AF239" s="159"/>
      <c r="AG239" s="159"/>
      <c r="AH239" s="159"/>
      <c r="AI239" s="159"/>
      <c r="AJ239" s="159"/>
      <c r="AK239" s="159" t="s">
        <v>1342</v>
      </c>
      <c r="AL239" s="159" t="s">
        <v>1346</v>
      </c>
      <c r="AM239" s="159" t="s">
        <v>1342</v>
      </c>
      <c r="AN239" s="159" t="s">
        <v>1438</v>
      </c>
      <c r="AO239" s="159" t="s">
        <v>228</v>
      </c>
      <c r="AP239" s="159" t="s">
        <v>3902</v>
      </c>
      <c r="AQ239" s="159" t="s">
        <v>3903</v>
      </c>
      <c r="AR239" s="159" t="s">
        <v>1399</v>
      </c>
      <c r="AS239" s="159" t="s">
        <v>1477</v>
      </c>
      <c r="AT239" s="159"/>
      <c r="AU239" s="159" t="s">
        <v>3934</v>
      </c>
      <c r="AV239" s="159" t="s">
        <v>1356</v>
      </c>
      <c r="AW239" s="159" t="s">
        <v>1896</v>
      </c>
      <c r="AX239" s="159" t="s">
        <v>1405</v>
      </c>
      <c r="AY239" s="159" t="s">
        <v>3935</v>
      </c>
      <c r="AZ239" s="159" t="s">
        <v>1402</v>
      </c>
      <c r="BA239" s="159" t="s">
        <v>3910</v>
      </c>
      <c r="BB239" s="159" t="s">
        <v>1403</v>
      </c>
      <c r="BC239" s="159" t="s">
        <v>3150</v>
      </c>
      <c r="BD239" s="159" t="s">
        <v>1400</v>
      </c>
      <c r="BE239" s="159" t="s">
        <v>2045</v>
      </c>
      <c r="BF239" s="159" t="s">
        <v>1355</v>
      </c>
      <c r="BG239" s="159" t="s">
        <v>3936</v>
      </c>
      <c r="BH239" s="159" t="s">
        <v>1352</v>
      </c>
      <c r="BI239" s="159" t="s">
        <v>2183</v>
      </c>
      <c r="BJ239" s="159" t="s">
        <v>1509</v>
      </c>
      <c r="BK239" s="159" t="s">
        <v>3937</v>
      </c>
      <c r="BL239" s="159" t="s">
        <v>1359</v>
      </c>
      <c r="BM239" s="159" t="s">
        <v>3886</v>
      </c>
      <c r="BN239" s="159"/>
      <c r="BO239" s="159"/>
      <c r="BP239" s="159"/>
      <c r="BQ239" s="159"/>
      <c r="BR239" s="159"/>
      <c r="BS239" s="159"/>
      <c r="BT239" s="159"/>
      <c r="BU239" s="159"/>
      <c r="BV239" s="159"/>
      <c r="BW239" s="159"/>
      <c r="BX239" s="159"/>
      <c r="BY239" s="159"/>
      <c r="BZ239" s="159"/>
      <c r="CA239" s="159"/>
      <c r="CB239" s="159"/>
      <c r="CC239" s="159"/>
      <c r="CD239" s="159"/>
      <c r="CE239" s="159"/>
      <c r="CF239" s="159"/>
      <c r="CG239" s="159"/>
      <c r="CH239" s="159"/>
      <c r="CI239" s="159"/>
      <c r="CJ239" s="159"/>
      <c r="CK239" s="159"/>
      <c r="CL239" s="159"/>
      <c r="CM239" s="159"/>
      <c r="CN239" s="159"/>
      <c r="CO239" s="159"/>
      <c r="CP239" s="159"/>
      <c r="CQ239" s="159"/>
      <c r="CR239" s="159"/>
      <c r="CS239" s="159"/>
      <c r="CT239" s="159"/>
      <c r="CU239" s="159"/>
      <c r="CV239" s="159"/>
      <c r="CW239" s="159"/>
      <c r="CX239" s="159"/>
      <c r="CY239" s="159"/>
      <c r="CZ239" s="159"/>
      <c r="DA239" s="223"/>
    </row>
    <row r="240" spans="2:105" x14ac:dyDescent="0.25">
      <c r="B240" s="222"/>
      <c r="C240" s="159" t="s">
        <v>2001</v>
      </c>
      <c r="D240" s="159" t="s">
        <v>3938</v>
      </c>
      <c r="E240" s="159" t="s">
        <v>186</v>
      </c>
      <c r="F240" s="159" t="s">
        <v>192</v>
      </c>
      <c r="G240" s="159"/>
      <c r="H240" s="159" t="s">
        <v>1098</v>
      </c>
      <c r="I240" s="159"/>
      <c r="J240" s="159" t="s">
        <v>1342</v>
      </c>
      <c r="K240" s="159" t="s">
        <v>1561</v>
      </c>
      <c r="L240" s="159"/>
      <c r="M240" s="159"/>
      <c r="N240" s="159" t="s">
        <v>1349</v>
      </c>
      <c r="O240" s="159" t="s">
        <v>1348</v>
      </c>
      <c r="P240" s="159" t="s">
        <v>7</v>
      </c>
      <c r="Q240" s="159" t="s">
        <v>7</v>
      </c>
      <c r="R240" s="159" t="s">
        <v>1327</v>
      </c>
      <c r="S240" s="159" t="s">
        <v>2050</v>
      </c>
      <c r="T240" s="159" t="s">
        <v>228</v>
      </c>
      <c r="U240" s="159" t="s">
        <v>228</v>
      </c>
      <c r="V240" s="159"/>
      <c r="W240" s="159"/>
      <c r="X240" s="159"/>
      <c r="Y240" s="159"/>
      <c r="Z240" s="159"/>
      <c r="AA240" s="159"/>
      <c r="AB240" s="159"/>
      <c r="AC240" s="159"/>
      <c r="AD240" s="159"/>
      <c r="AE240" s="159"/>
      <c r="AF240" s="159"/>
      <c r="AG240" s="159"/>
      <c r="AH240" s="159"/>
      <c r="AI240" s="159"/>
      <c r="AJ240" s="159"/>
      <c r="AK240" s="159" t="s">
        <v>1342</v>
      </c>
      <c r="AL240" s="159" t="s">
        <v>1346</v>
      </c>
      <c r="AM240" s="159" t="s">
        <v>1342</v>
      </c>
      <c r="AN240" s="159" t="s">
        <v>1438</v>
      </c>
      <c r="AO240" s="159" t="s">
        <v>228</v>
      </c>
      <c r="AP240" s="159" t="s">
        <v>3902</v>
      </c>
      <c r="AQ240" s="159" t="s">
        <v>3903</v>
      </c>
      <c r="AR240" s="159" t="s">
        <v>1399</v>
      </c>
      <c r="AS240" s="159"/>
      <c r="AT240" s="159"/>
      <c r="AU240" s="159"/>
      <c r="AV240" s="159"/>
      <c r="AW240" s="159"/>
      <c r="AX240" s="159"/>
      <c r="AY240" s="159"/>
      <c r="AZ240" s="159"/>
      <c r="BA240" s="159"/>
      <c r="BB240" s="159"/>
      <c r="BC240" s="159"/>
      <c r="BD240" s="159"/>
      <c r="BE240" s="159"/>
      <c r="BF240" s="159"/>
      <c r="BG240" s="159"/>
      <c r="BH240" s="159"/>
      <c r="BI240" s="159"/>
      <c r="BJ240" s="159"/>
      <c r="BK240" s="159"/>
      <c r="BL240" s="159"/>
      <c r="BM240" s="159"/>
      <c r="BN240" s="159"/>
      <c r="BO240" s="159"/>
      <c r="BP240" s="159"/>
      <c r="BQ240" s="159"/>
      <c r="BR240" s="159"/>
      <c r="BS240" s="159"/>
      <c r="BT240" s="159"/>
      <c r="BU240" s="159"/>
      <c r="BV240" s="159"/>
      <c r="BW240" s="159"/>
      <c r="BX240" s="159"/>
      <c r="BY240" s="159"/>
      <c r="BZ240" s="159"/>
      <c r="CA240" s="159"/>
      <c r="CB240" s="159"/>
      <c r="CC240" s="159"/>
      <c r="CD240" s="159"/>
      <c r="CE240" s="159"/>
      <c r="CF240" s="159"/>
      <c r="CG240" s="159"/>
      <c r="CH240" s="159"/>
      <c r="CI240" s="159"/>
      <c r="CJ240" s="159"/>
      <c r="CK240" s="159"/>
      <c r="CL240" s="159"/>
      <c r="CM240" s="159"/>
      <c r="CN240" s="159"/>
      <c r="CO240" s="159"/>
      <c r="CP240" s="159"/>
      <c r="CQ240" s="159"/>
      <c r="CR240" s="159"/>
      <c r="CS240" s="159"/>
      <c r="CT240" s="159"/>
      <c r="CU240" s="159"/>
      <c r="CV240" s="159"/>
      <c r="CW240" s="159"/>
      <c r="CX240" s="159"/>
      <c r="CY240" s="159"/>
      <c r="CZ240" s="159"/>
      <c r="DA240" s="223"/>
    </row>
    <row r="241" spans="2:105" x14ac:dyDescent="0.25">
      <c r="B241" s="222"/>
      <c r="C241" s="159"/>
      <c r="D241" s="159" t="s">
        <v>2168</v>
      </c>
      <c r="E241" s="159"/>
      <c r="F241" s="159" t="s">
        <v>1329</v>
      </c>
      <c r="G241" s="159"/>
      <c r="H241" s="159" t="s">
        <v>1098</v>
      </c>
      <c r="I241" s="159"/>
      <c r="J241" s="159" t="s">
        <v>1342</v>
      </c>
      <c r="K241" s="159" t="s">
        <v>1374</v>
      </c>
      <c r="L241" s="159"/>
      <c r="M241" s="159"/>
      <c r="N241" s="159" t="s">
        <v>1342</v>
      </c>
      <c r="O241" s="159"/>
      <c r="P241" s="159"/>
      <c r="Q241" s="159"/>
      <c r="R241" s="159"/>
      <c r="S241" s="159" t="s">
        <v>2050</v>
      </c>
      <c r="T241" s="159" t="s">
        <v>228</v>
      </c>
      <c r="U241" s="159" t="s">
        <v>228</v>
      </c>
      <c r="V241" s="159"/>
      <c r="W241" s="159"/>
      <c r="X241" s="159"/>
      <c r="Y241" s="159"/>
      <c r="Z241" s="159"/>
      <c r="AA241" s="159"/>
      <c r="AB241" s="159"/>
      <c r="AC241" s="159"/>
      <c r="AD241" s="159"/>
      <c r="AE241" s="159"/>
      <c r="AF241" s="159"/>
      <c r="AG241" s="159"/>
      <c r="AH241" s="159"/>
      <c r="AI241" s="159"/>
      <c r="AJ241" s="159"/>
      <c r="AK241" s="159" t="s">
        <v>1342</v>
      </c>
      <c r="AL241" s="159" t="s">
        <v>1346</v>
      </c>
      <c r="AM241" s="159" t="s">
        <v>1342</v>
      </c>
      <c r="AN241" s="159" t="s">
        <v>1438</v>
      </c>
      <c r="AO241" s="159" t="s">
        <v>228</v>
      </c>
      <c r="AP241" s="159" t="s">
        <v>3902</v>
      </c>
      <c r="AQ241" s="159" t="s">
        <v>3903</v>
      </c>
      <c r="AR241" s="159" t="s">
        <v>1399</v>
      </c>
      <c r="AS241" s="159"/>
      <c r="AT241" s="159"/>
      <c r="AU241" s="159"/>
      <c r="AV241" s="159"/>
      <c r="AW241" s="159"/>
      <c r="AX241" s="159"/>
      <c r="AY241" s="159"/>
      <c r="AZ241" s="159"/>
      <c r="BA241" s="159"/>
      <c r="BB241" s="159"/>
      <c r="BC241" s="159"/>
      <c r="BD241" s="159"/>
      <c r="BE241" s="159"/>
      <c r="BF241" s="159"/>
      <c r="BG241" s="159"/>
      <c r="BH241" s="159"/>
      <c r="BI241" s="159"/>
      <c r="BJ241" s="159"/>
      <c r="BK241" s="159"/>
      <c r="BL241" s="159"/>
      <c r="BM241" s="159"/>
      <c r="BN241" s="159"/>
      <c r="BO241" s="159"/>
      <c r="BP241" s="159"/>
      <c r="BQ241" s="159"/>
      <c r="BR241" s="159"/>
      <c r="BS241" s="159"/>
      <c r="BT241" s="159"/>
      <c r="BU241" s="159"/>
      <c r="BV241" s="159"/>
      <c r="BW241" s="159"/>
      <c r="BX241" s="159"/>
      <c r="BY241" s="159"/>
      <c r="BZ241" s="159"/>
      <c r="CA241" s="159"/>
      <c r="CB241" s="159"/>
      <c r="CC241" s="159"/>
      <c r="CD241" s="159"/>
      <c r="CE241" s="159"/>
      <c r="CF241" s="159"/>
      <c r="CG241" s="159"/>
      <c r="CH241" s="159"/>
      <c r="CI241" s="159"/>
      <c r="CJ241" s="159"/>
      <c r="CK241" s="159"/>
      <c r="CL241" s="159"/>
      <c r="CM241" s="159"/>
      <c r="CN241" s="159"/>
      <c r="CO241" s="159"/>
      <c r="CP241" s="159"/>
      <c r="CQ241" s="159"/>
      <c r="CR241" s="159"/>
      <c r="CS241" s="159"/>
      <c r="CT241" s="159"/>
      <c r="CU241" s="159"/>
      <c r="CV241" s="159"/>
      <c r="CW241" s="159"/>
      <c r="CX241" s="159"/>
      <c r="CY241" s="159"/>
      <c r="CZ241" s="159"/>
      <c r="DA241" s="223"/>
    </row>
    <row r="242" spans="2:105" x14ac:dyDescent="0.25">
      <c r="B242" s="222"/>
      <c r="C242" s="159"/>
      <c r="D242" s="159" t="s">
        <v>2169</v>
      </c>
      <c r="E242" s="159"/>
      <c r="F242" s="159" t="s">
        <v>1329</v>
      </c>
      <c r="G242" s="159"/>
      <c r="H242" s="159" t="s">
        <v>1098</v>
      </c>
      <c r="I242" s="159"/>
      <c r="J242" s="159" t="s">
        <v>1342</v>
      </c>
      <c r="K242" s="159" t="s">
        <v>1482</v>
      </c>
      <c r="L242" s="159"/>
      <c r="M242" s="159"/>
      <c r="N242" s="159" t="s">
        <v>1342</v>
      </c>
      <c r="O242" s="159"/>
      <c r="P242" s="159"/>
      <c r="Q242" s="159"/>
      <c r="R242" s="159"/>
      <c r="S242" s="159" t="s">
        <v>2050</v>
      </c>
      <c r="T242" s="159" t="s">
        <v>228</v>
      </c>
      <c r="U242" s="159" t="s">
        <v>228</v>
      </c>
      <c r="V242" s="159"/>
      <c r="W242" s="159"/>
      <c r="X242" s="159"/>
      <c r="Y242" s="159"/>
      <c r="Z242" s="159"/>
      <c r="AA242" s="159"/>
      <c r="AB242" s="159"/>
      <c r="AC242" s="159"/>
      <c r="AD242" s="159"/>
      <c r="AE242" s="159"/>
      <c r="AF242" s="159"/>
      <c r="AG242" s="159"/>
      <c r="AH242" s="159"/>
      <c r="AI242" s="159"/>
      <c r="AJ242" s="159"/>
      <c r="AK242" s="159" t="s">
        <v>1342</v>
      </c>
      <c r="AL242" s="159" t="s">
        <v>1346</v>
      </c>
      <c r="AM242" s="159" t="s">
        <v>1342</v>
      </c>
      <c r="AN242" s="159" t="s">
        <v>1438</v>
      </c>
      <c r="AO242" s="159" t="s">
        <v>228</v>
      </c>
      <c r="AP242" s="159" t="s">
        <v>3902</v>
      </c>
      <c r="AQ242" s="159" t="s">
        <v>3903</v>
      </c>
      <c r="AR242" s="159" t="s">
        <v>1399</v>
      </c>
      <c r="AS242" s="159"/>
      <c r="AT242" s="159"/>
      <c r="AU242" s="159"/>
      <c r="AV242" s="159"/>
      <c r="AW242" s="159"/>
      <c r="AX242" s="159"/>
      <c r="AY242" s="159"/>
      <c r="AZ242" s="159"/>
      <c r="BA242" s="159"/>
      <c r="BB242" s="159"/>
      <c r="BC242" s="159"/>
      <c r="BD242" s="159"/>
      <c r="BE242" s="159"/>
      <c r="BF242" s="159"/>
      <c r="BG242" s="159"/>
      <c r="BH242" s="159"/>
      <c r="BI242" s="159"/>
      <c r="BJ242" s="159"/>
      <c r="BK242" s="159"/>
      <c r="BL242" s="159"/>
      <c r="BM242" s="159"/>
      <c r="BN242" s="159"/>
      <c r="BO242" s="159"/>
      <c r="BP242" s="159"/>
      <c r="BQ242" s="159"/>
      <c r="BR242" s="159"/>
      <c r="BS242" s="159"/>
      <c r="BT242" s="159"/>
      <c r="BU242" s="159"/>
      <c r="BV242" s="159"/>
      <c r="BW242" s="159"/>
      <c r="BX242" s="159"/>
      <c r="BY242" s="159"/>
      <c r="BZ242" s="159"/>
      <c r="CA242" s="159"/>
      <c r="CB242" s="159"/>
      <c r="CC242" s="159"/>
      <c r="CD242" s="159"/>
      <c r="CE242" s="159"/>
      <c r="CF242" s="159"/>
      <c r="CG242" s="159"/>
      <c r="CH242" s="159"/>
      <c r="CI242" s="159"/>
      <c r="CJ242" s="159"/>
      <c r="CK242" s="159"/>
      <c r="CL242" s="159"/>
      <c r="CM242" s="159"/>
      <c r="CN242" s="159"/>
      <c r="CO242" s="159"/>
      <c r="CP242" s="159"/>
      <c r="CQ242" s="159"/>
      <c r="CR242" s="159"/>
      <c r="CS242" s="159"/>
      <c r="CT242" s="159"/>
      <c r="CU242" s="159"/>
      <c r="CV242" s="159"/>
      <c r="CW242" s="159"/>
      <c r="CX242" s="159"/>
      <c r="CY242" s="159"/>
      <c r="CZ242" s="159"/>
      <c r="DA242" s="223"/>
    </row>
    <row r="243" spans="2:105" x14ac:dyDescent="0.25">
      <c r="B243" s="222"/>
      <c r="C243" s="159" t="s">
        <v>2177</v>
      </c>
      <c r="D243" s="159" t="s">
        <v>2178</v>
      </c>
      <c r="E243" s="159" t="s">
        <v>181</v>
      </c>
      <c r="F243" s="159" t="s">
        <v>232</v>
      </c>
      <c r="G243" s="159"/>
      <c r="H243" s="159" t="s">
        <v>1098</v>
      </c>
      <c r="I243" s="159"/>
      <c r="J243" s="159" t="s">
        <v>1342</v>
      </c>
      <c r="K243" s="159" t="s">
        <v>1458</v>
      </c>
      <c r="L243" s="159" t="s">
        <v>3939</v>
      </c>
      <c r="M243" s="159" t="s">
        <v>3940</v>
      </c>
      <c r="N243" s="159" t="s">
        <v>1342</v>
      </c>
      <c r="O243" s="159" t="s">
        <v>1344</v>
      </c>
      <c r="P243" s="159" t="s">
        <v>1326</v>
      </c>
      <c r="Q243" s="159" t="s">
        <v>1236</v>
      </c>
      <c r="R243" s="159" t="s">
        <v>1327</v>
      </c>
      <c r="S243" s="159" t="s">
        <v>1363</v>
      </c>
      <c r="T243" s="159" t="s">
        <v>231</v>
      </c>
      <c r="U243" s="159" t="s">
        <v>231</v>
      </c>
      <c r="V243" s="159"/>
      <c r="W243" s="159"/>
      <c r="X243" s="159"/>
      <c r="Y243" s="159"/>
      <c r="Z243" s="159"/>
      <c r="AA243" s="159"/>
      <c r="AB243" s="159"/>
      <c r="AC243" s="159"/>
      <c r="AD243" s="159"/>
      <c r="AE243" s="159"/>
      <c r="AF243" s="159"/>
      <c r="AG243" s="159"/>
      <c r="AH243" s="159"/>
      <c r="AI243" s="159"/>
      <c r="AJ243" s="159"/>
      <c r="AK243" s="159" t="s">
        <v>1342</v>
      </c>
      <c r="AL243" s="159" t="s">
        <v>1346</v>
      </c>
      <c r="AM243" s="159" t="s">
        <v>1342</v>
      </c>
      <c r="AN243" s="159" t="s">
        <v>3056</v>
      </c>
      <c r="AO243" s="159" t="s">
        <v>231</v>
      </c>
      <c r="AP243" s="159" t="s">
        <v>2655</v>
      </c>
      <c r="AQ243" s="159" t="s">
        <v>1867</v>
      </c>
      <c r="AR243" s="159" t="s">
        <v>1434</v>
      </c>
      <c r="AS243" s="159" t="s">
        <v>1349</v>
      </c>
      <c r="AT243" s="159"/>
      <c r="AU243" s="159" t="s">
        <v>3939</v>
      </c>
      <c r="AV243" s="159" t="s">
        <v>1504</v>
      </c>
      <c r="AW243" s="159" t="s">
        <v>3941</v>
      </c>
      <c r="AX243" s="159" t="s">
        <v>1356</v>
      </c>
      <c r="AY243" s="159" t="s">
        <v>3942</v>
      </c>
      <c r="AZ243" s="159" t="s">
        <v>1505</v>
      </c>
      <c r="BA243" s="159" t="s">
        <v>3943</v>
      </c>
      <c r="BB243" s="159" t="s">
        <v>1443</v>
      </c>
      <c r="BC243" s="159" t="s">
        <v>3944</v>
      </c>
      <c r="BD243" s="159" t="s">
        <v>1547</v>
      </c>
      <c r="BE243" s="159" t="s">
        <v>1582</v>
      </c>
      <c r="BF243" s="159" t="s">
        <v>1506</v>
      </c>
      <c r="BG243" s="159" t="s">
        <v>3945</v>
      </c>
      <c r="BH243" s="159" t="s">
        <v>1436</v>
      </c>
      <c r="BI243" s="159" t="s">
        <v>2269</v>
      </c>
      <c r="BJ243" s="159" t="s">
        <v>1512</v>
      </c>
      <c r="BK243" s="159" t="s">
        <v>1788</v>
      </c>
      <c r="BL243" s="159" t="s">
        <v>1401</v>
      </c>
      <c r="BM243" s="159" t="s">
        <v>2296</v>
      </c>
      <c r="BN243" s="159" t="s">
        <v>1441</v>
      </c>
      <c r="BO243" s="159" t="s">
        <v>3352</v>
      </c>
      <c r="BP243" s="159" t="s">
        <v>1509</v>
      </c>
      <c r="BQ243" s="159" t="s">
        <v>3362</v>
      </c>
      <c r="BR243" s="159" t="s">
        <v>1359</v>
      </c>
      <c r="BS243" s="159" t="s">
        <v>3946</v>
      </c>
      <c r="BT243" s="159"/>
      <c r="BU243" s="159"/>
      <c r="BV243" s="159"/>
      <c r="BW243" s="159"/>
      <c r="BX243" s="159"/>
      <c r="BY243" s="159"/>
      <c r="BZ243" s="159"/>
      <c r="CA243" s="159"/>
      <c r="CB243" s="159"/>
      <c r="CC243" s="159"/>
      <c r="CD243" s="159"/>
      <c r="CE243" s="159"/>
      <c r="CF243" s="159"/>
      <c r="CG243" s="159"/>
      <c r="CH243" s="159"/>
      <c r="CI243" s="159"/>
      <c r="CJ243" s="159"/>
      <c r="CK243" s="159"/>
      <c r="CL243" s="159"/>
      <c r="CM243" s="159"/>
      <c r="CN243" s="159"/>
      <c r="CO243" s="159"/>
      <c r="CP243" s="159"/>
      <c r="CQ243" s="159"/>
      <c r="CR243" s="159"/>
      <c r="CS243" s="159"/>
      <c r="CT243" s="159"/>
      <c r="CU243" s="159"/>
      <c r="CV243" s="159"/>
      <c r="CW243" s="159"/>
      <c r="CX243" s="159"/>
      <c r="CY243" s="159"/>
      <c r="CZ243" s="159"/>
      <c r="DA243" s="223"/>
    </row>
    <row r="244" spans="2:105" x14ac:dyDescent="0.25">
      <c r="B244" s="222"/>
      <c r="C244" s="159" t="s">
        <v>2172</v>
      </c>
      <c r="D244" s="159" t="s">
        <v>2173</v>
      </c>
      <c r="E244" s="159" t="s">
        <v>152</v>
      </c>
      <c r="F244" s="159" t="s">
        <v>230</v>
      </c>
      <c r="G244" s="159"/>
      <c r="H244" s="159" t="s">
        <v>1098</v>
      </c>
      <c r="I244" s="159"/>
      <c r="J244" s="159" t="s">
        <v>1342</v>
      </c>
      <c r="K244" s="159" t="s">
        <v>1492</v>
      </c>
      <c r="L244" s="159" t="s">
        <v>3947</v>
      </c>
      <c r="M244" s="159" t="s">
        <v>3948</v>
      </c>
      <c r="N244" s="159" t="s">
        <v>1342</v>
      </c>
      <c r="O244" s="159" t="s">
        <v>1349</v>
      </c>
      <c r="P244" s="159" t="s">
        <v>1330</v>
      </c>
      <c r="Q244" s="159" t="s">
        <v>3</v>
      </c>
      <c r="R244" s="159" t="s">
        <v>1327</v>
      </c>
      <c r="S244" s="159" t="s">
        <v>1363</v>
      </c>
      <c r="T244" s="159" t="s">
        <v>231</v>
      </c>
      <c r="U244" s="159" t="s">
        <v>231</v>
      </c>
      <c r="V244" s="159"/>
      <c r="W244" s="159"/>
      <c r="X244" s="159"/>
      <c r="Y244" s="159"/>
      <c r="Z244" s="159"/>
      <c r="AA244" s="159"/>
      <c r="AB244" s="159"/>
      <c r="AC244" s="159"/>
      <c r="AD244" s="159"/>
      <c r="AE244" s="159"/>
      <c r="AF244" s="159"/>
      <c r="AG244" s="159"/>
      <c r="AH244" s="159"/>
      <c r="AI244" s="159"/>
      <c r="AJ244" s="159"/>
      <c r="AK244" s="159" t="s">
        <v>1342</v>
      </c>
      <c r="AL244" s="159" t="s">
        <v>1346</v>
      </c>
      <c r="AM244" s="159" t="s">
        <v>1342</v>
      </c>
      <c r="AN244" s="159" t="s">
        <v>3056</v>
      </c>
      <c r="AO244" s="159" t="s">
        <v>231</v>
      </c>
      <c r="AP244" s="159" t="s">
        <v>2655</v>
      </c>
      <c r="AQ244" s="159" t="s">
        <v>1867</v>
      </c>
      <c r="AR244" s="159" t="s">
        <v>1434</v>
      </c>
      <c r="AS244" s="159" t="s">
        <v>1363</v>
      </c>
      <c r="AT244" s="159"/>
      <c r="AU244" s="159" t="s">
        <v>3947</v>
      </c>
      <c r="AV244" s="159" t="s">
        <v>1504</v>
      </c>
      <c r="AW244" s="159" t="s">
        <v>1895</v>
      </c>
      <c r="AX244" s="159" t="s">
        <v>1356</v>
      </c>
      <c r="AY244" s="159" t="s">
        <v>1958</v>
      </c>
      <c r="AZ244" s="159" t="s">
        <v>1505</v>
      </c>
      <c r="BA244" s="159" t="s">
        <v>2110</v>
      </c>
      <c r="BB244" s="159" t="s">
        <v>1443</v>
      </c>
      <c r="BC244" s="159" t="s">
        <v>1407</v>
      </c>
      <c r="BD244" s="159" t="s">
        <v>1547</v>
      </c>
      <c r="BE244" s="159" t="s">
        <v>1389</v>
      </c>
      <c r="BF244" s="159" t="s">
        <v>1506</v>
      </c>
      <c r="BG244" s="159" t="s">
        <v>1858</v>
      </c>
      <c r="BH244" s="159" t="s">
        <v>1436</v>
      </c>
      <c r="BI244" s="159" t="s">
        <v>3949</v>
      </c>
      <c r="BJ244" s="159" t="s">
        <v>1512</v>
      </c>
      <c r="BK244" s="159" t="s">
        <v>2415</v>
      </c>
      <c r="BL244" s="159" t="s">
        <v>1401</v>
      </c>
      <c r="BM244" s="159" t="s">
        <v>3950</v>
      </c>
      <c r="BN244" s="159" t="s">
        <v>1441</v>
      </c>
      <c r="BO244" s="159" t="s">
        <v>2603</v>
      </c>
      <c r="BP244" s="159" t="s">
        <v>1509</v>
      </c>
      <c r="BQ244" s="159" t="s">
        <v>1974</v>
      </c>
      <c r="BR244" s="159" t="s">
        <v>1359</v>
      </c>
      <c r="BS244" s="159" t="s">
        <v>2929</v>
      </c>
      <c r="BT244" s="159"/>
      <c r="BU244" s="159"/>
      <c r="BV244" s="159"/>
      <c r="BW244" s="159"/>
      <c r="BX244" s="159"/>
      <c r="BY244" s="159"/>
      <c r="BZ244" s="159"/>
      <c r="CA244" s="159"/>
      <c r="CB244" s="159"/>
      <c r="CC244" s="159"/>
      <c r="CD244" s="159"/>
      <c r="CE244" s="159"/>
      <c r="CF244" s="159"/>
      <c r="CG244" s="159"/>
      <c r="CH244" s="159"/>
      <c r="CI244" s="159"/>
      <c r="CJ244" s="159"/>
      <c r="CK244" s="159"/>
      <c r="CL244" s="159"/>
      <c r="CM244" s="159"/>
      <c r="CN244" s="159"/>
      <c r="CO244" s="159"/>
      <c r="CP244" s="159"/>
      <c r="CQ244" s="159"/>
      <c r="CR244" s="159"/>
      <c r="CS244" s="159"/>
      <c r="CT244" s="159"/>
      <c r="CU244" s="159"/>
      <c r="CV244" s="159"/>
      <c r="CW244" s="159"/>
      <c r="CX244" s="159"/>
      <c r="CY244" s="159"/>
      <c r="CZ244" s="159"/>
      <c r="DA244" s="223"/>
    </row>
    <row r="245" spans="2:105" x14ac:dyDescent="0.25">
      <c r="B245" s="222"/>
      <c r="C245" s="159" t="s">
        <v>2182</v>
      </c>
      <c r="D245" s="159" t="s">
        <v>1348</v>
      </c>
      <c r="E245" s="159" t="s">
        <v>236</v>
      </c>
      <c r="F245" s="159" t="s">
        <v>237</v>
      </c>
      <c r="G245" s="159"/>
      <c r="H245" s="159" t="s">
        <v>1098</v>
      </c>
      <c r="I245" s="159"/>
      <c r="J245" s="159" t="s">
        <v>1342</v>
      </c>
      <c r="K245" s="159" t="s">
        <v>1579</v>
      </c>
      <c r="L245" s="159" t="s">
        <v>3228</v>
      </c>
      <c r="M245" s="159" t="s">
        <v>3951</v>
      </c>
      <c r="N245" s="159" t="s">
        <v>1342</v>
      </c>
      <c r="O245" s="159" t="s">
        <v>1349</v>
      </c>
      <c r="P245" s="159" t="s">
        <v>1330</v>
      </c>
      <c r="Q245" s="159" t="s">
        <v>3</v>
      </c>
      <c r="R245" s="159" t="s">
        <v>1327</v>
      </c>
      <c r="S245" s="159" t="s">
        <v>1363</v>
      </c>
      <c r="T245" s="159" t="s">
        <v>231</v>
      </c>
      <c r="U245" s="159" t="s">
        <v>231</v>
      </c>
      <c r="V245" s="159"/>
      <c r="W245" s="159"/>
      <c r="X245" s="159"/>
      <c r="Y245" s="159"/>
      <c r="Z245" s="159"/>
      <c r="AA245" s="159"/>
      <c r="AB245" s="159"/>
      <c r="AC245" s="159"/>
      <c r="AD245" s="159"/>
      <c r="AE245" s="159"/>
      <c r="AF245" s="159"/>
      <c r="AG245" s="159"/>
      <c r="AH245" s="159"/>
      <c r="AI245" s="159"/>
      <c r="AJ245" s="159"/>
      <c r="AK245" s="159" t="s">
        <v>1342</v>
      </c>
      <c r="AL245" s="159" t="s">
        <v>1346</v>
      </c>
      <c r="AM245" s="159" t="s">
        <v>1342</v>
      </c>
      <c r="AN245" s="159" t="s">
        <v>3056</v>
      </c>
      <c r="AO245" s="159" t="s">
        <v>231</v>
      </c>
      <c r="AP245" s="159" t="s">
        <v>2655</v>
      </c>
      <c r="AQ245" s="159" t="s">
        <v>1867</v>
      </c>
      <c r="AR245" s="159" t="s">
        <v>1434</v>
      </c>
      <c r="AS245" s="159" t="s">
        <v>1344</v>
      </c>
      <c r="AT245" s="159"/>
      <c r="AU245" s="159" t="s">
        <v>3228</v>
      </c>
      <c r="AV245" s="159" t="s">
        <v>1504</v>
      </c>
      <c r="AW245" s="159" t="s">
        <v>2354</v>
      </c>
      <c r="AX245" s="159" t="s">
        <v>1356</v>
      </c>
      <c r="AY245" s="159" t="s">
        <v>3670</v>
      </c>
      <c r="AZ245" s="159" t="s">
        <v>1505</v>
      </c>
      <c r="BA245" s="159" t="s">
        <v>3952</v>
      </c>
      <c r="BB245" s="159" t="s">
        <v>1443</v>
      </c>
      <c r="BC245" s="159" t="s">
        <v>1936</v>
      </c>
      <c r="BD245" s="159" t="s">
        <v>1547</v>
      </c>
      <c r="BE245" s="159" t="s">
        <v>2774</v>
      </c>
      <c r="BF245" s="159" t="s">
        <v>1506</v>
      </c>
      <c r="BG245" s="159" t="s">
        <v>3953</v>
      </c>
      <c r="BH245" s="159" t="s">
        <v>1436</v>
      </c>
      <c r="BI245" s="159" t="s">
        <v>3954</v>
      </c>
      <c r="BJ245" s="159" t="s">
        <v>1512</v>
      </c>
      <c r="BK245" s="159" t="s">
        <v>1456</v>
      </c>
      <c r="BL245" s="159" t="s">
        <v>1401</v>
      </c>
      <c r="BM245" s="159" t="s">
        <v>2285</v>
      </c>
      <c r="BN245" s="159" t="s">
        <v>1441</v>
      </c>
      <c r="BO245" s="159" t="s">
        <v>3955</v>
      </c>
      <c r="BP245" s="159" t="s">
        <v>1509</v>
      </c>
      <c r="BQ245" s="159" t="s">
        <v>3587</v>
      </c>
      <c r="BR245" s="159" t="s">
        <v>1359</v>
      </c>
      <c r="BS245" s="159" t="s">
        <v>3057</v>
      </c>
      <c r="BT245" s="159"/>
      <c r="BU245" s="159"/>
      <c r="BV245" s="159"/>
      <c r="BW245" s="159"/>
      <c r="BX245" s="159"/>
      <c r="BY245" s="159"/>
      <c r="BZ245" s="159"/>
      <c r="CA245" s="159"/>
      <c r="CB245" s="159"/>
      <c r="CC245" s="159"/>
      <c r="CD245" s="159"/>
      <c r="CE245" s="159"/>
      <c r="CF245" s="159"/>
      <c r="CG245" s="159"/>
      <c r="CH245" s="159"/>
      <c r="CI245" s="159"/>
      <c r="CJ245" s="159"/>
      <c r="CK245" s="159"/>
      <c r="CL245" s="159"/>
      <c r="CM245" s="159"/>
      <c r="CN245" s="159"/>
      <c r="CO245" s="159"/>
      <c r="CP245" s="159"/>
      <c r="CQ245" s="159"/>
      <c r="CR245" s="159"/>
      <c r="CS245" s="159"/>
      <c r="CT245" s="159"/>
      <c r="CU245" s="159"/>
      <c r="CV245" s="159"/>
      <c r="CW245" s="159"/>
      <c r="CX245" s="159"/>
      <c r="CY245" s="159"/>
      <c r="CZ245" s="159"/>
      <c r="DA245" s="223"/>
    </row>
    <row r="246" spans="2:105" x14ac:dyDescent="0.25">
      <c r="B246" s="222"/>
      <c r="C246" s="159" t="s">
        <v>3956</v>
      </c>
      <c r="D246" s="159" t="s">
        <v>1350</v>
      </c>
      <c r="E246" s="159" t="s">
        <v>66</v>
      </c>
      <c r="F246" s="159" t="s">
        <v>233</v>
      </c>
      <c r="G246" s="159"/>
      <c r="H246" s="159" t="s">
        <v>1098</v>
      </c>
      <c r="I246" s="159"/>
      <c r="J246" s="159" t="s">
        <v>1342</v>
      </c>
      <c r="K246" s="159" t="s">
        <v>1674</v>
      </c>
      <c r="L246" s="159" t="s">
        <v>3957</v>
      </c>
      <c r="M246" s="159" t="s">
        <v>3958</v>
      </c>
      <c r="N246" s="159" t="s">
        <v>1342</v>
      </c>
      <c r="O246" s="159" t="s">
        <v>1375</v>
      </c>
      <c r="P246" s="159" t="s">
        <v>1331</v>
      </c>
      <c r="Q246" s="159" t="s">
        <v>26</v>
      </c>
      <c r="R246" s="159" t="s">
        <v>1327</v>
      </c>
      <c r="S246" s="159" t="s">
        <v>1363</v>
      </c>
      <c r="T246" s="159" t="s">
        <v>231</v>
      </c>
      <c r="U246" s="159" t="s">
        <v>231</v>
      </c>
      <c r="V246" s="159"/>
      <c r="W246" s="159"/>
      <c r="X246" s="159"/>
      <c r="Y246" s="159"/>
      <c r="Z246" s="159"/>
      <c r="AA246" s="159"/>
      <c r="AB246" s="159"/>
      <c r="AC246" s="159"/>
      <c r="AD246" s="159"/>
      <c r="AE246" s="159"/>
      <c r="AF246" s="159"/>
      <c r="AG246" s="159"/>
      <c r="AH246" s="159"/>
      <c r="AI246" s="159"/>
      <c r="AJ246" s="159"/>
      <c r="AK246" s="159" t="s">
        <v>1342</v>
      </c>
      <c r="AL246" s="159" t="s">
        <v>1346</v>
      </c>
      <c r="AM246" s="159" t="s">
        <v>1342</v>
      </c>
      <c r="AN246" s="159" t="s">
        <v>3056</v>
      </c>
      <c r="AO246" s="159" t="s">
        <v>231</v>
      </c>
      <c r="AP246" s="159" t="s">
        <v>2655</v>
      </c>
      <c r="AQ246" s="159" t="s">
        <v>1867</v>
      </c>
      <c r="AR246" s="159" t="s">
        <v>1434</v>
      </c>
      <c r="AS246" s="159" t="s">
        <v>1375</v>
      </c>
      <c r="AT246" s="159"/>
      <c r="AU246" s="159" t="s">
        <v>3957</v>
      </c>
      <c r="AV246" s="159" t="s">
        <v>1504</v>
      </c>
      <c r="AW246" s="159" t="s">
        <v>3959</v>
      </c>
      <c r="AX246" s="159" t="s">
        <v>1356</v>
      </c>
      <c r="AY246" s="159" t="s">
        <v>3960</v>
      </c>
      <c r="AZ246" s="159" t="s">
        <v>1505</v>
      </c>
      <c r="BA246" s="159" t="s">
        <v>1608</v>
      </c>
      <c r="BB246" s="159" t="s">
        <v>1443</v>
      </c>
      <c r="BC246" s="159" t="s">
        <v>2482</v>
      </c>
      <c r="BD246" s="159" t="s">
        <v>1547</v>
      </c>
      <c r="BE246" s="159" t="s">
        <v>1528</v>
      </c>
      <c r="BF246" s="159" t="s">
        <v>1506</v>
      </c>
      <c r="BG246" s="159" t="s">
        <v>2161</v>
      </c>
      <c r="BH246" s="159" t="s">
        <v>1436</v>
      </c>
      <c r="BI246" s="159" t="s">
        <v>1725</v>
      </c>
      <c r="BJ246" s="159" t="s">
        <v>1512</v>
      </c>
      <c r="BK246" s="159" t="s">
        <v>3961</v>
      </c>
      <c r="BL246" s="159" t="s">
        <v>1401</v>
      </c>
      <c r="BM246" s="159" t="s">
        <v>3962</v>
      </c>
      <c r="BN246" s="159" t="s">
        <v>1441</v>
      </c>
      <c r="BO246" s="159" t="s">
        <v>3963</v>
      </c>
      <c r="BP246" s="159" t="s">
        <v>1509</v>
      </c>
      <c r="BQ246" s="159" t="s">
        <v>3964</v>
      </c>
      <c r="BR246" s="159" t="s">
        <v>1359</v>
      </c>
      <c r="BS246" s="159" t="s">
        <v>3965</v>
      </c>
      <c r="BT246" s="159"/>
      <c r="BU246" s="159"/>
      <c r="BV246" s="159"/>
      <c r="BW246" s="159"/>
      <c r="BX246" s="159"/>
      <c r="BY246" s="159"/>
      <c r="BZ246" s="159"/>
      <c r="CA246" s="159"/>
      <c r="CB246" s="159"/>
      <c r="CC246" s="159"/>
      <c r="CD246" s="159"/>
      <c r="CE246" s="159"/>
      <c r="CF246" s="159"/>
      <c r="CG246" s="159"/>
      <c r="CH246" s="159"/>
      <c r="CI246" s="159"/>
      <c r="CJ246" s="159"/>
      <c r="CK246" s="159"/>
      <c r="CL246" s="159"/>
      <c r="CM246" s="159"/>
      <c r="CN246" s="159"/>
      <c r="CO246" s="159"/>
      <c r="CP246" s="159"/>
      <c r="CQ246" s="159"/>
      <c r="CR246" s="159"/>
      <c r="CS246" s="159"/>
      <c r="CT246" s="159"/>
      <c r="CU246" s="159"/>
      <c r="CV246" s="159"/>
      <c r="CW246" s="159"/>
      <c r="CX246" s="159"/>
      <c r="CY246" s="159"/>
      <c r="CZ246" s="159"/>
      <c r="DA246" s="223"/>
    </row>
    <row r="247" spans="2:105" x14ac:dyDescent="0.25">
      <c r="B247" s="222"/>
      <c r="C247" s="159" t="s">
        <v>2187</v>
      </c>
      <c r="D247" s="159" t="s">
        <v>1547</v>
      </c>
      <c r="E247" s="159" t="s">
        <v>355</v>
      </c>
      <c r="F247" s="159" t="s">
        <v>354</v>
      </c>
      <c r="G247" s="159"/>
      <c r="H247" s="159" t="s">
        <v>1098</v>
      </c>
      <c r="I247" s="159"/>
      <c r="J247" s="159" t="s">
        <v>1342</v>
      </c>
      <c r="K247" s="159" t="s">
        <v>1586</v>
      </c>
      <c r="L247" s="159" t="s">
        <v>3537</v>
      </c>
      <c r="M247" s="159" t="s">
        <v>3966</v>
      </c>
      <c r="N247" s="159" t="s">
        <v>1342</v>
      </c>
      <c r="O247" s="159" t="s">
        <v>1397</v>
      </c>
      <c r="P247" s="159" t="s">
        <v>1333</v>
      </c>
      <c r="Q247" s="159" t="s">
        <v>117</v>
      </c>
      <c r="R247" s="159" t="s">
        <v>1327</v>
      </c>
      <c r="S247" s="159" t="s">
        <v>1363</v>
      </c>
      <c r="T247" s="159" t="s">
        <v>231</v>
      </c>
      <c r="U247" s="159" t="s">
        <v>231</v>
      </c>
      <c r="V247" s="159"/>
      <c r="W247" s="159"/>
      <c r="X247" s="159"/>
      <c r="Y247" s="159"/>
      <c r="Z247" s="159"/>
      <c r="AA247" s="159"/>
      <c r="AB247" s="159"/>
      <c r="AC247" s="159"/>
      <c r="AD247" s="159"/>
      <c r="AE247" s="159"/>
      <c r="AF247" s="159"/>
      <c r="AG247" s="159"/>
      <c r="AH247" s="159"/>
      <c r="AI247" s="159"/>
      <c r="AJ247" s="159"/>
      <c r="AK247" s="159" t="s">
        <v>1342</v>
      </c>
      <c r="AL247" s="159" t="s">
        <v>1346</v>
      </c>
      <c r="AM247" s="159" t="s">
        <v>1342</v>
      </c>
      <c r="AN247" s="159" t="s">
        <v>3056</v>
      </c>
      <c r="AO247" s="159" t="s">
        <v>231</v>
      </c>
      <c r="AP247" s="159" t="s">
        <v>2655</v>
      </c>
      <c r="AQ247" s="159" t="s">
        <v>1867</v>
      </c>
      <c r="AR247" s="159" t="s">
        <v>1434</v>
      </c>
      <c r="AS247" s="159" t="s">
        <v>1384</v>
      </c>
      <c r="AT247" s="159"/>
      <c r="AU247" s="159" t="s">
        <v>3537</v>
      </c>
      <c r="AV247" s="159" t="s">
        <v>1504</v>
      </c>
      <c r="AW247" s="159" t="s">
        <v>3967</v>
      </c>
      <c r="AX247" s="159" t="s">
        <v>1356</v>
      </c>
      <c r="AY247" s="159" t="s">
        <v>3968</v>
      </c>
      <c r="AZ247" s="159" t="s">
        <v>1505</v>
      </c>
      <c r="BA247" s="159" t="s">
        <v>2414</v>
      </c>
      <c r="BB247" s="159" t="s">
        <v>1443</v>
      </c>
      <c r="BC247" s="159" t="s">
        <v>3161</v>
      </c>
      <c r="BD247" s="159" t="s">
        <v>1547</v>
      </c>
      <c r="BE247" s="159" t="s">
        <v>1922</v>
      </c>
      <c r="BF247" s="159" t="s">
        <v>1506</v>
      </c>
      <c r="BG247" s="159" t="s">
        <v>3969</v>
      </c>
      <c r="BH247" s="159" t="s">
        <v>1436</v>
      </c>
      <c r="BI247" s="159" t="s">
        <v>2176</v>
      </c>
      <c r="BJ247" s="159" t="s">
        <v>1512</v>
      </c>
      <c r="BK247" s="159" t="s">
        <v>3970</v>
      </c>
      <c r="BL247" s="159" t="s">
        <v>1401</v>
      </c>
      <c r="BM247" s="159" t="s">
        <v>3971</v>
      </c>
      <c r="BN247" s="159" t="s">
        <v>1441</v>
      </c>
      <c r="BO247" s="159" t="s">
        <v>3972</v>
      </c>
      <c r="BP247" s="159" t="s">
        <v>1509</v>
      </c>
      <c r="BQ247" s="159" t="s">
        <v>3973</v>
      </c>
      <c r="BR247" s="159" t="s">
        <v>1359</v>
      </c>
      <c r="BS247" s="159" t="s">
        <v>3974</v>
      </c>
      <c r="BT247" s="159"/>
      <c r="BU247" s="159"/>
      <c r="BV247" s="159"/>
      <c r="BW247" s="159"/>
      <c r="BX247" s="159"/>
      <c r="BY247" s="159"/>
      <c r="BZ247" s="159"/>
      <c r="CA247" s="159"/>
      <c r="CB247" s="159"/>
      <c r="CC247" s="159"/>
      <c r="CD247" s="159"/>
      <c r="CE247" s="159"/>
      <c r="CF247" s="159"/>
      <c r="CG247" s="159"/>
      <c r="CH247" s="159"/>
      <c r="CI247" s="159"/>
      <c r="CJ247" s="159"/>
      <c r="CK247" s="159"/>
      <c r="CL247" s="159"/>
      <c r="CM247" s="159"/>
      <c r="CN247" s="159"/>
      <c r="CO247" s="159"/>
      <c r="CP247" s="159"/>
      <c r="CQ247" s="159"/>
      <c r="CR247" s="159"/>
      <c r="CS247" s="159"/>
      <c r="CT247" s="159"/>
      <c r="CU247" s="159"/>
      <c r="CV247" s="159"/>
      <c r="CW247" s="159"/>
      <c r="CX247" s="159"/>
      <c r="CY247" s="159"/>
      <c r="CZ247" s="159"/>
      <c r="DA247" s="223"/>
    </row>
    <row r="248" spans="2:105" x14ac:dyDescent="0.25">
      <c r="B248" s="222"/>
      <c r="C248" s="159" t="s">
        <v>2193</v>
      </c>
      <c r="D248" s="159" t="s">
        <v>2194</v>
      </c>
      <c r="E248" s="159" t="s">
        <v>245</v>
      </c>
      <c r="F248" s="159" t="s">
        <v>191</v>
      </c>
      <c r="G248" s="159"/>
      <c r="H248" s="159" t="s">
        <v>1098</v>
      </c>
      <c r="I248" s="159"/>
      <c r="J248" s="159" t="s">
        <v>1342</v>
      </c>
      <c r="K248" s="159" t="s">
        <v>1561</v>
      </c>
      <c r="L248" s="159" t="s">
        <v>2041</v>
      </c>
      <c r="M248" s="159" t="s">
        <v>3975</v>
      </c>
      <c r="N248" s="159" t="s">
        <v>1342</v>
      </c>
      <c r="O248" s="159" t="s">
        <v>1349</v>
      </c>
      <c r="P248" s="159" t="s">
        <v>1330</v>
      </c>
      <c r="Q248" s="159" t="s">
        <v>3</v>
      </c>
      <c r="R248" s="159" t="s">
        <v>1327</v>
      </c>
      <c r="S248" s="159" t="s">
        <v>1363</v>
      </c>
      <c r="T248" s="159" t="s">
        <v>231</v>
      </c>
      <c r="U248" s="159" t="s">
        <v>231</v>
      </c>
      <c r="V248" s="159"/>
      <c r="W248" s="159"/>
      <c r="X248" s="159"/>
      <c r="Y248" s="159"/>
      <c r="Z248" s="159"/>
      <c r="AA248" s="159"/>
      <c r="AB248" s="159"/>
      <c r="AC248" s="159"/>
      <c r="AD248" s="159"/>
      <c r="AE248" s="159"/>
      <c r="AF248" s="159"/>
      <c r="AG248" s="159"/>
      <c r="AH248" s="159"/>
      <c r="AI248" s="159"/>
      <c r="AJ248" s="159"/>
      <c r="AK248" s="159" t="s">
        <v>1342</v>
      </c>
      <c r="AL248" s="159" t="s">
        <v>1346</v>
      </c>
      <c r="AM248" s="159" t="s">
        <v>1342</v>
      </c>
      <c r="AN248" s="159" t="s">
        <v>3056</v>
      </c>
      <c r="AO248" s="159" t="s">
        <v>231</v>
      </c>
      <c r="AP248" s="159" t="s">
        <v>2655</v>
      </c>
      <c r="AQ248" s="159" t="s">
        <v>1867</v>
      </c>
      <c r="AR248" s="159" t="s">
        <v>1434</v>
      </c>
      <c r="AS248" s="159" t="s">
        <v>1477</v>
      </c>
      <c r="AT248" s="159"/>
      <c r="AU248" s="159" t="s">
        <v>2041</v>
      </c>
      <c r="AV248" s="159" t="s">
        <v>1504</v>
      </c>
      <c r="AW248" s="159" t="s">
        <v>3488</v>
      </c>
      <c r="AX248" s="159" t="s">
        <v>1356</v>
      </c>
      <c r="AY248" s="159" t="s">
        <v>3976</v>
      </c>
      <c r="AZ248" s="159" t="s">
        <v>1505</v>
      </c>
      <c r="BA248" s="159" t="s">
        <v>3977</v>
      </c>
      <c r="BB248" s="159" t="s">
        <v>1443</v>
      </c>
      <c r="BC248" s="159" t="s">
        <v>3978</v>
      </c>
      <c r="BD248" s="159" t="s">
        <v>1547</v>
      </c>
      <c r="BE248" s="159" t="s">
        <v>1479</v>
      </c>
      <c r="BF248" s="159" t="s">
        <v>1506</v>
      </c>
      <c r="BG248" s="159" t="s">
        <v>1783</v>
      </c>
      <c r="BH248" s="159" t="s">
        <v>1436</v>
      </c>
      <c r="BI248" s="159" t="s">
        <v>2104</v>
      </c>
      <c r="BJ248" s="159" t="s">
        <v>1512</v>
      </c>
      <c r="BK248" s="159" t="s">
        <v>1991</v>
      </c>
      <c r="BL248" s="159" t="s">
        <v>1401</v>
      </c>
      <c r="BM248" s="159" t="s">
        <v>2977</v>
      </c>
      <c r="BN248" s="159" t="s">
        <v>1441</v>
      </c>
      <c r="BO248" s="159" t="s">
        <v>3979</v>
      </c>
      <c r="BP248" s="159" t="s">
        <v>1509</v>
      </c>
      <c r="BQ248" s="159" t="s">
        <v>3603</v>
      </c>
      <c r="BR248" s="159" t="s">
        <v>1359</v>
      </c>
      <c r="BS248" s="159" t="s">
        <v>3980</v>
      </c>
      <c r="BT248" s="159"/>
      <c r="BU248" s="159"/>
      <c r="BV248" s="159"/>
      <c r="BW248" s="159"/>
      <c r="BX248" s="159"/>
      <c r="BY248" s="159"/>
      <c r="BZ248" s="159"/>
      <c r="CA248" s="159"/>
      <c r="CB248" s="159"/>
      <c r="CC248" s="159"/>
      <c r="CD248" s="159"/>
      <c r="CE248" s="159"/>
      <c r="CF248" s="159"/>
      <c r="CG248" s="159"/>
      <c r="CH248" s="159"/>
      <c r="CI248" s="159"/>
      <c r="CJ248" s="159"/>
      <c r="CK248" s="159"/>
      <c r="CL248" s="159"/>
      <c r="CM248" s="159"/>
      <c r="CN248" s="159"/>
      <c r="CO248" s="159"/>
      <c r="CP248" s="159"/>
      <c r="CQ248" s="159"/>
      <c r="CR248" s="159"/>
      <c r="CS248" s="159"/>
      <c r="CT248" s="159"/>
      <c r="CU248" s="159"/>
      <c r="CV248" s="159"/>
      <c r="CW248" s="159"/>
      <c r="CX248" s="159"/>
      <c r="CY248" s="159"/>
      <c r="CZ248" s="159"/>
      <c r="DA248" s="223"/>
    </row>
    <row r="249" spans="2:105" x14ac:dyDescent="0.25">
      <c r="B249" s="222"/>
      <c r="C249" s="159" t="s">
        <v>3981</v>
      </c>
      <c r="D249" s="159" t="s">
        <v>3982</v>
      </c>
      <c r="E249" s="159" t="s">
        <v>53</v>
      </c>
      <c r="F249" s="159" t="s">
        <v>873</v>
      </c>
      <c r="G249" s="159"/>
      <c r="H249" s="159" t="s">
        <v>1098</v>
      </c>
      <c r="I249" s="159"/>
      <c r="J249" s="159" t="s">
        <v>1342</v>
      </c>
      <c r="K249" s="159" t="s">
        <v>1470</v>
      </c>
      <c r="L249" s="159" t="s">
        <v>3983</v>
      </c>
      <c r="M249" s="159" t="s">
        <v>3984</v>
      </c>
      <c r="N249" s="159" t="s">
        <v>1342</v>
      </c>
      <c r="O249" s="159" t="s">
        <v>1363</v>
      </c>
      <c r="P249" s="159" t="s">
        <v>1328</v>
      </c>
      <c r="Q249" s="159" t="s">
        <v>13</v>
      </c>
      <c r="R249" s="159" t="s">
        <v>1327</v>
      </c>
      <c r="S249" s="159" t="s">
        <v>1363</v>
      </c>
      <c r="T249" s="159" t="s">
        <v>231</v>
      </c>
      <c r="U249" s="159" t="s">
        <v>231</v>
      </c>
      <c r="V249" s="159"/>
      <c r="W249" s="159"/>
      <c r="X249" s="159"/>
      <c r="Y249" s="159"/>
      <c r="Z249" s="159"/>
      <c r="AA249" s="159"/>
      <c r="AB249" s="159"/>
      <c r="AC249" s="159"/>
      <c r="AD249" s="159"/>
      <c r="AE249" s="159"/>
      <c r="AF249" s="159"/>
      <c r="AG249" s="159"/>
      <c r="AH249" s="159"/>
      <c r="AI249" s="159"/>
      <c r="AJ249" s="159"/>
      <c r="AK249" s="159" t="s">
        <v>1342</v>
      </c>
      <c r="AL249" s="159" t="s">
        <v>1346</v>
      </c>
      <c r="AM249" s="159" t="s">
        <v>1342</v>
      </c>
      <c r="AN249" s="159" t="s">
        <v>3056</v>
      </c>
      <c r="AO249" s="159" t="s">
        <v>231</v>
      </c>
      <c r="AP249" s="159" t="s">
        <v>2655</v>
      </c>
      <c r="AQ249" s="159" t="s">
        <v>1867</v>
      </c>
      <c r="AR249" s="159" t="s">
        <v>1434</v>
      </c>
      <c r="AS249" s="159" t="s">
        <v>1484</v>
      </c>
      <c r="AT249" s="159"/>
      <c r="AU249" s="159" t="s">
        <v>3983</v>
      </c>
      <c r="AV249" s="159" t="s">
        <v>1504</v>
      </c>
      <c r="AW249" s="159" t="s">
        <v>2391</v>
      </c>
      <c r="AX249" s="159" t="s">
        <v>1356</v>
      </c>
      <c r="AY249" s="159" t="s">
        <v>1921</v>
      </c>
      <c r="AZ249" s="159" t="s">
        <v>1505</v>
      </c>
      <c r="BA249" s="159" t="s">
        <v>2790</v>
      </c>
      <c r="BB249" s="159" t="s">
        <v>1443</v>
      </c>
      <c r="BC249" s="159" t="s">
        <v>2014</v>
      </c>
      <c r="BD249" s="159" t="s">
        <v>1547</v>
      </c>
      <c r="BE249" s="159" t="s">
        <v>2004</v>
      </c>
      <c r="BF249" s="159" t="s">
        <v>1506</v>
      </c>
      <c r="BG249" s="159" t="s">
        <v>2626</v>
      </c>
      <c r="BH249" s="159" t="s">
        <v>1436</v>
      </c>
      <c r="BI249" s="159" t="s">
        <v>1901</v>
      </c>
      <c r="BJ249" s="159" t="s">
        <v>1512</v>
      </c>
      <c r="BK249" s="159" t="s">
        <v>1837</v>
      </c>
      <c r="BL249" s="159" t="s">
        <v>1401</v>
      </c>
      <c r="BM249" s="159" t="s">
        <v>3985</v>
      </c>
      <c r="BN249" s="159" t="s">
        <v>1441</v>
      </c>
      <c r="BO249" s="159" t="s">
        <v>3710</v>
      </c>
      <c r="BP249" s="159" t="s">
        <v>1509</v>
      </c>
      <c r="BQ249" s="159" t="s">
        <v>3986</v>
      </c>
      <c r="BR249" s="159" t="s">
        <v>1359</v>
      </c>
      <c r="BS249" s="159" t="s">
        <v>3987</v>
      </c>
      <c r="BT249" s="159"/>
      <c r="BU249" s="159"/>
      <c r="BV249" s="159"/>
      <c r="BW249" s="159"/>
      <c r="BX249" s="159"/>
      <c r="BY249" s="159"/>
      <c r="BZ249" s="159"/>
      <c r="CA249" s="159"/>
      <c r="CB249" s="159"/>
      <c r="CC249" s="159"/>
      <c r="CD249" s="159"/>
      <c r="CE249" s="159"/>
      <c r="CF249" s="159"/>
      <c r="CG249" s="159"/>
      <c r="CH249" s="159"/>
      <c r="CI249" s="159"/>
      <c r="CJ249" s="159"/>
      <c r="CK249" s="159"/>
      <c r="CL249" s="159"/>
      <c r="CM249" s="159"/>
      <c r="CN249" s="159"/>
      <c r="CO249" s="159"/>
      <c r="CP249" s="159"/>
      <c r="CQ249" s="159"/>
      <c r="CR249" s="159"/>
      <c r="CS249" s="159"/>
      <c r="CT249" s="159"/>
      <c r="CU249" s="159"/>
      <c r="CV249" s="159"/>
      <c r="CW249" s="159"/>
      <c r="CX249" s="159"/>
      <c r="CY249" s="159"/>
      <c r="CZ249" s="159"/>
      <c r="DA249" s="223"/>
    </row>
    <row r="250" spans="2:105" x14ac:dyDescent="0.25">
      <c r="B250" s="222"/>
      <c r="C250" s="159" t="s">
        <v>3988</v>
      </c>
      <c r="D250" s="159" t="s">
        <v>2050</v>
      </c>
      <c r="E250" s="159" t="s">
        <v>244</v>
      </c>
      <c r="F250" s="159" t="s">
        <v>192</v>
      </c>
      <c r="G250" s="159"/>
      <c r="H250" s="159" t="s">
        <v>1098</v>
      </c>
      <c r="I250" s="159"/>
      <c r="J250" s="159" t="s">
        <v>1342</v>
      </c>
      <c r="K250" s="159" t="s">
        <v>1496</v>
      </c>
      <c r="L250" s="159"/>
      <c r="M250" s="159"/>
      <c r="N250" s="159" t="s">
        <v>1349</v>
      </c>
      <c r="O250" s="159" t="s">
        <v>1477</v>
      </c>
      <c r="P250" s="159" t="s">
        <v>19</v>
      </c>
      <c r="Q250" s="159" t="s">
        <v>19</v>
      </c>
      <c r="R250" s="159" t="s">
        <v>1327</v>
      </c>
      <c r="S250" s="159" t="s">
        <v>1363</v>
      </c>
      <c r="T250" s="159" t="s">
        <v>231</v>
      </c>
      <c r="U250" s="159" t="s">
        <v>231</v>
      </c>
      <c r="V250" s="159"/>
      <c r="W250" s="159"/>
      <c r="X250" s="159"/>
      <c r="Y250" s="159"/>
      <c r="Z250" s="159"/>
      <c r="AA250" s="159"/>
      <c r="AB250" s="159"/>
      <c r="AC250" s="159"/>
      <c r="AD250" s="159"/>
      <c r="AE250" s="159"/>
      <c r="AF250" s="159"/>
      <c r="AG250" s="159"/>
      <c r="AH250" s="159"/>
      <c r="AI250" s="159"/>
      <c r="AJ250" s="159"/>
      <c r="AK250" s="159" t="s">
        <v>1342</v>
      </c>
      <c r="AL250" s="159" t="s">
        <v>1346</v>
      </c>
      <c r="AM250" s="159" t="s">
        <v>1342</v>
      </c>
      <c r="AN250" s="159" t="s">
        <v>3056</v>
      </c>
      <c r="AO250" s="159" t="s">
        <v>231</v>
      </c>
      <c r="AP250" s="159" t="s">
        <v>2655</v>
      </c>
      <c r="AQ250" s="159" t="s">
        <v>1867</v>
      </c>
      <c r="AR250" s="159" t="s">
        <v>1434</v>
      </c>
      <c r="AS250" s="159"/>
      <c r="AT250" s="159"/>
      <c r="AU250" s="159"/>
      <c r="AV250" s="159"/>
      <c r="AW250" s="159"/>
      <c r="AX250" s="159"/>
      <c r="AY250" s="159"/>
      <c r="AZ250" s="159"/>
      <c r="BA250" s="159"/>
      <c r="BB250" s="159"/>
      <c r="BC250" s="159"/>
      <c r="BD250" s="159"/>
      <c r="BE250" s="159"/>
      <c r="BF250" s="159"/>
      <c r="BG250" s="159"/>
      <c r="BH250" s="159"/>
      <c r="BI250" s="159"/>
      <c r="BJ250" s="159"/>
      <c r="BK250" s="159"/>
      <c r="BL250" s="159"/>
      <c r="BM250" s="159"/>
      <c r="BN250" s="159"/>
      <c r="BO250" s="159"/>
      <c r="BP250" s="159"/>
      <c r="BQ250" s="159"/>
      <c r="BR250" s="159"/>
      <c r="BS250" s="159"/>
      <c r="BT250" s="159"/>
      <c r="BU250" s="159"/>
      <c r="BV250" s="159"/>
      <c r="BW250" s="159"/>
      <c r="BX250" s="159"/>
      <c r="BY250" s="159"/>
      <c r="BZ250" s="159"/>
      <c r="CA250" s="159"/>
      <c r="CB250" s="159"/>
      <c r="CC250" s="159"/>
      <c r="CD250" s="159"/>
      <c r="CE250" s="159"/>
      <c r="CF250" s="159"/>
      <c r="CG250" s="159"/>
      <c r="CH250" s="159"/>
      <c r="CI250" s="159"/>
      <c r="CJ250" s="159"/>
      <c r="CK250" s="159"/>
      <c r="CL250" s="159"/>
      <c r="CM250" s="159"/>
      <c r="CN250" s="159"/>
      <c r="CO250" s="159"/>
      <c r="CP250" s="159"/>
      <c r="CQ250" s="159"/>
      <c r="CR250" s="159"/>
      <c r="CS250" s="159"/>
      <c r="CT250" s="159"/>
      <c r="CU250" s="159"/>
      <c r="CV250" s="159"/>
      <c r="CW250" s="159"/>
      <c r="CX250" s="159"/>
      <c r="CY250" s="159"/>
      <c r="CZ250" s="159"/>
      <c r="DA250" s="223"/>
    </row>
    <row r="251" spans="2:105" x14ac:dyDescent="0.25">
      <c r="B251" s="222"/>
      <c r="C251" s="159"/>
      <c r="D251" s="159" t="s">
        <v>2203</v>
      </c>
      <c r="E251" s="159"/>
      <c r="F251" s="159" t="s">
        <v>1329</v>
      </c>
      <c r="G251" s="159"/>
      <c r="H251" s="159" t="s">
        <v>1098</v>
      </c>
      <c r="I251" s="159"/>
      <c r="J251" s="159" t="s">
        <v>1342</v>
      </c>
      <c r="K251" s="159" t="s">
        <v>1476</v>
      </c>
      <c r="L251" s="159"/>
      <c r="M251" s="159"/>
      <c r="N251" s="159" t="s">
        <v>1342</v>
      </c>
      <c r="O251" s="159"/>
      <c r="P251" s="159"/>
      <c r="Q251" s="159"/>
      <c r="R251" s="159"/>
      <c r="S251" s="159" t="s">
        <v>1363</v>
      </c>
      <c r="T251" s="159" t="s">
        <v>231</v>
      </c>
      <c r="U251" s="159" t="s">
        <v>231</v>
      </c>
      <c r="V251" s="159"/>
      <c r="W251" s="159"/>
      <c r="X251" s="159"/>
      <c r="Y251" s="159"/>
      <c r="Z251" s="159"/>
      <c r="AA251" s="159"/>
      <c r="AB251" s="159"/>
      <c r="AC251" s="159"/>
      <c r="AD251" s="159"/>
      <c r="AE251" s="159"/>
      <c r="AF251" s="159"/>
      <c r="AG251" s="159"/>
      <c r="AH251" s="159"/>
      <c r="AI251" s="159"/>
      <c r="AJ251" s="159"/>
      <c r="AK251" s="159" t="s">
        <v>1342</v>
      </c>
      <c r="AL251" s="159" t="s">
        <v>1346</v>
      </c>
      <c r="AM251" s="159" t="s">
        <v>1342</v>
      </c>
      <c r="AN251" s="159" t="s">
        <v>3056</v>
      </c>
      <c r="AO251" s="159" t="s">
        <v>231</v>
      </c>
      <c r="AP251" s="159" t="s">
        <v>2655</v>
      </c>
      <c r="AQ251" s="159" t="s">
        <v>1867</v>
      </c>
      <c r="AR251" s="159" t="s">
        <v>1434</v>
      </c>
      <c r="AS251" s="159"/>
      <c r="AT251" s="159"/>
      <c r="AU251" s="159"/>
      <c r="AV251" s="159"/>
      <c r="AW251" s="159"/>
      <c r="AX251" s="159"/>
      <c r="AY251" s="159"/>
      <c r="AZ251" s="159"/>
      <c r="BA251" s="159"/>
      <c r="BB251" s="159"/>
      <c r="BC251" s="159"/>
      <c r="BD251" s="159"/>
      <c r="BE251" s="159"/>
      <c r="BF251" s="159"/>
      <c r="BG251" s="159"/>
      <c r="BH251" s="159"/>
      <c r="BI251" s="159"/>
      <c r="BJ251" s="159"/>
      <c r="BK251" s="159"/>
      <c r="BL251" s="159"/>
      <c r="BM251" s="159"/>
      <c r="BN251" s="159"/>
      <c r="BO251" s="159"/>
      <c r="BP251" s="159"/>
      <c r="BQ251" s="159"/>
      <c r="BR251" s="159"/>
      <c r="BS251" s="159"/>
      <c r="BT251" s="159"/>
      <c r="BU251" s="159"/>
      <c r="BV251" s="159"/>
      <c r="BW251" s="159"/>
      <c r="BX251" s="159"/>
      <c r="BY251" s="159"/>
      <c r="BZ251" s="159"/>
      <c r="CA251" s="159"/>
      <c r="CB251" s="159"/>
      <c r="CC251" s="159"/>
      <c r="CD251" s="159"/>
      <c r="CE251" s="159"/>
      <c r="CF251" s="159"/>
      <c r="CG251" s="159"/>
      <c r="CH251" s="159"/>
      <c r="CI251" s="159"/>
      <c r="CJ251" s="159"/>
      <c r="CK251" s="159"/>
      <c r="CL251" s="159"/>
      <c r="CM251" s="159"/>
      <c r="CN251" s="159"/>
      <c r="CO251" s="159"/>
      <c r="CP251" s="159"/>
      <c r="CQ251" s="159"/>
      <c r="CR251" s="159"/>
      <c r="CS251" s="159"/>
      <c r="CT251" s="159"/>
      <c r="CU251" s="159"/>
      <c r="CV251" s="159"/>
      <c r="CW251" s="159"/>
      <c r="CX251" s="159"/>
      <c r="CY251" s="159"/>
      <c r="CZ251" s="159"/>
      <c r="DA251" s="223"/>
    </row>
    <row r="252" spans="2:105" x14ac:dyDescent="0.25">
      <c r="B252" s="222"/>
      <c r="C252" s="159"/>
      <c r="D252" s="159" t="s">
        <v>2204</v>
      </c>
      <c r="E252" s="159"/>
      <c r="F252" s="159" t="s">
        <v>1329</v>
      </c>
      <c r="G252" s="159"/>
      <c r="H252" s="159" t="s">
        <v>1098</v>
      </c>
      <c r="I252" s="159"/>
      <c r="J252" s="159" t="s">
        <v>1342</v>
      </c>
      <c r="K252" s="159" t="s">
        <v>1647</v>
      </c>
      <c r="L252" s="159"/>
      <c r="M252" s="159"/>
      <c r="N252" s="159" t="s">
        <v>1342</v>
      </c>
      <c r="O252" s="159"/>
      <c r="P252" s="159"/>
      <c r="Q252" s="159"/>
      <c r="R252" s="159"/>
      <c r="S252" s="159" t="s">
        <v>1363</v>
      </c>
      <c r="T252" s="159" t="s">
        <v>231</v>
      </c>
      <c r="U252" s="159" t="s">
        <v>231</v>
      </c>
      <c r="V252" s="159"/>
      <c r="W252" s="159"/>
      <c r="X252" s="159"/>
      <c r="Y252" s="159"/>
      <c r="Z252" s="159"/>
      <c r="AA252" s="159"/>
      <c r="AB252" s="159"/>
      <c r="AC252" s="159"/>
      <c r="AD252" s="159"/>
      <c r="AE252" s="159"/>
      <c r="AF252" s="159"/>
      <c r="AG252" s="159"/>
      <c r="AH252" s="159"/>
      <c r="AI252" s="159"/>
      <c r="AJ252" s="159"/>
      <c r="AK252" s="159" t="s">
        <v>1342</v>
      </c>
      <c r="AL252" s="159" t="s">
        <v>1346</v>
      </c>
      <c r="AM252" s="159" t="s">
        <v>1342</v>
      </c>
      <c r="AN252" s="159" t="s">
        <v>3056</v>
      </c>
      <c r="AO252" s="159" t="s">
        <v>231</v>
      </c>
      <c r="AP252" s="159" t="s">
        <v>2655</v>
      </c>
      <c r="AQ252" s="159" t="s">
        <v>1867</v>
      </c>
      <c r="AR252" s="159" t="s">
        <v>1434</v>
      </c>
      <c r="AS252" s="159"/>
      <c r="AT252" s="159"/>
      <c r="AU252" s="159"/>
      <c r="AV252" s="159"/>
      <c r="AW252" s="159"/>
      <c r="AX252" s="159"/>
      <c r="AY252" s="159"/>
      <c r="AZ252" s="159"/>
      <c r="BA252" s="159"/>
      <c r="BB252" s="159"/>
      <c r="BC252" s="159"/>
      <c r="BD252" s="159"/>
      <c r="BE252" s="159"/>
      <c r="BF252" s="159"/>
      <c r="BG252" s="159"/>
      <c r="BH252" s="159"/>
      <c r="BI252" s="159"/>
      <c r="BJ252" s="159"/>
      <c r="BK252" s="159"/>
      <c r="BL252" s="159"/>
      <c r="BM252" s="159"/>
      <c r="BN252" s="159"/>
      <c r="BO252" s="159"/>
      <c r="BP252" s="159"/>
      <c r="BQ252" s="159"/>
      <c r="BR252" s="159"/>
      <c r="BS252" s="159"/>
      <c r="BT252" s="159"/>
      <c r="BU252" s="159"/>
      <c r="BV252" s="159"/>
      <c r="BW252" s="159"/>
      <c r="BX252" s="159"/>
      <c r="BY252" s="159"/>
      <c r="BZ252" s="159"/>
      <c r="CA252" s="159"/>
      <c r="CB252" s="159"/>
      <c r="CC252" s="159"/>
      <c r="CD252" s="159"/>
      <c r="CE252" s="159"/>
      <c r="CF252" s="159"/>
      <c r="CG252" s="159"/>
      <c r="CH252" s="159"/>
      <c r="CI252" s="159"/>
      <c r="CJ252" s="159"/>
      <c r="CK252" s="159"/>
      <c r="CL252" s="159"/>
      <c r="CM252" s="159"/>
      <c r="CN252" s="159"/>
      <c r="CO252" s="159"/>
      <c r="CP252" s="159"/>
      <c r="CQ252" s="159"/>
      <c r="CR252" s="159"/>
      <c r="CS252" s="159"/>
      <c r="CT252" s="159"/>
      <c r="CU252" s="159"/>
      <c r="CV252" s="159"/>
      <c r="CW252" s="159"/>
      <c r="CX252" s="159"/>
      <c r="CY252" s="159"/>
      <c r="CZ252" s="159"/>
      <c r="DA252" s="223"/>
    </row>
    <row r="253" spans="2:105" x14ac:dyDescent="0.25">
      <c r="B253" s="222"/>
      <c r="C253" s="159" t="s">
        <v>2198</v>
      </c>
      <c r="D253" s="159" t="s">
        <v>2199</v>
      </c>
      <c r="E253" s="159" t="s">
        <v>238</v>
      </c>
      <c r="F253" s="159" t="s">
        <v>239</v>
      </c>
      <c r="G253" s="159"/>
      <c r="H253" s="159" t="s">
        <v>1098</v>
      </c>
      <c r="I253" s="159"/>
      <c r="J253" s="159" t="s">
        <v>1342</v>
      </c>
      <c r="K253" s="159" t="s">
        <v>1482</v>
      </c>
      <c r="L253" s="159"/>
      <c r="M253" s="159"/>
      <c r="N253" s="159" t="s">
        <v>1349</v>
      </c>
      <c r="O253" s="159" t="s">
        <v>1477</v>
      </c>
      <c r="P253" s="159" t="s">
        <v>19</v>
      </c>
      <c r="Q253" s="159" t="s">
        <v>19</v>
      </c>
      <c r="R253" s="159" t="s">
        <v>1327</v>
      </c>
      <c r="S253" s="159" t="s">
        <v>1363</v>
      </c>
      <c r="T253" s="159" t="s">
        <v>231</v>
      </c>
      <c r="U253" s="159" t="s">
        <v>231</v>
      </c>
      <c r="V253" s="159"/>
      <c r="W253" s="159"/>
      <c r="X253" s="159"/>
      <c r="Y253" s="159"/>
      <c r="Z253" s="159"/>
      <c r="AA253" s="159"/>
      <c r="AB253" s="159"/>
      <c r="AC253" s="159"/>
      <c r="AD253" s="159"/>
      <c r="AE253" s="159"/>
      <c r="AF253" s="159"/>
      <c r="AG253" s="159"/>
      <c r="AH253" s="159"/>
      <c r="AI253" s="159"/>
      <c r="AJ253" s="159"/>
      <c r="AK253" s="159" t="s">
        <v>1342</v>
      </c>
      <c r="AL253" s="159" t="s">
        <v>1346</v>
      </c>
      <c r="AM253" s="159" t="s">
        <v>1342</v>
      </c>
      <c r="AN253" s="159" t="s">
        <v>3056</v>
      </c>
      <c r="AO253" s="159" t="s">
        <v>231</v>
      </c>
      <c r="AP253" s="159" t="s">
        <v>2655</v>
      </c>
      <c r="AQ253" s="159" t="s">
        <v>1867</v>
      </c>
      <c r="AR253" s="159" t="s">
        <v>1434</v>
      </c>
      <c r="AS253" s="159"/>
      <c r="AT253" s="159"/>
      <c r="AU253" s="159"/>
      <c r="AV253" s="159"/>
      <c r="AW253" s="159"/>
      <c r="AX253" s="159"/>
      <c r="AY253" s="159"/>
      <c r="AZ253" s="159"/>
      <c r="BA253" s="159"/>
      <c r="BB253" s="159"/>
      <c r="BC253" s="159"/>
      <c r="BD253" s="159"/>
      <c r="BE253" s="159"/>
      <c r="BF253" s="159"/>
      <c r="BG253" s="159"/>
      <c r="BH253" s="159"/>
      <c r="BI253" s="159"/>
      <c r="BJ253" s="159"/>
      <c r="BK253" s="159"/>
      <c r="BL253" s="159"/>
      <c r="BM253" s="159"/>
      <c r="BN253" s="159"/>
      <c r="BO253" s="159"/>
      <c r="BP253" s="159"/>
      <c r="BQ253" s="159"/>
      <c r="BR253" s="159"/>
      <c r="BS253" s="159"/>
      <c r="BT253" s="159"/>
      <c r="BU253" s="159"/>
      <c r="BV253" s="159"/>
      <c r="BW253" s="159"/>
      <c r="BX253" s="159"/>
      <c r="BY253" s="159"/>
      <c r="BZ253" s="159"/>
      <c r="CA253" s="159"/>
      <c r="CB253" s="159"/>
      <c r="CC253" s="159"/>
      <c r="CD253" s="159"/>
      <c r="CE253" s="159"/>
      <c r="CF253" s="159"/>
      <c r="CG253" s="159"/>
      <c r="CH253" s="159"/>
      <c r="CI253" s="159"/>
      <c r="CJ253" s="159"/>
      <c r="CK253" s="159"/>
      <c r="CL253" s="159"/>
      <c r="CM253" s="159"/>
      <c r="CN253" s="159"/>
      <c r="CO253" s="159"/>
      <c r="CP253" s="159"/>
      <c r="CQ253" s="159"/>
      <c r="CR253" s="159"/>
      <c r="CS253" s="159"/>
      <c r="CT253" s="159"/>
      <c r="CU253" s="159"/>
      <c r="CV253" s="159"/>
      <c r="CW253" s="159"/>
      <c r="CX253" s="159"/>
      <c r="CY253" s="159"/>
      <c r="CZ253" s="159"/>
      <c r="DA253" s="223"/>
    </row>
    <row r="254" spans="2:105" x14ac:dyDescent="0.25">
      <c r="B254" s="222"/>
      <c r="C254" s="159" t="s">
        <v>3989</v>
      </c>
      <c r="D254" s="159" t="s">
        <v>3990</v>
      </c>
      <c r="E254" s="159" t="s">
        <v>246</v>
      </c>
      <c r="F254" s="159" t="s">
        <v>218</v>
      </c>
      <c r="G254" s="159"/>
      <c r="H254" s="159" t="s">
        <v>1098</v>
      </c>
      <c r="I254" s="159"/>
      <c r="J254" s="159" t="s">
        <v>1342</v>
      </c>
      <c r="K254" s="159" t="s">
        <v>2982</v>
      </c>
      <c r="L254" s="159" t="s">
        <v>3991</v>
      </c>
      <c r="M254" s="159" t="s">
        <v>3992</v>
      </c>
      <c r="N254" s="159" t="s">
        <v>1342</v>
      </c>
      <c r="O254" s="159" t="s">
        <v>1397</v>
      </c>
      <c r="P254" s="159" t="s">
        <v>1333</v>
      </c>
      <c r="Q254" s="159" t="s">
        <v>117</v>
      </c>
      <c r="R254" s="159" t="s">
        <v>1327</v>
      </c>
      <c r="S254" s="159" t="s">
        <v>1541</v>
      </c>
      <c r="T254" s="159" t="s">
        <v>247</v>
      </c>
      <c r="U254" s="159" t="s">
        <v>247</v>
      </c>
      <c r="V254" s="159"/>
      <c r="W254" s="159"/>
      <c r="X254" s="159"/>
      <c r="Y254" s="159"/>
      <c r="Z254" s="159"/>
      <c r="AA254" s="159"/>
      <c r="AB254" s="159"/>
      <c r="AC254" s="159"/>
      <c r="AD254" s="159"/>
      <c r="AE254" s="159"/>
      <c r="AF254" s="159"/>
      <c r="AG254" s="159"/>
      <c r="AH254" s="159"/>
      <c r="AI254" s="159"/>
      <c r="AJ254" s="159"/>
      <c r="AK254" s="159" t="s">
        <v>1342</v>
      </c>
      <c r="AL254" s="159" t="s">
        <v>1346</v>
      </c>
      <c r="AM254" s="159" t="s">
        <v>1342</v>
      </c>
      <c r="AN254" s="159" t="s">
        <v>1504</v>
      </c>
      <c r="AO254" s="159" t="s">
        <v>247</v>
      </c>
      <c r="AP254" s="159" t="s">
        <v>3593</v>
      </c>
      <c r="AQ254" s="159" t="s">
        <v>2694</v>
      </c>
      <c r="AR254" s="159" t="s">
        <v>1348</v>
      </c>
      <c r="AS254" s="159" t="s">
        <v>1349</v>
      </c>
      <c r="AT254" s="159"/>
      <c r="AU254" s="159" t="s">
        <v>3991</v>
      </c>
      <c r="AV254" s="159" t="s">
        <v>1435</v>
      </c>
      <c r="AW254" s="159" t="s">
        <v>3364</v>
      </c>
      <c r="AX254" s="159" t="s">
        <v>1548</v>
      </c>
      <c r="AY254" s="159" t="s">
        <v>1766</v>
      </c>
      <c r="AZ254" s="159" t="s">
        <v>1403</v>
      </c>
      <c r="BA254" s="159" t="s">
        <v>1663</v>
      </c>
      <c r="BB254" s="159" t="s">
        <v>1542</v>
      </c>
      <c r="BC254" s="159" t="s">
        <v>1858</v>
      </c>
      <c r="BD254" s="159" t="s">
        <v>1437</v>
      </c>
      <c r="BE254" s="159" t="s">
        <v>3993</v>
      </c>
      <c r="BF254" s="159" t="s">
        <v>1350</v>
      </c>
      <c r="BG254" s="159" t="s">
        <v>3994</v>
      </c>
      <c r="BH254" s="159" t="s">
        <v>1511</v>
      </c>
      <c r="BI254" s="159" t="s">
        <v>3995</v>
      </c>
      <c r="BJ254" s="159" t="s">
        <v>1359</v>
      </c>
      <c r="BK254" s="159" t="s">
        <v>3996</v>
      </c>
      <c r="BL254" s="159"/>
      <c r="BM254" s="159"/>
      <c r="BN254" s="159"/>
      <c r="BO254" s="159"/>
      <c r="BP254" s="159"/>
      <c r="BQ254" s="159"/>
      <c r="BR254" s="159"/>
      <c r="BS254" s="159"/>
      <c r="BT254" s="159"/>
      <c r="BU254" s="159"/>
      <c r="BV254" s="159"/>
      <c r="BW254" s="159"/>
      <c r="BX254" s="159"/>
      <c r="BY254" s="159"/>
      <c r="BZ254" s="159"/>
      <c r="CA254" s="159"/>
      <c r="CB254" s="159"/>
      <c r="CC254" s="159"/>
      <c r="CD254" s="159"/>
      <c r="CE254" s="159"/>
      <c r="CF254" s="159"/>
      <c r="CG254" s="159"/>
      <c r="CH254" s="159"/>
      <c r="CI254" s="159"/>
      <c r="CJ254" s="159"/>
      <c r="CK254" s="159"/>
      <c r="CL254" s="159"/>
      <c r="CM254" s="159"/>
      <c r="CN254" s="159"/>
      <c r="CO254" s="159"/>
      <c r="CP254" s="159"/>
      <c r="CQ254" s="159"/>
      <c r="CR254" s="159"/>
      <c r="CS254" s="159"/>
      <c r="CT254" s="159"/>
      <c r="CU254" s="159"/>
      <c r="CV254" s="159"/>
      <c r="CW254" s="159"/>
      <c r="CX254" s="159"/>
      <c r="CY254" s="159"/>
      <c r="CZ254" s="159"/>
      <c r="DA254" s="223"/>
    </row>
    <row r="255" spans="2:105" x14ac:dyDescent="0.25">
      <c r="B255" s="222"/>
      <c r="C255" s="159" t="s">
        <v>2205</v>
      </c>
      <c r="D255" s="159" t="s">
        <v>2206</v>
      </c>
      <c r="E255" s="159" t="s">
        <v>254</v>
      </c>
      <c r="F255" s="159" t="s">
        <v>237</v>
      </c>
      <c r="G255" s="159"/>
      <c r="H255" s="159" t="s">
        <v>1098</v>
      </c>
      <c r="I255" s="159"/>
      <c r="J255" s="159" t="s">
        <v>1342</v>
      </c>
      <c r="K255" s="159" t="s">
        <v>3041</v>
      </c>
      <c r="L255" s="159" t="s">
        <v>3997</v>
      </c>
      <c r="M255" s="159" t="s">
        <v>2317</v>
      </c>
      <c r="N255" s="159" t="s">
        <v>1342</v>
      </c>
      <c r="O255" s="159" t="s">
        <v>1349</v>
      </c>
      <c r="P255" s="159" t="s">
        <v>1330</v>
      </c>
      <c r="Q255" s="159" t="s">
        <v>3</v>
      </c>
      <c r="R255" s="159" t="s">
        <v>1327</v>
      </c>
      <c r="S255" s="159" t="s">
        <v>1541</v>
      </c>
      <c r="T255" s="159" t="s">
        <v>247</v>
      </c>
      <c r="U255" s="159" t="s">
        <v>247</v>
      </c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159"/>
      <c r="AF255" s="159"/>
      <c r="AG255" s="159"/>
      <c r="AH255" s="159"/>
      <c r="AI255" s="159"/>
      <c r="AJ255" s="159"/>
      <c r="AK255" s="159" t="s">
        <v>1342</v>
      </c>
      <c r="AL255" s="159" t="s">
        <v>1346</v>
      </c>
      <c r="AM255" s="159" t="s">
        <v>1342</v>
      </c>
      <c r="AN255" s="159" t="s">
        <v>1504</v>
      </c>
      <c r="AO255" s="159" t="s">
        <v>247</v>
      </c>
      <c r="AP255" s="159" t="s">
        <v>3593</v>
      </c>
      <c r="AQ255" s="159" t="s">
        <v>2694</v>
      </c>
      <c r="AR255" s="159" t="s">
        <v>1348</v>
      </c>
      <c r="AS255" s="159" t="s">
        <v>1363</v>
      </c>
      <c r="AT255" s="159"/>
      <c r="AU255" s="159" t="s">
        <v>3997</v>
      </c>
      <c r="AV255" s="159" t="s">
        <v>1435</v>
      </c>
      <c r="AW255" s="159" t="s">
        <v>1795</v>
      </c>
      <c r="AX255" s="159" t="s">
        <v>1548</v>
      </c>
      <c r="AY255" s="159" t="s">
        <v>2299</v>
      </c>
      <c r="AZ255" s="159" t="s">
        <v>1403</v>
      </c>
      <c r="BA255" s="159" t="s">
        <v>3998</v>
      </c>
      <c r="BB255" s="159" t="s">
        <v>1542</v>
      </c>
      <c r="BC255" s="159" t="s">
        <v>3999</v>
      </c>
      <c r="BD255" s="159" t="s">
        <v>1437</v>
      </c>
      <c r="BE255" s="159" t="s">
        <v>4000</v>
      </c>
      <c r="BF255" s="159" t="s">
        <v>1350</v>
      </c>
      <c r="BG255" s="159" t="s">
        <v>4001</v>
      </c>
      <c r="BH255" s="159" t="s">
        <v>1511</v>
      </c>
      <c r="BI255" s="159" t="s">
        <v>2327</v>
      </c>
      <c r="BJ255" s="159" t="s">
        <v>1359</v>
      </c>
      <c r="BK255" s="159" t="s">
        <v>4002</v>
      </c>
      <c r="BL255" s="159"/>
      <c r="BM255" s="159"/>
      <c r="BN255" s="159"/>
      <c r="BO255" s="159"/>
      <c r="BP255" s="159"/>
      <c r="BQ255" s="159"/>
      <c r="BR255" s="159"/>
      <c r="BS255" s="159"/>
      <c r="BT255" s="159"/>
      <c r="BU255" s="159"/>
      <c r="BV255" s="159"/>
      <c r="BW255" s="159"/>
      <c r="BX255" s="159"/>
      <c r="BY255" s="159"/>
      <c r="BZ255" s="159"/>
      <c r="CA255" s="159"/>
      <c r="CB255" s="159"/>
      <c r="CC255" s="159"/>
      <c r="CD255" s="159"/>
      <c r="CE255" s="159"/>
      <c r="CF255" s="159"/>
      <c r="CG255" s="159"/>
      <c r="CH255" s="159"/>
      <c r="CI255" s="159"/>
      <c r="CJ255" s="159"/>
      <c r="CK255" s="159"/>
      <c r="CL255" s="159"/>
      <c r="CM255" s="159"/>
      <c r="CN255" s="159"/>
      <c r="CO255" s="159"/>
      <c r="CP255" s="159"/>
      <c r="CQ255" s="159"/>
      <c r="CR255" s="159"/>
      <c r="CS255" s="159"/>
      <c r="CT255" s="159"/>
      <c r="CU255" s="159"/>
      <c r="CV255" s="159"/>
      <c r="CW255" s="159"/>
      <c r="CX255" s="159"/>
      <c r="CY255" s="159"/>
      <c r="CZ255" s="159"/>
      <c r="DA255" s="223"/>
    </row>
    <row r="256" spans="2:105" x14ac:dyDescent="0.25">
      <c r="B256" s="222"/>
      <c r="C256" s="159" t="s">
        <v>4003</v>
      </c>
      <c r="D256" s="159" t="s">
        <v>4004</v>
      </c>
      <c r="E256" s="159" t="s">
        <v>950</v>
      </c>
      <c r="F256" s="159" t="s">
        <v>191</v>
      </c>
      <c r="G256" s="159"/>
      <c r="H256" s="159" t="s">
        <v>1098</v>
      </c>
      <c r="I256" s="159"/>
      <c r="J256" s="159" t="s">
        <v>1342</v>
      </c>
      <c r="K256" s="159" t="s">
        <v>2863</v>
      </c>
      <c r="L256" s="159" t="s">
        <v>4005</v>
      </c>
      <c r="M256" s="159" t="s">
        <v>2306</v>
      </c>
      <c r="N256" s="159" t="s">
        <v>1342</v>
      </c>
      <c r="O256" s="159" t="s">
        <v>1363</v>
      </c>
      <c r="P256" s="159" t="s">
        <v>1328</v>
      </c>
      <c r="Q256" s="159" t="s">
        <v>13</v>
      </c>
      <c r="R256" s="159" t="s">
        <v>1327</v>
      </c>
      <c r="S256" s="159" t="s">
        <v>1541</v>
      </c>
      <c r="T256" s="159" t="s">
        <v>247</v>
      </c>
      <c r="U256" s="159" t="s">
        <v>247</v>
      </c>
      <c r="V256" s="159"/>
      <c r="W256" s="159"/>
      <c r="X256" s="159"/>
      <c r="Y256" s="159"/>
      <c r="Z256" s="159"/>
      <c r="AA256" s="159"/>
      <c r="AB256" s="159"/>
      <c r="AC256" s="159"/>
      <c r="AD256" s="159"/>
      <c r="AE256" s="159"/>
      <c r="AF256" s="159"/>
      <c r="AG256" s="159"/>
      <c r="AH256" s="159"/>
      <c r="AI256" s="159"/>
      <c r="AJ256" s="159"/>
      <c r="AK256" s="159" t="s">
        <v>1342</v>
      </c>
      <c r="AL256" s="159" t="s">
        <v>1346</v>
      </c>
      <c r="AM256" s="159" t="s">
        <v>1342</v>
      </c>
      <c r="AN256" s="159" t="s">
        <v>1504</v>
      </c>
      <c r="AO256" s="159" t="s">
        <v>247</v>
      </c>
      <c r="AP256" s="159" t="s">
        <v>3593</v>
      </c>
      <c r="AQ256" s="159" t="s">
        <v>2694</v>
      </c>
      <c r="AR256" s="159" t="s">
        <v>1348</v>
      </c>
      <c r="AS256" s="159" t="s">
        <v>1344</v>
      </c>
      <c r="AT256" s="159"/>
      <c r="AU256" s="159" t="s">
        <v>4005</v>
      </c>
      <c r="AV256" s="159" t="s">
        <v>1435</v>
      </c>
      <c r="AW256" s="159" t="s">
        <v>2279</v>
      </c>
      <c r="AX256" s="159" t="s">
        <v>1548</v>
      </c>
      <c r="AY256" s="159" t="s">
        <v>2657</v>
      </c>
      <c r="AZ256" s="159" t="s">
        <v>1403</v>
      </c>
      <c r="BA256" s="159" t="s">
        <v>2765</v>
      </c>
      <c r="BB256" s="159" t="s">
        <v>1542</v>
      </c>
      <c r="BC256" s="159" t="s">
        <v>2119</v>
      </c>
      <c r="BD256" s="159" t="s">
        <v>1437</v>
      </c>
      <c r="BE256" s="159" t="s">
        <v>1580</v>
      </c>
      <c r="BF256" s="159" t="s">
        <v>1350</v>
      </c>
      <c r="BG256" s="159" t="s">
        <v>2235</v>
      </c>
      <c r="BH256" s="159" t="s">
        <v>1511</v>
      </c>
      <c r="BI256" s="159" t="s">
        <v>3964</v>
      </c>
      <c r="BJ256" s="159" t="s">
        <v>1359</v>
      </c>
      <c r="BK256" s="159" t="s">
        <v>4006</v>
      </c>
      <c r="BL256" s="159"/>
      <c r="BM256" s="159"/>
      <c r="BN256" s="159"/>
      <c r="BO256" s="159"/>
      <c r="BP256" s="159"/>
      <c r="BQ256" s="159"/>
      <c r="BR256" s="159"/>
      <c r="BS256" s="159"/>
      <c r="BT256" s="159"/>
      <c r="BU256" s="159"/>
      <c r="BV256" s="159"/>
      <c r="BW256" s="159"/>
      <c r="BX256" s="159"/>
      <c r="BY256" s="159"/>
      <c r="BZ256" s="159"/>
      <c r="CA256" s="159"/>
      <c r="CB256" s="159"/>
      <c r="CC256" s="159"/>
      <c r="CD256" s="159"/>
      <c r="CE256" s="159"/>
      <c r="CF256" s="159"/>
      <c r="CG256" s="159"/>
      <c r="CH256" s="159"/>
      <c r="CI256" s="159"/>
      <c r="CJ256" s="159"/>
      <c r="CK256" s="159"/>
      <c r="CL256" s="159"/>
      <c r="CM256" s="159"/>
      <c r="CN256" s="159"/>
      <c r="CO256" s="159"/>
      <c r="CP256" s="159"/>
      <c r="CQ256" s="159"/>
      <c r="CR256" s="159"/>
      <c r="CS256" s="159"/>
      <c r="CT256" s="159"/>
      <c r="CU256" s="159"/>
      <c r="CV256" s="159"/>
      <c r="CW256" s="159"/>
      <c r="CX256" s="159"/>
      <c r="CY256" s="159"/>
      <c r="CZ256" s="159"/>
      <c r="DA256" s="223"/>
    </row>
    <row r="257" spans="2:105" x14ac:dyDescent="0.25">
      <c r="B257" s="222"/>
      <c r="C257" s="159" t="s">
        <v>4007</v>
      </c>
      <c r="D257" s="159" t="s">
        <v>1501</v>
      </c>
      <c r="E257" s="159" t="s">
        <v>255</v>
      </c>
      <c r="F257" s="159" t="s">
        <v>256</v>
      </c>
      <c r="G257" s="159"/>
      <c r="H257" s="159" t="s">
        <v>1098</v>
      </c>
      <c r="I257" s="159"/>
      <c r="J257" s="159" t="s">
        <v>1342</v>
      </c>
      <c r="K257" s="159" t="s">
        <v>2954</v>
      </c>
      <c r="L257" s="159" t="s">
        <v>4008</v>
      </c>
      <c r="M257" s="159" t="s">
        <v>4009</v>
      </c>
      <c r="N257" s="159" t="s">
        <v>1342</v>
      </c>
      <c r="O257" s="159" t="s">
        <v>1349</v>
      </c>
      <c r="P257" s="159" t="s">
        <v>1330</v>
      </c>
      <c r="Q257" s="159" t="s">
        <v>3</v>
      </c>
      <c r="R257" s="159" t="s">
        <v>1327</v>
      </c>
      <c r="S257" s="159" t="s">
        <v>1541</v>
      </c>
      <c r="T257" s="159" t="s">
        <v>247</v>
      </c>
      <c r="U257" s="159" t="s">
        <v>247</v>
      </c>
      <c r="V257" s="159"/>
      <c r="W257" s="159"/>
      <c r="X257" s="159"/>
      <c r="Y257" s="159"/>
      <c r="Z257" s="159"/>
      <c r="AA257" s="159"/>
      <c r="AB257" s="159"/>
      <c r="AC257" s="159"/>
      <c r="AD257" s="159"/>
      <c r="AE257" s="159"/>
      <c r="AF257" s="159"/>
      <c r="AG257" s="159"/>
      <c r="AH257" s="159"/>
      <c r="AI257" s="159"/>
      <c r="AJ257" s="159"/>
      <c r="AK257" s="159" t="s">
        <v>1342</v>
      </c>
      <c r="AL257" s="159" t="s">
        <v>1346</v>
      </c>
      <c r="AM257" s="159" t="s">
        <v>1342</v>
      </c>
      <c r="AN257" s="159" t="s">
        <v>1504</v>
      </c>
      <c r="AO257" s="159" t="s">
        <v>247</v>
      </c>
      <c r="AP257" s="159" t="s">
        <v>3593</v>
      </c>
      <c r="AQ257" s="159" t="s">
        <v>2694</v>
      </c>
      <c r="AR257" s="159" t="s">
        <v>1348</v>
      </c>
      <c r="AS257" s="159" t="s">
        <v>1375</v>
      </c>
      <c r="AT257" s="159"/>
      <c r="AU257" s="159" t="s">
        <v>4008</v>
      </c>
      <c r="AV257" s="159" t="s">
        <v>1435</v>
      </c>
      <c r="AW257" s="159" t="s">
        <v>1973</v>
      </c>
      <c r="AX257" s="159" t="s">
        <v>1548</v>
      </c>
      <c r="AY257" s="159" t="s">
        <v>2350</v>
      </c>
      <c r="AZ257" s="159" t="s">
        <v>1403</v>
      </c>
      <c r="BA257" s="159" t="s">
        <v>2000</v>
      </c>
      <c r="BB257" s="159" t="s">
        <v>1542</v>
      </c>
      <c r="BC257" s="159" t="s">
        <v>2351</v>
      </c>
      <c r="BD257" s="159" t="s">
        <v>1437</v>
      </c>
      <c r="BE257" s="159" t="s">
        <v>2190</v>
      </c>
      <c r="BF257" s="159" t="s">
        <v>1350</v>
      </c>
      <c r="BG257" s="159" t="s">
        <v>4010</v>
      </c>
      <c r="BH257" s="159" t="s">
        <v>1511</v>
      </c>
      <c r="BI257" s="159" t="s">
        <v>1796</v>
      </c>
      <c r="BJ257" s="159" t="s">
        <v>1359</v>
      </c>
      <c r="BK257" s="159" t="s">
        <v>2711</v>
      </c>
      <c r="BL257" s="159"/>
      <c r="BM257" s="159"/>
      <c r="BN257" s="159"/>
      <c r="BO257" s="159"/>
      <c r="BP257" s="159"/>
      <c r="BQ257" s="159"/>
      <c r="BR257" s="159"/>
      <c r="BS257" s="159"/>
      <c r="BT257" s="159"/>
      <c r="BU257" s="159"/>
      <c r="BV257" s="159"/>
      <c r="BW257" s="159"/>
      <c r="BX257" s="159"/>
      <c r="BY257" s="159"/>
      <c r="BZ257" s="159"/>
      <c r="CA257" s="159"/>
      <c r="CB257" s="159"/>
      <c r="CC257" s="159"/>
      <c r="CD257" s="159"/>
      <c r="CE257" s="159"/>
      <c r="CF257" s="159"/>
      <c r="CG257" s="159"/>
      <c r="CH257" s="159"/>
      <c r="CI257" s="159"/>
      <c r="CJ257" s="159"/>
      <c r="CK257" s="159"/>
      <c r="CL257" s="159"/>
      <c r="CM257" s="159"/>
      <c r="CN257" s="159"/>
      <c r="CO257" s="159"/>
      <c r="CP257" s="159"/>
      <c r="CQ257" s="159"/>
      <c r="CR257" s="159"/>
      <c r="CS257" s="159"/>
      <c r="CT257" s="159"/>
      <c r="CU257" s="159"/>
      <c r="CV257" s="159"/>
      <c r="CW257" s="159"/>
      <c r="CX257" s="159"/>
      <c r="CY257" s="159"/>
      <c r="CZ257" s="159"/>
      <c r="DA257" s="223"/>
    </row>
    <row r="258" spans="2:105" x14ac:dyDescent="0.25">
      <c r="B258" s="222"/>
      <c r="C258" s="159" t="s">
        <v>2217</v>
      </c>
      <c r="D258" s="159" t="s">
        <v>2218</v>
      </c>
      <c r="E258" s="159" t="s">
        <v>181</v>
      </c>
      <c r="F258" s="159" t="s">
        <v>315</v>
      </c>
      <c r="G258" s="159"/>
      <c r="H258" s="159" t="s">
        <v>1098</v>
      </c>
      <c r="I258" s="159"/>
      <c r="J258" s="159" t="s">
        <v>1342</v>
      </c>
      <c r="K258" s="159" t="s">
        <v>3062</v>
      </c>
      <c r="L258" s="159" t="s">
        <v>4011</v>
      </c>
      <c r="M258" s="159" t="s">
        <v>3929</v>
      </c>
      <c r="N258" s="159" t="s">
        <v>1342</v>
      </c>
      <c r="O258" s="159" t="s">
        <v>1363</v>
      </c>
      <c r="P258" s="159" t="s">
        <v>1328</v>
      </c>
      <c r="Q258" s="159" t="s">
        <v>13</v>
      </c>
      <c r="R258" s="159" t="s">
        <v>1327</v>
      </c>
      <c r="S258" s="159" t="s">
        <v>1541</v>
      </c>
      <c r="T258" s="159" t="s">
        <v>247</v>
      </c>
      <c r="U258" s="159" t="s">
        <v>247</v>
      </c>
      <c r="V258" s="159"/>
      <c r="W258" s="159"/>
      <c r="X258" s="159"/>
      <c r="Y258" s="159"/>
      <c r="Z258" s="159"/>
      <c r="AA258" s="159"/>
      <c r="AB258" s="159"/>
      <c r="AC258" s="159"/>
      <c r="AD258" s="159"/>
      <c r="AE258" s="159"/>
      <c r="AF258" s="159"/>
      <c r="AG258" s="159"/>
      <c r="AH258" s="159"/>
      <c r="AI258" s="159"/>
      <c r="AJ258" s="159"/>
      <c r="AK258" s="159" t="s">
        <v>1342</v>
      </c>
      <c r="AL258" s="159" t="s">
        <v>1346</v>
      </c>
      <c r="AM258" s="159" t="s">
        <v>1342</v>
      </c>
      <c r="AN258" s="159" t="s">
        <v>1504</v>
      </c>
      <c r="AO258" s="159" t="s">
        <v>247</v>
      </c>
      <c r="AP258" s="159" t="s">
        <v>3593</v>
      </c>
      <c r="AQ258" s="159" t="s">
        <v>2694</v>
      </c>
      <c r="AR258" s="159" t="s">
        <v>1348</v>
      </c>
      <c r="AS258" s="159" t="s">
        <v>1384</v>
      </c>
      <c r="AT258" s="159"/>
      <c r="AU258" s="159" t="s">
        <v>4011</v>
      </c>
      <c r="AV258" s="159" t="s">
        <v>1435</v>
      </c>
      <c r="AW258" s="159" t="s">
        <v>1451</v>
      </c>
      <c r="AX258" s="159" t="s">
        <v>1548</v>
      </c>
      <c r="AY258" s="159" t="s">
        <v>3760</v>
      </c>
      <c r="AZ258" s="159" t="s">
        <v>1403</v>
      </c>
      <c r="BA258" s="159" t="s">
        <v>2882</v>
      </c>
      <c r="BB258" s="159" t="s">
        <v>1542</v>
      </c>
      <c r="BC258" s="159" t="s">
        <v>4012</v>
      </c>
      <c r="BD258" s="159" t="s">
        <v>1437</v>
      </c>
      <c r="BE258" s="159" t="s">
        <v>4013</v>
      </c>
      <c r="BF258" s="159" t="s">
        <v>1350</v>
      </c>
      <c r="BG258" s="159" t="s">
        <v>2959</v>
      </c>
      <c r="BH258" s="159" t="s">
        <v>1511</v>
      </c>
      <c r="BI258" s="159" t="s">
        <v>4014</v>
      </c>
      <c r="BJ258" s="159" t="s">
        <v>1359</v>
      </c>
      <c r="BK258" s="159" t="s">
        <v>4015</v>
      </c>
      <c r="BL258" s="159"/>
      <c r="BM258" s="159"/>
      <c r="BN258" s="159"/>
      <c r="BO258" s="159"/>
      <c r="BP258" s="159"/>
      <c r="BQ258" s="159"/>
      <c r="BR258" s="159"/>
      <c r="BS258" s="159"/>
      <c r="BT258" s="159"/>
      <c r="BU258" s="159"/>
      <c r="BV258" s="159"/>
      <c r="BW258" s="159"/>
      <c r="BX258" s="159"/>
      <c r="BY258" s="159"/>
      <c r="BZ258" s="159"/>
      <c r="CA258" s="159"/>
      <c r="CB258" s="159"/>
      <c r="CC258" s="159"/>
      <c r="CD258" s="159"/>
      <c r="CE258" s="159"/>
      <c r="CF258" s="159"/>
      <c r="CG258" s="159"/>
      <c r="CH258" s="159"/>
      <c r="CI258" s="159"/>
      <c r="CJ258" s="159"/>
      <c r="CK258" s="159"/>
      <c r="CL258" s="159"/>
      <c r="CM258" s="159"/>
      <c r="CN258" s="159"/>
      <c r="CO258" s="159"/>
      <c r="CP258" s="159"/>
      <c r="CQ258" s="159"/>
      <c r="CR258" s="159"/>
      <c r="CS258" s="159"/>
      <c r="CT258" s="159"/>
      <c r="CU258" s="159"/>
      <c r="CV258" s="159"/>
      <c r="CW258" s="159"/>
      <c r="CX258" s="159"/>
      <c r="CY258" s="159"/>
      <c r="CZ258" s="159"/>
      <c r="DA258" s="223"/>
    </row>
    <row r="259" spans="2:105" x14ac:dyDescent="0.25">
      <c r="B259" s="222"/>
      <c r="C259" s="159" t="s">
        <v>2220</v>
      </c>
      <c r="D259" s="159" t="s">
        <v>2221</v>
      </c>
      <c r="E259" s="159" t="s">
        <v>257</v>
      </c>
      <c r="F259" s="159" t="s">
        <v>258</v>
      </c>
      <c r="G259" s="159"/>
      <c r="H259" s="159" t="s">
        <v>1098</v>
      </c>
      <c r="I259" s="159"/>
      <c r="J259" s="159" t="s">
        <v>1342</v>
      </c>
      <c r="K259" s="159" t="s">
        <v>1878</v>
      </c>
      <c r="L259" s="159" t="s">
        <v>4016</v>
      </c>
      <c r="M259" s="159" t="s">
        <v>4017</v>
      </c>
      <c r="N259" s="159" t="s">
        <v>1342</v>
      </c>
      <c r="O259" s="159" t="s">
        <v>1349</v>
      </c>
      <c r="P259" s="159" t="s">
        <v>1330</v>
      </c>
      <c r="Q259" s="159" t="s">
        <v>3</v>
      </c>
      <c r="R259" s="159" t="s">
        <v>1327</v>
      </c>
      <c r="S259" s="159" t="s">
        <v>1541</v>
      </c>
      <c r="T259" s="159" t="s">
        <v>247</v>
      </c>
      <c r="U259" s="159" t="s">
        <v>247</v>
      </c>
      <c r="V259" s="159"/>
      <c r="W259" s="159"/>
      <c r="X259" s="159"/>
      <c r="Y259" s="159"/>
      <c r="Z259" s="159"/>
      <c r="AA259" s="159"/>
      <c r="AB259" s="159"/>
      <c r="AC259" s="159"/>
      <c r="AD259" s="159"/>
      <c r="AE259" s="159"/>
      <c r="AF259" s="159"/>
      <c r="AG259" s="159"/>
      <c r="AH259" s="159"/>
      <c r="AI259" s="159"/>
      <c r="AJ259" s="159"/>
      <c r="AK259" s="159" t="s">
        <v>1342</v>
      </c>
      <c r="AL259" s="159" t="s">
        <v>1346</v>
      </c>
      <c r="AM259" s="159" t="s">
        <v>1342</v>
      </c>
      <c r="AN259" s="159" t="s">
        <v>1504</v>
      </c>
      <c r="AO259" s="159" t="s">
        <v>247</v>
      </c>
      <c r="AP259" s="159" t="s">
        <v>3593</v>
      </c>
      <c r="AQ259" s="159" t="s">
        <v>2694</v>
      </c>
      <c r="AR259" s="159" t="s">
        <v>1348</v>
      </c>
      <c r="AS259" s="159" t="s">
        <v>1477</v>
      </c>
      <c r="AT259" s="159"/>
      <c r="AU259" s="159" t="s">
        <v>4016</v>
      </c>
      <c r="AV259" s="159" t="s">
        <v>1435</v>
      </c>
      <c r="AW259" s="159" t="s">
        <v>1984</v>
      </c>
      <c r="AX259" s="159" t="s">
        <v>1548</v>
      </c>
      <c r="AY259" s="159" t="s">
        <v>1370</v>
      </c>
      <c r="AZ259" s="159" t="s">
        <v>1403</v>
      </c>
      <c r="BA259" s="159" t="s">
        <v>1853</v>
      </c>
      <c r="BB259" s="159" t="s">
        <v>1542</v>
      </c>
      <c r="BC259" s="159" t="s">
        <v>4018</v>
      </c>
      <c r="BD259" s="159" t="s">
        <v>1437</v>
      </c>
      <c r="BE259" s="159" t="s">
        <v>4019</v>
      </c>
      <c r="BF259" s="159" t="s">
        <v>1350</v>
      </c>
      <c r="BG259" s="159" t="s">
        <v>4020</v>
      </c>
      <c r="BH259" s="159" t="s">
        <v>1511</v>
      </c>
      <c r="BI259" s="159" t="s">
        <v>2550</v>
      </c>
      <c r="BJ259" s="159" t="s">
        <v>1359</v>
      </c>
      <c r="BK259" s="159" t="s">
        <v>4021</v>
      </c>
      <c r="BL259" s="159"/>
      <c r="BM259" s="159"/>
      <c r="BN259" s="159"/>
      <c r="BO259" s="159"/>
      <c r="BP259" s="159"/>
      <c r="BQ259" s="159"/>
      <c r="BR259" s="159"/>
      <c r="BS259" s="159"/>
      <c r="BT259" s="159"/>
      <c r="BU259" s="159"/>
      <c r="BV259" s="159"/>
      <c r="BW259" s="159"/>
      <c r="BX259" s="159"/>
      <c r="BY259" s="159"/>
      <c r="BZ259" s="159"/>
      <c r="CA259" s="159"/>
      <c r="CB259" s="159"/>
      <c r="CC259" s="159"/>
      <c r="CD259" s="159"/>
      <c r="CE259" s="159"/>
      <c r="CF259" s="159"/>
      <c r="CG259" s="159"/>
      <c r="CH259" s="159"/>
      <c r="CI259" s="159"/>
      <c r="CJ259" s="159"/>
      <c r="CK259" s="159"/>
      <c r="CL259" s="159"/>
      <c r="CM259" s="159"/>
      <c r="CN259" s="159"/>
      <c r="CO259" s="159"/>
      <c r="CP259" s="159"/>
      <c r="CQ259" s="159"/>
      <c r="CR259" s="159"/>
      <c r="CS259" s="159"/>
      <c r="CT259" s="159"/>
      <c r="CU259" s="159"/>
      <c r="CV259" s="159"/>
      <c r="CW259" s="159"/>
      <c r="CX259" s="159"/>
      <c r="CY259" s="159"/>
      <c r="CZ259" s="159"/>
      <c r="DA259" s="223"/>
    </row>
    <row r="260" spans="2:105" x14ac:dyDescent="0.25">
      <c r="B260" s="222"/>
      <c r="C260" s="159" t="s">
        <v>4022</v>
      </c>
      <c r="D260" s="159" t="s">
        <v>4023</v>
      </c>
      <c r="E260" s="159" t="s">
        <v>252</v>
      </c>
      <c r="F260" s="159" t="s">
        <v>253</v>
      </c>
      <c r="G260" s="159"/>
      <c r="H260" s="159" t="s">
        <v>1098</v>
      </c>
      <c r="I260" s="159"/>
      <c r="J260" s="159" t="s">
        <v>1342</v>
      </c>
      <c r="K260" s="159" t="s">
        <v>1913</v>
      </c>
      <c r="L260" s="159" t="s">
        <v>4024</v>
      </c>
      <c r="M260" s="159" t="s">
        <v>2297</v>
      </c>
      <c r="N260" s="159" t="s">
        <v>1342</v>
      </c>
      <c r="O260" s="159" t="s">
        <v>1349</v>
      </c>
      <c r="P260" s="159" t="s">
        <v>1330</v>
      </c>
      <c r="Q260" s="159" t="s">
        <v>3</v>
      </c>
      <c r="R260" s="159" t="s">
        <v>1327</v>
      </c>
      <c r="S260" s="159" t="s">
        <v>1541</v>
      </c>
      <c r="T260" s="159" t="s">
        <v>247</v>
      </c>
      <c r="U260" s="159" t="s">
        <v>247</v>
      </c>
      <c r="V260" s="159"/>
      <c r="W260" s="159"/>
      <c r="X260" s="159"/>
      <c r="Y260" s="159"/>
      <c r="Z260" s="159"/>
      <c r="AA260" s="159"/>
      <c r="AB260" s="159"/>
      <c r="AC260" s="159"/>
      <c r="AD260" s="159"/>
      <c r="AE260" s="159"/>
      <c r="AF260" s="159"/>
      <c r="AG260" s="159"/>
      <c r="AH260" s="159"/>
      <c r="AI260" s="159"/>
      <c r="AJ260" s="159"/>
      <c r="AK260" s="159" t="s">
        <v>1342</v>
      </c>
      <c r="AL260" s="159" t="s">
        <v>1346</v>
      </c>
      <c r="AM260" s="159" t="s">
        <v>1342</v>
      </c>
      <c r="AN260" s="159" t="s">
        <v>1504</v>
      </c>
      <c r="AO260" s="159" t="s">
        <v>247</v>
      </c>
      <c r="AP260" s="159" t="s">
        <v>3593</v>
      </c>
      <c r="AQ260" s="159" t="s">
        <v>2694</v>
      </c>
      <c r="AR260" s="159" t="s">
        <v>1348</v>
      </c>
      <c r="AS260" s="159" t="s">
        <v>1484</v>
      </c>
      <c r="AT260" s="159"/>
      <c r="AU260" s="159" t="s">
        <v>4024</v>
      </c>
      <c r="AV260" s="159" t="s">
        <v>1435</v>
      </c>
      <c r="AW260" s="159" t="s">
        <v>3949</v>
      </c>
      <c r="AX260" s="159" t="s">
        <v>1548</v>
      </c>
      <c r="AY260" s="159" t="s">
        <v>4025</v>
      </c>
      <c r="AZ260" s="159" t="s">
        <v>1403</v>
      </c>
      <c r="BA260" s="159" t="s">
        <v>1931</v>
      </c>
      <c r="BB260" s="159" t="s">
        <v>1542</v>
      </c>
      <c r="BC260" s="159" t="s">
        <v>4026</v>
      </c>
      <c r="BD260" s="159" t="s">
        <v>1437</v>
      </c>
      <c r="BE260" s="159" t="s">
        <v>2044</v>
      </c>
      <c r="BF260" s="159" t="s">
        <v>1350</v>
      </c>
      <c r="BG260" s="159" t="s">
        <v>4027</v>
      </c>
      <c r="BH260" s="159" t="s">
        <v>1511</v>
      </c>
      <c r="BI260" s="159" t="s">
        <v>4028</v>
      </c>
      <c r="BJ260" s="159" t="s">
        <v>1359</v>
      </c>
      <c r="BK260" s="159" t="s">
        <v>4029</v>
      </c>
      <c r="BL260" s="159"/>
      <c r="BM260" s="159"/>
      <c r="BN260" s="159"/>
      <c r="BO260" s="159"/>
      <c r="BP260" s="159"/>
      <c r="BQ260" s="159"/>
      <c r="BR260" s="159"/>
      <c r="BS260" s="159"/>
      <c r="BT260" s="159"/>
      <c r="BU260" s="159"/>
      <c r="BV260" s="159"/>
      <c r="BW260" s="159"/>
      <c r="BX260" s="159"/>
      <c r="BY260" s="159"/>
      <c r="BZ260" s="159"/>
      <c r="CA260" s="159"/>
      <c r="CB260" s="159"/>
      <c r="CC260" s="159"/>
      <c r="CD260" s="159"/>
      <c r="CE260" s="159"/>
      <c r="CF260" s="159"/>
      <c r="CG260" s="159"/>
      <c r="CH260" s="159"/>
      <c r="CI260" s="159"/>
      <c r="CJ260" s="159"/>
      <c r="CK260" s="159"/>
      <c r="CL260" s="159"/>
      <c r="CM260" s="159"/>
      <c r="CN260" s="159"/>
      <c r="CO260" s="159"/>
      <c r="CP260" s="159"/>
      <c r="CQ260" s="159"/>
      <c r="CR260" s="159"/>
      <c r="CS260" s="159"/>
      <c r="CT260" s="159"/>
      <c r="CU260" s="159"/>
      <c r="CV260" s="159"/>
      <c r="CW260" s="159"/>
      <c r="CX260" s="159"/>
      <c r="CY260" s="159"/>
      <c r="CZ260" s="159"/>
      <c r="DA260" s="223"/>
    </row>
    <row r="261" spans="2:105" x14ac:dyDescent="0.25">
      <c r="B261" s="222"/>
      <c r="C261" s="159" t="s">
        <v>4030</v>
      </c>
      <c r="D261" s="159" t="s">
        <v>4031</v>
      </c>
      <c r="E261" s="159" t="s">
        <v>839</v>
      </c>
      <c r="F261" s="159" t="s">
        <v>838</v>
      </c>
      <c r="G261" s="159"/>
      <c r="H261" s="159" t="s">
        <v>1098</v>
      </c>
      <c r="I261" s="159"/>
      <c r="J261" s="159" t="s">
        <v>1342</v>
      </c>
      <c r="K261" s="159" t="s">
        <v>3053</v>
      </c>
      <c r="L261" s="159" t="s">
        <v>3612</v>
      </c>
      <c r="M261" s="159" t="s">
        <v>4032</v>
      </c>
      <c r="N261" s="159" t="s">
        <v>1342</v>
      </c>
      <c r="O261" s="159" t="s">
        <v>1363</v>
      </c>
      <c r="P261" s="159" t="s">
        <v>1328</v>
      </c>
      <c r="Q261" s="159" t="s">
        <v>13</v>
      </c>
      <c r="R261" s="159" t="s">
        <v>1327</v>
      </c>
      <c r="S261" s="159" t="s">
        <v>1541</v>
      </c>
      <c r="T261" s="159" t="s">
        <v>247</v>
      </c>
      <c r="U261" s="159" t="s">
        <v>247</v>
      </c>
      <c r="V261" s="159"/>
      <c r="W261" s="159"/>
      <c r="X261" s="159"/>
      <c r="Y261" s="159"/>
      <c r="Z261" s="159"/>
      <c r="AA261" s="159"/>
      <c r="AB261" s="159"/>
      <c r="AC261" s="159"/>
      <c r="AD261" s="159"/>
      <c r="AE261" s="159"/>
      <c r="AF261" s="159"/>
      <c r="AG261" s="159"/>
      <c r="AH261" s="159"/>
      <c r="AI261" s="159"/>
      <c r="AJ261" s="159"/>
      <c r="AK261" s="159" t="s">
        <v>1342</v>
      </c>
      <c r="AL261" s="159" t="s">
        <v>1346</v>
      </c>
      <c r="AM261" s="159" t="s">
        <v>1342</v>
      </c>
      <c r="AN261" s="159" t="s">
        <v>1504</v>
      </c>
      <c r="AO261" s="159" t="s">
        <v>247</v>
      </c>
      <c r="AP261" s="159" t="s">
        <v>3593</v>
      </c>
      <c r="AQ261" s="159" t="s">
        <v>2694</v>
      </c>
      <c r="AR261" s="159" t="s">
        <v>1348</v>
      </c>
      <c r="AS261" s="159" t="s">
        <v>1348</v>
      </c>
      <c r="AT261" s="159"/>
      <c r="AU261" s="159" t="s">
        <v>3612</v>
      </c>
      <c r="AV261" s="159" t="s">
        <v>1435</v>
      </c>
      <c r="AW261" s="159" t="s">
        <v>2345</v>
      </c>
      <c r="AX261" s="159" t="s">
        <v>1548</v>
      </c>
      <c r="AY261" s="159" t="s">
        <v>3375</v>
      </c>
      <c r="AZ261" s="159" t="s">
        <v>1403</v>
      </c>
      <c r="BA261" s="159" t="s">
        <v>4033</v>
      </c>
      <c r="BB261" s="159" t="s">
        <v>1542</v>
      </c>
      <c r="BC261" s="159" t="s">
        <v>4034</v>
      </c>
      <c r="BD261" s="159" t="s">
        <v>1437</v>
      </c>
      <c r="BE261" s="159" t="s">
        <v>4035</v>
      </c>
      <c r="BF261" s="159" t="s">
        <v>1350</v>
      </c>
      <c r="BG261" s="159" t="s">
        <v>3446</v>
      </c>
      <c r="BH261" s="159" t="s">
        <v>1511</v>
      </c>
      <c r="BI261" s="159" t="s">
        <v>4036</v>
      </c>
      <c r="BJ261" s="159" t="s">
        <v>1359</v>
      </c>
      <c r="BK261" s="159" t="s">
        <v>4037</v>
      </c>
      <c r="BL261" s="159"/>
      <c r="BM261" s="159"/>
      <c r="BN261" s="159"/>
      <c r="BO261" s="159"/>
      <c r="BP261" s="159"/>
      <c r="BQ261" s="159"/>
      <c r="BR261" s="159"/>
      <c r="BS261" s="159"/>
      <c r="BT261" s="159"/>
      <c r="BU261" s="159"/>
      <c r="BV261" s="159"/>
      <c r="BW261" s="159"/>
      <c r="BX261" s="159"/>
      <c r="BY261" s="159"/>
      <c r="BZ261" s="159"/>
      <c r="CA261" s="159"/>
      <c r="CB261" s="159"/>
      <c r="CC261" s="159"/>
      <c r="CD261" s="159"/>
      <c r="CE261" s="159"/>
      <c r="CF261" s="159"/>
      <c r="CG261" s="159"/>
      <c r="CH261" s="159"/>
      <c r="CI261" s="159"/>
      <c r="CJ261" s="159"/>
      <c r="CK261" s="159"/>
      <c r="CL261" s="159"/>
      <c r="CM261" s="159"/>
      <c r="CN261" s="159"/>
      <c r="CO261" s="159"/>
      <c r="CP261" s="159"/>
      <c r="CQ261" s="159"/>
      <c r="CR261" s="159"/>
      <c r="CS261" s="159"/>
      <c r="CT261" s="159"/>
      <c r="CU261" s="159"/>
      <c r="CV261" s="159"/>
      <c r="CW261" s="159"/>
      <c r="CX261" s="159"/>
      <c r="CY261" s="159"/>
      <c r="CZ261" s="159"/>
      <c r="DA261" s="223"/>
    </row>
    <row r="262" spans="2:105" x14ac:dyDescent="0.25">
      <c r="B262" s="222"/>
      <c r="C262" s="159" t="s">
        <v>2229</v>
      </c>
      <c r="D262" s="159" t="s">
        <v>1548</v>
      </c>
      <c r="E262" s="159" t="s">
        <v>531</v>
      </c>
      <c r="F262" s="159" t="s">
        <v>869</v>
      </c>
      <c r="G262" s="159"/>
      <c r="H262" s="159" t="s">
        <v>1098</v>
      </c>
      <c r="I262" s="159"/>
      <c r="J262" s="159" t="s">
        <v>1342</v>
      </c>
      <c r="K262" s="159" t="s">
        <v>3108</v>
      </c>
      <c r="L262" s="159" t="s">
        <v>4038</v>
      </c>
      <c r="M262" s="159" t="s">
        <v>2797</v>
      </c>
      <c r="N262" s="159" t="s">
        <v>1342</v>
      </c>
      <c r="O262" s="159" t="s">
        <v>1363</v>
      </c>
      <c r="P262" s="159" t="s">
        <v>1328</v>
      </c>
      <c r="Q262" s="159" t="s">
        <v>13</v>
      </c>
      <c r="R262" s="159" t="s">
        <v>1327</v>
      </c>
      <c r="S262" s="159" t="s">
        <v>1541</v>
      </c>
      <c r="T262" s="159" t="s">
        <v>247</v>
      </c>
      <c r="U262" s="159" t="s">
        <v>247</v>
      </c>
      <c r="V262" s="159"/>
      <c r="W262" s="159"/>
      <c r="X262" s="159"/>
      <c r="Y262" s="159"/>
      <c r="Z262" s="159"/>
      <c r="AA262" s="159"/>
      <c r="AB262" s="159"/>
      <c r="AC262" s="159"/>
      <c r="AD262" s="159"/>
      <c r="AE262" s="159"/>
      <c r="AF262" s="159"/>
      <c r="AG262" s="159"/>
      <c r="AH262" s="159"/>
      <c r="AI262" s="159"/>
      <c r="AJ262" s="159"/>
      <c r="AK262" s="159" t="s">
        <v>1342</v>
      </c>
      <c r="AL262" s="159" t="s">
        <v>1346</v>
      </c>
      <c r="AM262" s="159" t="s">
        <v>1342</v>
      </c>
      <c r="AN262" s="159" t="s">
        <v>1504</v>
      </c>
      <c r="AO262" s="159" t="s">
        <v>247</v>
      </c>
      <c r="AP262" s="159" t="s">
        <v>3593</v>
      </c>
      <c r="AQ262" s="159" t="s">
        <v>2694</v>
      </c>
      <c r="AR262" s="159" t="s">
        <v>1348</v>
      </c>
      <c r="AS262" s="159" t="s">
        <v>1399</v>
      </c>
      <c r="AT262" s="159"/>
      <c r="AU262" s="159" t="s">
        <v>4038</v>
      </c>
      <c r="AV262" s="159" t="s">
        <v>1435</v>
      </c>
      <c r="AW262" s="159" t="s">
        <v>4039</v>
      </c>
      <c r="AX262" s="159" t="s">
        <v>1548</v>
      </c>
      <c r="AY262" s="159" t="s">
        <v>3430</v>
      </c>
      <c r="AZ262" s="159" t="s">
        <v>1403</v>
      </c>
      <c r="BA262" s="159" t="s">
        <v>3226</v>
      </c>
      <c r="BB262" s="159" t="s">
        <v>1542</v>
      </c>
      <c r="BC262" s="159" t="s">
        <v>2043</v>
      </c>
      <c r="BD262" s="159" t="s">
        <v>1437</v>
      </c>
      <c r="BE262" s="159" t="s">
        <v>3559</v>
      </c>
      <c r="BF262" s="159" t="s">
        <v>1350</v>
      </c>
      <c r="BG262" s="159" t="s">
        <v>4040</v>
      </c>
      <c r="BH262" s="159" t="s">
        <v>1511</v>
      </c>
      <c r="BI262" s="159" t="s">
        <v>4041</v>
      </c>
      <c r="BJ262" s="159" t="s">
        <v>1359</v>
      </c>
      <c r="BK262" s="159" t="s">
        <v>4042</v>
      </c>
      <c r="BL262" s="159"/>
      <c r="BM262" s="159"/>
      <c r="BN262" s="159"/>
      <c r="BO262" s="159"/>
      <c r="BP262" s="159"/>
      <c r="BQ262" s="159"/>
      <c r="BR262" s="159"/>
      <c r="BS262" s="159"/>
      <c r="BT262" s="159"/>
      <c r="BU262" s="159"/>
      <c r="BV262" s="159"/>
      <c r="BW262" s="159"/>
      <c r="BX262" s="159"/>
      <c r="BY262" s="159"/>
      <c r="BZ262" s="159"/>
      <c r="CA262" s="159"/>
      <c r="CB262" s="159"/>
      <c r="CC262" s="159"/>
      <c r="CD262" s="159"/>
      <c r="CE262" s="159"/>
      <c r="CF262" s="159"/>
      <c r="CG262" s="159"/>
      <c r="CH262" s="159"/>
      <c r="CI262" s="159"/>
      <c r="CJ262" s="159"/>
      <c r="CK262" s="159"/>
      <c r="CL262" s="159"/>
      <c r="CM262" s="159"/>
      <c r="CN262" s="159"/>
      <c r="CO262" s="159"/>
      <c r="CP262" s="159"/>
      <c r="CQ262" s="159"/>
      <c r="CR262" s="159"/>
      <c r="CS262" s="159"/>
      <c r="CT262" s="159"/>
      <c r="CU262" s="159"/>
      <c r="CV262" s="159"/>
      <c r="CW262" s="159"/>
      <c r="CX262" s="159"/>
      <c r="CY262" s="159"/>
      <c r="CZ262" s="159"/>
      <c r="DA262" s="223"/>
    </row>
    <row r="263" spans="2:105" x14ac:dyDescent="0.25">
      <c r="B263" s="222"/>
      <c r="C263" s="159" t="s">
        <v>2231</v>
      </c>
      <c r="D263" s="159" t="s">
        <v>2232</v>
      </c>
      <c r="E263" s="159" t="s">
        <v>527</v>
      </c>
      <c r="F263" s="159" t="s">
        <v>358</v>
      </c>
      <c r="G263" s="159"/>
      <c r="H263" s="159" t="s">
        <v>1098</v>
      </c>
      <c r="I263" s="159"/>
      <c r="J263" s="159" t="s">
        <v>1342</v>
      </c>
      <c r="K263" s="159" t="s">
        <v>3001</v>
      </c>
      <c r="L263" s="159" t="s">
        <v>4043</v>
      </c>
      <c r="M263" s="159" t="s">
        <v>4044</v>
      </c>
      <c r="N263" s="159" t="s">
        <v>1342</v>
      </c>
      <c r="O263" s="159" t="s">
        <v>1349</v>
      </c>
      <c r="P263" s="159" t="s">
        <v>1330</v>
      </c>
      <c r="Q263" s="159" t="s">
        <v>3</v>
      </c>
      <c r="R263" s="159" t="s">
        <v>1327</v>
      </c>
      <c r="S263" s="159" t="s">
        <v>1541</v>
      </c>
      <c r="T263" s="159" t="s">
        <v>247</v>
      </c>
      <c r="U263" s="159" t="s">
        <v>247</v>
      </c>
      <c r="V263" s="159"/>
      <c r="W263" s="159"/>
      <c r="X263" s="159"/>
      <c r="Y263" s="159"/>
      <c r="Z263" s="159"/>
      <c r="AA263" s="159"/>
      <c r="AB263" s="159"/>
      <c r="AC263" s="159"/>
      <c r="AD263" s="159"/>
      <c r="AE263" s="159"/>
      <c r="AF263" s="159"/>
      <c r="AG263" s="159"/>
      <c r="AH263" s="159"/>
      <c r="AI263" s="159"/>
      <c r="AJ263" s="159"/>
      <c r="AK263" s="159" t="s">
        <v>1342</v>
      </c>
      <c r="AL263" s="159" t="s">
        <v>1346</v>
      </c>
      <c r="AM263" s="159" t="s">
        <v>1342</v>
      </c>
      <c r="AN263" s="159" t="s">
        <v>1504</v>
      </c>
      <c r="AO263" s="159" t="s">
        <v>247</v>
      </c>
      <c r="AP263" s="159" t="s">
        <v>3593</v>
      </c>
      <c r="AQ263" s="159" t="s">
        <v>2694</v>
      </c>
      <c r="AR263" s="159" t="s">
        <v>1348</v>
      </c>
      <c r="AS263" s="159" t="s">
        <v>1397</v>
      </c>
      <c r="AT263" s="159"/>
      <c r="AU263" s="159" t="s">
        <v>4043</v>
      </c>
      <c r="AV263" s="159" t="s">
        <v>1435</v>
      </c>
      <c r="AW263" s="159" t="s">
        <v>3366</v>
      </c>
      <c r="AX263" s="159" t="s">
        <v>1548</v>
      </c>
      <c r="AY263" s="159" t="s">
        <v>4045</v>
      </c>
      <c r="AZ263" s="159" t="s">
        <v>1403</v>
      </c>
      <c r="BA263" s="159" t="s">
        <v>4046</v>
      </c>
      <c r="BB263" s="159" t="s">
        <v>1542</v>
      </c>
      <c r="BC263" s="159" t="s">
        <v>2925</v>
      </c>
      <c r="BD263" s="159" t="s">
        <v>1437</v>
      </c>
      <c r="BE263" s="159" t="s">
        <v>3455</v>
      </c>
      <c r="BF263" s="159" t="s">
        <v>1350</v>
      </c>
      <c r="BG263" s="159" t="s">
        <v>4047</v>
      </c>
      <c r="BH263" s="159" t="s">
        <v>1511</v>
      </c>
      <c r="BI263" s="159" t="s">
        <v>4048</v>
      </c>
      <c r="BJ263" s="159" t="s">
        <v>1359</v>
      </c>
      <c r="BK263" s="159" t="s">
        <v>4049</v>
      </c>
      <c r="BL263" s="159"/>
      <c r="BM263" s="159"/>
      <c r="BN263" s="159"/>
      <c r="BO263" s="159"/>
      <c r="BP263" s="159"/>
      <c r="BQ263" s="159"/>
      <c r="BR263" s="159"/>
      <c r="BS263" s="159"/>
      <c r="BT263" s="159"/>
      <c r="BU263" s="159"/>
      <c r="BV263" s="159"/>
      <c r="BW263" s="159"/>
      <c r="BX263" s="159"/>
      <c r="BY263" s="159"/>
      <c r="BZ263" s="159"/>
      <c r="CA263" s="159"/>
      <c r="CB263" s="159"/>
      <c r="CC263" s="159"/>
      <c r="CD263" s="159"/>
      <c r="CE263" s="159"/>
      <c r="CF263" s="159"/>
      <c r="CG263" s="159"/>
      <c r="CH263" s="159"/>
      <c r="CI263" s="159"/>
      <c r="CJ263" s="159"/>
      <c r="CK263" s="159"/>
      <c r="CL263" s="159"/>
      <c r="CM263" s="159"/>
      <c r="CN263" s="159"/>
      <c r="CO263" s="159"/>
      <c r="CP263" s="159"/>
      <c r="CQ263" s="159"/>
      <c r="CR263" s="159"/>
      <c r="CS263" s="159"/>
      <c r="CT263" s="159"/>
      <c r="CU263" s="159"/>
      <c r="CV263" s="159"/>
      <c r="CW263" s="159"/>
      <c r="CX263" s="159"/>
      <c r="CY263" s="159"/>
      <c r="CZ263" s="159"/>
      <c r="DA263" s="223"/>
    </row>
    <row r="264" spans="2:105" x14ac:dyDescent="0.25">
      <c r="B264" s="222"/>
      <c r="C264" s="159" t="s">
        <v>2253</v>
      </c>
      <c r="D264" s="159" t="s">
        <v>1375</v>
      </c>
      <c r="E264" s="159" t="s">
        <v>261</v>
      </c>
      <c r="F264" s="159" t="s">
        <v>251</v>
      </c>
      <c r="G264" s="159"/>
      <c r="H264" s="159" t="s">
        <v>1098</v>
      </c>
      <c r="I264" s="159"/>
      <c r="J264" s="159" t="s">
        <v>1342</v>
      </c>
      <c r="K264" s="159" t="s">
        <v>3104</v>
      </c>
      <c r="L264" s="159" t="s">
        <v>4050</v>
      </c>
      <c r="M264" s="159" t="s">
        <v>4051</v>
      </c>
      <c r="N264" s="159" t="s">
        <v>1342</v>
      </c>
      <c r="O264" s="159" t="s">
        <v>1349</v>
      </c>
      <c r="P264" s="159" t="s">
        <v>1330</v>
      </c>
      <c r="Q264" s="159" t="s">
        <v>3</v>
      </c>
      <c r="R264" s="159" t="s">
        <v>1327</v>
      </c>
      <c r="S264" s="159" t="s">
        <v>1541</v>
      </c>
      <c r="T264" s="159" t="s">
        <v>247</v>
      </c>
      <c r="U264" s="159" t="s">
        <v>247</v>
      </c>
      <c r="V264" s="159"/>
      <c r="W264" s="159"/>
      <c r="X264" s="159"/>
      <c r="Y264" s="159"/>
      <c r="Z264" s="159"/>
      <c r="AA264" s="159"/>
      <c r="AB264" s="159"/>
      <c r="AC264" s="159"/>
      <c r="AD264" s="159"/>
      <c r="AE264" s="159"/>
      <c r="AF264" s="159"/>
      <c r="AG264" s="159"/>
      <c r="AH264" s="159"/>
      <c r="AI264" s="159"/>
      <c r="AJ264" s="159"/>
      <c r="AK264" s="159" t="s">
        <v>1342</v>
      </c>
      <c r="AL264" s="159" t="s">
        <v>1346</v>
      </c>
      <c r="AM264" s="159" t="s">
        <v>1342</v>
      </c>
      <c r="AN264" s="159" t="s">
        <v>1504</v>
      </c>
      <c r="AO264" s="159" t="s">
        <v>247</v>
      </c>
      <c r="AP264" s="159" t="s">
        <v>3593</v>
      </c>
      <c r="AQ264" s="159" t="s">
        <v>2694</v>
      </c>
      <c r="AR264" s="159" t="s">
        <v>1348</v>
      </c>
      <c r="AS264" s="159" t="s">
        <v>1345</v>
      </c>
      <c r="AT264" s="159"/>
      <c r="AU264" s="159" t="s">
        <v>4050</v>
      </c>
      <c r="AV264" s="159" t="s">
        <v>1435</v>
      </c>
      <c r="AW264" s="159" t="s">
        <v>2224</v>
      </c>
      <c r="AX264" s="159" t="s">
        <v>1548</v>
      </c>
      <c r="AY264" s="159" t="s">
        <v>4052</v>
      </c>
      <c r="AZ264" s="159" t="s">
        <v>1403</v>
      </c>
      <c r="BA264" s="159" t="s">
        <v>4053</v>
      </c>
      <c r="BB264" s="159" t="s">
        <v>1542</v>
      </c>
      <c r="BC264" s="159" t="s">
        <v>4054</v>
      </c>
      <c r="BD264" s="159" t="s">
        <v>1437</v>
      </c>
      <c r="BE264" s="159" t="s">
        <v>2058</v>
      </c>
      <c r="BF264" s="159" t="s">
        <v>1350</v>
      </c>
      <c r="BG264" s="159" t="s">
        <v>4055</v>
      </c>
      <c r="BH264" s="159" t="s">
        <v>1511</v>
      </c>
      <c r="BI264" s="159" t="s">
        <v>4056</v>
      </c>
      <c r="BJ264" s="159" t="s">
        <v>1359</v>
      </c>
      <c r="BK264" s="159" t="s">
        <v>4057</v>
      </c>
      <c r="BL264" s="159"/>
      <c r="BM264" s="159"/>
      <c r="BN264" s="159"/>
      <c r="BO264" s="159"/>
      <c r="BP264" s="159"/>
      <c r="BQ264" s="159"/>
      <c r="BR264" s="159"/>
      <c r="BS264" s="159"/>
      <c r="BT264" s="159"/>
      <c r="BU264" s="159"/>
      <c r="BV264" s="159"/>
      <c r="BW264" s="159"/>
      <c r="BX264" s="159"/>
      <c r="BY264" s="159"/>
      <c r="BZ264" s="159"/>
      <c r="CA264" s="159"/>
      <c r="CB264" s="159"/>
      <c r="CC264" s="159"/>
      <c r="CD264" s="159"/>
      <c r="CE264" s="159"/>
      <c r="CF264" s="159"/>
      <c r="CG264" s="159"/>
      <c r="CH264" s="159"/>
      <c r="CI264" s="159"/>
      <c r="CJ264" s="159"/>
      <c r="CK264" s="159"/>
      <c r="CL264" s="159"/>
      <c r="CM264" s="159"/>
      <c r="CN264" s="159"/>
      <c r="CO264" s="159"/>
      <c r="CP264" s="159"/>
      <c r="CQ264" s="159"/>
      <c r="CR264" s="159"/>
      <c r="CS264" s="159"/>
      <c r="CT264" s="159"/>
      <c r="CU264" s="159"/>
      <c r="CV264" s="159"/>
      <c r="CW264" s="159"/>
      <c r="CX264" s="159"/>
      <c r="CY264" s="159"/>
      <c r="CZ264" s="159"/>
      <c r="DA264" s="223"/>
    </row>
    <row r="265" spans="2:105" x14ac:dyDescent="0.25">
      <c r="B265" s="222"/>
      <c r="C265" s="159" t="s">
        <v>2226</v>
      </c>
      <c r="D265" s="159" t="s">
        <v>2227</v>
      </c>
      <c r="E265" s="159" t="s">
        <v>245</v>
      </c>
      <c r="F265" s="159" t="s">
        <v>218</v>
      </c>
      <c r="G265" s="159"/>
      <c r="H265" s="159" t="s">
        <v>1098</v>
      </c>
      <c r="I265" s="159"/>
      <c r="J265" s="159" t="s">
        <v>1342</v>
      </c>
      <c r="K265" s="159" t="s">
        <v>1632</v>
      </c>
      <c r="L265" s="159" t="s">
        <v>1950</v>
      </c>
      <c r="M265" s="159" t="s">
        <v>3886</v>
      </c>
      <c r="N265" s="159" t="s">
        <v>1342</v>
      </c>
      <c r="O265" s="159" t="s">
        <v>1363</v>
      </c>
      <c r="P265" s="159" t="s">
        <v>1328</v>
      </c>
      <c r="Q265" s="159" t="s">
        <v>13</v>
      </c>
      <c r="R265" s="159" t="s">
        <v>1327</v>
      </c>
      <c r="S265" s="159" t="s">
        <v>1541</v>
      </c>
      <c r="T265" s="159" t="s">
        <v>247</v>
      </c>
      <c r="U265" s="159" t="s">
        <v>247</v>
      </c>
      <c r="V265" s="159"/>
      <c r="W265" s="159"/>
      <c r="X265" s="159"/>
      <c r="Y265" s="159"/>
      <c r="Z265" s="159"/>
      <c r="AA265" s="159"/>
      <c r="AB265" s="159"/>
      <c r="AC265" s="159"/>
      <c r="AD265" s="159"/>
      <c r="AE265" s="159"/>
      <c r="AF265" s="159"/>
      <c r="AG265" s="159"/>
      <c r="AH265" s="159"/>
      <c r="AI265" s="159"/>
      <c r="AJ265" s="159"/>
      <c r="AK265" s="159" t="s">
        <v>1342</v>
      </c>
      <c r="AL265" s="159" t="s">
        <v>1346</v>
      </c>
      <c r="AM265" s="159" t="s">
        <v>1342</v>
      </c>
      <c r="AN265" s="159" t="s">
        <v>1504</v>
      </c>
      <c r="AO265" s="159" t="s">
        <v>247</v>
      </c>
      <c r="AP265" s="159" t="s">
        <v>3593</v>
      </c>
      <c r="AQ265" s="159" t="s">
        <v>2694</v>
      </c>
      <c r="AR265" s="159" t="s">
        <v>1348</v>
      </c>
      <c r="AS265" s="159" t="s">
        <v>1434</v>
      </c>
      <c r="AT265" s="159"/>
      <c r="AU265" s="159" t="s">
        <v>1950</v>
      </c>
      <c r="AV265" s="159" t="s">
        <v>1435</v>
      </c>
      <c r="AW265" s="159" t="s">
        <v>1470</v>
      </c>
      <c r="AX265" s="159" t="s">
        <v>1548</v>
      </c>
      <c r="AY265" s="159" t="s">
        <v>4058</v>
      </c>
      <c r="AZ265" s="159" t="s">
        <v>1403</v>
      </c>
      <c r="BA265" s="159" t="s">
        <v>4059</v>
      </c>
      <c r="BB265" s="159" t="s">
        <v>1542</v>
      </c>
      <c r="BC265" s="159" t="s">
        <v>4060</v>
      </c>
      <c r="BD265" s="159" t="s">
        <v>1437</v>
      </c>
      <c r="BE265" s="159" t="s">
        <v>4061</v>
      </c>
      <c r="BF265" s="159" t="s">
        <v>1350</v>
      </c>
      <c r="BG265" s="159" t="s">
        <v>4062</v>
      </c>
      <c r="BH265" s="159" t="s">
        <v>1511</v>
      </c>
      <c r="BI265" s="159" t="s">
        <v>4063</v>
      </c>
      <c r="BJ265" s="159" t="s">
        <v>1359</v>
      </c>
      <c r="BK265" s="159" t="s">
        <v>3892</v>
      </c>
      <c r="BL265" s="159"/>
      <c r="BM265" s="159"/>
      <c r="BN265" s="159"/>
      <c r="BO265" s="159"/>
      <c r="BP265" s="159"/>
      <c r="BQ265" s="159"/>
      <c r="BR265" s="159"/>
      <c r="BS265" s="159"/>
      <c r="BT265" s="159"/>
      <c r="BU265" s="159"/>
      <c r="BV265" s="159"/>
      <c r="BW265" s="159"/>
      <c r="BX265" s="159"/>
      <c r="BY265" s="159"/>
      <c r="BZ265" s="159"/>
      <c r="CA265" s="159"/>
      <c r="CB265" s="159"/>
      <c r="CC265" s="159"/>
      <c r="CD265" s="159"/>
      <c r="CE265" s="159"/>
      <c r="CF265" s="159"/>
      <c r="CG265" s="159"/>
      <c r="CH265" s="159"/>
      <c r="CI265" s="159"/>
      <c r="CJ265" s="159"/>
      <c r="CK265" s="159"/>
      <c r="CL265" s="159"/>
      <c r="CM265" s="159"/>
      <c r="CN265" s="159"/>
      <c r="CO265" s="159"/>
      <c r="CP265" s="159"/>
      <c r="CQ265" s="159"/>
      <c r="CR265" s="159"/>
      <c r="CS265" s="159"/>
      <c r="CT265" s="159"/>
      <c r="CU265" s="159"/>
      <c r="CV265" s="159"/>
      <c r="CW265" s="159"/>
      <c r="CX265" s="159"/>
      <c r="CY265" s="159"/>
      <c r="CZ265" s="159"/>
      <c r="DA265" s="223"/>
    </row>
    <row r="266" spans="2:105" x14ac:dyDescent="0.25">
      <c r="B266" s="222"/>
      <c r="C266" s="159" t="s">
        <v>2236</v>
      </c>
      <c r="D266" s="159" t="s">
        <v>2237</v>
      </c>
      <c r="E266" s="159" t="s">
        <v>1067</v>
      </c>
      <c r="F266" s="159" t="s">
        <v>237</v>
      </c>
      <c r="G266" s="159"/>
      <c r="H266" s="159" t="s">
        <v>1098</v>
      </c>
      <c r="I266" s="159"/>
      <c r="J266" s="159" t="s">
        <v>1342</v>
      </c>
      <c r="K266" s="159" t="s">
        <v>1826</v>
      </c>
      <c r="L266" s="159" t="s">
        <v>4064</v>
      </c>
      <c r="M266" s="159" t="s">
        <v>4065</v>
      </c>
      <c r="N266" s="159" t="s">
        <v>1342</v>
      </c>
      <c r="O266" s="159" t="s">
        <v>1363</v>
      </c>
      <c r="P266" s="159" t="s">
        <v>1328</v>
      </c>
      <c r="Q266" s="159" t="s">
        <v>13</v>
      </c>
      <c r="R266" s="159" t="s">
        <v>1327</v>
      </c>
      <c r="S266" s="159" t="s">
        <v>1541</v>
      </c>
      <c r="T266" s="159" t="s">
        <v>247</v>
      </c>
      <c r="U266" s="159" t="s">
        <v>247</v>
      </c>
      <c r="V266" s="159"/>
      <c r="W266" s="159"/>
      <c r="X266" s="159"/>
      <c r="Y266" s="159"/>
      <c r="Z266" s="159"/>
      <c r="AA266" s="159"/>
      <c r="AB266" s="159"/>
      <c r="AC266" s="159"/>
      <c r="AD266" s="159"/>
      <c r="AE266" s="159"/>
      <c r="AF266" s="159"/>
      <c r="AG266" s="159"/>
      <c r="AH266" s="159"/>
      <c r="AI266" s="159"/>
      <c r="AJ266" s="159"/>
      <c r="AK266" s="159" t="s">
        <v>1342</v>
      </c>
      <c r="AL266" s="159" t="s">
        <v>1346</v>
      </c>
      <c r="AM266" s="159" t="s">
        <v>1342</v>
      </c>
      <c r="AN266" s="159" t="s">
        <v>1504</v>
      </c>
      <c r="AO266" s="159" t="s">
        <v>247</v>
      </c>
      <c r="AP266" s="159" t="s">
        <v>3593</v>
      </c>
      <c r="AQ266" s="159" t="s">
        <v>2694</v>
      </c>
      <c r="AR266" s="159" t="s">
        <v>1348</v>
      </c>
      <c r="AS266" s="159" t="s">
        <v>1691</v>
      </c>
      <c r="AT266" s="159"/>
      <c r="AU266" s="159" t="s">
        <v>4064</v>
      </c>
      <c r="AV266" s="159" t="s">
        <v>1435</v>
      </c>
      <c r="AW266" s="159" t="s">
        <v>4066</v>
      </c>
      <c r="AX266" s="159" t="s">
        <v>1548</v>
      </c>
      <c r="AY266" s="159" t="s">
        <v>4067</v>
      </c>
      <c r="AZ266" s="159" t="s">
        <v>1403</v>
      </c>
      <c r="BA266" s="159" t="s">
        <v>4068</v>
      </c>
      <c r="BB266" s="159" t="s">
        <v>1542</v>
      </c>
      <c r="BC266" s="159" t="s">
        <v>4069</v>
      </c>
      <c r="BD266" s="159" t="s">
        <v>1437</v>
      </c>
      <c r="BE266" s="159" t="s">
        <v>4070</v>
      </c>
      <c r="BF266" s="159" t="s">
        <v>1350</v>
      </c>
      <c r="BG266" s="159" t="s">
        <v>4071</v>
      </c>
      <c r="BH266" s="159" t="s">
        <v>1511</v>
      </c>
      <c r="BI266" s="159" t="s">
        <v>4072</v>
      </c>
      <c r="BJ266" s="159" t="s">
        <v>1359</v>
      </c>
      <c r="BK266" s="159" t="s">
        <v>4073</v>
      </c>
      <c r="BL266" s="159"/>
      <c r="BM266" s="159"/>
      <c r="BN266" s="159"/>
      <c r="BO266" s="159"/>
      <c r="BP266" s="159"/>
      <c r="BQ266" s="159"/>
      <c r="BR266" s="159"/>
      <c r="BS266" s="159"/>
      <c r="BT266" s="159"/>
      <c r="BU266" s="159"/>
      <c r="BV266" s="159"/>
      <c r="BW266" s="159"/>
      <c r="BX266" s="159"/>
      <c r="BY266" s="159"/>
      <c r="BZ266" s="159"/>
      <c r="CA266" s="159"/>
      <c r="CB266" s="159"/>
      <c r="CC266" s="159"/>
      <c r="CD266" s="159"/>
      <c r="CE266" s="159"/>
      <c r="CF266" s="159"/>
      <c r="CG266" s="159"/>
      <c r="CH266" s="159"/>
      <c r="CI266" s="159"/>
      <c r="CJ266" s="159"/>
      <c r="CK266" s="159"/>
      <c r="CL266" s="159"/>
      <c r="CM266" s="159"/>
      <c r="CN266" s="159"/>
      <c r="CO266" s="159"/>
      <c r="CP266" s="159"/>
      <c r="CQ266" s="159"/>
      <c r="CR266" s="159"/>
      <c r="CS266" s="159"/>
      <c r="CT266" s="159"/>
      <c r="CU266" s="159"/>
      <c r="CV266" s="159"/>
      <c r="CW266" s="159"/>
      <c r="CX266" s="159"/>
      <c r="CY266" s="159"/>
      <c r="CZ266" s="159"/>
      <c r="DA266" s="223"/>
    </row>
    <row r="267" spans="2:105" x14ac:dyDescent="0.25">
      <c r="B267" s="222"/>
      <c r="C267" s="159" t="s">
        <v>4074</v>
      </c>
      <c r="D267" s="159" t="s">
        <v>4075</v>
      </c>
      <c r="E267" s="159" t="s">
        <v>899</v>
      </c>
      <c r="F267" s="159" t="s">
        <v>898</v>
      </c>
      <c r="G267" s="159"/>
      <c r="H267" s="159" t="s">
        <v>1098</v>
      </c>
      <c r="I267" s="159"/>
      <c r="J267" s="159" t="s">
        <v>1342</v>
      </c>
      <c r="K267" s="159" t="s">
        <v>1699</v>
      </c>
      <c r="L267" s="159"/>
      <c r="M267" s="159"/>
      <c r="N267" s="159" t="s">
        <v>1363</v>
      </c>
      <c r="O267" s="159" t="s">
        <v>1363</v>
      </c>
      <c r="P267" s="159" t="s">
        <v>1328</v>
      </c>
      <c r="Q267" s="159" t="s">
        <v>13</v>
      </c>
      <c r="R267" s="159" t="s">
        <v>1327</v>
      </c>
      <c r="S267" s="159" t="s">
        <v>1541</v>
      </c>
      <c r="T267" s="159" t="s">
        <v>247</v>
      </c>
      <c r="U267" s="159" t="s">
        <v>247</v>
      </c>
      <c r="V267" s="159"/>
      <c r="W267" s="159"/>
      <c r="X267" s="159"/>
      <c r="Y267" s="159"/>
      <c r="Z267" s="159"/>
      <c r="AA267" s="159"/>
      <c r="AB267" s="159"/>
      <c r="AC267" s="159"/>
      <c r="AD267" s="159"/>
      <c r="AE267" s="159"/>
      <c r="AF267" s="159"/>
      <c r="AG267" s="159"/>
      <c r="AH267" s="159"/>
      <c r="AI267" s="159"/>
      <c r="AJ267" s="159"/>
      <c r="AK267" s="159" t="s">
        <v>1342</v>
      </c>
      <c r="AL267" s="159" t="s">
        <v>1346</v>
      </c>
      <c r="AM267" s="159" t="s">
        <v>1342</v>
      </c>
      <c r="AN267" s="159" t="s">
        <v>1504</v>
      </c>
      <c r="AO267" s="159" t="s">
        <v>247</v>
      </c>
      <c r="AP267" s="159" t="s">
        <v>3593</v>
      </c>
      <c r="AQ267" s="159" t="s">
        <v>2694</v>
      </c>
      <c r="AR267" s="159" t="s">
        <v>1348</v>
      </c>
      <c r="AS267" s="159"/>
      <c r="AT267" s="159"/>
      <c r="AU267" s="159"/>
      <c r="AV267" s="159"/>
      <c r="AW267" s="159"/>
      <c r="AX267" s="159"/>
      <c r="AY267" s="159"/>
      <c r="AZ267" s="159"/>
      <c r="BA267" s="159"/>
      <c r="BB267" s="159"/>
      <c r="BC267" s="159"/>
      <c r="BD267" s="159"/>
      <c r="BE267" s="159"/>
      <c r="BF267" s="159"/>
      <c r="BG267" s="159"/>
      <c r="BH267" s="159"/>
      <c r="BI267" s="159"/>
      <c r="BJ267" s="159"/>
      <c r="BK267" s="159"/>
      <c r="BL267" s="159"/>
      <c r="BM267" s="159"/>
      <c r="BN267" s="159"/>
      <c r="BO267" s="159"/>
      <c r="BP267" s="159"/>
      <c r="BQ267" s="159"/>
      <c r="BR267" s="159"/>
      <c r="BS267" s="159"/>
      <c r="BT267" s="159"/>
      <c r="BU267" s="159"/>
      <c r="BV267" s="159"/>
      <c r="BW267" s="159"/>
      <c r="BX267" s="159"/>
      <c r="BY267" s="159"/>
      <c r="BZ267" s="159"/>
      <c r="CA267" s="159"/>
      <c r="CB267" s="159"/>
      <c r="CC267" s="159"/>
      <c r="CD267" s="159"/>
      <c r="CE267" s="159"/>
      <c r="CF267" s="159"/>
      <c r="CG267" s="159"/>
      <c r="CH267" s="159"/>
      <c r="CI267" s="159"/>
      <c r="CJ267" s="159"/>
      <c r="CK267" s="159"/>
      <c r="CL267" s="159"/>
      <c r="CM267" s="159"/>
      <c r="CN267" s="159"/>
      <c r="CO267" s="159"/>
      <c r="CP267" s="159"/>
      <c r="CQ267" s="159"/>
      <c r="CR267" s="159"/>
      <c r="CS267" s="159"/>
      <c r="CT267" s="159"/>
      <c r="CU267" s="159"/>
      <c r="CV267" s="159"/>
      <c r="CW267" s="159"/>
      <c r="CX267" s="159"/>
      <c r="CY267" s="159"/>
      <c r="CZ267" s="159"/>
      <c r="DA267" s="223"/>
    </row>
    <row r="268" spans="2:105" x14ac:dyDescent="0.25">
      <c r="B268" s="222"/>
      <c r="C268" s="159" t="s">
        <v>2258</v>
      </c>
      <c r="D268" s="159" t="s">
        <v>2259</v>
      </c>
      <c r="E268" s="159" t="s">
        <v>265</v>
      </c>
      <c r="F268" s="159" t="s">
        <v>266</v>
      </c>
      <c r="G268" s="159"/>
      <c r="H268" s="159" t="s">
        <v>1098</v>
      </c>
      <c r="I268" s="159"/>
      <c r="J268" s="159" t="s">
        <v>1342</v>
      </c>
      <c r="K268" s="159" t="s">
        <v>1718</v>
      </c>
      <c r="L268" s="159"/>
      <c r="M268" s="159"/>
      <c r="N268" s="159" t="s">
        <v>1363</v>
      </c>
      <c r="O268" s="159" t="s">
        <v>1363</v>
      </c>
      <c r="P268" s="159" t="s">
        <v>1328</v>
      </c>
      <c r="Q268" s="159" t="s">
        <v>13</v>
      </c>
      <c r="R268" s="159" t="s">
        <v>1327</v>
      </c>
      <c r="S268" s="159" t="s">
        <v>1541</v>
      </c>
      <c r="T268" s="159" t="s">
        <v>247</v>
      </c>
      <c r="U268" s="159" t="s">
        <v>247</v>
      </c>
      <c r="V268" s="159"/>
      <c r="W268" s="159"/>
      <c r="X268" s="159"/>
      <c r="Y268" s="159"/>
      <c r="Z268" s="159"/>
      <c r="AA268" s="159"/>
      <c r="AB268" s="159"/>
      <c r="AC268" s="159"/>
      <c r="AD268" s="159"/>
      <c r="AE268" s="159"/>
      <c r="AF268" s="159"/>
      <c r="AG268" s="159"/>
      <c r="AH268" s="159"/>
      <c r="AI268" s="159"/>
      <c r="AJ268" s="159"/>
      <c r="AK268" s="159" t="s">
        <v>1342</v>
      </c>
      <c r="AL268" s="159" t="s">
        <v>1346</v>
      </c>
      <c r="AM268" s="159" t="s">
        <v>1342</v>
      </c>
      <c r="AN268" s="159" t="s">
        <v>1504</v>
      </c>
      <c r="AO268" s="159" t="s">
        <v>247</v>
      </c>
      <c r="AP268" s="159" t="s">
        <v>3593</v>
      </c>
      <c r="AQ268" s="159" t="s">
        <v>2694</v>
      </c>
      <c r="AR268" s="159" t="s">
        <v>1348</v>
      </c>
      <c r="AS268" s="159"/>
      <c r="AT268" s="159"/>
      <c r="AU268" s="159"/>
      <c r="AV268" s="159"/>
      <c r="AW268" s="159"/>
      <c r="AX268" s="159"/>
      <c r="AY268" s="159"/>
      <c r="AZ268" s="159"/>
      <c r="BA268" s="159"/>
      <c r="BB268" s="159"/>
      <c r="BC268" s="159"/>
      <c r="BD268" s="159"/>
      <c r="BE268" s="159"/>
      <c r="BF268" s="159"/>
      <c r="BG268" s="159"/>
      <c r="BH268" s="159"/>
      <c r="BI268" s="159"/>
      <c r="BJ268" s="159"/>
      <c r="BK268" s="159"/>
      <c r="BL268" s="159"/>
      <c r="BM268" s="159"/>
      <c r="BN268" s="159"/>
      <c r="BO268" s="159"/>
      <c r="BP268" s="159"/>
      <c r="BQ268" s="159"/>
      <c r="BR268" s="159"/>
      <c r="BS268" s="159"/>
      <c r="BT268" s="159"/>
      <c r="BU268" s="159"/>
      <c r="BV268" s="159"/>
      <c r="BW268" s="159"/>
      <c r="BX268" s="159"/>
      <c r="BY268" s="159"/>
      <c r="BZ268" s="159"/>
      <c r="CA268" s="159"/>
      <c r="CB268" s="159"/>
      <c r="CC268" s="159"/>
      <c r="CD268" s="159"/>
      <c r="CE268" s="159"/>
      <c r="CF268" s="159"/>
      <c r="CG268" s="159"/>
      <c r="CH268" s="159"/>
      <c r="CI268" s="159"/>
      <c r="CJ268" s="159"/>
      <c r="CK268" s="159"/>
      <c r="CL268" s="159"/>
      <c r="CM268" s="159"/>
      <c r="CN268" s="159"/>
      <c r="CO268" s="159"/>
      <c r="CP268" s="159"/>
      <c r="CQ268" s="159"/>
      <c r="CR268" s="159"/>
      <c r="CS268" s="159"/>
      <c r="CT268" s="159"/>
      <c r="CU268" s="159"/>
      <c r="CV268" s="159"/>
      <c r="CW268" s="159"/>
      <c r="CX268" s="159"/>
      <c r="CY268" s="159"/>
      <c r="CZ268" s="159"/>
      <c r="DA268" s="223"/>
    </row>
    <row r="269" spans="2:105" x14ac:dyDescent="0.25">
      <c r="B269" s="222"/>
      <c r="C269" s="159" t="s">
        <v>4076</v>
      </c>
      <c r="D269" s="159" t="s">
        <v>3561</v>
      </c>
      <c r="E269" s="159" t="s">
        <v>929</v>
      </c>
      <c r="F269" s="159" t="s">
        <v>272</v>
      </c>
      <c r="G269" s="159"/>
      <c r="H269" s="159" t="s">
        <v>1098</v>
      </c>
      <c r="I269" s="159"/>
      <c r="J269" s="159" t="s">
        <v>1342</v>
      </c>
      <c r="K269" s="159" t="s">
        <v>1907</v>
      </c>
      <c r="L269" s="159"/>
      <c r="M269" s="159"/>
      <c r="N269" s="159" t="s">
        <v>1363</v>
      </c>
      <c r="O269" s="159" t="s">
        <v>1363</v>
      </c>
      <c r="P269" s="159" t="s">
        <v>1328</v>
      </c>
      <c r="Q269" s="159" t="s">
        <v>13</v>
      </c>
      <c r="R269" s="159" t="s">
        <v>1327</v>
      </c>
      <c r="S269" s="159" t="s">
        <v>1541</v>
      </c>
      <c r="T269" s="159" t="s">
        <v>247</v>
      </c>
      <c r="U269" s="159" t="s">
        <v>247</v>
      </c>
      <c r="V269" s="159"/>
      <c r="W269" s="159"/>
      <c r="X269" s="159"/>
      <c r="Y269" s="159"/>
      <c r="Z269" s="159"/>
      <c r="AA269" s="159"/>
      <c r="AB269" s="159"/>
      <c r="AC269" s="159"/>
      <c r="AD269" s="159"/>
      <c r="AE269" s="159"/>
      <c r="AF269" s="159"/>
      <c r="AG269" s="159"/>
      <c r="AH269" s="159"/>
      <c r="AI269" s="159"/>
      <c r="AJ269" s="159"/>
      <c r="AK269" s="159" t="s">
        <v>1342</v>
      </c>
      <c r="AL269" s="159" t="s">
        <v>1346</v>
      </c>
      <c r="AM269" s="159" t="s">
        <v>1342</v>
      </c>
      <c r="AN269" s="159" t="s">
        <v>1504</v>
      </c>
      <c r="AO269" s="159" t="s">
        <v>247</v>
      </c>
      <c r="AP269" s="159" t="s">
        <v>3593</v>
      </c>
      <c r="AQ269" s="159" t="s">
        <v>2694</v>
      </c>
      <c r="AR269" s="159" t="s">
        <v>1348</v>
      </c>
      <c r="AS269" s="159"/>
      <c r="AT269" s="159"/>
      <c r="AU269" s="159"/>
      <c r="AV269" s="159"/>
      <c r="AW269" s="159"/>
      <c r="AX269" s="159"/>
      <c r="AY269" s="159"/>
      <c r="AZ269" s="159"/>
      <c r="BA269" s="159"/>
      <c r="BB269" s="159"/>
      <c r="BC269" s="159"/>
      <c r="BD269" s="159"/>
      <c r="BE269" s="159"/>
      <c r="BF269" s="159"/>
      <c r="BG269" s="159"/>
      <c r="BH269" s="159"/>
      <c r="BI269" s="159"/>
      <c r="BJ269" s="159"/>
      <c r="BK269" s="159"/>
      <c r="BL269" s="159"/>
      <c r="BM269" s="159"/>
      <c r="BN269" s="159"/>
      <c r="BO269" s="159"/>
      <c r="BP269" s="159"/>
      <c r="BQ269" s="159"/>
      <c r="BR269" s="159"/>
      <c r="BS269" s="159"/>
      <c r="BT269" s="159"/>
      <c r="BU269" s="159"/>
      <c r="BV269" s="159"/>
      <c r="BW269" s="159"/>
      <c r="BX269" s="159"/>
      <c r="BY269" s="159"/>
      <c r="BZ269" s="159"/>
      <c r="CA269" s="159"/>
      <c r="CB269" s="159"/>
      <c r="CC269" s="159"/>
      <c r="CD269" s="159"/>
      <c r="CE269" s="159"/>
      <c r="CF269" s="159"/>
      <c r="CG269" s="159"/>
      <c r="CH269" s="159"/>
      <c r="CI269" s="159"/>
      <c r="CJ269" s="159"/>
      <c r="CK269" s="159"/>
      <c r="CL269" s="159"/>
      <c r="CM269" s="159"/>
      <c r="CN269" s="159"/>
      <c r="CO269" s="159"/>
      <c r="CP269" s="159"/>
      <c r="CQ269" s="159"/>
      <c r="CR269" s="159"/>
      <c r="CS269" s="159"/>
      <c r="CT269" s="159"/>
      <c r="CU269" s="159"/>
      <c r="CV269" s="159"/>
      <c r="CW269" s="159"/>
      <c r="CX269" s="159"/>
      <c r="CY269" s="159"/>
      <c r="CZ269" s="159"/>
      <c r="DA269" s="223"/>
    </row>
    <row r="270" spans="2:105" x14ac:dyDescent="0.25">
      <c r="B270" s="222"/>
      <c r="C270" s="159"/>
      <c r="D270" s="159" t="s">
        <v>2262</v>
      </c>
      <c r="E270" s="159"/>
      <c r="F270" s="159" t="s">
        <v>1329</v>
      </c>
      <c r="G270" s="159"/>
      <c r="H270" s="159" t="s">
        <v>1098</v>
      </c>
      <c r="I270" s="159"/>
      <c r="J270" s="159" t="s">
        <v>1342</v>
      </c>
      <c r="K270" s="159" t="s">
        <v>2870</v>
      </c>
      <c r="L270" s="159"/>
      <c r="M270" s="159"/>
      <c r="N270" s="159" t="s">
        <v>1342</v>
      </c>
      <c r="O270" s="159"/>
      <c r="P270" s="159"/>
      <c r="Q270" s="159"/>
      <c r="R270" s="159"/>
      <c r="S270" s="159" t="s">
        <v>1541</v>
      </c>
      <c r="T270" s="159" t="s">
        <v>247</v>
      </c>
      <c r="U270" s="159" t="s">
        <v>247</v>
      </c>
      <c r="V270" s="159"/>
      <c r="W270" s="159"/>
      <c r="X270" s="159"/>
      <c r="Y270" s="159"/>
      <c r="Z270" s="159"/>
      <c r="AA270" s="159"/>
      <c r="AB270" s="159"/>
      <c r="AC270" s="159"/>
      <c r="AD270" s="159"/>
      <c r="AE270" s="159"/>
      <c r="AF270" s="159"/>
      <c r="AG270" s="159"/>
      <c r="AH270" s="159"/>
      <c r="AI270" s="159"/>
      <c r="AJ270" s="159"/>
      <c r="AK270" s="159" t="s">
        <v>1342</v>
      </c>
      <c r="AL270" s="159" t="s">
        <v>1346</v>
      </c>
      <c r="AM270" s="159" t="s">
        <v>1342</v>
      </c>
      <c r="AN270" s="159" t="s">
        <v>1504</v>
      </c>
      <c r="AO270" s="159" t="s">
        <v>247</v>
      </c>
      <c r="AP270" s="159" t="s">
        <v>3593</v>
      </c>
      <c r="AQ270" s="159" t="s">
        <v>2694</v>
      </c>
      <c r="AR270" s="159" t="s">
        <v>1348</v>
      </c>
      <c r="AS270" s="159"/>
      <c r="AT270" s="159"/>
      <c r="AU270" s="159"/>
      <c r="AV270" s="159"/>
      <c r="AW270" s="159"/>
      <c r="AX270" s="159"/>
      <c r="AY270" s="159"/>
      <c r="AZ270" s="159"/>
      <c r="BA270" s="159"/>
      <c r="BB270" s="159"/>
      <c r="BC270" s="159"/>
      <c r="BD270" s="159"/>
      <c r="BE270" s="159"/>
      <c r="BF270" s="159"/>
      <c r="BG270" s="159"/>
      <c r="BH270" s="159"/>
      <c r="BI270" s="159"/>
      <c r="BJ270" s="159"/>
      <c r="BK270" s="159"/>
      <c r="BL270" s="159"/>
      <c r="BM270" s="159"/>
      <c r="BN270" s="159"/>
      <c r="BO270" s="159"/>
      <c r="BP270" s="159"/>
      <c r="BQ270" s="159"/>
      <c r="BR270" s="159"/>
      <c r="BS270" s="159"/>
      <c r="BT270" s="159"/>
      <c r="BU270" s="159"/>
      <c r="BV270" s="159"/>
      <c r="BW270" s="159"/>
      <c r="BX270" s="159"/>
      <c r="BY270" s="159"/>
      <c r="BZ270" s="159"/>
      <c r="CA270" s="159"/>
      <c r="CB270" s="159"/>
      <c r="CC270" s="159"/>
      <c r="CD270" s="159"/>
      <c r="CE270" s="159"/>
      <c r="CF270" s="159"/>
      <c r="CG270" s="159"/>
      <c r="CH270" s="159"/>
      <c r="CI270" s="159"/>
      <c r="CJ270" s="159"/>
      <c r="CK270" s="159"/>
      <c r="CL270" s="159"/>
      <c r="CM270" s="159"/>
      <c r="CN270" s="159"/>
      <c r="CO270" s="159"/>
      <c r="CP270" s="159"/>
      <c r="CQ270" s="159"/>
      <c r="CR270" s="159"/>
      <c r="CS270" s="159"/>
      <c r="CT270" s="159"/>
      <c r="CU270" s="159"/>
      <c r="CV270" s="159"/>
      <c r="CW270" s="159"/>
      <c r="CX270" s="159"/>
      <c r="CY270" s="159"/>
      <c r="CZ270" s="159"/>
      <c r="DA270" s="223"/>
    </row>
    <row r="271" spans="2:105" x14ac:dyDescent="0.25">
      <c r="B271" s="222"/>
      <c r="C271" s="159" t="s">
        <v>4077</v>
      </c>
      <c r="D271" s="159" t="s">
        <v>4078</v>
      </c>
      <c r="E271" s="159" t="s">
        <v>1047</v>
      </c>
      <c r="F271" s="159" t="s">
        <v>233</v>
      </c>
      <c r="G271" s="159"/>
      <c r="H271" s="159" t="s">
        <v>1098</v>
      </c>
      <c r="I271" s="159"/>
      <c r="J271" s="159" t="s">
        <v>1342</v>
      </c>
      <c r="K271" s="159" t="s">
        <v>2918</v>
      </c>
      <c r="L271" s="159"/>
      <c r="M271" s="159"/>
      <c r="N271" s="159" t="s">
        <v>1363</v>
      </c>
      <c r="O271" s="159" t="s">
        <v>1363</v>
      </c>
      <c r="P271" s="159" t="s">
        <v>1328</v>
      </c>
      <c r="Q271" s="159" t="s">
        <v>13</v>
      </c>
      <c r="R271" s="159" t="s">
        <v>1327</v>
      </c>
      <c r="S271" s="159" t="s">
        <v>1541</v>
      </c>
      <c r="T271" s="159" t="s">
        <v>247</v>
      </c>
      <c r="U271" s="159" t="s">
        <v>247</v>
      </c>
      <c r="V271" s="159"/>
      <c r="W271" s="159"/>
      <c r="X271" s="159"/>
      <c r="Y271" s="159"/>
      <c r="Z271" s="159"/>
      <c r="AA271" s="159"/>
      <c r="AB271" s="159"/>
      <c r="AC271" s="159"/>
      <c r="AD271" s="159"/>
      <c r="AE271" s="159"/>
      <c r="AF271" s="159"/>
      <c r="AG271" s="159"/>
      <c r="AH271" s="159"/>
      <c r="AI271" s="159"/>
      <c r="AJ271" s="159"/>
      <c r="AK271" s="159" t="s">
        <v>1342</v>
      </c>
      <c r="AL271" s="159" t="s">
        <v>1346</v>
      </c>
      <c r="AM271" s="159" t="s">
        <v>1342</v>
      </c>
      <c r="AN271" s="159" t="s">
        <v>1504</v>
      </c>
      <c r="AO271" s="159" t="s">
        <v>247</v>
      </c>
      <c r="AP271" s="159" t="s">
        <v>3593</v>
      </c>
      <c r="AQ271" s="159" t="s">
        <v>2694</v>
      </c>
      <c r="AR271" s="159" t="s">
        <v>1348</v>
      </c>
      <c r="AS271" s="159"/>
      <c r="AT271" s="159"/>
      <c r="AU271" s="159"/>
      <c r="AV271" s="159"/>
      <c r="AW271" s="159"/>
      <c r="AX271" s="159"/>
      <c r="AY271" s="159"/>
      <c r="AZ271" s="159"/>
      <c r="BA271" s="159"/>
      <c r="BB271" s="159"/>
      <c r="BC271" s="159"/>
      <c r="BD271" s="159"/>
      <c r="BE271" s="159"/>
      <c r="BF271" s="159"/>
      <c r="BG271" s="159"/>
      <c r="BH271" s="159"/>
      <c r="BI271" s="159"/>
      <c r="BJ271" s="159"/>
      <c r="BK271" s="159"/>
      <c r="BL271" s="159"/>
      <c r="BM271" s="159"/>
      <c r="BN271" s="159"/>
      <c r="BO271" s="159"/>
      <c r="BP271" s="159"/>
      <c r="BQ271" s="159"/>
      <c r="BR271" s="159"/>
      <c r="BS271" s="159"/>
      <c r="BT271" s="159"/>
      <c r="BU271" s="159"/>
      <c r="BV271" s="159"/>
      <c r="BW271" s="159"/>
      <c r="BX271" s="159"/>
      <c r="BY271" s="159"/>
      <c r="BZ271" s="159"/>
      <c r="CA271" s="159"/>
      <c r="CB271" s="159"/>
      <c r="CC271" s="159"/>
      <c r="CD271" s="159"/>
      <c r="CE271" s="159"/>
      <c r="CF271" s="159"/>
      <c r="CG271" s="159"/>
      <c r="CH271" s="159"/>
      <c r="CI271" s="159"/>
      <c r="CJ271" s="159"/>
      <c r="CK271" s="159"/>
      <c r="CL271" s="159"/>
      <c r="CM271" s="159"/>
      <c r="CN271" s="159"/>
      <c r="CO271" s="159"/>
      <c r="CP271" s="159"/>
      <c r="CQ271" s="159"/>
      <c r="CR271" s="159"/>
      <c r="CS271" s="159"/>
      <c r="CT271" s="159"/>
      <c r="CU271" s="159"/>
      <c r="CV271" s="159"/>
      <c r="CW271" s="159"/>
      <c r="CX271" s="159"/>
      <c r="CY271" s="159"/>
      <c r="CZ271" s="159"/>
      <c r="DA271" s="223"/>
    </row>
    <row r="272" spans="2:105" x14ac:dyDescent="0.25">
      <c r="B272" s="222"/>
      <c r="C272" s="159" t="s">
        <v>2246</v>
      </c>
      <c r="D272" s="159" t="s">
        <v>1484</v>
      </c>
      <c r="E272" s="159" t="s">
        <v>2</v>
      </c>
      <c r="F272" s="159" t="s">
        <v>268</v>
      </c>
      <c r="G272" s="159"/>
      <c r="H272" s="159" t="s">
        <v>1098</v>
      </c>
      <c r="I272" s="159"/>
      <c r="J272" s="159" t="s">
        <v>1342</v>
      </c>
      <c r="K272" s="159" t="s">
        <v>3111</v>
      </c>
      <c r="L272" s="159"/>
      <c r="M272" s="159"/>
      <c r="N272" s="159" t="s">
        <v>1349</v>
      </c>
      <c r="O272" s="159" t="s">
        <v>1349</v>
      </c>
      <c r="P272" s="159" t="s">
        <v>1330</v>
      </c>
      <c r="Q272" s="159" t="s">
        <v>3</v>
      </c>
      <c r="R272" s="159" t="s">
        <v>1327</v>
      </c>
      <c r="S272" s="159" t="s">
        <v>1541</v>
      </c>
      <c r="T272" s="159" t="s">
        <v>247</v>
      </c>
      <c r="U272" s="159" t="s">
        <v>247</v>
      </c>
      <c r="V272" s="159"/>
      <c r="W272" s="159"/>
      <c r="X272" s="159"/>
      <c r="Y272" s="159"/>
      <c r="Z272" s="159"/>
      <c r="AA272" s="159"/>
      <c r="AB272" s="159"/>
      <c r="AC272" s="159"/>
      <c r="AD272" s="159"/>
      <c r="AE272" s="159"/>
      <c r="AF272" s="159"/>
      <c r="AG272" s="159"/>
      <c r="AH272" s="159"/>
      <c r="AI272" s="159"/>
      <c r="AJ272" s="159"/>
      <c r="AK272" s="159" t="s">
        <v>1342</v>
      </c>
      <c r="AL272" s="159" t="s">
        <v>1346</v>
      </c>
      <c r="AM272" s="159" t="s">
        <v>1342</v>
      </c>
      <c r="AN272" s="159" t="s">
        <v>1504</v>
      </c>
      <c r="AO272" s="159" t="s">
        <v>247</v>
      </c>
      <c r="AP272" s="159" t="s">
        <v>3593</v>
      </c>
      <c r="AQ272" s="159" t="s">
        <v>2694</v>
      </c>
      <c r="AR272" s="159" t="s">
        <v>1348</v>
      </c>
      <c r="AS272" s="159"/>
      <c r="AT272" s="159"/>
      <c r="AU272" s="159"/>
      <c r="AV272" s="159"/>
      <c r="AW272" s="159"/>
      <c r="AX272" s="159"/>
      <c r="AY272" s="159"/>
      <c r="AZ272" s="159"/>
      <c r="BA272" s="159"/>
      <c r="BB272" s="159"/>
      <c r="BC272" s="159"/>
      <c r="BD272" s="159"/>
      <c r="BE272" s="159"/>
      <c r="BF272" s="159"/>
      <c r="BG272" s="159"/>
      <c r="BH272" s="159"/>
      <c r="BI272" s="159"/>
      <c r="BJ272" s="159"/>
      <c r="BK272" s="159"/>
      <c r="BL272" s="159"/>
      <c r="BM272" s="159"/>
      <c r="BN272" s="159"/>
      <c r="BO272" s="159"/>
      <c r="BP272" s="159"/>
      <c r="BQ272" s="159"/>
      <c r="BR272" s="159"/>
      <c r="BS272" s="159"/>
      <c r="BT272" s="159"/>
      <c r="BU272" s="159"/>
      <c r="BV272" s="159"/>
      <c r="BW272" s="159"/>
      <c r="BX272" s="159"/>
      <c r="BY272" s="159"/>
      <c r="BZ272" s="159"/>
      <c r="CA272" s="159"/>
      <c r="CB272" s="159"/>
      <c r="CC272" s="159"/>
      <c r="CD272" s="159"/>
      <c r="CE272" s="159"/>
      <c r="CF272" s="159"/>
      <c r="CG272" s="159"/>
      <c r="CH272" s="159"/>
      <c r="CI272" s="159"/>
      <c r="CJ272" s="159"/>
      <c r="CK272" s="159"/>
      <c r="CL272" s="159"/>
      <c r="CM272" s="159"/>
      <c r="CN272" s="159"/>
      <c r="CO272" s="159"/>
      <c r="CP272" s="159"/>
      <c r="CQ272" s="159"/>
      <c r="CR272" s="159"/>
      <c r="CS272" s="159"/>
      <c r="CT272" s="159"/>
      <c r="CU272" s="159"/>
      <c r="CV272" s="159"/>
      <c r="CW272" s="159"/>
      <c r="CX272" s="159"/>
      <c r="CY272" s="159"/>
      <c r="CZ272" s="159"/>
      <c r="DA272" s="223"/>
    </row>
    <row r="273" spans="2:105" x14ac:dyDescent="0.25">
      <c r="B273" s="222"/>
      <c r="C273" s="159" t="s">
        <v>2263</v>
      </c>
      <c r="D273" s="159" t="s">
        <v>2264</v>
      </c>
      <c r="E273" s="159" t="s">
        <v>905</v>
      </c>
      <c r="F273" s="159" t="s">
        <v>191</v>
      </c>
      <c r="G273" s="159"/>
      <c r="H273" s="159" t="s">
        <v>1098</v>
      </c>
      <c r="I273" s="159"/>
      <c r="J273" s="159" t="s">
        <v>1342</v>
      </c>
      <c r="K273" s="159" t="s">
        <v>3019</v>
      </c>
      <c r="L273" s="159"/>
      <c r="M273" s="159"/>
      <c r="N273" s="159" t="s">
        <v>1349</v>
      </c>
      <c r="O273" s="159" t="s">
        <v>1363</v>
      </c>
      <c r="P273" s="159" t="s">
        <v>1328</v>
      </c>
      <c r="Q273" s="159" t="s">
        <v>13</v>
      </c>
      <c r="R273" s="159" t="s">
        <v>1327</v>
      </c>
      <c r="S273" s="159" t="s">
        <v>1541</v>
      </c>
      <c r="T273" s="159" t="s">
        <v>247</v>
      </c>
      <c r="U273" s="159" t="s">
        <v>247</v>
      </c>
      <c r="V273" s="159"/>
      <c r="W273" s="159"/>
      <c r="X273" s="159"/>
      <c r="Y273" s="159"/>
      <c r="Z273" s="159"/>
      <c r="AA273" s="159"/>
      <c r="AB273" s="159"/>
      <c r="AC273" s="159"/>
      <c r="AD273" s="159"/>
      <c r="AE273" s="159"/>
      <c r="AF273" s="159"/>
      <c r="AG273" s="159"/>
      <c r="AH273" s="159"/>
      <c r="AI273" s="159"/>
      <c r="AJ273" s="159"/>
      <c r="AK273" s="159" t="s">
        <v>1342</v>
      </c>
      <c r="AL273" s="159" t="s">
        <v>1346</v>
      </c>
      <c r="AM273" s="159" t="s">
        <v>1342</v>
      </c>
      <c r="AN273" s="159" t="s">
        <v>1504</v>
      </c>
      <c r="AO273" s="159" t="s">
        <v>247</v>
      </c>
      <c r="AP273" s="159" t="s">
        <v>3593</v>
      </c>
      <c r="AQ273" s="159" t="s">
        <v>2694</v>
      </c>
      <c r="AR273" s="159" t="s">
        <v>1348</v>
      </c>
      <c r="AS273" s="159"/>
      <c r="AT273" s="159"/>
      <c r="AU273" s="159"/>
      <c r="AV273" s="159"/>
      <c r="AW273" s="159"/>
      <c r="AX273" s="159"/>
      <c r="AY273" s="159"/>
      <c r="AZ273" s="159"/>
      <c r="BA273" s="159"/>
      <c r="BB273" s="159"/>
      <c r="BC273" s="159"/>
      <c r="BD273" s="159"/>
      <c r="BE273" s="159"/>
      <c r="BF273" s="159"/>
      <c r="BG273" s="159"/>
      <c r="BH273" s="159"/>
      <c r="BI273" s="159"/>
      <c r="BJ273" s="159"/>
      <c r="BK273" s="159"/>
      <c r="BL273" s="159"/>
      <c r="BM273" s="159"/>
      <c r="BN273" s="159"/>
      <c r="BO273" s="159"/>
      <c r="BP273" s="159"/>
      <c r="BQ273" s="159"/>
      <c r="BR273" s="159"/>
      <c r="BS273" s="159"/>
      <c r="BT273" s="159"/>
      <c r="BU273" s="159"/>
      <c r="BV273" s="159"/>
      <c r="BW273" s="159"/>
      <c r="BX273" s="159"/>
      <c r="BY273" s="159"/>
      <c r="BZ273" s="159"/>
      <c r="CA273" s="159"/>
      <c r="CB273" s="159"/>
      <c r="CC273" s="159"/>
      <c r="CD273" s="159"/>
      <c r="CE273" s="159"/>
      <c r="CF273" s="159"/>
      <c r="CG273" s="159"/>
      <c r="CH273" s="159"/>
      <c r="CI273" s="159"/>
      <c r="CJ273" s="159"/>
      <c r="CK273" s="159"/>
      <c r="CL273" s="159"/>
      <c r="CM273" s="159"/>
      <c r="CN273" s="159"/>
      <c r="CO273" s="159"/>
      <c r="CP273" s="159"/>
      <c r="CQ273" s="159"/>
      <c r="CR273" s="159"/>
      <c r="CS273" s="159"/>
      <c r="CT273" s="159"/>
      <c r="CU273" s="159"/>
      <c r="CV273" s="159"/>
      <c r="CW273" s="159"/>
      <c r="CX273" s="159"/>
      <c r="CY273" s="159"/>
      <c r="CZ273" s="159"/>
      <c r="DA273" s="223"/>
    </row>
    <row r="274" spans="2:105" x14ac:dyDescent="0.25">
      <c r="B274" s="222"/>
      <c r="C274" s="159" t="s">
        <v>4079</v>
      </c>
      <c r="D274" s="159" t="s">
        <v>1507</v>
      </c>
      <c r="E274" s="159" t="s">
        <v>981</v>
      </c>
      <c r="F274" s="159" t="s">
        <v>980</v>
      </c>
      <c r="G274" s="159"/>
      <c r="H274" s="159" t="s">
        <v>1098</v>
      </c>
      <c r="I274" s="159"/>
      <c r="J274" s="159" t="s">
        <v>1342</v>
      </c>
      <c r="K274" s="159" t="s">
        <v>2885</v>
      </c>
      <c r="L274" s="159"/>
      <c r="M274" s="159"/>
      <c r="N274" s="159" t="s">
        <v>1363</v>
      </c>
      <c r="O274" s="159" t="s">
        <v>1363</v>
      </c>
      <c r="P274" s="159" t="s">
        <v>1328</v>
      </c>
      <c r="Q274" s="159" t="s">
        <v>13</v>
      </c>
      <c r="R274" s="159" t="s">
        <v>1327</v>
      </c>
      <c r="S274" s="159" t="s">
        <v>1541</v>
      </c>
      <c r="T274" s="159" t="s">
        <v>247</v>
      </c>
      <c r="U274" s="159" t="s">
        <v>247</v>
      </c>
      <c r="V274" s="159"/>
      <c r="W274" s="159"/>
      <c r="X274" s="159"/>
      <c r="Y274" s="159"/>
      <c r="Z274" s="159"/>
      <c r="AA274" s="159"/>
      <c r="AB274" s="159"/>
      <c r="AC274" s="159"/>
      <c r="AD274" s="159"/>
      <c r="AE274" s="159"/>
      <c r="AF274" s="159"/>
      <c r="AG274" s="159"/>
      <c r="AH274" s="159"/>
      <c r="AI274" s="159"/>
      <c r="AJ274" s="159"/>
      <c r="AK274" s="159" t="s">
        <v>1342</v>
      </c>
      <c r="AL274" s="159" t="s">
        <v>1346</v>
      </c>
      <c r="AM274" s="159" t="s">
        <v>1342</v>
      </c>
      <c r="AN274" s="159" t="s">
        <v>1504</v>
      </c>
      <c r="AO274" s="159" t="s">
        <v>247</v>
      </c>
      <c r="AP274" s="159" t="s">
        <v>3593</v>
      </c>
      <c r="AQ274" s="159" t="s">
        <v>2694</v>
      </c>
      <c r="AR274" s="159" t="s">
        <v>1348</v>
      </c>
      <c r="AS274" s="159"/>
      <c r="AT274" s="159"/>
      <c r="AU274" s="159"/>
      <c r="AV274" s="159"/>
      <c r="AW274" s="159"/>
      <c r="AX274" s="159"/>
      <c r="AY274" s="159"/>
      <c r="AZ274" s="159"/>
      <c r="BA274" s="159"/>
      <c r="BB274" s="159"/>
      <c r="BC274" s="159"/>
      <c r="BD274" s="159"/>
      <c r="BE274" s="159"/>
      <c r="BF274" s="159"/>
      <c r="BG274" s="159"/>
      <c r="BH274" s="159"/>
      <c r="BI274" s="159"/>
      <c r="BJ274" s="159"/>
      <c r="BK274" s="159"/>
      <c r="BL274" s="159"/>
      <c r="BM274" s="159"/>
      <c r="BN274" s="159"/>
      <c r="BO274" s="159"/>
      <c r="BP274" s="159"/>
      <c r="BQ274" s="159"/>
      <c r="BR274" s="159"/>
      <c r="BS274" s="159"/>
      <c r="BT274" s="159"/>
      <c r="BU274" s="159"/>
      <c r="BV274" s="159"/>
      <c r="BW274" s="159"/>
      <c r="BX274" s="159"/>
      <c r="BY274" s="159"/>
      <c r="BZ274" s="159"/>
      <c r="CA274" s="159"/>
      <c r="CB274" s="159"/>
      <c r="CC274" s="159"/>
      <c r="CD274" s="159"/>
      <c r="CE274" s="159"/>
      <c r="CF274" s="159"/>
      <c r="CG274" s="159"/>
      <c r="CH274" s="159"/>
      <c r="CI274" s="159"/>
      <c r="CJ274" s="159"/>
      <c r="CK274" s="159"/>
      <c r="CL274" s="159"/>
      <c r="CM274" s="159"/>
      <c r="CN274" s="159"/>
      <c r="CO274" s="159"/>
      <c r="CP274" s="159"/>
      <c r="CQ274" s="159"/>
      <c r="CR274" s="159"/>
      <c r="CS274" s="159"/>
      <c r="CT274" s="159"/>
      <c r="CU274" s="159"/>
      <c r="CV274" s="159"/>
      <c r="CW274" s="159"/>
      <c r="CX274" s="159"/>
      <c r="CY274" s="159"/>
      <c r="CZ274" s="159"/>
      <c r="DA274" s="223"/>
    </row>
    <row r="275" spans="2:105" x14ac:dyDescent="0.25">
      <c r="B275" s="222"/>
      <c r="C275" s="159" t="s">
        <v>4080</v>
      </c>
      <c r="D275" s="159" t="s">
        <v>3903</v>
      </c>
      <c r="E275" s="159" t="s">
        <v>22</v>
      </c>
      <c r="F275" s="159" t="s">
        <v>264</v>
      </c>
      <c r="G275" s="159"/>
      <c r="H275" s="159" t="s">
        <v>1098</v>
      </c>
      <c r="I275" s="159"/>
      <c r="J275" s="159" t="s">
        <v>1342</v>
      </c>
      <c r="K275" s="159" t="s">
        <v>1605</v>
      </c>
      <c r="L275" s="159"/>
      <c r="M275" s="159"/>
      <c r="N275" s="159" t="s">
        <v>1363</v>
      </c>
      <c r="O275" s="159" t="s">
        <v>1363</v>
      </c>
      <c r="P275" s="159" t="s">
        <v>1328</v>
      </c>
      <c r="Q275" s="159" t="s">
        <v>13</v>
      </c>
      <c r="R275" s="159" t="s">
        <v>1327</v>
      </c>
      <c r="S275" s="159" t="s">
        <v>1541</v>
      </c>
      <c r="T275" s="159" t="s">
        <v>247</v>
      </c>
      <c r="U275" s="159" t="s">
        <v>247</v>
      </c>
      <c r="V275" s="159"/>
      <c r="W275" s="159"/>
      <c r="X275" s="159"/>
      <c r="Y275" s="159"/>
      <c r="Z275" s="159"/>
      <c r="AA275" s="159"/>
      <c r="AB275" s="159"/>
      <c r="AC275" s="159"/>
      <c r="AD275" s="159"/>
      <c r="AE275" s="159"/>
      <c r="AF275" s="159"/>
      <c r="AG275" s="159"/>
      <c r="AH275" s="159"/>
      <c r="AI275" s="159"/>
      <c r="AJ275" s="159"/>
      <c r="AK275" s="159" t="s">
        <v>1342</v>
      </c>
      <c r="AL275" s="159" t="s">
        <v>1346</v>
      </c>
      <c r="AM275" s="159" t="s">
        <v>1342</v>
      </c>
      <c r="AN275" s="159" t="s">
        <v>1504</v>
      </c>
      <c r="AO275" s="159" t="s">
        <v>247</v>
      </c>
      <c r="AP275" s="159" t="s">
        <v>3593</v>
      </c>
      <c r="AQ275" s="159" t="s">
        <v>2694</v>
      </c>
      <c r="AR275" s="159" t="s">
        <v>1348</v>
      </c>
      <c r="AS275" s="159"/>
      <c r="AT275" s="159"/>
      <c r="AU275" s="159"/>
      <c r="AV275" s="159"/>
      <c r="AW275" s="159"/>
      <c r="AX275" s="159"/>
      <c r="AY275" s="159"/>
      <c r="AZ275" s="159"/>
      <c r="BA275" s="159"/>
      <c r="BB275" s="159"/>
      <c r="BC275" s="159"/>
      <c r="BD275" s="159"/>
      <c r="BE275" s="159"/>
      <c r="BF275" s="159"/>
      <c r="BG275" s="159"/>
      <c r="BH275" s="159"/>
      <c r="BI275" s="159"/>
      <c r="BJ275" s="159"/>
      <c r="BK275" s="159"/>
      <c r="BL275" s="159"/>
      <c r="BM275" s="159"/>
      <c r="BN275" s="159"/>
      <c r="BO275" s="159"/>
      <c r="BP275" s="159"/>
      <c r="BQ275" s="159"/>
      <c r="BR275" s="159"/>
      <c r="BS275" s="159"/>
      <c r="BT275" s="159"/>
      <c r="BU275" s="159"/>
      <c r="BV275" s="159"/>
      <c r="BW275" s="159"/>
      <c r="BX275" s="159"/>
      <c r="BY275" s="159"/>
      <c r="BZ275" s="159"/>
      <c r="CA275" s="159"/>
      <c r="CB275" s="159"/>
      <c r="CC275" s="159"/>
      <c r="CD275" s="159"/>
      <c r="CE275" s="159"/>
      <c r="CF275" s="159"/>
      <c r="CG275" s="159"/>
      <c r="CH275" s="159"/>
      <c r="CI275" s="159"/>
      <c r="CJ275" s="159"/>
      <c r="CK275" s="159"/>
      <c r="CL275" s="159"/>
      <c r="CM275" s="159"/>
      <c r="CN275" s="159"/>
      <c r="CO275" s="159"/>
      <c r="CP275" s="159"/>
      <c r="CQ275" s="159"/>
      <c r="CR275" s="159"/>
      <c r="CS275" s="159"/>
      <c r="CT275" s="159"/>
      <c r="CU275" s="159"/>
      <c r="CV275" s="159"/>
      <c r="CW275" s="159"/>
      <c r="CX275" s="159"/>
      <c r="CY275" s="159"/>
      <c r="CZ275" s="159"/>
      <c r="DA275" s="223"/>
    </row>
    <row r="276" spans="2:105" x14ac:dyDescent="0.25">
      <c r="B276" s="222"/>
      <c r="C276" s="159" t="s">
        <v>4081</v>
      </c>
      <c r="D276" s="159" t="s">
        <v>3056</v>
      </c>
      <c r="E276" s="159" t="s">
        <v>957</v>
      </c>
      <c r="F276" s="159" t="s">
        <v>192</v>
      </c>
      <c r="G276" s="159"/>
      <c r="H276" s="159" t="s">
        <v>1098</v>
      </c>
      <c r="I276" s="159"/>
      <c r="J276" s="159" t="s">
        <v>1342</v>
      </c>
      <c r="K276" s="159" t="s">
        <v>2848</v>
      </c>
      <c r="L276" s="159"/>
      <c r="M276" s="159"/>
      <c r="N276" s="159" t="s">
        <v>1349</v>
      </c>
      <c r="O276" s="159" t="s">
        <v>1363</v>
      </c>
      <c r="P276" s="159" t="s">
        <v>1328</v>
      </c>
      <c r="Q276" s="159" t="s">
        <v>13</v>
      </c>
      <c r="R276" s="159" t="s">
        <v>1327</v>
      </c>
      <c r="S276" s="159" t="s">
        <v>1541</v>
      </c>
      <c r="T276" s="159" t="s">
        <v>247</v>
      </c>
      <c r="U276" s="159" t="s">
        <v>247</v>
      </c>
      <c r="V276" s="159"/>
      <c r="W276" s="159"/>
      <c r="X276" s="159"/>
      <c r="Y276" s="159"/>
      <c r="Z276" s="159"/>
      <c r="AA276" s="159"/>
      <c r="AB276" s="159"/>
      <c r="AC276" s="159"/>
      <c r="AD276" s="159"/>
      <c r="AE276" s="159"/>
      <c r="AF276" s="159"/>
      <c r="AG276" s="159"/>
      <c r="AH276" s="159"/>
      <c r="AI276" s="159"/>
      <c r="AJ276" s="159"/>
      <c r="AK276" s="159" t="s">
        <v>1342</v>
      </c>
      <c r="AL276" s="159" t="s">
        <v>1346</v>
      </c>
      <c r="AM276" s="159" t="s">
        <v>1342</v>
      </c>
      <c r="AN276" s="159" t="s">
        <v>1504</v>
      </c>
      <c r="AO276" s="159" t="s">
        <v>247</v>
      </c>
      <c r="AP276" s="159" t="s">
        <v>3593</v>
      </c>
      <c r="AQ276" s="159" t="s">
        <v>2694</v>
      </c>
      <c r="AR276" s="159" t="s">
        <v>1348</v>
      </c>
      <c r="AS276" s="159"/>
      <c r="AT276" s="159"/>
      <c r="AU276" s="159"/>
      <c r="AV276" s="159"/>
      <c r="AW276" s="159"/>
      <c r="AX276" s="159"/>
      <c r="AY276" s="159"/>
      <c r="AZ276" s="159"/>
      <c r="BA276" s="159"/>
      <c r="BB276" s="159"/>
      <c r="BC276" s="159"/>
      <c r="BD276" s="159"/>
      <c r="BE276" s="159"/>
      <c r="BF276" s="159"/>
      <c r="BG276" s="159"/>
      <c r="BH276" s="159"/>
      <c r="BI276" s="159"/>
      <c r="BJ276" s="159"/>
      <c r="BK276" s="159"/>
      <c r="BL276" s="159"/>
      <c r="BM276" s="159"/>
      <c r="BN276" s="159"/>
      <c r="BO276" s="159"/>
      <c r="BP276" s="159"/>
      <c r="BQ276" s="159"/>
      <c r="BR276" s="159"/>
      <c r="BS276" s="159"/>
      <c r="BT276" s="159"/>
      <c r="BU276" s="159"/>
      <c r="BV276" s="159"/>
      <c r="BW276" s="159"/>
      <c r="BX276" s="159"/>
      <c r="BY276" s="159"/>
      <c r="BZ276" s="159"/>
      <c r="CA276" s="159"/>
      <c r="CB276" s="159"/>
      <c r="CC276" s="159"/>
      <c r="CD276" s="159"/>
      <c r="CE276" s="159"/>
      <c r="CF276" s="159"/>
      <c r="CG276" s="159"/>
      <c r="CH276" s="159"/>
      <c r="CI276" s="159"/>
      <c r="CJ276" s="159"/>
      <c r="CK276" s="159"/>
      <c r="CL276" s="159"/>
      <c r="CM276" s="159"/>
      <c r="CN276" s="159"/>
      <c r="CO276" s="159"/>
      <c r="CP276" s="159"/>
      <c r="CQ276" s="159"/>
      <c r="CR276" s="159"/>
      <c r="CS276" s="159"/>
      <c r="CT276" s="159"/>
      <c r="CU276" s="159"/>
      <c r="CV276" s="159"/>
      <c r="CW276" s="159"/>
      <c r="CX276" s="159"/>
      <c r="CY276" s="159"/>
      <c r="CZ276" s="159"/>
      <c r="DA276" s="223"/>
    </row>
    <row r="277" spans="2:105" x14ac:dyDescent="0.25">
      <c r="B277" s="222"/>
      <c r="C277" s="159" t="s">
        <v>4082</v>
      </c>
      <c r="D277" s="159" t="s">
        <v>4083</v>
      </c>
      <c r="E277" s="159" t="s">
        <v>488</v>
      </c>
      <c r="F277" s="159" t="s">
        <v>293</v>
      </c>
      <c r="G277" s="159"/>
      <c r="H277" s="159" t="s">
        <v>1098</v>
      </c>
      <c r="I277" s="159"/>
      <c r="J277" s="159" t="s">
        <v>1342</v>
      </c>
      <c r="K277" s="159" t="s">
        <v>2889</v>
      </c>
      <c r="L277" s="159"/>
      <c r="M277" s="159"/>
      <c r="N277" s="159" t="s">
        <v>1349</v>
      </c>
      <c r="O277" s="159" t="s">
        <v>1349</v>
      </c>
      <c r="P277" s="159" t="s">
        <v>1330</v>
      </c>
      <c r="Q277" s="159" t="s">
        <v>3</v>
      </c>
      <c r="R277" s="159" t="s">
        <v>1327</v>
      </c>
      <c r="S277" s="159" t="s">
        <v>1541</v>
      </c>
      <c r="T277" s="159" t="s">
        <v>247</v>
      </c>
      <c r="U277" s="159" t="s">
        <v>247</v>
      </c>
      <c r="V277" s="159"/>
      <c r="W277" s="159"/>
      <c r="X277" s="159"/>
      <c r="Y277" s="159"/>
      <c r="Z277" s="159"/>
      <c r="AA277" s="159"/>
      <c r="AB277" s="159"/>
      <c r="AC277" s="159"/>
      <c r="AD277" s="159"/>
      <c r="AE277" s="159"/>
      <c r="AF277" s="159"/>
      <c r="AG277" s="159"/>
      <c r="AH277" s="159"/>
      <c r="AI277" s="159"/>
      <c r="AJ277" s="159"/>
      <c r="AK277" s="159" t="s">
        <v>1342</v>
      </c>
      <c r="AL277" s="159" t="s">
        <v>1346</v>
      </c>
      <c r="AM277" s="159" t="s">
        <v>1342</v>
      </c>
      <c r="AN277" s="159" t="s">
        <v>1504</v>
      </c>
      <c r="AO277" s="159" t="s">
        <v>247</v>
      </c>
      <c r="AP277" s="159" t="s">
        <v>3593</v>
      </c>
      <c r="AQ277" s="159" t="s">
        <v>2694</v>
      </c>
      <c r="AR277" s="159" t="s">
        <v>1348</v>
      </c>
      <c r="AS277" s="159"/>
      <c r="AT277" s="159"/>
      <c r="AU277" s="159"/>
      <c r="AV277" s="159"/>
      <c r="AW277" s="159"/>
      <c r="AX277" s="159"/>
      <c r="AY277" s="159"/>
      <c r="AZ277" s="159"/>
      <c r="BA277" s="159"/>
      <c r="BB277" s="159"/>
      <c r="BC277" s="159"/>
      <c r="BD277" s="159"/>
      <c r="BE277" s="159"/>
      <c r="BF277" s="159"/>
      <c r="BG277" s="159"/>
      <c r="BH277" s="159"/>
      <c r="BI277" s="159"/>
      <c r="BJ277" s="159"/>
      <c r="BK277" s="159"/>
      <c r="BL277" s="159"/>
      <c r="BM277" s="159"/>
      <c r="BN277" s="159"/>
      <c r="BO277" s="159"/>
      <c r="BP277" s="159"/>
      <c r="BQ277" s="159"/>
      <c r="BR277" s="159"/>
      <c r="BS277" s="159"/>
      <c r="BT277" s="159"/>
      <c r="BU277" s="159"/>
      <c r="BV277" s="159"/>
      <c r="BW277" s="159"/>
      <c r="BX277" s="159"/>
      <c r="BY277" s="159"/>
      <c r="BZ277" s="159"/>
      <c r="CA277" s="159"/>
      <c r="CB277" s="159"/>
      <c r="CC277" s="159"/>
      <c r="CD277" s="159"/>
      <c r="CE277" s="159"/>
      <c r="CF277" s="159"/>
      <c r="CG277" s="159"/>
      <c r="CH277" s="159"/>
      <c r="CI277" s="159"/>
      <c r="CJ277" s="159"/>
      <c r="CK277" s="159"/>
      <c r="CL277" s="159"/>
      <c r="CM277" s="159"/>
      <c r="CN277" s="159"/>
      <c r="CO277" s="159"/>
      <c r="CP277" s="159"/>
      <c r="CQ277" s="159"/>
      <c r="CR277" s="159"/>
      <c r="CS277" s="159"/>
      <c r="CT277" s="159"/>
      <c r="CU277" s="159"/>
      <c r="CV277" s="159"/>
      <c r="CW277" s="159"/>
      <c r="CX277" s="159"/>
      <c r="CY277" s="159"/>
      <c r="CZ277" s="159"/>
      <c r="DA277" s="223"/>
    </row>
    <row r="278" spans="2:105" x14ac:dyDescent="0.25">
      <c r="B278" s="222"/>
      <c r="C278" s="159" t="s">
        <v>4084</v>
      </c>
      <c r="D278" s="159" t="s">
        <v>2517</v>
      </c>
      <c r="E278" s="159" t="s">
        <v>1050</v>
      </c>
      <c r="F278" s="159" t="s">
        <v>371</v>
      </c>
      <c r="G278" s="159"/>
      <c r="H278" s="159" t="s">
        <v>1098</v>
      </c>
      <c r="I278" s="159"/>
      <c r="J278" s="159" t="s">
        <v>1342</v>
      </c>
      <c r="K278" s="159" t="s">
        <v>2513</v>
      </c>
      <c r="L278" s="159"/>
      <c r="M278" s="159"/>
      <c r="N278" s="159" t="s">
        <v>1363</v>
      </c>
      <c r="O278" s="159" t="s">
        <v>1363</v>
      </c>
      <c r="P278" s="159" t="s">
        <v>1328</v>
      </c>
      <c r="Q278" s="159" t="s">
        <v>13</v>
      </c>
      <c r="R278" s="159" t="s">
        <v>1327</v>
      </c>
      <c r="S278" s="159" t="s">
        <v>1541</v>
      </c>
      <c r="T278" s="159" t="s">
        <v>247</v>
      </c>
      <c r="U278" s="159" t="s">
        <v>247</v>
      </c>
      <c r="V278" s="159"/>
      <c r="W278" s="159"/>
      <c r="X278" s="159"/>
      <c r="Y278" s="159"/>
      <c r="Z278" s="159"/>
      <c r="AA278" s="159"/>
      <c r="AB278" s="159"/>
      <c r="AC278" s="159"/>
      <c r="AD278" s="159"/>
      <c r="AE278" s="159"/>
      <c r="AF278" s="159"/>
      <c r="AG278" s="159"/>
      <c r="AH278" s="159"/>
      <c r="AI278" s="159"/>
      <c r="AJ278" s="159"/>
      <c r="AK278" s="159" t="s">
        <v>1342</v>
      </c>
      <c r="AL278" s="159" t="s">
        <v>1346</v>
      </c>
      <c r="AM278" s="159" t="s">
        <v>1342</v>
      </c>
      <c r="AN278" s="159" t="s">
        <v>1504</v>
      </c>
      <c r="AO278" s="159" t="s">
        <v>247</v>
      </c>
      <c r="AP278" s="159" t="s">
        <v>3593</v>
      </c>
      <c r="AQ278" s="159" t="s">
        <v>2694</v>
      </c>
      <c r="AR278" s="159" t="s">
        <v>1348</v>
      </c>
      <c r="AS278" s="159"/>
      <c r="AT278" s="159"/>
      <c r="AU278" s="159"/>
      <c r="AV278" s="159" t="s">
        <v>1435</v>
      </c>
      <c r="AW278" s="159" t="s">
        <v>4085</v>
      </c>
      <c r="AX278" s="159" t="s">
        <v>1548</v>
      </c>
      <c r="AY278" s="159" t="s">
        <v>4086</v>
      </c>
      <c r="AZ278" s="159"/>
      <c r="BA278" s="159"/>
      <c r="BB278" s="159"/>
      <c r="BC278" s="159"/>
      <c r="BD278" s="159"/>
      <c r="BE278" s="159"/>
      <c r="BF278" s="159"/>
      <c r="BG278" s="159"/>
      <c r="BH278" s="159"/>
      <c r="BI278" s="159"/>
      <c r="BJ278" s="159"/>
      <c r="BK278" s="159"/>
      <c r="BL278" s="159"/>
      <c r="BM278" s="159"/>
      <c r="BN278" s="159"/>
      <c r="BO278" s="159"/>
      <c r="BP278" s="159"/>
      <c r="BQ278" s="159"/>
      <c r="BR278" s="159"/>
      <c r="BS278" s="159"/>
      <c r="BT278" s="159"/>
      <c r="BU278" s="159"/>
      <c r="BV278" s="159"/>
      <c r="BW278" s="159"/>
      <c r="BX278" s="159"/>
      <c r="BY278" s="159"/>
      <c r="BZ278" s="159"/>
      <c r="CA278" s="159"/>
      <c r="CB278" s="159"/>
      <c r="CC278" s="159"/>
      <c r="CD278" s="159"/>
      <c r="CE278" s="159"/>
      <c r="CF278" s="159"/>
      <c r="CG278" s="159"/>
      <c r="CH278" s="159"/>
      <c r="CI278" s="159"/>
      <c r="CJ278" s="159"/>
      <c r="CK278" s="159"/>
      <c r="CL278" s="159"/>
      <c r="CM278" s="159"/>
      <c r="CN278" s="159"/>
      <c r="CO278" s="159"/>
      <c r="CP278" s="159"/>
      <c r="CQ278" s="159"/>
      <c r="CR278" s="159"/>
      <c r="CS278" s="159"/>
      <c r="CT278" s="159"/>
      <c r="CU278" s="159"/>
      <c r="CV278" s="159"/>
      <c r="CW278" s="159"/>
      <c r="CX278" s="159"/>
      <c r="CY278" s="159"/>
      <c r="CZ278" s="159"/>
      <c r="DA278" s="223"/>
    </row>
    <row r="279" spans="2:105" x14ac:dyDescent="0.25">
      <c r="B279" s="222"/>
      <c r="C279" s="159" t="s">
        <v>4087</v>
      </c>
      <c r="D279" s="159" t="s">
        <v>4088</v>
      </c>
      <c r="E279" s="159" t="s">
        <v>870</v>
      </c>
      <c r="F279" s="159" t="s">
        <v>869</v>
      </c>
      <c r="G279" s="159"/>
      <c r="H279" s="159" t="s">
        <v>1098</v>
      </c>
      <c r="I279" s="159"/>
      <c r="J279" s="159" t="s">
        <v>1342</v>
      </c>
      <c r="K279" s="159" t="s">
        <v>2026</v>
      </c>
      <c r="L279" s="159"/>
      <c r="M279" s="159"/>
      <c r="N279" s="159" t="s">
        <v>1349</v>
      </c>
      <c r="O279" s="159" t="s">
        <v>1363</v>
      </c>
      <c r="P279" s="159" t="s">
        <v>1328</v>
      </c>
      <c r="Q279" s="159" t="s">
        <v>13</v>
      </c>
      <c r="R279" s="159" t="s">
        <v>1327</v>
      </c>
      <c r="S279" s="159" t="s">
        <v>1541</v>
      </c>
      <c r="T279" s="159" t="s">
        <v>247</v>
      </c>
      <c r="U279" s="159" t="s">
        <v>247</v>
      </c>
      <c r="V279" s="159"/>
      <c r="W279" s="159"/>
      <c r="X279" s="159"/>
      <c r="Y279" s="159"/>
      <c r="Z279" s="159"/>
      <c r="AA279" s="159"/>
      <c r="AB279" s="159"/>
      <c r="AC279" s="159"/>
      <c r="AD279" s="159"/>
      <c r="AE279" s="159"/>
      <c r="AF279" s="159"/>
      <c r="AG279" s="159"/>
      <c r="AH279" s="159"/>
      <c r="AI279" s="159"/>
      <c r="AJ279" s="159"/>
      <c r="AK279" s="159" t="s">
        <v>1342</v>
      </c>
      <c r="AL279" s="159" t="s">
        <v>1346</v>
      </c>
      <c r="AM279" s="159" t="s">
        <v>1342</v>
      </c>
      <c r="AN279" s="159" t="s">
        <v>1504</v>
      </c>
      <c r="AO279" s="159" t="s">
        <v>247</v>
      </c>
      <c r="AP279" s="159" t="s">
        <v>3593</v>
      </c>
      <c r="AQ279" s="159" t="s">
        <v>2694</v>
      </c>
      <c r="AR279" s="159" t="s">
        <v>1348</v>
      </c>
      <c r="AS279" s="159"/>
      <c r="AT279" s="159"/>
      <c r="AU279" s="159"/>
      <c r="AV279" s="159"/>
      <c r="AW279" s="159"/>
      <c r="AX279" s="159"/>
      <c r="AY279" s="159"/>
      <c r="AZ279" s="159"/>
      <c r="BA279" s="159"/>
      <c r="BB279" s="159"/>
      <c r="BC279" s="159"/>
      <c r="BD279" s="159"/>
      <c r="BE279" s="159"/>
      <c r="BF279" s="159"/>
      <c r="BG279" s="159"/>
      <c r="BH279" s="159"/>
      <c r="BI279" s="159"/>
      <c r="BJ279" s="159"/>
      <c r="BK279" s="159"/>
      <c r="BL279" s="159"/>
      <c r="BM279" s="159"/>
      <c r="BN279" s="159"/>
      <c r="BO279" s="159"/>
      <c r="BP279" s="159"/>
      <c r="BQ279" s="159"/>
      <c r="BR279" s="159"/>
      <c r="BS279" s="159"/>
      <c r="BT279" s="159"/>
      <c r="BU279" s="159"/>
      <c r="BV279" s="159"/>
      <c r="BW279" s="159"/>
      <c r="BX279" s="159"/>
      <c r="BY279" s="159"/>
      <c r="BZ279" s="159"/>
      <c r="CA279" s="159"/>
      <c r="CB279" s="159"/>
      <c r="CC279" s="159"/>
      <c r="CD279" s="159"/>
      <c r="CE279" s="159"/>
      <c r="CF279" s="159"/>
      <c r="CG279" s="159"/>
      <c r="CH279" s="159"/>
      <c r="CI279" s="159"/>
      <c r="CJ279" s="159"/>
      <c r="CK279" s="159"/>
      <c r="CL279" s="159"/>
      <c r="CM279" s="159"/>
      <c r="CN279" s="159"/>
      <c r="CO279" s="159"/>
      <c r="CP279" s="159"/>
      <c r="CQ279" s="159"/>
      <c r="CR279" s="159"/>
      <c r="CS279" s="159"/>
      <c r="CT279" s="159"/>
      <c r="CU279" s="159"/>
      <c r="CV279" s="159"/>
      <c r="CW279" s="159"/>
      <c r="CX279" s="159"/>
      <c r="CY279" s="159"/>
      <c r="CZ279" s="159"/>
      <c r="DA279" s="223"/>
    </row>
    <row r="280" spans="2:105" x14ac:dyDescent="0.25">
      <c r="B280" s="222"/>
      <c r="C280" s="159" t="s">
        <v>2271</v>
      </c>
      <c r="D280" s="159" t="s">
        <v>2272</v>
      </c>
      <c r="E280" s="159" t="s">
        <v>276</v>
      </c>
      <c r="F280" s="159" t="s">
        <v>277</v>
      </c>
      <c r="G280" s="159"/>
      <c r="H280" s="159" t="s">
        <v>1098</v>
      </c>
      <c r="I280" s="159"/>
      <c r="J280" s="159" t="s">
        <v>1342</v>
      </c>
      <c r="K280" s="159" t="s">
        <v>1656</v>
      </c>
      <c r="L280" s="159" t="s">
        <v>4089</v>
      </c>
      <c r="M280" s="159" t="s">
        <v>1754</v>
      </c>
      <c r="N280" s="159" t="s">
        <v>1342</v>
      </c>
      <c r="O280" s="159" t="s">
        <v>1349</v>
      </c>
      <c r="P280" s="159" t="s">
        <v>1330</v>
      </c>
      <c r="Q280" s="159" t="s">
        <v>3</v>
      </c>
      <c r="R280" s="159" t="s">
        <v>1327</v>
      </c>
      <c r="S280" s="159" t="s">
        <v>1499</v>
      </c>
      <c r="T280" s="159" t="s">
        <v>269</v>
      </c>
      <c r="U280" s="159" t="s">
        <v>269</v>
      </c>
      <c r="V280" s="159"/>
      <c r="W280" s="159"/>
      <c r="X280" s="159"/>
      <c r="Y280" s="159"/>
      <c r="Z280" s="159"/>
      <c r="AA280" s="159"/>
      <c r="AB280" s="159"/>
      <c r="AC280" s="159"/>
      <c r="AD280" s="159"/>
      <c r="AE280" s="159"/>
      <c r="AF280" s="159"/>
      <c r="AG280" s="159"/>
      <c r="AH280" s="159"/>
      <c r="AI280" s="159"/>
      <c r="AJ280" s="159"/>
      <c r="AK280" s="159" t="s">
        <v>1342</v>
      </c>
      <c r="AL280" s="159" t="s">
        <v>1346</v>
      </c>
      <c r="AM280" s="159" t="s">
        <v>1342</v>
      </c>
      <c r="AN280" s="159" t="s">
        <v>1544</v>
      </c>
      <c r="AO280" s="159" t="s">
        <v>269</v>
      </c>
      <c r="AP280" s="159" t="s">
        <v>4090</v>
      </c>
      <c r="AQ280" s="159" t="s">
        <v>3903</v>
      </c>
      <c r="AR280" s="159" t="s">
        <v>1348</v>
      </c>
      <c r="AS280" s="159" t="s">
        <v>1349</v>
      </c>
      <c r="AT280" s="159"/>
      <c r="AU280" s="159" t="s">
        <v>4089</v>
      </c>
      <c r="AV280" s="159" t="s">
        <v>1356</v>
      </c>
      <c r="AW280" s="159" t="s">
        <v>1888</v>
      </c>
      <c r="AX280" s="159" t="s">
        <v>1405</v>
      </c>
      <c r="AY280" s="159" t="s">
        <v>1909</v>
      </c>
      <c r="AZ280" s="159" t="s">
        <v>1402</v>
      </c>
      <c r="BA280" s="159" t="s">
        <v>2222</v>
      </c>
      <c r="BB280" s="159" t="s">
        <v>1400</v>
      </c>
      <c r="BC280" s="159" t="s">
        <v>1928</v>
      </c>
      <c r="BD280" s="159" t="s">
        <v>1355</v>
      </c>
      <c r="BE280" s="159" t="s">
        <v>2161</v>
      </c>
      <c r="BF280" s="159" t="s">
        <v>1406</v>
      </c>
      <c r="BG280" s="159" t="s">
        <v>2486</v>
      </c>
      <c r="BH280" s="159" t="s">
        <v>1509</v>
      </c>
      <c r="BI280" s="159" t="s">
        <v>1731</v>
      </c>
      <c r="BJ280" s="159" t="s">
        <v>1359</v>
      </c>
      <c r="BK280" s="159" t="s">
        <v>1371</v>
      </c>
      <c r="BL280" s="159"/>
      <c r="BM280" s="159"/>
      <c r="BN280" s="159"/>
      <c r="BO280" s="159"/>
      <c r="BP280" s="159"/>
      <c r="BQ280" s="159"/>
      <c r="BR280" s="159"/>
      <c r="BS280" s="159"/>
      <c r="BT280" s="159"/>
      <c r="BU280" s="159"/>
      <c r="BV280" s="159"/>
      <c r="BW280" s="159"/>
      <c r="BX280" s="159"/>
      <c r="BY280" s="159"/>
      <c r="BZ280" s="159"/>
      <c r="CA280" s="159"/>
      <c r="CB280" s="159"/>
      <c r="CC280" s="159"/>
      <c r="CD280" s="159"/>
      <c r="CE280" s="159"/>
      <c r="CF280" s="159"/>
      <c r="CG280" s="159"/>
      <c r="CH280" s="159"/>
      <c r="CI280" s="159"/>
      <c r="CJ280" s="159"/>
      <c r="CK280" s="159"/>
      <c r="CL280" s="159"/>
      <c r="CM280" s="159"/>
      <c r="CN280" s="159"/>
      <c r="CO280" s="159"/>
      <c r="CP280" s="159"/>
      <c r="CQ280" s="159"/>
      <c r="CR280" s="159"/>
      <c r="CS280" s="159"/>
      <c r="CT280" s="159"/>
      <c r="CU280" s="159"/>
      <c r="CV280" s="159"/>
      <c r="CW280" s="159"/>
      <c r="CX280" s="159"/>
      <c r="CY280" s="159"/>
      <c r="CZ280" s="159"/>
      <c r="DA280" s="223"/>
    </row>
    <row r="281" spans="2:105" x14ac:dyDescent="0.25">
      <c r="B281" s="222"/>
      <c r="C281" s="159" t="s">
        <v>2277</v>
      </c>
      <c r="D281" s="159" t="s">
        <v>2278</v>
      </c>
      <c r="E281" s="159" t="s">
        <v>20</v>
      </c>
      <c r="F281" s="159" t="s">
        <v>193</v>
      </c>
      <c r="G281" s="159"/>
      <c r="H281" s="159" t="s">
        <v>1098</v>
      </c>
      <c r="I281" s="159"/>
      <c r="J281" s="159" t="s">
        <v>1342</v>
      </c>
      <c r="K281" s="159" t="s">
        <v>1690</v>
      </c>
      <c r="L281" s="159" t="s">
        <v>3957</v>
      </c>
      <c r="M281" s="159" t="s">
        <v>4091</v>
      </c>
      <c r="N281" s="159" t="s">
        <v>1342</v>
      </c>
      <c r="O281" s="159" t="s">
        <v>1344</v>
      </c>
      <c r="P281" s="159" t="s">
        <v>1326</v>
      </c>
      <c r="Q281" s="159" t="s">
        <v>1236</v>
      </c>
      <c r="R281" s="159" t="s">
        <v>1327</v>
      </c>
      <c r="S281" s="159" t="s">
        <v>1499</v>
      </c>
      <c r="T281" s="159" t="s">
        <v>269</v>
      </c>
      <c r="U281" s="159" t="s">
        <v>269</v>
      </c>
      <c r="V281" s="159"/>
      <c r="W281" s="159"/>
      <c r="X281" s="159"/>
      <c r="Y281" s="159"/>
      <c r="Z281" s="159"/>
      <c r="AA281" s="159"/>
      <c r="AB281" s="159"/>
      <c r="AC281" s="159"/>
      <c r="AD281" s="159"/>
      <c r="AE281" s="159"/>
      <c r="AF281" s="159"/>
      <c r="AG281" s="159"/>
      <c r="AH281" s="159"/>
      <c r="AI281" s="159"/>
      <c r="AJ281" s="159"/>
      <c r="AK281" s="159" t="s">
        <v>1342</v>
      </c>
      <c r="AL281" s="159" t="s">
        <v>1346</v>
      </c>
      <c r="AM281" s="159" t="s">
        <v>1342</v>
      </c>
      <c r="AN281" s="159" t="s">
        <v>1544</v>
      </c>
      <c r="AO281" s="159" t="s">
        <v>269</v>
      </c>
      <c r="AP281" s="159" t="s">
        <v>4090</v>
      </c>
      <c r="AQ281" s="159" t="s">
        <v>3903</v>
      </c>
      <c r="AR281" s="159" t="s">
        <v>1348</v>
      </c>
      <c r="AS281" s="159" t="s">
        <v>1363</v>
      </c>
      <c r="AT281" s="159"/>
      <c r="AU281" s="159" t="s">
        <v>3957</v>
      </c>
      <c r="AV281" s="159" t="s">
        <v>1356</v>
      </c>
      <c r="AW281" s="159" t="s">
        <v>1744</v>
      </c>
      <c r="AX281" s="159" t="s">
        <v>1405</v>
      </c>
      <c r="AY281" s="159" t="s">
        <v>1573</v>
      </c>
      <c r="AZ281" s="159" t="s">
        <v>1402</v>
      </c>
      <c r="BA281" s="159" t="s">
        <v>2867</v>
      </c>
      <c r="BB281" s="159" t="s">
        <v>1400</v>
      </c>
      <c r="BC281" s="159" t="s">
        <v>4092</v>
      </c>
      <c r="BD281" s="159" t="s">
        <v>1355</v>
      </c>
      <c r="BE281" s="159" t="s">
        <v>1529</v>
      </c>
      <c r="BF281" s="159" t="s">
        <v>1406</v>
      </c>
      <c r="BG281" s="159" t="s">
        <v>1568</v>
      </c>
      <c r="BH281" s="159" t="s">
        <v>1509</v>
      </c>
      <c r="BI281" s="159" t="s">
        <v>4093</v>
      </c>
      <c r="BJ281" s="159" t="s">
        <v>1359</v>
      </c>
      <c r="BK281" s="159" t="s">
        <v>4018</v>
      </c>
      <c r="BL281" s="159"/>
      <c r="BM281" s="159"/>
      <c r="BN281" s="159"/>
      <c r="BO281" s="159"/>
      <c r="BP281" s="159"/>
      <c r="BQ281" s="159"/>
      <c r="BR281" s="159"/>
      <c r="BS281" s="159"/>
      <c r="BT281" s="159"/>
      <c r="BU281" s="159"/>
      <c r="BV281" s="159"/>
      <c r="BW281" s="159"/>
      <c r="BX281" s="159"/>
      <c r="BY281" s="159"/>
      <c r="BZ281" s="159"/>
      <c r="CA281" s="159"/>
      <c r="CB281" s="159"/>
      <c r="CC281" s="159"/>
      <c r="CD281" s="159"/>
      <c r="CE281" s="159"/>
      <c r="CF281" s="159"/>
      <c r="CG281" s="159"/>
      <c r="CH281" s="159"/>
      <c r="CI281" s="159"/>
      <c r="CJ281" s="159"/>
      <c r="CK281" s="159"/>
      <c r="CL281" s="159"/>
      <c r="CM281" s="159"/>
      <c r="CN281" s="159"/>
      <c r="CO281" s="159"/>
      <c r="CP281" s="159"/>
      <c r="CQ281" s="159"/>
      <c r="CR281" s="159"/>
      <c r="CS281" s="159"/>
      <c r="CT281" s="159"/>
      <c r="CU281" s="159"/>
      <c r="CV281" s="159"/>
      <c r="CW281" s="159"/>
      <c r="CX281" s="159"/>
      <c r="CY281" s="159"/>
      <c r="CZ281" s="159"/>
      <c r="DA281" s="223"/>
    </row>
    <row r="282" spans="2:105" x14ac:dyDescent="0.25">
      <c r="B282" s="222"/>
      <c r="C282" s="159" t="s">
        <v>4094</v>
      </c>
      <c r="D282" s="159" t="s">
        <v>4095</v>
      </c>
      <c r="E282" s="159" t="s">
        <v>267</v>
      </c>
      <c r="F282" s="159" t="s">
        <v>268</v>
      </c>
      <c r="G282" s="159"/>
      <c r="H282" s="159" t="s">
        <v>1098</v>
      </c>
      <c r="I282" s="159"/>
      <c r="J282" s="159" t="s">
        <v>1342</v>
      </c>
      <c r="K282" s="159" t="s">
        <v>1952</v>
      </c>
      <c r="L282" s="159" t="s">
        <v>4096</v>
      </c>
      <c r="M282" s="159" t="s">
        <v>4097</v>
      </c>
      <c r="N282" s="159" t="s">
        <v>1342</v>
      </c>
      <c r="O282" s="159" t="s">
        <v>1477</v>
      </c>
      <c r="P282" s="159" t="s">
        <v>19</v>
      </c>
      <c r="Q282" s="159" t="s">
        <v>19</v>
      </c>
      <c r="R282" s="159" t="s">
        <v>1327</v>
      </c>
      <c r="S282" s="159" t="s">
        <v>1499</v>
      </c>
      <c r="T282" s="159" t="s">
        <v>269</v>
      </c>
      <c r="U282" s="159" t="s">
        <v>269</v>
      </c>
      <c r="V282" s="159"/>
      <c r="W282" s="159"/>
      <c r="X282" s="159"/>
      <c r="Y282" s="159"/>
      <c r="Z282" s="159"/>
      <c r="AA282" s="159"/>
      <c r="AB282" s="159"/>
      <c r="AC282" s="159"/>
      <c r="AD282" s="159"/>
      <c r="AE282" s="159"/>
      <c r="AF282" s="159"/>
      <c r="AG282" s="159"/>
      <c r="AH282" s="159"/>
      <c r="AI282" s="159"/>
      <c r="AJ282" s="159"/>
      <c r="AK282" s="159" t="s">
        <v>1342</v>
      </c>
      <c r="AL282" s="159" t="s">
        <v>1346</v>
      </c>
      <c r="AM282" s="159" t="s">
        <v>1342</v>
      </c>
      <c r="AN282" s="159" t="s">
        <v>1544</v>
      </c>
      <c r="AO282" s="159" t="s">
        <v>269</v>
      </c>
      <c r="AP282" s="159" t="s">
        <v>4090</v>
      </c>
      <c r="AQ282" s="159" t="s">
        <v>3903</v>
      </c>
      <c r="AR282" s="159" t="s">
        <v>1348</v>
      </c>
      <c r="AS282" s="159" t="s">
        <v>1344</v>
      </c>
      <c r="AT282" s="159"/>
      <c r="AU282" s="159" t="s">
        <v>4096</v>
      </c>
      <c r="AV282" s="159" t="s">
        <v>1356</v>
      </c>
      <c r="AW282" s="159" t="s">
        <v>3915</v>
      </c>
      <c r="AX282" s="159" t="s">
        <v>1405</v>
      </c>
      <c r="AY282" s="159" t="s">
        <v>3520</v>
      </c>
      <c r="AZ282" s="159" t="s">
        <v>1402</v>
      </c>
      <c r="BA282" s="159" t="s">
        <v>1723</v>
      </c>
      <c r="BB282" s="159" t="s">
        <v>1400</v>
      </c>
      <c r="BC282" s="159" t="s">
        <v>2822</v>
      </c>
      <c r="BD282" s="159" t="s">
        <v>1355</v>
      </c>
      <c r="BE282" s="159" t="s">
        <v>4098</v>
      </c>
      <c r="BF282" s="159" t="s">
        <v>1406</v>
      </c>
      <c r="BG282" s="159" t="s">
        <v>4099</v>
      </c>
      <c r="BH282" s="159" t="s">
        <v>1509</v>
      </c>
      <c r="BI282" s="159" t="s">
        <v>2015</v>
      </c>
      <c r="BJ282" s="159" t="s">
        <v>1359</v>
      </c>
      <c r="BK282" s="159" t="s">
        <v>1387</v>
      </c>
      <c r="BL282" s="159"/>
      <c r="BM282" s="159"/>
      <c r="BN282" s="159"/>
      <c r="BO282" s="159"/>
      <c r="BP282" s="159"/>
      <c r="BQ282" s="159"/>
      <c r="BR282" s="159"/>
      <c r="BS282" s="159"/>
      <c r="BT282" s="159"/>
      <c r="BU282" s="159"/>
      <c r="BV282" s="159"/>
      <c r="BW282" s="159"/>
      <c r="BX282" s="159"/>
      <c r="BY282" s="159"/>
      <c r="BZ282" s="159"/>
      <c r="CA282" s="159"/>
      <c r="CB282" s="159"/>
      <c r="CC282" s="159"/>
      <c r="CD282" s="159"/>
      <c r="CE282" s="159"/>
      <c r="CF282" s="159"/>
      <c r="CG282" s="159"/>
      <c r="CH282" s="159"/>
      <c r="CI282" s="159"/>
      <c r="CJ282" s="159"/>
      <c r="CK282" s="159"/>
      <c r="CL282" s="159"/>
      <c r="CM282" s="159"/>
      <c r="CN282" s="159"/>
      <c r="CO282" s="159"/>
      <c r="CP282" s="159"/>
      <c r="CQ282" s="159"/>
      <c r="CR282" s="159"/>
      <c r="CS282" s="159"/>
      <c r="CT282" s="159"/>
      <c r="CU282" s="159"/>
      <c r="CV282" s="159"/>
      <c r="CW282" s="159"/>
      <c r="CX282" s="159"/>
      <c r="CY282" s="159"/>
      <c r="CZ282" s="159"/>
      <c r="DA282" s="223"/>
    </row>
    <row r="283" spans="2:105" x14ac:dyDescent="0.25">
      <c r="B283" s="222"/>
      <c r="C283" s="159" t="s">
        <v>2265</v>
      </c>
      <c r="D283" s="159" t="s">
        <v>2266</v>
      </c>
      <c r="E283" s="159" t="s">
        <v>273</v>
      </c>
      <c r="F283" s="159" t="s">
        <v>274</v>
      </c>
      <c r="G283" s="159"/>
      <c r="H283" s="159" t="s">
        <v>1098</v>
      </c>
      <c r="I283" s="159"/>
      <c r="J283" s="159" t="s">
        <v>1342</v>
      </c>
      <c r="K283" s="159" t="s">
        <v>1625</v>
      </c>
      <c r="L283" s="159" t="s">
        <v>4100</v>
      </c>
      <c r="M283" s="159" t="s">
        <v>4101</v>
      </c>
      <c r="N283" s="159" t="s">
        <v>1342</v>
      </c>
      <c r="O283" s="159" t="s">
        <v>1349</v>
      </c>
      <c r="P283" s="159" t="s">
        <v>1330</v>
      </c>
      <c r="Q283" s="159" t="s">
        <v>3</v>
      </c>
      <c r="R283" s="159" t="s">
        <v>1327</v>
      </c>
      <c r="S283" s="159" t="s">
        <v>1499</v>
      </c>
      <c r="T283" s="159" t="s">
        <v>269</v>
      </c>
      <c r="U283" s="159" t="s">
        <v>269</v>
      </c>
      <c r="V283" s="159"/>
      <c r="W283" s="159"/>
      <c r="X283" s="159"/>
      <c r="Y283" s="159"/>
      <c r="Z283" s="159"/>
      <c r="AA283" s="159"/>
      <c r="AB283" s="159"/>
      <c r="AC283" s="159"/>
      <c r="AD283" s="159"/>
      <c r="AE283" s="159"/>
      <c r="AF283" s="159"/>
      <c r="AG283" s="159"/>
      <c r="AH283" s="159"/>
      <c r="AI283" s="159"/>
      <c r="AJ283" s="159"/>
      <c r="AK283" s="159" t="s">
        <v>1342</v>
      </c>
      <c r="AL283" s="159" t="s">
        <v>1346</v>
      </c>
      <c r="AM283" s="159" t="s">
        <v>1342</v>
      </c>
      <c r="AN283" s="159" t="s">
        <v>1544</v>
      </c>
      <c r="AO283" s="159" t="s">
        <v>269</v>
      </c>
      <c r="AP283" s="159" t="s">
        <v>4090</v>
      </c>
      <c r="AQ283" s="159" t="s">
        <v>3903</v>
      </c>
      <c r="AR283" s="159" t="s">
        <v>1348</v>
      </c>
      <c r="AS283" s="159" t="s">
        <v>1375</v>
      </c>
      <c r="AT283" s="159"/>
      <c r="AU283" s="159" t="s">
        <v>4100</v>
      </c>
      <c r="AV283" s="159" t="s">
        <v>1356</v>
      </c>
      <c r="AW283" s="159" t="s">
        <v>2378</v>
      </c>
      <c r="AX283" s="159" t="s">
        <v>1405</v>
      </c>
      <c r="AY283" s="159" t="s">
        <v>1566</v>
      </c>
      <c r="AZ283" s="159" t="s">
        <v>1402</v>
      </c>
      <c r="BA283" s="159" t="s">
        <v>4102</v>
      </c>
      <c r="BB283" s="159" t="s">
        <v>1400</v>
      </c>
      <c r="BC283" s="159" t="s">
        <v>2293</v>
      </c>
      <c r="BD283" s="159" t="s">
        <v>1355</v>
      </c>
      <c r="BE283" s="159" t="s">
        <v>2617</v>
      </c>
      <c r="BF283" s="159" t="s">
        <v>1406</v>
      </c>
      <c r="BG283" s="159" t="s">
        <v>2387</v>
      </c>
      <c r="BH283" s="159" t="s">
        <v>1509</v>
      </c>
      <c r="BI283" s="159" t="s">
        <v>1612</v>
      </c>
      <c r="BJ283" s="159" t="s">
        <v>1359</v>
      </c>
      <c r="BK283" s="159" t="s">
        <v>3408</v>
      </c>
      <c r="BL283" s="159"/>
      <c r="BM283" s="159"/>
      <c r="BN283" s="159"/>
      <c r="BO283" s="159"/>
      <c r="BP283" s="159"/>
      <c r="BQ283" s="159"/>
      <c r="BR283" s="159"/>
      <c r="BS283" s="159"/>
      <c r="BT283" s="159"/>
      <c r="BU283" s="159"/>
      <c r="BV283" s="159"/>
      <c r="BW283" s="159"/>
      <c r="BX283" s="159"/>
      <c r="BY283" s="159"/>
      <c r="BZ283" s="159"/>
      <c r="CA283" s="159"/>
      <c r="CB283" s="159"/>
      <c r="CC283" s="159"/>
      <c r="CD283" s="159"/>
      <c r="CE283" s="159"/>
      <c r="CF283" s="159"/>
      <c r="CG283" s="159"/>
      <c r="CH283" s="159"/>
      <c r="CI283" s="159"/>
      <c r="CJ283" s="159"/>
      <c r="CK283" s="159"/>
      <c r="CL283" s="159"/>
      <c r="CM283" s="159"/>
      <c r="CN283" s="159"/>
      <c r="CO283" s="159"/>
      <c r="CP283" s="159"/>
      <c r="CQ283" s="159"/>
      <c r="CR283" s="159"/>
      <c r="CS283" s="159"/>
      <c r="CT283" s="159"/>
      <c r="CU283" s="159"/>
      <c r="CV283" s="159"/>
      <c r="CW283" s="159"/>
      <c r="CX283" s="159"/>
      <c r="CY283" s="159"/>
      <c r="CZ283" s="159"/>
      <c r="DA283" s="223"/>
    </row>
    <row r="284" spans="2:105" x14ac:dyDescent="0.25">
      <c r="B284" s="222"/>
      <c r="C284" s="159" t="s">
        <v>2288</v>
      </c>
      <c r="D284" s="159" t="s">
        <v>2289</v>
      </c>
      <c r="E284" s="159" t="s">
        <v>384</v>
      </c>
      <c r="F284" s="159" t="s">
        <v>555</v>
      </c>
      <c r="G284" s="159"/>
      <c r="H284" s="159" t="s">
        <v>1098</v>
      </c>
      <c r="I284" s="159"/>
      <c r="J284" s="159" t="s">
        <v>1342</v>
      </c>
      <c r="K284" s="159" t="s">
        <v>1641</v>
      </c>
      <c r="L284" s="159" t="s">
        <v>4103</v>
      </c>
      <c r="M284" s="159" t="s">
        <v>2660</v>
      </c>
      <c r="N284" s="159" t="s">
        <v>1342</v>
      </c>
      <c r="O284" s="159" t="s">
        <v>1349</v>
      </c>
      <c r="P284" s="159" t="s">
        <v>1330</v>
      </c>
      <c r="Q284" s="159" t="s">
        <v>3</v>
      </c>
      <c r="R284" s="159" t="s">
        <v>1327</v>
      </c>
      <c r="S284" s="159" t="s">
        <v>1499</v>
      </c>
      <c r="T284" s="159" t="s">
        <v>269</v>
      </c>
      <c r="U284" s="159" t="s">
        <v>269</v>
      </c>
      <c r="V284" s="159"/>
      <c r="W284" s="159"/>
      <c r="X284" s="159"/>
      <c r="Y284" s="159"/>
      <c r="Z284" s="159"/>
      <c r="AA284" s="159"/>
      <c r="AB284" s="159"/>
      <c r="AC284" s="159"/>
      <c r="AD284" s="159"/>
      <c r="AE284" s="159"/>
      <c r="AF284" s="159"/>
      <c r="AG284" s="159"/>
      <c r="AH284" s="159"/>
      <c r="AI284" s="159"/>
      <c r="AJ284" s="159"/>
      <c r="AK284" s="159" t="s">
        <v>1342</v>
      </c>
      <c r="AL284" s="159" t="s">
        <v>1346</v>
      </c>
      <c r="AM284" s="159" t="s">
        <v>1342</v>
      </c>
      <c r="AN284" s="159" t="s">
        <v>1544</v>
      </c>
      <c r="AO284" s="159" t="s">
        <v>269</v>
      </c>
      <c r="AP284" s="159" t="s">
        <v>4090</v>
      </c>
      <c r="AQ284" s="159" t="s">
        <v>3903</v>
      </c>
      <c r="AR284" s="159" t="s">
        <v>1348</v>
      </c>
      <c r="AS284" s="159" t="s">
        <v>1384</v>
      </c>
      <c r="AT284" s="159"/>
      <c r="AU284" s="159" t="s">
        <v>4103</v>
      </c>
      <c r="AV284" s="159" t="s">
        <v>1356</v>
      </c>
      <c r="AW284" s="159" t="s">
        <v>1814</v>
      </c>
      <c r="AX284" s="159" t="s">
        <v>1405</v>
      </c>
      <c r="AY284" s="159" t="s">
        <v>1546</v>
      </c>
      <c r="AZ284" s="159" t="s">
        <v>1402</v>
      </c>
      <c r="BA284" s="159" t="s">
        <v>2184</v>
      </c>
      <c r="BB284" s="159" t="s">
        <v>1400</v>
      </c>
      <c r="BC284" s="159" t="s">
        <v>2000</v>
      </c>
      <c r="BD284" s="159" t="s">
        <v>1355</v>
      </c>
      <c r="BE284" s="159" t="s">
        <v>4104</v>
      </c>
      <c r="BF284" s="159" t="s">
        <v>1406</v>
      </c>
      <c r="BG284" s="159" t="s">
        <v>3999</v>
      </c>
      <c r="BH284" s="159" t="s">
        <v>1509</v>
      </c>
      <c r="BI284" s="159" t="s">
        <v>4105</v>
      </c>
      <c r="BJ284" s="159" t="s">
        <v>1359</v>
      </c>
      <c r="BK284" s="159" t="s">
        <v>4106</v>
      </c>
      <c r="BL284" s="159"/>
      <c r="BM284" s="159"/>
      <c r="BN284" s="159"/>
      <c r="BO284" s="159"/>
      <c r="BP284" s="159"/>
      <c r="BQ284" s="159"/>
      <c r="BR284" s="159"/>
      <c r="BS284" s="159"/>
      <c r="BT284" s="159"/>
      <c r="BU284" s="159"/>
      <c r="BV284" s="159"/>
      <c r="BW284" s="159"/>
      <c r="BX284" s="159"/>
      <c r="BY284" s="159"/>
      <c r="BZ284" s="159"/>
      <c r="CA284" s="159"/>
      <c r="CB284" s="159"/>
      <c r="CC284" s="159"/>
      <c r="CD284" s="159"/>
      <c r="CE284" s="159"/>
      <c r="CF284" s="159"/>
      <c r="CG284" s="159"/>
      <c r="CH284" s="159"/>
      <c r="CI284" s="159"/>
      <c r="CJ284" s="159"/>
      <c r="CK284" s="159"/>
      <c r="CL284" s="159"/>
      <c r="CM284" s="159"/>
      <c r="CN284" s="159"/>
      <c r="CO284" s="159"/>
      <c r="CP284" s="159"/>
      <c r="CQ284" s="159"/>
      <c r="CR284" s="159"/>
      <c r="CS284" s="159"/>
      <c r="CT284" s="159"/>
      <c r="CU284" s="159"/>
      <c r="CV284" s="159"/>
      <c r="CW284" s="159"/>
      <c r="CX284" s="159"/>
      <c r="CY284" s="159"/>
      <c r="CZ284" s="159"/>
      <c r="DA284" s="223"/>
    </row>
    <row r="285" spans="2:105" x14ac:dyDescent="0.25">
      <c r="B285" s="222"/>
      <c r="C285" s="159" t="s">
        <v>4107</v>
      </c>
      <c r="D285" s="159" t="s">
        <v>4108</v>
      </c>
      <c r="E285" s="159" t="s">
        <v>270</v>
      </c>
      <c r="F285" s="159" t="s">
        <v>271</v>
      </c>
      <c r="G285" s="159"/>
      <c r="H285" s="159" t="s">
        <v>1098</v>
      </c>
      <c r="I285" s="159"/>
      <c r="J285" s="159" t="s">
        <v>1342</v>
      </c>
      <c r="K285" s="159" t="s">
        <v>1612</v>
      </c>
      <c r="L285" s="159" t="s">
        <v>4109</v>
      </c>
      <c r="M285" s="159" t="s">
        <v>2043</v>
      </c>
      <c r="N285" s="159" t="s">
        <v>1342</v>
      </c>
      <c r="O285" s="159" t="s">
        <v>1375</v>
      </c>
      <c r="P285" s="159" t="s">
        <v>1331</v>
      </c>
      <c r="Q285" s="159" t="s">
        <v>26</v>
      </c>
      <c r="R285" s="159" t="s">
        <v>1327</v>
      </c>
      <c r="S285" s="159" t="s">
        <v>1499</v>
      </c>
      <c r="T285" s="159" t="s">
        <v>269</v>
      </c>
      <c r="U285" s="159" t="s">
        <v>269</v>
      </c>
      <c r="V285" s="159"/>
      <c r="W285" s="159"/>
      <c r="X285" s="159"/>
      <c r="Y285" s="159"/>
      <c r="Z285" s="159"/>
      <c r="AA285" s="159"/>
      <c r="AB285" s="159"/>
      <c r="AC285" s="159"/>
      <c r="AD285" s="159"/>
      <c r="AE285" s="159"/>
      <c r="AF285" s="159"/>
      <c r="AG285" s="159"/>
      <c r="AH285" s="159"/>
      <c r="AI285" s="159"/>
      <c r="AJ285" s="159"/>
      <c r="AK285" s="159" t="s">
        <v>1342</v>
      </c>
      <c r="AL285" s="159" t="s">
        <v>1346</v>
      </c>
      <c r="AM285" s="159" t="s">
        <v>1342</v>
      </c>
      <c r="AN285" s="159" t="s">
        <v>1544</v>
      </c>
      <c r="AO285" s="159" t="s">
        <v>269</v>
      </c>
      <c r="AP285" s="159" t="s">
        <v>4090</v>
      </c>
      <c r="AQ285" s="159" t="s">
        <v>3903</v>
      </c>
      <c r="AR285" s="159" t="s">
        <v>1348</v>
      </c>
      <c r="AS285" s="159" t="s">
        <v>1477</v>
      </c>
      <c r="AT285" s="159"/>
      <c r="AU285" s="159" t="s">
        <v>4109</v>
      </c>
      <c r="AV285" s="159" t="s">
        <v>1356</v>
      </c>
      <c r="AW285" s="159" t="s">
        <v>4110</v>
      </c>
      <c r="AX285" s="159" t="s">
        <v>1405</v>
      </c>
      <c r="AY285" s="159" t="s">
        <v>4111</v>
      </c>
      <c r="AZ285" s="159" t="s">
        <v>1402</v>
      </c>
      <c r="BA285" s="159" t="s">
        <v>4112</v>
      </c>
      <c r="BB285" s="159" t="s">
        <v>1400</v>
      </c>
      <c r="BC285" s="159" t="s">
        <v>1754</v>
      </c>
      <c r="BD285" s="159" t="s">
        <v>1355</v>
      </c>
      <c r="BE285" s="159" t="s">
        <v>1583</v>
      </c>
      <c r="BF285" s="159" t="s">
        <v>1406</v>
      </c>
      <c r="BG285" s="159" t="s">
        <v>4113</v>
      </c>
      <c r="BH285" s="159" t="s">
        <v>1509</v>
      </c>
      <c r="BI285" s="159" t="s">
        <v>4114</v>
      </c>
      <c r="BJ285" s="159" t="s">
        <v>1359</v>
      </c>
      <c r="BK285" s="159" t="s">
        <v>3825</v>
      </c>
      <c r="BL285" s="159"/>
      <c r="BM285" s="159"/>
      <c r="BN285" s="159"/>
      <c r="BO285" s="159"/>
      <c r="BP285" s="159"/>
      <c r="BQ285" s="159"/>
      <c r="BR285" s="159"/>
      <c r="BS285" s="159"/>
      <c r="BT285" s="159"/>
      <c r="BU285" s="159"/>
      <c r="BV285" s="159"/>
      <c r="BW285" s="159"/>
      <c r="BX285" s="159"/>
      <c r="BY285" s="159"/>
      <c r="BZ285" s="159"/>
      <c r="CA285" s="159"/>
      <c r="CB285" s="159"/>
      <c r="CC285" s="159"/>
      <c r="CD285" s="159"/>
      <c r="CE285" s="159"/>
      <c r="CF285" s="159"/>
      <c r="CG285" s="159"/>
      <c r="CH285" s="159"/>
      <c r="CI285" s="159"/>
      <c r="CJ285" s="159"/>
      <c r="CK285" s="159"/>
      <c r="CL285" s="159"/>
      <c r="CM285" s="159"/>
      <c r="CN285" s="159"/>
      <c r="CO285" s="159"/>
      <c r="CP285" s="159"/>
      <c r="CQ285" s="159"/>
      <c r="CR285" s="159"/>
      <c r="CS285" s="159"/>
      <c r="CT285" s="159"/>
      <c r="CU285" s="159"/>
      <c r="CV285" s="159"/>
      <c r="CW285" s="159"/>
      <c r="CX285" s="159"/>
      <c r="CY285" s="159"/>
      <c r="CZ285" s="159"/>
      <c r="DA285" s="223"/>
    </row>
    <row r="286" spans="2:105" x14ac:dyDescent="0.25">
      <c r="B286" s="222"/>
      <c r="C286" s="159" t="s">
        <v>4115</v>
      </c>
      <c r="D286" s="159" t="s">
        <v>1545</v>
      </c>
      <c r="E286" s="159" t="s">
        <v>154</v>
      </c>
      <c r="F286" s="159" t="s">
        <v>272</v>
      </c>
      <c r="G286" s="159"/>
      <c r="H286" s="159" t="s">
        <v>1098</v>
      </c>
      <c r="I286" s="159"/>
      <c r="J286" s="159" t="s">
        <v>1342</v>
      </c>
      <c r="K286" s="159" t="s">
        <v>1680</v>
      </c>
      <c r="L286" s="159" t="s">
        <v>4116</v>
      </c>
      <c r="M286" s="159" t="s">
        <v>1949</v>
      </c>
      <c r="N286" s="159" t="s">
        <v>1342</v>
      </c>
      <c r="O286" s="159" t="s">
        <v>1397</v>
      </c>
      <c r="P286" s="159" t="s">
        <v>1333</v>
      </c>
      <c r="Q286" s="159" t="s">
        <v>117</v>
      </c>
      <c r="R286" s="159" t="s">
        <v>1327</v>
      </c>
      <c r="S286" s="159" t="s">
        <v>1499</v>
      </c>
      <c r="T286" s="159" t="s">
        <v>269</v>
      </c>
      <c r="U286" s="159" t="s">
        <v>269</v>
      </c>
      <c r="V286" s="159"/>
      <c r="W286" s="159"/>
      <c r="X286" s="159"/>
      <c r="Y286" s="159"/>
      <c r="Z286" s="159"/>
      <c r="AA286" s="159"/>
      <c r="AB286" s="159"/>
      <c r="AC286" s="159"/>
      <c r="AD286" s="159"/>
      <c r="AE286" s="159"/>
      <c r="AF286" s="159"/>
      <c r="AG286" s="159"/>
      <c r="AH286" s="159"/>
      <c r="AI286" s="159"/>
      <c r="AJ286" s="159"/>
      <c r="AK286" s="159" t="s">
        <v>1342</v>
      </c>
      <c r="AL286" s="159" t="s">
        <v>1346</v>
      </c>
      <c r="AM286" s="159" t="s">
        <v>1342</v>
      </c>
      <c r="AN286" s="159" t="s">
        <v>1544</v>
      </c>
      <c r="AO286" s="159" t="s">
        <v>269</v>
      </c>
      <c r="AP286" s="159" t="s">
        <v>4090</v>
      </c>
      <c r="AQ286" s="159" t="s">
        <v>3903</v>
      </c>
      <c r="AR286" s="159" t="s">
        <v>1348</v>
      </c>
      <c r="AS286" s="159" t="s">
        <v>1484</v>
      </c>
      <c r="AT286" s="159"/>
      <c r="AU286" s="159" t="s">
        <v>4116</v>
      </c>
      <c r="AV286" s="159" t="s">
        <v>1356</v>
      </c>
      <c r="AW286" s="159" t="s">
        <v>2230</v>
      </c>
      <c r="AX286" s="159" t="s">
        <v>1405</v>
      </c>
      <c r="AY286" s="159" t="s">
        <v>4117</v>
      </c>
      <c r="AZ286" s="159" t="s">
        <v>1402</v>
      </c>
      <c r="BA286" s="159" t="s">
        <v>3333</v>
      </c>
      <c r="BB286" s="159" t="s">
        <v>1400</v>
      </c>
      <c r="BC286" s="159" t="s">
        <v>1664</v>
      </c>
      <c r="BD286" s="159" t="s">
        <v>1355</v>
      </c>
      <c r="BE286" s="159" t="s">
        <v>3130</v>
      </c>
      <c r="BF286" s="159" t="s">
        <v>1406</v>
      </c>
      <c r="BG286" s="159" t="s">
        <v>2358</v>
      </c>
      <c r="BH286" s="159" t="s">
        <v>1509</v>
      </c>
      <c r="BI286" s="159" t="s">
        <v>4118</v>
      </c>
      <c r="BJ286" s="159" t="s">
        <v>1359</v>
      </c>
      <c r="BK286" s="159" t="s">
        <v>3848</v>
      </c>
      <c r="BL286" s="159"/>
      <c r="BM286" s="159"/>
      <c r="BN286" s="159"/>
      <c r="BO286" s="159"/>
      <c r="BP286" s="159"/>
      <c r="BQ286" s="159"/>
      <c r="BR286" s="159"/>
      <c r="BS286" s="159"/>
      <c r="BT286" s="159"/>
      <c r="BU286" s="159"/>
      <c r="BV286" s="159"/>
      <c r="BW286" s="159"/>
      <c r="BX286" s="159"/>
      <c r="BY286" s="159"/>
      <c r="BZ286" s="159"/>
      <c r="CA286" s="159"/>
      <c r="CB286" s="159"/>
      <c r="CC286" s="159"/>
      <c r="CD286" s="159"/>
      <c r="CE286" s="159"/>
      <c r="CF286" s="159"/>
      <c r="CG286" s="159"/>
      <c r="CH286" s="159"/>
      <c r="CI286" s="159"/>
      <c r="CJ286" s="159"/>
      <c r="CK286" s="159"/>
      <c r="CL286" s="159"/>
      <c r="CM286" s="159"/>
      <c r="CN286" s="159"/>
      <c r="CO286" s="159"/>
      <c r="CP286" s="159"/>
      <c r="CQ286" s="159"/>
      <c r="CR286" s="159"/>
      <c r="CS286" s="159"/>
      <c r="CT286" s="159"/>
      <c r="CU286" s="159"/>
      <c r="CV286" s="159"/>
      <c r="CW286" s="159"/>
      <c r="CX286" s="159"/>
      <c r="CY286" s="159"/>
      <c r="CZ286" s="159"/>
      <c r="DA286" s="223"/>
    </row>
    <row r="287" spans="2:105" x14ac:dyDescent="0.25">
      <c r="B287" s="222"/>
      <c r="C287" s="159" t="s">
        <v>4119</v>
      </c>
      <c r="D287" s="159" t="s">
        <v>1355</v>
      </c>
      <c r="E287" s="159" t="s">
        <v>278</v>
      </c>
      <c r="F287" s="159" t="s">
        <v>279</v>
      </c>
      <c r="G287" s="159"/>
      <c r="H287" s="159" t="s">
        <v>1098</v>
      </c>
      <c r="I287" s="159"/>
      <c r="J287" s="159" t="s">
        <v>1342</v>
      </c>
      <c r="K287" s="159" t="s">
        <v>3188</v>
      </c>
      <c r="L287" s="159" t="s">
        <v>4120</v>
      </c>
      <c r="M287" s="159" t="s">
        <v>3521</v>
      </c>
      <c r="N287" s="159" t="s">
        <v>1342</v>
      </c>
      <c r="O287" s="159" t="s">
        <v>1477</v>
      </c>
      <c r="P287" s="159" t="s">
        <v>19</v>
      </c>
      <c r="Q287" s="159" t="s">
        <v>19</v>
      </c>
      <c r="R287" s="159" t="s">
        <v>1327</v>
      </c>
      <c r="S287" s="159" t="s">
        <v>1499</v>
      </c>
      <c r="T287" s="159" t="s">
        <v>269</v>
      </c>
      <c r="U287" s="159" t="s">
        <v>269</v>
      </c>
      <c r="V287" s="159"/>
      <c r="W287" s="159"/>
      <c r="X287" s="159"/>
      <c r="Y287" s="159"/>
      <c r="Z287" s="159"/>
      <c r="AA287" s="159"/>
      <c r="AB287" s="159"/>
      <c r="AC287" s="159"/>
      <c r="AD287" s="159"/>
      <c r="AE287" s="159"/>
      <c r="AF287" s="159"/>
      <c r="AG287" s="159"/>
      <c r="AH287" s="159"/>
      <c r="AI287" s="159"/>
      <c r="AJ287" s="159"/>
      <c r="AK287" s="159" t="s">
        <v>1342</v>
      </c>
      <c r="AL287" s="159" t="s">
        <v>1346</v>
      </c>
      <c r="AM287" s="159" t="s">
        <v>1342</v>
      </c>
      <c r="AN287" s="159" t="s">
        <v>1544</v>
      </c>
      <c r="AO287" s="159" t="s">
        <v>269</v>
      </c>
      <c r="AP287" s="159" t="s">
        <v>4090</v>
      </c>
      <c r="AQ287" s="159" t="s">
        <v>3903</v>
      </c>
      <c r="AR287" s="159" t="s">
        <v>1348</v>
      </c>
      <c r="AS287" s="159" t="s">
        <v>1348</v>
      </c>
      <c r="AT287" s="159"/>
      <c r="AU287" s="159" t="s">
        <v>4120</v>
      </c>
      <c r="AV287" s="159" t="s">
        <v>1356</v>
      </c>
      <c r="AW287" s="159" t="s">
        <v>2663</v>
      </c>
      <c r="AX287" s="159" t="s">
        <v>1405</v>
      </c>
      <c r="AY287" s="159" t="s">
        <v>3484</v>
      </c>
      <c r="AZ287" s="159" t="s">
        <v>1402</v>
      </c>
      <c r="BA287" s="159" t="s">
        <v>2364</v>
      </c>
      <c r="BB287" s="159" t="s">
        <v>1400</v>
      </c>
      <c r="BC287" s="159" t="s">
        <v>4121</v>
      </c>
      <c r="BD287" s="159" t="s">
        <v>1355</v>
      </c>
      <c r="BE287" s="159" t="s">
        <v>2276</v>
      </c>
      <c r="BF287" s="159" t="s">
        <v>1406</v>
      </c>
      <c r="BG287" s="159" t="s">
        <v>1939</v>
      </c>
      <c r="BH287" s="159" t="s">
        <v>1509</v>
      </c>
      <c r="BI287" s="159" t="s">
        <v>4122</v>
      </c>
      <c r="BJ287" s="159" t="s">
        <v>1359</v>
      </c>
      <c r="BK287" s="159" t="s">
        <v>4123</v>
      </c>
      <c r="BL287" s="159"/>
      <c r="BM287" s="159"/>
      <c r="BN287" s="159"/>
      <c r="BO287" s="159"/>
      <c r="BP287" s="159"/>
      <c r="BQ287" s="159"/>
      <c r="BR287" s="159"/>
      <c r="BS287" s="159"/>
      <c r="BT287" s="159"/>
      <c r="BU287" s="159"/>
      <c r="BV287" s="159"/>
      <c r="BW287" s="159"/>
      <c r="BX287" s="159"/>
      <c r="BY287" s="159"/>
      <c r="BZ287" s="159"/>
      <c r="CA287" s="159"/>
      <c r="CB287" s="159"/>
      <c r="CC287" s="159"/>
      <c r="CD287" s="159"/>
      <c r="CE287" s="159"/>
      <c r="CF287" s="159"/>
      <c r="CG287" s="159"/>
      <c r="CH287" s="159"/>
      <c r="CI287" s="159"/>
      <c r="CJ287" s="159"/>
      <c r="CK287" s="159"/>
      <c r="CL287" s="159"/>
      <c r="CM287" s="159"/>
      <c r="CN287" s="159"/>
      <c r="CO287" s="159"/>
      <c r="CP287" s="159"/>
      <c r="CQ287" s="159"/>
      <c r="CR287" s="159"/>
      <c r="CS287" s="159"/>
      <c r="CT287" s="159"/>
      <c r="CU287" s="159"/>
      <c r="CV287" s="159"/>
      <c r="CW287" s="159"/>
      <c r="CX287" s="159"/>
      <c r="CY287" s="159"/>
      <c r="CZ287" s="159"/>
      <c r="DA287" s="223"/>
    </row>
    <row r="288" spans="2:105" x14ac:dyDescent="0.25">
      <c r="B288" s="222"/>
      <c r="C288" s="159" t="s">
        <v>2283</v>
      </c>
      <c r="D288" s="159" t="s">
        <v>2284</v>
      </c>
      <c r="E288" s="159" t="s">
        <v>541</v>
      </c>
      <c r="F288" s="159" t="s">
        <v>209</v>
      </c>
      <c r="G288" s="159"/>
      <c r="H288" s="159" t="s">
        <v>1098</v>
      </c>
      <c r="I288" s="159"/>
      <c r="J288" s="159" t="s">
        <v>1342</v>
      </c>
      <c r="K288" s="159" t="s">
        <v>3015</v>
      </c>
      <c r="L288" s="159" t="s">
        <v>4124</v>
      </c>
      <c r="M288" s="159" t="s">
        <v>4125</v>
      </c>
      <c r="N288" s="159" t="s">
        <v>1342</v>
      </c>
      <c r="O288" s="159" t="s">
        <v>1349</v>
      </c>
      <c r="P288" s="159" t="s">
        <v>1330</v>
      </c>
      <c r="Q288" s="159" t="s">
        <v>3</v>
      </c>
      <c r="R288" s="159" t="s">
        <v>1327</v>
      </c>
      <c r="S288" s="159" t="s">
        <v>1499</v>
      </c>
      <c r="T288" s="159" t="s">
        <v>269</v>
      </c>
      <c r="U288" s="159" t="s">
        <v>269</v>
      </c>
      <c r="V288" s="159"/>
      <c r="W288" s="159"/>
      <c r="X288" s="159"/>
      <c r="Y288" s="159"/>
      <c r="Z288" s="159"/>
      <c r="AA288" s="159"/>
      <c r="AB288" s="159"/>
      <c r="AC288" s="159"/>
      <c r="AD288" s="159"/>
      <c r="AE288" s="159"/>
      <c r="AF288" s="159"/>
      <c r="AG288" s="159"/>
      <c r="AH288" s="159"/>
      <c r="AI288" s="159"/>
      <c r="AJ288" s="159"/>
      <c r="AK288" s="159" t="s">
        <v>1342</v>
      </c>
      <c r="AL288" s="159" t="s">
        <v>1346</v>
      </c>
      <c r="AM288" s="159" t="s">
        <v>1342</v>
      </c>
      <c r="AN288" s="159" t="s">
        <v>1544</v>
      </c>
      <c r="AO288" s="159" t="s">
        <v>269</v>
      </c>
      <c r="AP288" s="159" t="s">
        <v>4090</v>
      </c>
      <c r="AQ288" s="159" t="s">
        <v>3903</v>
      </c>
      <c r="AR288" s="159" t="s">
        <v>1348</v>
      </c>
      <c r="AS288" s="159" t="s">
        <v>1399</v>
      </c>
      <c r="AT288" s="159"/>
      <c r="AU288" s="159" t="s">
        <v>4124</v>
      </c>
      <c r="AV288" s="159" t="s">
        <v>1356</v>
      </c>
      <c r="AW288" s="159" t="s">
        <v>2117</v>
      </c>
      <c r="AX288" s="159" t="s">
        <v>1405</v>
      </c>
      <c r="AY288" s="159" t="s">
        <v>2433</v>
      </c>
      <c r="AZ288" s="159" t="s">
        <v>1402</v>
      </c>
      <c r="BA288" s="159" t="s">
        <v>2214</v>
      </c>
      <c r="BB288" s="159" t="s">
        <v>1400</v>
      </c>
      <c r="BC288" s="159" t="s">
        <v>1612</v>
      </c>
      <c r="BD288" s="159" t="s">
        <v>1355</v>
      </c>
      <c r="BE288" s="159" t="s">
        <v>2393</v>
      </c>
      <c r="BF288" s="159" t="s">
        <v>1406</v>
      </c>
      <c r="BG288" s="159" t="s">
        <v>4126</v>
      </c>
      <c r="BH288" s="159" t="s">
        <v>1509</v>
      </c>
      <c r="BI288" s="159" t="s">
        <v>3525</v>
      </c>
      <c r="BJ288" s="159" t="s">
        <v>1359</v>
      </c>
      <c r="BK288" s="159" t="s">
        <v>4127</v>
      </c>
      <c r="BL288" s="159"/>
      <c r="BM288" s="159"/>
      <c r="BN288" s="159"/>
      <c r="BO288" s="159"/>
      <c r="BP288" s="159"/>
      <c r="BQ288" s="159"/>
      <c r="BR288" s="159"/>
      <c r="BS288" s="159"/>
      <c r="BT288" s="159"/>
      <c r="BU288" s="159"/>
      <c r="BV288" s="159"/>
      <c r="BW288" s="159"/>
      <c r="BX288" s="159"/>
      <c r="BY288" s="159"/>
      <c r="BZ288" s="159"/>
      <c r="CA288" s="159"/>
      <c r="CB288" s="159"/>
      <c r="CC288" s="159"/>
      <c r="CD288" s="159"/>
      <c r="CE288" s="159"/>
      <c r="CF288" s="159"/>
      <c r="CG288" s="159"/>
      <c r="CH288" s="159"/>
      <c r="CI288" s="159"/>
      <c r="CJ288" s="159"/>
      <c r="CK288" s="159"/>
      <c r="CL288" s="159"/>
      <c r="CM288" s="159"/>
      <c r="CN288" s="159"/>
      <c r="CO288" s="159"/>
      <c r="CP288" s="159"/>
      <c r="CQ288" s="159"/>
      <c r="CR288" s="159"/>
      <c r="CS288" s="159"/>
      <c r="CT288" s="159"/>
      <c r="CU288" s="159"/>
      <c r="CV288" s="159"/>
      <c r="CW288" s="159"/>
      <c r="CX288" s="159"/>
      <c r="CY288" s="159"/>
      <c r="CZ288" s="159"/>
      <c r="DA288" s="223"/>
    </row>
    <row r="289" spans="2:105" x14ac:dyDescent="0.25">
      <c r="B289" s="222"/>
      <c r="C289" s="159" t="s">
        <v>2318</v>
      </c>
      <c r="D289" s="159" t="s">
        <v>2319</v>
      </c>
      <c r="E289" s="159" t="s">
        <v>284</v>
      </c>
      <c r="F289" s="159" t="s">
        <v>285</v>
      </c>
      <c r="G289" s="159"/>
      <c r="H289" s="159" t="s">
        <v>1098</v>
      </c>
      <c r="I289" s="159"/>
      <c r="J289" s="159" t="s">
        <v>1342</v>
      </c>
      <c r="K289" s="159" t="s">
        <v>1366</v>
      </c>
      <c r="L289" s="159" t="s">
        <v>4128</v>
      </c>
      <c r="M289" s="159" t="s">
        <v>4129</v>
      </c>
      <c r="N289" s="159" t="s">
        <v>1342</v>
      </c>
      <c r="O289" s="159" t="s">
        <v>1363</v>
      </c>
      <c r="P289" s="159" t="s">
        <v>1328</v>
      </c>
      <c r="Q289" s="159" t="s">
        <v>13</v>
      </c>
      <c r="R289" s="159" t="s">
        <v>1327</v>
      </c>
      <c r="S289" s="159" t="s">
        <v>1499</v>
      </c>
      <c r="T289" s="159" t="s">
        <v>269</v>
      </c>
      <c r="U289" s="159" t="s">
        <v>269</v>
      </c>
      <c r="V289" s="159"/>
      <c r="W289" s="159"/>
      <c r="X289" s="159"/>
      <c r="Y289" s="159"/>
      <c r="Z289" s="159"/>
      <c r="AA289" s="159"/>
      <c r="AB289" s="159"/>
      <c r="AC289" s="159"/>
      <c r="AD289" s="159"/>
      <c r="AE289" s="159"/>
      <c r="AF289" s="159"/>
      <c r="AG289" s="159"/>
      <c r="AH289" s="159"/>
      <c r="AI289" s="159"/>
      <c r="AJ289" s="159"/>
      <c r="AK289" s="159" t="s">
        <v>1342</v>
      </c>
      <c r="AL289" s="159" t="s">
        <v>1346</v>
      </c>
      <c r="AM289" s="159" t="s">
        <v>1342</v>
      </c>
      <c r="AN289" s="159" t="s">
        <v>1544</v>
      </c>
      <c r="AO289" s="159" t="s">
        <v>269</v>
      </c>
      <c r="AP289" s="159" t="s">
        <v>4090</v>
      </c>
      <c r="AQ289" s="159" t="s">
        <v>3903</v>
      </c>
      <c r="AR289" s="159" t="s">
        <v>1348</v>
      </c>
      <c r="AS289" s="159" t="s">
        <v>1397</v>
      </c>
      <c r="AT289" s="159"/>
      <c r="AU289" s="159" t="s">
        <v>4128</v>
      </c>
      <c r="AV289" s="159" t="s">
        <v>1356</v>
      </c>
      <c r="AW289" s="159" t="s">
        <v>4130</v>
      </c>
      <c r="AX289" s="159" t="s">
        <v>1405</v>
      </c>
      <c r="AY289" s="159" t="s">
        <v>1758</v>
      </c>
      <c r="AZ289" s="159" t="s">
        <v>1402</v>
      </c>
      <c r="BA289" s="159" t="s">
        <v>4131</v>
      </c>
      <c r="BB289" s="159" t="s">
        <v>1400</v>
      </c>
      <c r="BC289" s="159" t="s">
        <v>1916</v>
      </c>
      <c r="BD289" s="159" t="s">
        <v>1355</v>
      </c>
      <c r="BE289" s="159" t="s">
        <v>4132</v>
      </c>
      <c r="BF289" s="159" t="s">
        <v>1406</v>
      </c>
      <c r="BG289" s="159" t="s">
        <v>1789</v>
      </c>
      <c r="BH289" s="159" t="s">
        <v>1509</v>
      </c>
      <c r="BI289" s="159" t="s">
        <v>4133</v>
      </c>
      <c r="BJ289" s="159" t="s">
        <v>1359</v>
      </c>
      <c r="BK289" s="159" t="s">
        <v>4134</v>
      </c>
      <c r="BL289" s="159"/>
      <c r="BM289" s="159"/>
      <c r="BN289" s="159"/>
      <c r="BO289" s="159"/>
      <c r="BP289" s="159"/>
      <c r="BQ289" s="159"/>
      <c r="BR289" s="159"/>
      <c r="BS289" s="159"/>
      <c r="BT289" s="159"/>
      <c r="BU289" s="159"/>
      <c r="BV289" s="159"/>
      <c r="BW289" s="159"/>
      <c r="BX289" s="159"/>
      <c r="BY289" s="159"/>
      <c r="BZ289" s="159"/>
      <c r="CA289" s="159"/>
      <c r="CB289" s="159"/>
      <c r="CC289" s="159"/>
      <c r="CD289" s="159"/>
      <c r="CE289" s="159"/>
      <c r="CF289" s="159"/>
      <c r="CG289" s="159"/>
      <c r="CH289" s="159"/>
      <c r="CI289" s="159"/>
      <c r="CJ289" s="159"/>
      <c r="CK289" s="159"/>
      <c r="CL289" s="159"/>
      <c r="CM289" s="159"/>
      <c r="CN289" s="159"/>
      <c r="CO289" s="159"/>
      <c r="CP289" s="159"/>
      <c r="CQ289" s="159"/>
      <c r="CR289" s="159"/>
      <c r="CS289" s="159"/>
      <c r="CT289" s="159"/>
      <c r="CU289" s="159"/>
      <c r="CV289" s="159"/>
      <c r="CW289" s="159"/>
      <c r="CX289" s="159"/>
      <c r="CY289" s="159"/>
      <c r="CZ289" s="159"/>
      <c r="DA289" s="223"/>
    </row>
    <row r="290" spans="2:105" x14ac:dyDescent="0.25">
      <c r="B290" s="222"/>
      <c r="C290" s="159" t="s">
        <v>2312</v>
      </c>
      <c r="D290" s="159" t="s">
        <v>2313</v>
      </c>
      <c r="E290" s="159" t="s">
        <v>296</v>
      </c>
      <c r="F290" s="159" t="s">
        <v>297</v>
      </c>
      <c r="G290" s="159"/>
      <c r="H290" s="159" t="s">
        <v>1098</v>
      </c>
      <c r="I290" s="159"/>
      <c r="J290" s="159" t="s">
        <v>1342</v>
      </c>
      <c r="K290" s="159" t="s">
        <v>1900</v>
      </c>
      <c r="L290" s="159" t="s">
        <v>4135</v>
      </c>
      <c r="M290" s="159" t="s">
        <v>3972</v>
      </c>
      <c r="N290" s="159" t="s">
        <v>1342</v>
      </c>
      <c r="O290" s="159" t="s">
        <v>1363</v>
      </c>
      <c r="P290" s="159" t="s">
        <v>1328</v>
      </c>
      <c r="Q290" s="159" t="s">
        <v>13</v>
      </c>
      <c r="R290" s="159" t="s">
        <v>1327</v>
      </c>
      <c r="S290" s="159" t="s">
        <v>1499</v>
      </c>
      <c r="T290" s="159" t="s">
        <v>269</v>
      </c>
      <c r="U290" s="159" t="s">
        <v>269</v>
      </c>
      <c r="V290" s="159"/>
      <c r="W290" s="159"/>
      <c r="X290" s="159"/>
      <c r="Y290" s="159"/>
      <c r="Z290" s="159"/>
      <c r="AA290" s="159"/>
      <c r="AB290" s="159"/>
      <c r="AC290" s="159"/>
      <c r="AD290" s="159"/>
      <c r="AE290" s="159"/>
      <c r="AF290" s="159"/>
      <c r="AG290" s="159"/>
      <c r="AH290" s="159"/>
      <c r="AI290" s="159"/>
      <c r="AJ290" s="159"/>
      <c r="AK290" s="159" t="s">
        <v>1342</v>
      </c>
      <c r="AL290" s="159" t="s">
        <v>1346</v>
      </c>
      <c r="AM290" s="159" t="s">
        <v>1342</v>
      </c>
      <c r="AN290" s="159" t="s">
        <v>1544</v>
      </c>
      <c r="AO290" s="159" t="s">
        <v>269</v>
      </c>
      <c r="AP290" s="159" t="s">
        <v>4090</v>
      </c>
      <c r="AQ290" s="159" t="s">
        <v>3903</v>
      </c>
      <c r="AR290" s="159" t="s">
        <v>1348</v>
      </c>
      <c r="AS290" s="159" t="s">
        <v>1345</v>
      </c>
      <c r="AT290" s="159"/>
      <c r="AU290" s="159" t="s">
        <v>4135</v>
      </c>
      <c r="AV290" s="159" t="s">
        <v>1356</v>
      </c>
      <c r="AW290" s="159" t="s">
        <v>1984</v>
      </c>
      <c r="AX290" s="159" t="s">
        <v>1405</v>
      </c>
      <c r="AY290" s="159" t="s">
        <v>1816</v>
      </c>
      <c r="AZ290" s="159" t="s">
        <v>1402</v>
      </c>
      <c r="BA290" s="159" t="s">
        <v>4136</v>
      </c>
      <c r="BB290" s="159" t="s">
        <v>1400</v>
      </c>
      <c r="BC290" s="159" t="s">
        <v>2358</v>
      </c>
      <c r="BD290" s="159" t="s">
        <v>1355</v>
      </c>
      <c r="BE290" s="159" t="s">
        <v>4137</v>
      </c>
      <c r="BF290" s="159" t="s">
        <v>1406</v>
      </c>
      <c r="BG290" s="159" t="s">
        <v>4026</v>
      </c>
      <c r="BH290" s="159" t="s">
        <v>1509</v>
      </c>
      <c r="BI290" s="159" t="s">
        <v>4138</v>
      </c>
      <c r="BJ290" s="159" t="s">
        <v>1359</v>
      </c>
      <c r="BK290" s="159" t="s">
        <v>2133</v>
      </c>
      <c r="BL290" s="159"/>
      <c r="BM290" s="159"/>
      <c r="BN290" s="159"/>
      <c r="BO290" s="159"/>
      <c r="BP290" s="159"/>
      <c r="BQ290" s="159"/>
      <c r="BR290" s="159"/>
      <c r="BS290" s="159"/>
      <c r="BT290" s="159"/>
      <c r="BU290" s="159"/>
      <c r="BV290" s="159"/>
      <c r="BW290" s="159"/>
      <c r="BX290" s="159"/>
      <c r="BY290" s="159"/>
      <c r="BZ290" s="159"/>
      <c r="CA290" s="159"/>
      <c r="CB290" s="159"/>
      <c r="CC290" s="159"/>
      <c r="CD290" s="159"/>
      <c r="CE290" s="159"/>
      <c r="CF290" s="159"/>
      <c r="CG290" s="159"/>
      <c r="CH290" s="159"/>
      <c r="CI290" s="159"/>
      <c r="CJ290" s="159"/>
      <c r="CK290" s="159"/>
      <c r="CL290" s="159"/>
      <c r="CM290" s="159"/>
      <c r="CN290" s="159"/>
      <c r="CO290" s="159"/>
      <c r="CP290" s="159"/>
      <c r="CQ290" s="159"/>
      <c r="CR290" s="159"/>
      <c r="CS290" s="159"/>
      <c r="CT290" s="159"/>
      <c r="CU290" s="159"/>
      <c r="CV290" s="159"/>
      <c r="CW290" s="159"/>
      <c r="CX290" s="159"/>
      <c r="CY290" s="159"/>
      <c r="CZ290" s="159"/>
      <c r="DA290" s="223"/>
    </row>
    <row r="291" spans="2:105" x14ac:dyDescent="0.25">
      <c r="B291" s="222"/>
      <c r="C291" s="159" t="s">
        <v>4139</v>
      </c>
      <c r="D291" s="159" t="s">
        <v>4140</v>
      </c>
      <c r="E291" s="159" t="s">
        <v>435</v>
      </c>
      <c r="F291" s="159" t="s">
        <v>434</v>
      </c>
      <c r="G291" s="159"/>
      <c r="H291" s="159" t="s">
        <v>1098</v>
      </c>
      <c r="I291" s="159"/>
      <c r="J291" s="159" t="s">
        <v>1342</v>
      </c>
      <c r="K291" s="159" t="s">
        <v>1476</v>
      </c>
      <c r="L291" s="159" t="s">
        <v>4141</v>
      </c>
      <c r="M291" s="159" t="s">
        <v>1489</v>
      </c>
      <c r="N291" s="159" t="s">
        <v>1342</v>
      </c>
      <c r="O291" s="159" t="s">
        <v>1344</v>
      </c>
      <c r="P291" s="159" t="s">
        <v>1326</v>
      </c>
      <c r="Q291" s="159" t="s">
        <v>1236</v>
      </c>
      <c r="R291" s="159" t="s">
        <v>1327</v>
      </c>
      <c r="S291" s="159" t="s">
        <v>1499</v>
      </c>
      <c r="T291" s="159" t="s">
        <v>269</v>
      </c>
      <c r="U291" s="159" t="s">
        <v>269</v>
      </c>
      <c r="V291" s="159"/>
      <c r="W291" s="159"/>
      <c r="X291" s="159"/>
      <c r="Y291" s="159"/>
      <c r="Z291" s="159"/>
      <c r="AA291" s="159"/>
      <c r="AB291" s="159"/>
      <c r="AC291" s="159"/>
      <c r="AD291" s="159"/>
      <c r="AE291" s="159"/>
      <c r="AF291" s="159"/>
      <c r="AG291" s="159"/>
      <c r="AH291" s="159"/>
      <c r="AI291" s="159"/>
      <c r="AJ291" s="159"/>
      <c r="AK291" s="159" t="s">
        <v>1342</v>
      </c>
      <c r="AL291" s="159" t="s">
        <v>1346</v>
      </c>
      <c r="AM291" s="159" t="s">
        <v>1342</v>
      </c>
      <c r="AN291" s="159" t="s">
        <v>1544</v>
      </c>
      <c r="AO291" s="159" t="s">
        <v>269</v>
      </c>
      <c r="AP291" s="159" t="s">
        <v>4090</v>
      </c>
      <c r="AQ291" s="159" t="s">
        <v>3903</v>
      </c>
      <c r="AR291" s="159" t="s">
        <v>1348</v>
      </c>
      <c r="AS291" s="159" t="s">
        <v>1434</v>
      </c>
      <c r="AT291" s="159"/>
      <c r="AU291" s="159" t="s">
        <v>4141</v>
      </c>
      <c r="AV291" s="159" t="s">
        <v>1356</v>
      </c>
      <c r="AW291" s="159" t="s">
        <v>1947</v>
      </c>
      <c r="AX291" s="159" t="s">
        <v>1405</v>
      </c>
      <c r="AY291" s="159" t="s">
        <v>1995</v>
      </c>
      <c r="AZ291" s="159" t="s">
        <v>1402</v>
      </c>
      <c r="BA291" s="159" t="s">
        <v>4142</v>
      </c>
      <c r="BB291" s="159" t="s">
        <v>1400</v>
      </c>
      <c r="BC291" s="159" t="s">
        <v>1656</v>
      </c>
      <c r="BD291" s="159" t="s">
        <v>1355</v>
      </c>
      <c r="BE291" s="159" t="s">
        <v>4143</v>
      </c>
      <c r="BF291" s="159" t="s">
        <v>1406</v>
      </c>
      <c r="BG291" s="159" t="s">
        <v>4144</v>
      </c>
      <c r="BH291" s="159" t="s">
        <v>1509</v>
      </c>
      <c r="BI291" s="159" t="s">
        <v>3519</v>
      </c>
      <c r="BJ291" s="159" t="s">
        <v>1359</v>
      </c>
      <c r="BK291" s="159" t="s">
        <v>4145</v>
      </c>
      <c r="BL291" s="159"/>
      <c r="BM291" s="159"/>
      <c r="BN291" s="159"/>
      <c r="BO291" s="159"/>
      <c r="BP291" s="159"/>
      <c r="BQ291" s="159"/>
      <c r="BR291" s="159"/>
      <c r="BS291" s="159"/>
      <c r="BT291" s="159"/>
      <c r="BU291" s="159"/>
      <c r="BV291" s="159"/>
      <c r="BW291" s="159"/>
      <c r="BX291" s="159"/>
      <c r="BY291" s="159"/>
      <c r="BZ291" s="159"/>
      <c r="CA291" s="159"/>
      <c r="CB291" s="159"/>
      <c r="CC291" s="159"/>
      <c r="CD291" s="159"/>
      <c r="CE291" s="159"/>
      <c r="CF291" s="159"/>
      <c r="CG291" s="159"/>
      <c r="CH291" s="159"/>
      <c r="CI291" s="159"/>
      <c r="CJ291" s="159"/>
      <c r="CK291" s="159"/>
      <c r="CL291" s="159"/>
      <c r="CM291" s="159"/>
      <c r="CN291" s="159"/>
      <c r="CO291" s="159"/>
      <c r="CP291" s="159"/>
      <c r="CQ291" s="159"/>
      <c r="CR291" s="159"/>
      <c r="CS291" s="159"/>
      <c r="CT291" s="159"/>
      <c r="CU291" s="159"/>
      <c r="CV291" s="159"/>
      <c r="CW291" s="159"/>
      <c r="CX291" s="159"/>
      <c r="CY291" s="159"/>
      <c r="CZ291" s="159"/>
      <c r="DA291" s="223"/>
    </row>
    <row r="292" spans="2:105" x14ac:dyDescent="0.25">
      <c r="B292" s="222"/>
      <c r="C292" s="159" t="s">
        <v>2329</v>
      </c>
      <c r="D292" s="159" t="s">
        <v>2330</v>
      </c>
      <c r="E292" s="159" t="s">
        <v>250</v>
      </c>
      <c r="F292" s="159" t="s">
        <v>251</v>
      </c>
      <c r="G292" s="159"/>
      <c r="H292" s="159" t="s">
        <v>1098</v>
      </c>
      <c r="I292" s="159"/>
      <c r="J292" s="159" t="s">
        <v>1342</v>
      </c>
      <c r="K292" s="159" t="s">
        <v>3281</v>
      </c>
      <c r="L292" s="159" t="s">
        <v>4146</v>
      </c>
      <c r="M292" s="159" t="s">
        <v>4147</v>
      </c>
      <c r="N292" s="159" t="s">
        <v>1342</v>
      </c>
      <c r="O292" s="159" t="s">
        <v>1349</v>
      </c>
      <c r="P292" s="159" t="s">
        <v>1330</v>
      </c>
      <c r="Q292" s="159" t="s">
        <v>3</v>
      </c>
      <c r="R292" s="159" t="s">
        <v>1327</v>
      </c>
      <c r="S292" s="159" t="s">
        <v>1499</v>
      </c>
      <c r="T292" s="159" t="s">
        <v>269</v>
      </c>
      <c r="U292" s="159" t="s">
        <v>269</v>
      </c>
      <c r="V292" s="159"/>
      <c r="W292" s="159"/>
      <c r="X292" s="159"/>
      <c r="Y292" s="159"/>
      <c r="Z292" s="159"/>
      <c r="AA292" s="159"/>
      <c r="AB292" s="159"/>
      <c r="AC292" s="159"/>
      <c r="AD292" s="159"/>
      <c r="AE292" s="159"/>
      <c r="AF292" s="159"/>
      <c r="AG292" s="159"/>
      <c r="AH292" s="159"/>
      <c r="AI292" s="159"/>
      <c r="AJ292" s="159"/>
      <c r="AK292" s="159" t="s">
        <v>1342</v>
      </c>
      <c r="AL292" s="159" t="s">
        <v>1346</v>
      </c>
      <c r="AM292" s="159" t="s">
        <v>1342</v>
      </c>
      <c r="AN292" s="159" t="s">
        <v>1544</v>
      </c>
      <c r="AO292" s="159" t="s">
        <v>269</v>
      </c>
      <c r="AP292" s="159" t="s">
        <v>4090</v>
      </c>
      <c r="AQ292" s="159" t="s">
        <v>3903</v>
      </c>
      <c r="AR292" s="159" t="s">
        <v>1348</v>
      </c>
      <c r="AS292" s="159" t="s">
        <v>1691</v>
      </c>
      <c r="AT292" s="159"/>
      <c r="AU292" s="159" t="s">
        <v>4146</v>
      </c>
      <c r="AV292" s="159" t="s">
        <v>1356</v>
      </c>
      <c r="AW292" s="159" t="s">
        <v>1883</v>
      </c>
      <c r="AX292" s="159" t="s">
        <v>1405</v>
      </c>
      <c r="AY292" s="159" t="s">
        <v>4148</v>
      </c>
      <c r="AZ292" s="159" t="s">
        <v>1402</v>
      </c>
      <c r="BA292" s="159" t="s">
        <v>2101</v>
      </c>
      <c r="BB292" s="159" t="s">
        <v>1400</v>
      </c>
      <c r="BC292" s="159" t="s">
        <v>3134</v>
      </c>
      <c r="BD292" s="159" t="s">
        <v>1355</v>
      </c>
      <c r="BE292" s="159" t="s">
        <v>4149</v>
      </c>
      <c r="BF292" s="159" t="s">
        <v>1406</v>
      </c>
      <c r="BG292" s="159" t="s">
        <v>4150</v>
      </c>
      <c r="BH292" s="159" t="s">
        <v>1509</v>
      </c>
      <c r="BI292" s="159" t="s">
        <v>4151</v>
      </c>
      <c r="BJ292" s="159" t="s">
        <v>1359</v>
      </c>
      <c r="BK292" s="159" t="s">
        <v>4060</v>
      </c>
      <c r="BL292" s="159"/>
      <c r="BM292" s="159"/>
      <c r="BN292" s="159"/>
      <c r="BO292" s="159"/>
      <c r="BP292" s="159"/>
      <c r="BQ292" s="159"/>
      <c r="BR292" s="159"/>
      <c r="BS292" s="159"/>
      <c r="BT292" s="159"/>
      <c r="BU292" s="159"/>
      <c r="BV292" s="159"/>
      <c r="BW292" s="159"/>
      <c r="BX292" s="159"/>
      <c r="BY292" s="159"/>
      <c r="BZ292" s="159"/>
      <c r="CA292" s="159"/>
      <c r="CB292" s="159"/>
      <c r="CC292" s="159"/>
      <c r="CD292" s="159"/>
      <c r="CE292" s="159"/>
      <c r="CF292" s="159"/>
      <c r="CG292" s="159"/>
      <c r="CH292" s="159"/>
      <c r="CI292" s="159"/>
      <c r="CJ292" s="159"/>
      <c r="CK292" s="159"/>
      <c r="CL292" s="159"/>
      <c r="CM292" s="159"/>
      <c r="CN292" s="159"/>
      <c r="CO292" s="159"/>
      <c r="CP292" s="159"/>
      <c r="CQ292" s="159"/>
      <c r="CR292" s="159"/>
      <c r="CS292" s="159"/>
      <c r="CT292" s="159"/>
      <c r="CU292" s="159"/>
      <c r="CV292" s="159"/>
      <c r="CW292" s="159"/>
      <c r="CX292" s="159"/>
      <c r="CY292" s="159"/>
      <c r="CZ292" s="159"/>
      <c r="DA292" s="223"/>
    </row>
    <row r="293" spans="2:105" x14ac:dyDescent="0.25">
      <c r="B293" s="222"/>
      <c r="C293" s="159" t="s">
        <v>2302</v>
      </c>
      <c r="D293" s="159" t="s">
        <v>2303</v>
      </c>
      <c r="E293" s="159" t="s">
        <v>259</v>
      </c>
      <c r="F293" s="159" t="s">
        <v>260</v>
      </c>
      <c r="G293" s="159"/>
      <c r="H293" s="159" t="s">
        <v>1098</v>
      </c>
      <c r="I293" s="159"/>
      <c r="J293" s="159" t="s">
        <v>1342</v>
      </c>
      <c r="K293" s="159" t="s">
        <v>1661</v>
      </c>
      <c r="L293" s="159" t="s">
        <v>4152</v>
      </c>
      <c r="M293" s="159" t="s">
        <v>4153</v>
      </c>
      <c r="N293" s="159" t="s">
        <v>1342</v>
      </c>
      <c r="O293" s="159" t="s">
        <v>1349</v>
      </c>
      <c r="P293" s="159" t="s">
        <v>1330</v>
      </c>
      <c r="Q293" s="159" t="s">
        <v>3</v>
      </c>
      <c r="R293" s="159" t="s">
        <v>1327</v>
      </c>
      <c r="S293" s="159" t="s">
        <v>1499</v>
      </c>
      <c r="T293" s="159" t="s">
        <v>269</v>
      </c>
      <c r="U293" s="159" t="s">
        <v>269</v>
      </c>
      <c r="V293" s="159"/>
      <c r="W293" s="159"/>
      <c r="X293" s="159"/>
      <c r="Y293" s="159"/>
      <c r="Z293" s="159"/>
      <c r="AA293" s="159"/>
      <c r="AB293" s="159"/>
      <c r="AC293" s="159"/>
      <c r="AD293" s="159"/>
      <c r="AE293" s="159"/>
      <c r="AF293" s="159"/>
      <c r="AG293" s="159"/>
      <c r="AH293" s="159"/>
      <c r="AI293" s="159"/>
      <c r="AJ293" s="159"/>
      <c r="AK293" s="159" t="s">
        <v>1342</v>
      </c>
      <c r="AL293" s="159" t="s">
        <v>1346</v>
      </c>
      <c r="AM293" s="159" t="s">
        <v>1342</v>
      </c>
      <c r="AN293" s="159" t="s">
        <v>1544</v>
      </c>
      <c r="AO293" s="159" t="s">
        <v>269</v>
      </c>
      <c r="AP293" s="159" t="s">
        <v>4090</v>
      </c>
      <c r="AQ293" s="159" t="s">
        <v>3903</v>
      </c>
      <c r="AR293" s="159" t="s">
        <v>1348</v>
      </c>
      <c r="AS293" s="159" t="s">
        <v>1700</v>
      </c>
      <c r="AT293" s="159"/>
      <c r="AU293" s="159" t="s">
        <v>4152</v>
      </c>
      <c r="AV293" s="159" t="s">
        <v>1356</v>
      </c>
      <c r="AW293" s="159" t="s">
        <v>1935</v>
      </c>
      <c r="AX293" s="159" t="s">
        <v>1405</v>
      </c>
      <c r="AY293" s="159" t="s">
        <v>1618</v>
      </c>
      <c r="AZ293" s="159" t="s">
        <v>1402</v>
      </c>
      <c r="BA293" s="159" t="s">
        <v>4154</v>
      </c>
      <c r="BB293" s="159" t="s">
        <v>1400</v>
      </c>
      <c r="BC293" s="159" t="s">
        <v>1465</v>
      </c>
      <c r="BD293" s="159" t="s">
        <v>1355</v>
      </c>
      <c r="BE293" s="159" t="s">
        <v>4155</v>
      </c>
      <c r="BF293" s="159" t="s">
        <v>1406</v>
      </c>
      <c r="BG293" s="159" t="s">
        <v>1473</v>
      </c>
      <c r="BH293" s="159" t="s">
        <v>1509</v>
      </c>
      <c r="BI293" s="159" t="s">
        <v>2642</v>
      </c>
      <c r="BJ293" s="159" t="s">
        <v>1359</v>
      </c>
      <c r="BK293" s="159" t="s">
        <v>4156</v>
      </c>
      <c r="BL293" s="159"/>
      <c r="BM293" s="159"/>
      <c r="BN293" s="159"/>
      <c r="BO293" s="159"/>
      <c r="BP293" s="159"/>
      <c r="BQ293" s="159"/>
      <c r="BR293" s="159"/>
      <c r="BS293" s="159"/>
      <c r="BT293" s="159"/>
      <c r="BU293" s="159"/>
      <c r="BV293" s="159"/>
      <c r="BW293" s="159"/>
      <c r="BX293" s="159"/>
      <c r="BY293" s="159"/>
      <c r="BZ293" s="159"/>
      <c r="CA293" s="159"/>
      <c r="CB293" s="159"/>
      <c r="CC293" s="159"/>
      <c r="CD293" s="159"/>
      <c r="CE293" s="159"/>
      <c r="CF293" s="159"/>
      <c r="CG293" s="159"/>
      <c r="CH293" s="159"/>
      <c r="CI293" s="159"/>
      <c r="CJ293" s="159"/>
      <c r="CK293" s="159"/>
      <c r="CL293" s="159"/>
      <c r="CM293" s="159"/>
      <c r="CN293" s="159"/>
      <c r="CO293" s="159"/>
      <c r="CP293" s="159"/>
      <c r="CQ293" s="159"/>
      <c r="CR293" s="159"/>
      <c r="CS293" s="159"/>
      <c r="CT293" s="159"/>
      <c r="CU293" s="159"/>
      <c r="CV293" s="159"/>
      <c r="CW293" s="159"/>
      <c r="CX293" s="159"/>
      <c r="CY293" s="159"/>
      <c r="CZ293" s="159"/>
      <c r="DA293" s="223"/>
    </row>
    <row r="294" spans="2:105" x14ac:dyDescent="0.25">
      <c r="B294" s="222"/>
      <c r="C294" s="159" t="s">
        <v>2040</v>
      </c>
      <c r="D294" s="159" t="s">
        <v>4157</v>
      </c>
      <c r="E294" s="159" t="s">
        <v>1048</v>
      </c>
      <c r="F294" s="159" t="s">
        <v>233</v>
      </c>
      <c r="G294" s="159"/>
      <c r="H294" s="159" t="s">
        <v>1098</v>
      </c>
      <c r="I294" s="159"/>
      <c r="J294" s="159" t="s">
        <v>1342</v>
      </c>
      <c r="K294" s="159" t="s">
        <v>1539</v>
      </c>
      <c r="L294" s="159" t="s">
        <v>2903</v>
      </c>
      <c r="M294" s="159" t="s">
        <v>4158</v>
      </c>
      <c r="N294" s="159" t="s">
        <v>1342</v>
      </c>
      <c r="O294" s="159" t="s">
        <v>1363</v>
      </c>
      <c r="P294" s="159" t="s">
        <v>1328</v>
      </c>
      <c r="Q294" s="159" t="s">
        <v>13</v>
      </c>
      <c r="R294" s="159" t="s">
        <v>1327</v>
      </c>
      <c r="S294" s="159" t="s">
        <v>1499</v>
      </c>
      <c r="T294" s="159" t="s">
        <v>269</v>
      </c>
      <c r="U294" s="159" t="s">
        <v>269</v>
      </c>
      <c r="V294" s="159"/>
      <c r="W294" s="159"/>
      <c r="X294" s="159"/>
      <c r="Y294" s="159"/>
      <c r="Z294" s="159"/>
      <c r="AA294" s="159"/>
      <c r="AB294" s="159"/>
      <c r="AC294" s="159"/>
      <c r="AD294" s="159"/>
      <c r="AE294" s="159"/>
      <c r="AF294" s="159"/>
      <c r="AG294" s="159"/>
      <c r="AH294" s="159"/>
      <c r="AI294" s="159"/>
      <c r="AJ294" s="159"/>
      <c r="AK294" s="159" t="s">
        <v>1342</v>
      </c>
      <c r="AL294" s="159" t="s">
        <v>1346</v>
      </c>
      <c r="AM294" s="159" t="s">
        <v>1342</v>
      </c>
      <c r="AN294" s="159" t="s">
        <v>1544</v>
      </c>
      <c r="AO294" s="159" t="s">
        <v>269</v>
      </c>
      <c r="AP294" s="159" t="s">
        <v>4090</v>
      </c>
      <c r="AQ294" s="159" t="s">
        <v>3903</v>
      </c>
      <c r="AR294" s="159" t="s">
        <v>1348</v>
      </c>
      <c r="AS294" s="159" t="s">
        <v>1499</v>
      </c>
      <c r="AT294" s="159"/>
      <c r="AU294" s="159" t="s">
        <v>2903</v>
      </c>
      <c r="AV294" s="159" t="s">
        <v>1356</v>
      </c>
      <c r="AW294" s="159" t="s">
        <v>1556</v>
      </c>
      <c r="AX294" s="159" t="s">
        <v>1405</v>
      </c>
      <c r="AY294" s="159" t="s">
        <v>3977</v>
      </c>
      <c r="AZ294" s="159" t="s">
        <v>1402</v>
      </c>
      <c r="BA294" s="159" t="s">
        <v>2028</v>
      </c>
      <c r="BB294" s="159" t="s">
        <v>1400</v>
      </c>
      <c r="BC294" s="159" t="s">
        <v>4159</v>
      </c>
      <c r="BD294" s="159" t="s">
        <v>1355</v>
      </c>
      <c r="BE294" s="159" t="s">
        <v>4160</v>
      </c>
      <c r="BF294" s="159" t="s">
        <v>1406</v>
      </c>
      <c r="BG294" s="159" t="s">
        <v>4161</v>
      </c>
      <c r="BH294" s="159" t="s">
        <v>1509</v>
      </c>
      <c r="BI294" s="159" t="s">
        <v>4162</v>
      </c>
      <c r="BJ294" s="159" t="s">
        <v>1359</v>
      </c>
      <c r="BK294" s="159" t="s">
        <v>4163</v>
      </c>
      <c r="BL294" s="159"/>
      <c r="BM294" s="159"/>
      <c r="BN294" s="159"/>
      <c r="BO294" s="159"/>
      <c r="BP294" s="159"/>
      <c r="BQ294" s="159"/>
      <c r="BR294" s="159"/>
      <c r="BS294" s="159"/>
      <c r="BT294" s="159"/>
      <c r="BU294" s="159"/>
      <c r="BV294" s="159"/>
      <c r="BW294" s="159"/>
      <c r="BX294" s="159"/>
      <c r="BY294" s="159"/>
      <c r="BZ294" s="159"/>
      <c r="CA294" s="159"/>
      <c r="CB294" s="159"/>
      <c r="CC294" s="159"/>
      <c r="CD294" s="159"/>
      <c r="CE294" s="159"/>
      <c r="CF294" s="159"/>
      <c r="CG294" s="159"/>
      <c r="CH294" s="159"/>
      <c r="CI294" s="159"/>
      <c r="CJ294" s="159"/>
      <c r="CK294" s="159"/>
      <c r="CL294" s="159"/>
      <c r="CM294" s="159"/>
      <c r="CN294" s="159"/>
      <c r="CO294" s="159"/>
      <c r="CP294" s="159"/>
      <c r="CQ294" s="159"/>
      <c r="CR294" s="159"/>
      <c r="CS294" s="159"/>
      <c r="CT294" s="159"/>
      <c r="CU294" s="159"/>
      <c r="CV294" s="159"/>
      <c r="CW294" s="159"/>
      <c r="CX294" s="159"/>
      <c r="CY294" s="159"/>
      <c r="CZ294" s="159"/>
      <c r="DA294" s="223"/>
    </row>
    <row r="295" spans="2:105" x14ac:dyDescent="0.25">
      <c r="B295" s="222"/>
      <c r="C295" s="159" t="s">
        <v>4164</v>
      </c>
      <c r="D295" s="159" t="s">
        <v>4165</v>
      </c>
      <c r="E295" s="159" t="s">
        <v>779</v>
      </c>
      <c r="F295" s="159" t="s">
        <v>780</v>
      </c>
      <c r="G295" s="159"/>
      <c r="H295" s="159" t="s">
        <v>1098</v>
      </c>
      <c r="I295" s="159"/>
      <c r="J295" s="159" t="s">
        <v>1342</v>
      </c>
      <c r="K295" s="159" t="s">
        <v>2512</v>
      </c>
      <c r="L295" s="159" t="s">
        <v>4166</v>
      </c>
      <c r="M295" s="159" t="s">
        <v>4167</v>
      </c>
      <c r="N295" s="159" t="s">
        <v>1342</v>
      </c>
      <c r="O295" s="159" t="s">
        <v>1348</v>
      </c>
      <c r="P295" s="159" t="s">
        <v>7</v>
      </c>
      <c r="Q295" s="159" t="s">
        <v>7</v>
      </c>
      <c r="R295" s="159" t="s">
        <v>1327</v>
      </c>
      <c r="S295" s="159" t="s">
        <v>1499</v>
      </c>
      <c r="T295" s="159" t="s">
        <v>269</v>
      </c>
      <c r="U295" s="159" t="s">
        <v>269</v>
      </c>
      <c r="V295" s="159"/>
      <c r="W295" s="159"/>
      <c r="X295" s="159"/>
      <c r="Y295" s="159"/>
      <c r="Z295" s="159"/>
      <c r="AA295" s="159"/>
      <c r="AB295" s="159"/>
      <c r="AC295" s="159"/>
      <c r="AD295" s="159"/>
      <c r="AE295" s="159"/>
      <c r="AF295" s="159"/>
      <c r="AG295" s="159"/>
      <c r="AH295" s="159"/>
      <c r="AI295" s="159"/>
      <c r="AJ295" s="159"/>
      <c r="AK295" s="159" t="s">
        <v>1342</v>
      </c>
      <c r="AL295" s="159" t="s">
        <v>1346</v>
      </c>
      <c r="AM295" s="159" t="s">
        <v>1342</v>
      </c>
      <c r="AN295" s="159" t="s">
        <v>1544</v>
      </c>
      <c r="AO295" s="159" t="s">
        <v>269</v>
      </c>
      <c r="AP295" s="159" t="s">
        <v>4090</v>
      </c>
      <c r="AQ295" s="159" t="s">
        <v>3903</v>
      </c>
      <c r="AR295" s="159" t="s">
        <v>1348</v>
      </c>
      <c r="AS295" s="159" t="s">
        <v>1541</v>
      </c>
      <c r="AT295" s="159"/>
      <c r="AU295" s="159" t="s">
        <v>4166</v>
      </c>
      <c r="AV295" s="159" t="s">
        <v>1356</v>
      </c>
      <c r="AW295" s="159" t="s">
        <v>1613</v>
      </c>
      <c r="AX295" s="159" t="s">
        <v>1405</v>
      </c>
      <c r="AY295" s="159" t="s">
        <v>2156</v>
      </c>
      <c r="AZ295" s="159" t="s">
        <v>1402</v>
      </c>
      <c r="BA295" s="159" t="s">
        <v>2524</v>
      </c>
      <c r="BB295" s="159" t="s">
        <v>1400</v>
      </c>
      <c r="BC295" s="159" t="s">
        <v>4168</v>
      </c>
      <c r="BD295" s="159" t="s">
        <v>1355</v>
      </c>
      <c r="BE295" s="159" t="s">
        <v>4169</v>
      </c>
      <c r="BF295" s="159" t="s">
        <v>1406</v>
      </c>
      <c r="BG295" s="159" t="s">
        <v>2442</v>
      </c>
      <c r="BH295" s="159" t="s">
        <v>1509</v>
      </c>
      <c r="BI295" s="159" t="s">
        <v>4170</v>
      </c>
      <c r="BJ295" s="159" t="s">
        <v>1359</v>
      </c>
      <c r="BK295" s="159" t="s">
        <v>4171</v>
      </c>
      <c r="BL295" s="159"/>
      <c r="BM295" s="159"/>
      <c r="BN295" s="159"/>
      <c r="BO295" s="159"/>
      <c r="BP295" s="159"/>
      <c r="BQ295" s="159"/>
      <c r="BR295" s="159"/>
      <c r="BS295" s="159"/>
      <c r="BT295" s="159"/>
      <c r="BU295" s="159"/>
      <c r="BV295" s="159"/>
      <c r="BW295" s="159"/>
      <c r="BX295" s="159"/>
      <c r="BY295" s="159"/>
      <c r="BZ295" s="159"/>
      <c r="CA295" s="159"/>
      <c r="CB295" s="159"/>
      <c r="CC295" s="159"/>
      <c r="CD295" s="159"/>
      <c r="CE295" s="159"/>
      <c r="CF295" s="159"/>
      <c r="CG295" s="159"/>
      <c r="CH295" s="159"/>
      <c r="CI295" s="159"/>
      <c r="CJ295" s="159"/>
      <c r="CK295" s="159"/>
      <c r="CL295" s="159"/>
      <c r="CM295" s="159"/>
      <c r="CN295" s="159"/>
      <c r="CO295" s="159"/>
      <c r="CP295" s="159"/>
      <c r="CQ295" s="159"/>
      <c r="CR295" s="159"/>
      <c r="CS295" s="159"/>
      <c r="CT295" s="159"/>
      <c r="CU295" s="159"/>
      <c r="CV295" s="159"/>
      <c r="CW295" s="159"/>
      <c r="CX295" s="159"/>
      <c r="CY295" s="159"/>
      <c r="CZ295" s="159"/>
      <c r="DA295" s="223"/>
    </row>
    <row r="296" spans="2:105" x14ac:dyDescent="0.25">
      <c r="B296" s="222"/>
      <c r="C296" s="159" t="s">
        <v>4172</v>
      </c>
      <c r="D296" s="159" t="s">
        <v>4173</v>
      </c>
      <c r="E296" s="159" t="s">
        <v>290</v>
      </c>
      <c r="F296" s="159" t="s">
        <v>291</v>
      </c>
      <c r="G296" s="159"/>
      <c r="H296" s="159" t="s">
        <v>1098</v>
      </c>
      <c r="I296" s="159"/>
      <c r="J296" s="159" t="s">
        <v>1342</v>
      </c>
      <c r="K296" s="159" t="s">
        <v>1919</v>
      </c>
      <c r="L296" s="159" t="s">
        <v>4174</v>
      </c>
      <c r="M296" s="159" t="s">
        <v>1908</v>
      </c>
      <c r="N296" s="159" t="s">
        <v>1342</v>
      </c>
      <c r="O296" s="159" t="s">
        <v>1363</v>
      </c>
      <c r="P296" s="159" t="s">
        <v>1328</v>
      </c>
      <c r="Q296" s="159" t="s">
        <v>13</v>
      </c>
      <c r="R296" s="159" t="s">
        <v>1327</v>
      </c>
      <c r="S296" s="159" t="s">
        <v>1499</v>
      </c>
      <c r="T296" s="159" t="s">
        <v>269</v>
      </c>
      <c r="U296" s="159" t="s">
        <v>269</v>
      </c>
      <c r="V296" s="159"/>
      <c r="W296" s="159"/>
      <c r="X296" s="159"/>
      <c r="Y296" s="159"/>
      <c r="Z296" s="159"/>
      <c r="AA296" s="159"/>
      <c r="AB296" s="159"/>
      <c r="AC296" s="159"/>
      <c r="AD296" s="159"/>
      <c r="AE296" s="159"/>
      <c r="AF296" s="159"/>
      <c r="AG296" s="159"/>
      <c r="AH296" s="159"/>
      <c r="AI296" s="159"/>
      <c r="AJ296" s="159"/>
      <c r="AK296" s="159" t="s">
        <v>1342</v>
      </c>
      <c r="AL296" s="159" t="s">
        <v>1346</v>
      </c>
      <c r="AM296" s="159" t="s">
        <v>1342</v>
      </c>
      <c r="AN296" s="159" t="s">
        <v>1544</v>
      </c>
      <c r="AO296" s="159" t="s">
        <v>269</v>
      </c>
      <c r="AP296" s="159" t="s">
        <v>4090</v>
      </c>
      <c r="AQ296" s="159" t="s">
        <v>3903</v>
      </c>
      <c r="AR296" s="159" t="s">
        <v>1348</v>
      </c>
      <c r="AS296" s="159" t="s">
        <v>2050</v>
      </c>
      <c r="AT296" s="159"/>
      <c r="AU296" s="159" t="s">
        <v>4174</v>
      </c>
      <c r="AV296" s="159" t="s">
        <v>1356</v>
      </c>
      <c r="AW296" s="159" t="s">
        <v>4175</v>
      </c>
      <c r="AX296" s="159" t="s">
        <v>1405</v>
      </c>
      <c r="AY296" s="159" t="s">
        <v>3795</v>
      </c>
      <c r="AZ296" s="159" t="s">
        <v>1402</v>
      </c>
      <c r="BA296" s="159" t="s">
        <v>4176</v>
      </c>
      <c r="BB296" s="159" t="s">
        <v>1400</v>
      </c>
      <c r="BC296" s="159" t="s">
        <v>4177</v>
      </c>
      <c r="BD296" s="159" t="s">
        <v>1355</v>
      </c>
      <c r="BE296" s="159" t="s">
        <v>4044</v>
      </c>
      <c r="BF296" s="159" t="s">
        <v>1406</v>
      </c>
      <c r="BG296" s="159" t="s">
        <v>4178</v>
      </c>
      <c r="BH296" s="159" t="s">
        <v>1509</v>
      </c>
      <c r="BI296" s="159" t="s">
        <v>4179</v>
      </c>
      <c r="BJ296" s="159" t="s">
        <v>1359</v>
      </c>
      <c r="BK296" s="159" t="s">
        <v>4180</v>
      </c>
      <c r="BL296" s="159"/>
      <c r="BM296" s="159"/>
      <c r="BN296" s="159"/>
      <c r="BO296" s="159"/>
      <c r="BP296" s="159"/>
      <c r="BQ296" s="159"/>
      <c r="BR296" s="159"/>
      <c r="BS296" s="159"/>
      <c r="BT296" s="159"/>
      <c r="BU296" s="159"/>
      <c r="BV296" s="159"/>
      <c r="BW296" s="159"/>
      <c r="BX296" s="159"/>
      <c r="BY296" s="159"/>
      <c r="BZ296" s="159"/>
      <c r="CA296" s="159"/>
      <c r="CB296" s="159"/>
      <c r="CC296" s="159"/>
      <c r="CD296" s="159"/>
      <c r="CE296" s="159"/>
      <c r="CF296" s="159"/>
      <c r="CG296" s="159"/>
      <c r="CH296" s="159"/>
      <c r="CI296" s="159"/>
      <c r="CJ296" s="159"/>
      <c r="CK296" s="159"/>
      <c r="CL296" s="159"/>
      <c r="CM296" s="159"/>
      <c r="CN296" s="159"/>
      <c r="CO296" s="159"/>
      <c r="CP296" s="159"/>
      <c r="CQ296" s="159"/>
      <c r="CR296" s="159"/>
      <c r="CS296" s="159"/>
      <c r="CT296" s="159"/>
      <c r="CU296" s="159"/>
      <c r="CV296" s="159"/>
      <c r="CW296" s="159"/>
      <c r="CX296" s="159"/>
      <c r="CY296" s="159"/>
      <c r="CZ296" s="159"/>
      <c r="DA296" s="223"/>
    </row>
    <row r="297" spans="2:105" x14ac:dyDescent="0.25">
      <c r="B297" s="222"/>
      <c r="C297" s="159" t="s">
        <v>4181</v>
      </c>
      <c r="D297" s="159" t="s">
        <v>1691</v>
      </c>
      <c r="E297" s="159" t="s">
        <v>113</v>
      </c>
      <c r="F297" s="159" t="s">
        <v>192</v>
      </c>
      <c r="G297" s="159"/>
      <c r="H297" s="159" t="s">
        <v>1098</v>
      </c>
      <c r="I297" s="159"/>
      <c r="J297" s="159" t="s">
        <v>1342</v>
      </c>
      <c r="K297" s="159" t="s">
        <v>1875</v>
      </c>
      <c r="L297" s="159"/>
      <c r="M297" s="159"/>
      <c r="N297" s="159" t="s">
        <v>1349</v>
      </c>
      <c r="O297" s="159" t="s">
        <v>1477</v>
      </c>
      <c r="P297" s="159" t="s">
        <v>19</v>
      </c>
      <c r="Q297" s="159" t="s">
        <v>19</v>
      </c>
      <c r="R297" s="159" t="s">
        <v>1327</v>
      </c>
      <c r="S297" s="159" t="s">
        <v>1499</v>
      </c>
      <c r="T297" s="159" t="s">
        <v>269</v>
      </c>
      <c r="U297" s="159" t="s">
        <v>269</v>
      </c>
      <c r="V297" s="159"/>
      <c r="W297" s="159"/>
      <c r="X297" s="159"/>
      <c r="Y297" s="159"/>
      <c r="Z297" s="159"/>
      <c r="AA297" s="159"/>
      <c r="AB297" s="159"/>
      <c r="AC297" s="159"/>
      <c r="AD297" s="159"/>
      <c r="AE297" s="159"/>
      <c r="AF297" s="159"/>
      <c r="AG297" s="159"/>
      <c r="AH297" s="159"/>
      <c r="AI297" s="159"/>
      <c r="AJ297" s="159"/>
      <c r="AK297" s="159" t="s">
        <v>1342</v>
      </c>
      <c r="AL297" s="159" t="s">
        <v>1346</v>
      </c>
      <c r="AM297" s="159" t="s">
        <v>1342</v>
      </c>
      <c r="AN297" s="159" t="s">
        <v>1544</v>
      </c>
      <c r="AO297" s="159" t="s">
        <v>269</v>
      </c>
      <c r="AP297" s="159" t="s">
        <v>4090</v>
      </c>
      <c r="AQ297" s="159" t="s">
        <v>3903</v>
      </c>
      <c r="AR297" s="159" t="s">
        <v>1348</v>
      </c>
      <c r="AS297" s="159"/>
      <c r="AT297" s="159"/>
      <c r="AU297" s="159"/>
      <c r="AV297" s="159"/>
      <c r="AW297" s="159"/>
      <c r="AX297" s="159"/>
      <c r="AY297" s="159"/>
      <c r="AZ297" s="159"/>
      <c r="BA297" s="159"/>
      <c r="BB297" s="159"/>
      <c r="BC297" s="159"/>
      <c r="BD297" s="159"/>
      <c r="BE297" s="159"/>
      <c r="BF297" s="159"/>
      <c r="BG297" s="159"/>
      <c r="BH297" s="159"/>
      <c r="BI297" s="159"/>
      <c r="BJ297" s="159"/>
      <c r="BK297" s="159"/>
      <c r="BL297" s="159"/>
      <c r="BM297" s="159"/>
      <c r="BN297" s="159"/>
      <c r="BO297" s="159"/>
      <c r="BP297" s="159"/>
      <c r="BQ297" s="159"/>
      <c r="BR297" s="159"/>
      <c r="BS297" s="159"/>
      <c r="BT297" s="159"/>
      <c r="BU297" s="159"/>
      <c r="BV297" s="159"/>
      <c r="BW297" s="159"/>
      <c r="BX297" s="159"/>
      <c r="BY297" s="159"/>
      <c r="BZ297" s="159"/>
      <c r="CA297" s="159"/>
      <c r="CB297" s="159"/>
      <c r="CC297" s="159"/>
      <c r="CD297" s="159"/>
      <c r="CE297" s="159"/>
      <c r="CF297" s="159"/>
      <c r="CG297" s="159"/>
      <c r="CH297" s="159"/>
      <c r="CI297" s="159"/>
      <c r="CJ297" s="159"/>
      <c r="CK297" s="159"/>
      <c r="CL297" s="159"/>
      <c r="CM297" s="159"/>
      <c r="CN297" s="159"/>
      <c r="CO297" s="159"/>
      <c r="CP297" s="159"/>
      <c r="CQ297" s="159"/>
      <c r="CR297" s="159"/>
      <c r="CS297" s="159"/>
      <c r="CT297" s="159"/>
      <c r="CU297" s="159"/>
      <c r="CV297" s="159"/>
      <c r="CW297" s="159"/>
      <c r="CX297" s="159"/>
      <c r="CY297" s="159"/>
      <c r="CZ297" s="159"/>
      <c r="DA297" s="223"/>
    </row>
    <row r="298" spans="2:105" x14ac:dyDescent="0.25">
      <c r="B298" s="222"/>
      <c r="C298" s="159"/>
      <c r="D298" s="159" t="s">
        <v>2333</v>
      </c>
      <c r="E298" s="159"/>
      <c r="F298" s="159" t="s">
        <v>1329</v>
      </c>
      <c r="G298" s="159"/>
      <c r="H298" s="159" t="s">
        <v>1098</v>
      </c>
      <c r="I298" s="159"/>
      <c r="J298" s="159" t="s">
        <v>1342</v>
      </c>
      <c r="K298" s="159" t="s">
        <v>2148</v>
      </c>
      <c r="L298" s="159"/>
      <c r="M298" s="159"/>
      <c r="N298" s="159" t="s">
        <v>1342</v>
      </c>
      <c r="O298" s="159"/>
      <c r="P298" s="159"/>
      <c r="Q298" s="159"/>
      <c r="R298" s="159"/>
      <c r="S298" s="159" t="s">
        <v>1499</v>
      </c>
      <c r="T298" s="159" t="s">
        <v>269</v>
      </c>
      <c r="U298" s="159" t="s">
        <v>269</v>
      </c>
      <c r="V298" s="159"/>
      <c r="W298" s="159"/>
      <c r="X298" s="159"/>
      <c r="Y298" s="159"/>
      <c r="Z298" s="159"/>
      <c r="AA298" s="159"/>
      <c r="AB298" s="159"/>
      <c r="AC298" s="159"/>
      <c r="AD298" s="159"/>
      <c r="AE298" s="159"/>
      <c r="AF298" s="159"/>
      <c r="AG298" s="159"/>
      <c r="AH298" s="159"/>
      <c r="AI298" s="159"/>
      <c r="AJ298" s="159"/>
      <c r="AK298" s="159" t="s">
        <v>1342</v>
      </c>
      <c r="AL298" s="159" t="s">
        <v>1346</v>
      </c>
      <c r="AM298" s="159" t="s">
        <v>1342</v>
      </c>
      <c r="AN298" s="159" t="s">
        <v>1544</v>
      </c>
      <c r="AO298" s="159" t="s">
        <v>269</v>
      </c>
      <c r="AP298" s="159" t="s">
        <v>4090</v>
      </c>
      <c r="AQ298" s="159" t="s">
        <v>3903</v>
      </c>
      <c r="AR298" s="159" t="s">
        <v>1348</v>
      </c>
      <c r="AS298" s="159"/>
      <c r="AT298" s="159"/>
      <c r="AU298" s="159"/>
      <c r="AV298" s="159"/>
      <c r="AW298" s="159"/>
      <c r="AX298" s="159"/>
      <c r="AY298" s="159"/>
      <c r="AZ298" s="159"/>
      <c r="BA298" s="159"/>
      <c r="BB298" s="159"/>
      <c r="BC298" s="159"/>
      <c r="BD298" s="159"/>
      <c r="BE298" s="159"/>
      <c r="BF298" s="159"/>
      <c r="BG298" s="159"/>
      <c r="BH298" s="159"/>
      <c r="BI298" s="159"/>
      <c r="BJ298" s="159"/>
      <c r="BK298" s="159"/>
      <c r="BL298" s="159"/>
      <c r="BM298" s="159"/>
      <c r="BN298" s="159"/>
      <c r="BO298" s="159"/>
      <c r="BP298" s="159"/>
      <c r="BQ298" s="159"/>
      <c r="BR298" s="159"/>
      <c r="BS298" s="159"/>
      <c r="BT298" s="159"/>
      <c r="BU298" s="159"/>
      <c r="BV298" s="159"/>
      <c r="BW298" s="159"/>
      <c r="BX298" s="159"/>
      <c r="BY298" s="159"/>
      <c r="BZ298" s="159"/>
      <c r="CA298" s="159"/>
      <c r="CB298" s="159"/>
      <c r="CC298" s="159"/>
      <c r="CD298" s="159"/>
      <c r="CE298" s="159"/>
      <c r="CF298" s="159"/>
      <c r="CG298" s="159"/>
      <c r="CH298" s="159"/>
      <c r="CI298" s="159"/>
      <c r="CJ298" s="159"/>
      <c r="CK298" s="159"/>
      <c r="CL298" s="159"/>
      <c r="CM298" s="159"/>
      <c r="CN298" s="159"/>
      <c r="CO298" s="159"/>
      <c r="CP298" s="159"/>
      <c r="CQ298" s="159"/>
      <c r="CR298" s="159"/>
      <c r="CS298" s="159"/>
      <c r="CT298" s="159"/>
      <c r="CU298" s="159"/>
      <c r="CV298" s="159"/>
      <c r="CW298" s="159"/>
      <c r="CX298" s="159"/>
      <c r="CY298" s="159"/>
      <c r="CZ298" s="159"/>
      <c r="DA298" s="223"/>
    </row>
    <row r="299" spans="2:105" x14ac:dyDescent="0.25">
      <c r="B299" s="222"/>
      <c r="C299" s="159"/>
      <c r="D299" s="159" t="s">
        <v>2328</v>
      </c>
      <c r="E299" s="159"/>
      <c r="F299" s="159" t="s">
        <v>1329</v>
      </c>
      <c r="G299" s="159"/>
      <c r="H299" s="159" t="s">
        <v>1098</v>
      </c>
      <c r="I299" s="159"/>
      <c r="J299" s="159" t="s">
        <v>1342</v>
      </c>
      <c r="K299" s="159" t="s">
        <v>1942</v>
      </c>
      <c r="L299" s="159"/>
      <c r="M299" s="159"/>
      <c r="N299" s="159" t="s">
        <v>1342</v>
      </c>
      <c r="O299" s="159"/>
      <c r="P299" s="159"/>
      <c r="Q299" s="159"/>
      <c r="R299" s="159"/>
      <c r="S299" s="159" t="s">
        <v>1499</v>
      </c>
      <c r="T299" s="159" t="s">
        <v>269</v>
      </c>
      <c r="U299" s="159" t="s">
        <v>269</v>
      </c>
      <c r="V299" s="159"/>
      <c r="W299" s="159"/>
      <c r="X299" s="159"/>
      <c r="Y299" s="159"/>
      <c r="Z299" s="159"/>
      <c r="AA299" s="159"/>
      <c r="AB299" s="159"/>
      <c r="AC299" s="159"/>
      <c r="AD299" s="159"/>
      <c r="AE299" s="159"/>
      <c r="AF299" s="159"/>
      <c r="AG299" s="159"/>
      <c r="AH299" s="159"/>
      <c r="AI299" s="159"/>
      <c r="AJ299" s="159"/>
      <c r="AK299" s="159" t="s">
        <v>1342</v>
      </c>
      <c r="AL299" s="159" t="s">
        <v>1346</v>
      </c>
      <c r="AM299" s="159" t="s">
        <v>1342</v>
      </c>
      <c r="AN299" s="159" t="s">
        <v>1544</v>
      </c>
      <c r="AO299" s="159" t="s">
        <v>269</v>
      </c>
      <c r="AP299" s="159" t="s">
        <v>4090</v>
      </c>
      <c r="AQ299" s="159" t="s">
        <v>3903</v>
      </c>
      <c r="AR299" s="159" t="s">
        <v>1348</v>
      </c>
      <c r="AS299" s="159"/>
      <c r="AT299" s="159"/>
      <c r="AU299" s="159"/>
      <c r="AV299" s="159"/>
      <c r="AW299" s="159"/>
      <c r="AX299" s="159"/>
      <c r="AY299" s="159"/>
      <c r="AZ299" s="159"/>
      <c r="BA299" s="159"/>
      <c r="BB299" s="159"/>
      <c r="BC299" s="159"/>
      <c r="BD299" s="159"/>
      <c r="BE299" s="159"/>
      <c r="BF299" s="159"/>
      <c r="BG299" s="159"/>
      <c r="BH299" s="159"/>
      <c r="BI299" s="159"/>
      <c r="BJ299" s="159"/>
      <c r="BK299" s="159"/>
      <c r="BL299" s="159"/>
      <c r="BM299" s="159"/>
      <c r="BN299" s="159"/>
      <c r="BO299" s="159"/>
      <c r="BP299" s="159"/>
      <c r="BQ299" s="159"/>
      <c r="BR299" s="159"/>
      <c r="BS299" s="159"/>
      <c r="BT299" s="159"/>
      <c r="BU299" s="159"/>
      <c r="BV299" s="159"/>
      <c r="BW299" s="159"/>
      <c r="BX299" s="159"/>
      <c r="BY299" s="159"/>
      <c r="BZ299" s="159"/>
      <c r="CA299" s="159"/>
      <c r="CB299" s="159"/>
      <c r="CC299" s="159"/>
      <c r="CD299" s="159"/>
      <c r="CE299" s="159"/>
      <c r="CF299" s="159"/>
      <c r="CG299" s="159"/>
      <c r="CH299" s="159"/>
      <c r="CI299" s="159"/>
      <c r="CJ299" s="159"/>
      <c r="CK299" s="159"/>
      <c r="CL299" s="159"/>
      <c r="CM299" s="159"/>
      <c r="CN299" s="159"/>
      <c r="CO299" s="159"/>
      <c r="CP299" s="159"/>
      <c r="CQ299" s="159"/>
      <c r="CR299" s="159"/>
      <c r="CS299" s="159"/>
      <c r="CT299" s="159"/>
      <c r="CU299" s="159"/>
      <c r="CV299" s="159"/>
      <c r="CW299" s="159"/>
      <c r="CX299" s="159"/>
      <c r="CY299" s="159"/>
      <c r="CZ299" s="159"/>
      <c r="DA299" s="223"/>
    </row>
    <row r="300" spans="2:105" x14ac:dyDescent="0.25">
      <c r="B300" s="222"/>
      <c r="C300" s="159" t="s">
        <v>2307</v>
      </c>
      <c r="D300" s="159" t="s">
        <v>2308</v>
      </c>
      <c r="E300" s="159" t="s">
        <v>282</v>
      </c>
      <c r="F300" s="159" t="s">
        <v>283</v>
      </c>
      <c r="G300" s="159"/>
      <c r="H300" s="159" t="s">
        <v>1098</v>
      </c>
      <c r="I300" s="159"/>
      <c r="J300" s="159" t="s">
        <v>1342</v>
      </c>
      <c r="K300" s="159" t="s">
        <v>1687</v>
      </c>
      <c r="L300" s="159"/>
      <c r="M300" s="159"/>
      <c r="N300" s="159" t="s">
        <v>1349</v>
      </c>
      <c r="O300" s="159" t="s">
        <v>1363</v>
      </c>
      <c r="P300" s="159" t="s">
        <v>1328</v>
      </c>
      <c r="Q300" s="159" t="s">
        <v>13</v>
      </c>
      <c r="R300" s="159" t="s">
        <v>1327</v>
      </c>
      <c r="S300" s="159" t="s">
        <v>1499</v>
      </c>
      <c r="T300" s="159" t="s">
        <v>269</v>
      </c>
      <c r="U300" s="159" t="s">
        <v>269</v>
      </c>
      <c r="V300" s="159"/>
      <c r="W300" s="159"/>
      <c r="X300" s="159"/>
      <c r="Y300" s="159"/>
      <c r="Z300" s="159"/>
      <c r="AA300" s="159"/>
      <c r="AB300" s="159"/>
      <c r="AC300" s="159"/>
      <c r="AD300" s="159"/>
      <c r="AE300" s="159"/>
      <c r="AF300" s="159"/>
      <c r="AG300" s="159"/>
      <c r="AH300" s="159"/>
      <c r="AI300" s="159"/>
      <c r="AJ300" s="159"/>
      <c r="AK300" s="159" t="s">
        <v>1342</v>
      </c>
      <c r="AL300" s="159" t="s">
        <v>1346</v>
      </c>
      <c r="AM300" s="159" t="s">
        <v>1342</v>
      </c>
      <c r="AN300" s="159" t="s">
        <v>1544</v>
      </c>
      <c r="AO300" s="159" t="s">
        <v>269</v>
      </c>
      <c r="AP300" s="159" t="s">
        <v>4090</v>
      </c>
      <c r="AQ300" s="159" t="s">
        <v>3903</v>
      </c>
      <c r="AR300" s="159" t="s">
        <v>1348</v>
      </c>
      <c r="AS300" s="159"/>
      <c r="AT300" s="159"/>
      <c r="AU300" s="159"/>
      <c r="AV300" s="159"/>
      <c r="AW300" s="159"/>
      <c r="AX300" s="159"/>
      <c r="AY300" s="159"/>
      <c r="AZ300" s="159"/>
      <c r="BA300" s="159"/>
      <c r="BB300" s="159"/>
      <c r="BC300" s="159"/>
      <c r="BD300" s="159"/>
      <c r="BE300" s="159"/>
      <c r="BF300" s="159"/>
      <c r="BG300" s="159"/>
      <c r="BH300" s="159"/>
      <c r="BI300" s="159"/>
      <c r="BJ300" s="159"/>
      <c r="BK300" s="159"/>
      <c r="BL300" s="159"/>
      <c r="BM300" s="159"/>
      <c r="BN300" s="159"/>
      <c r="BO300" s="159"/>
      <c r="BP300" s="159"/>
      <c r="BQ300" s="159"/>
      <c r="BR300" s="159"/>
      <c r="BS300" s="159"/>
      <c r="BT300" s="159"/>
      <c r="BU300" s="159"/>
      <c r="BV300" s="159"/>
      <c r="BW300" s="159"/>
      <c r="BX300" s="159"/>
      <c r="BY300" s="159"/>
      <c r="BZ300" s="159"/>
      <c r="CA300" s="159"/>
      <c r="CB300" s="159"/>
      <c r="CC300" s="159"/>
      <c r="CD300" s="159"/>
      <c r="CE300" s="159"/>
      <c r="CF300" s="159"/>
      <c r="CG300" s="159"/>
      <c r="CH300" s="159"/>
      <c r="CI300" s="159"/>
      <c r="CJ300" s="159"/>
      <c r="CK300" s="159"/>
      <c r="CL300" s="159"/>
      <c r="CM300" s="159"/>
      <c r="CN300" s="159"/>
      <c r="CO300" s="159"/>
      <c r="CP300" s="159"/>
      <c r="CQ300" s="159"/>
      <c r="CR300" s="159"/>
      <c r="CS300" s="159"/>
      <c r="CT300" s="159"/>
      <c r="CU300" s="159"/>
      <c r="CV300" s="159"/>
      <c r="CW300" s="159"/>
      <c r="CX300" s="159"/>
      <c r="CY300" s="159"/>
      <c r="CZ300" s="159"/>
      <c r="DA300" s="223"/>
    </row>
    <row r="301" spans="2:105" x14ac:dyDescent="0.25">
      <c r="B301" s="222"/>
      <c r="C301" s="159" t="s">
        <v>2294</v>
      </c>
      <c r="D301" s="159" t="s">
        <v>2295</v>
      </c>
      <c r="E301" s="159" t="s">
        <v>136</v>
      </c>
      <c r="F301" s="159" t="s">
        <v>279</v>
      </c>
      <c r="G301" s="159"/>
      <c r="H301" s="159" t="s">
        <v>1098</v>
      </c>
      <c r="I301" s="159"/>
      <c r="J301" s="159" t="s">
        <v>1342</v>
      </c>
      <c r="K301" s="159" t="s">
        <v>2109</v>
      </c>
      <c r="L301" s="159"/>
      <c r="M301" s="159"/>
      <c r="N301" s="159" t="s">
        <v>1349</v>
      </c>
      <c r="O301" s="159" t="s">
        <v>1363</v>
      </c>
      <c r="P301" s="159" t="s">
        <v>1328</v>
      </c>
      <c r="Q301" s="159" t="s">
        <v>13</v>
      </c>
      <c r="R301" s="159" t="s">
        <v>1327</v>
      </c>
      <c r="S301" s="159" t="s">
        <v>1499</v>
      </c>
      <c r="T301" s="159" t="s">
        <v>269</v>
      </c>
      <c r="U301" s="159" t="s">
        <v>269</v>
      </c>
      <c r="V301" s="159"/>
      <c r="W301" s="159"/>
      <c r="X301" s="159"/>
      <c r="Y301" s="159"/>
      <c r="Z301" s="159"/>
      <c r="AA301" s="159"/>
      <c r="AB301" s="159"/>
      <c r="AC301" s="159"/>
      <c r="AD301" s="159"/>
      <c r="AE301" s="159"/>
      <c r="AF301" s="159"/>
      <c r="AG301" s="159"/>
      <c r="AH301" s="159"/>
      <c r="AI301" s="159"/>
      <c r="AJ301" s="159"/>
      <c r="AK301" s="159" t="s">
        <v>1342</v>
      </c>
      <c r="AL301" s="159" t="s">
        <v>1346</v>
      </c>
      <c r="AM301" s="159" t="s">
        <v>1342</v>
      </c>
      <c r="AN301" s="159" t="s">
        <v>1544</v>
      </c>
      <c r="AO301" s="159" t="s">
        <v>269</v>
      </c>
      <c r="AP301" s="159" t="s">
        <v>4090</v>
      </c>
      <c r="AQ301" s="159" t="s">
        <v>3903</v>
      </c>
      <c r="AR301" s="159" t="s">
        <v>1348</v>
      </c>
      <c r="AS301" s="159"/>
      <c r="AT301" s="159"/>
      <c r="AU301" s="159"/>
      <c r="AV301" s="159"/>
      <c r="AW301" s="159"/>
      <c r="AX301" s="159"/>
      <c r="AY301" s="159"/>
      <c r="AZ301" s="159"/>
      <c r="BA301" s="159"/>
      <c r="BB301" s="159"/>
      <c r="BC301" s="159"/>
      <c r="BD301" s="159"/>
      <c r="BE301" s="159"/>
      <c r="BF301" s="159"/>
      <c r="BG301" s="159"/>
      <c r="BH301" s="159"/>
      <c r="BI301" s="159"/>
      <c r="BJ301" s="159"/>
      <c r="BK301" s="159"/>
      <c r="BL301" s="159"/>
      <c r="BM301" s="159"/>
      <c r="BN301" s="159"/>
      <c r="BO301" s="159"/>
      <c r="BP301" s="159"/>
      <c r="BQ301" s="159"/>
      <c r="BR301" s="159"/>
      <c r="BS301" s="159"/>
      <c r="BT301" s="159"/>
      <c r="BU301" s="159"/>
      <c r="BV301" s="159"/>
      <c r="BW301" s="159"/>
      <c r="BX301" s="159"/>
      <c r="BY301" s="159"/>
      <c r="BZ301" s="159"/>
      <c r="CA301" s="159"/>
      <c r="CB301" s="159"/>
      <c r="CC301" s="159"/>
      <c r="CD301" s="159"/>
      <c r="CE301" s="159"/>
      <c r="CF301" s="159"/>
      <c r="CG301" s="159"/>
      <c r="CH301" s="159"/>
      <c r="CI301" s="159"/>
      <c r="CJ301" s="159"/>
      <c r="CK301" s="159"/>
      <c r="CL301" s="159"/>
      <c r="CM301" s="159"/>
      <c r="CN301" s="159"/>
      <c r="CO301" s="159"/>
      <c r="CP301" s="159"/>
      <c r="CQ301" s="159"/>
      <c r="CR301" s="159"/>
      <c r="CS301" s="159"/>
      <c r="CT301" s="159"/>
      <c r="CU301" s="159"/>
      <c r="CV301" s="159"/>
      <c r="CW301" s="159"/>
      <c r="CX301" s="159"/>
      <c r="CY301" s="159"/>
      <c r="CZ301" s="159"/>
      <c r="DA301" s="223"/>
    </row>
    <row r="302" spans="2:105" x14ac:dyDescent="0.25">
      <c r="B302" s="222"/>
      <c r="C302" s="159" t="s">
        <v>2334</v>
      </c>
      <c r="D302" s="159" t="s">
        <v>1500</v>
      </c>
      <c r="E302" s="159" t="s">
        <v>53</v>
      </c>
      <c r="F302" s="159" t="s">
        <v>293</v>
      </c>
      <c r="G302" s="159"/>
      <c r="H302" s="159" t="s">
        <v>1098</v>
      </c>
      <c r="I302" s="159"/>
      <c r="J302" s="159" t="s">
        <v>1342</v>
      </c>
      <c r="K302" s="159" t="s">
        <v>1706</v>
      </c>
      <c r="L302" s="159" t="s">
        <v>4182</v>
      </c>
      <c r="M302" s="159" t="s">
        <v>4183</v>
      </c>
      <c r="N302" s="159" t="s">
        <v>1342</v>
      </c>
      <c r="O302" s="159" t="s">
        <v>1363</v>
      </c>
      <c r="P302" s="159" t="s">
        <v>1328</v>
      </c>
      <c r="Q302" s="159" t="s">
        <v>13</v>
      </c>
      <c r="R302" s="159" t="s">
        <v>1327</v>
      </c>
      <c r="S302" s="159" t="s">
        <v>1700</v>
      </c>
      <c r="T302" s="159" t="s">
        <v>303</v>
      </c>
      <c r="U302" s="159" t="s">
        <v>303</v>
      </c>
      <c r="V302" s="159"/>
      <c r="W302" s="159"/>
      <c r="X302" s="159"/>
      <c r="Y302" s="159"/>
      <c r="Z302" s="159"/>
      <c r="AA302" s="159"/>
      <c r="AB302" s="159"/>
      <c r="AC302" s="159"/>
      <c r="AD302" s="159"/>
      <c r="AE302" s="159"/>
      <c r="AF302" s="159"/>
      <c r="AG302" s="159"/>
      <c r="AH302" s="159"/>
      <c r="AI302" s="159"/>
      <c r="AJ302" s="159"/>
      <c r="AK302" s="159" t="s">
        <v>1342</v>
      </c>
      <c r="AL302" s="159" t="s">
        <v>1346</v>
      </c>
      <c r="AM302" s="159" t="s">
        <v>1342</v>
      </c>
      <c r="AN302" s="159" t="s">
        <v>1545</v>
      </c>
      <c r="AO302" s="159" t="s">
        <v>303</v>
      </c>
      <c r="AP302" s="159" t="s">
        <v>4184</v>
      </c>
      <c r="AQ302" s="159" t="s">
        <v>1433</v>
      </c>
      <c r="AR302" s="159" t="s">
        <v>1348</v>
      </c>
      <c r="AS302" s="159" t="s">
        <v>1349</v>
      </c>
      <c r="AT302" s="159"/>
      <c r="AU302" s="159" t="s">
        <v>4182</v>
      </c>
      <c r="AV302" s="159" t="s">
        <v>1504</v>
      </c>
      <c r="AW302" s="159" t="s">
        <v>3670</v>
      </c>
      <c r="AX302" s="159" t="s">
        <v>1356</v>
      </c>
      <c r="AY302" s="159" t="s">
        <v>4185</v>
      </c>
      <c r="AZ302" s="159" t="s">
        <v>1401</v>
      </c>
      <c r="BA302" s="159" t="s">
        <v>4186</v>
      </c>
      <c r="BB302" s="159" t="s">
        <v>1400</v>
      </c>
      <c r="BC302" s="159" t="s">
        <v>4187</v>
      </c>
      <c r="BD302" s="159" t="s">
        <v>1355</v>
      </c>
      <c r="BE302" s="159" t="s">
        <v>2752</v>
      </c>
      <c r="BF302" s="159" t="s">
        <v>1406</v>
      </c>
      <c r="BG302" s="159" t="s">
        <v>3563</v>
      </c>
      <c r="BH302" s="159" t="s">
        <v>1441</v>
      </c>
      <c r="BI302" s="159" t="s">
        <v>1724</v>
      </c>
      <c r="BJ302" s="159" t="s">
        <v>1359</v>
      </c>
      <c r="BK302" s="159" t="s">
        <v>4188</v>
      </c>
      <c r="BL302" s="159"/>
      <c r="BM302" s="159"/>
      <c r="BN302" s="159"/>
      <c r="BO302" s="159"/>
      <c r="BP302" s="159"/>
      <c r="BQ302" s="159"/>
      <c r="BR302" s="159"/>
      <c r="BS302" s="159"/>
      <c r="BT302" s="159"/>
      <c r="BU302" s="159"/>
      <c r="BV302" s="159"/>
      <c r="BW302" s="159"/>
      <c r="BX302" s="159"/>
      <c r="BY302" s="159"/>
      <c r="BZ302" s="159"/>
      <c r="CA302" s="159"/>
      <c r="CB302" s="159"/>
      <c r="CC302" s="159"/>
      <c r="CD302" s="159"/>
      <c r="CE302" s="159"/>
      <c r="CF302" s="159"/>
      <c r="CG302" s="159"/>
      <c r="CH302" s="159"/>
      <c r="CI302" s="159"/>
      <c r="CJ302" s="159"/>
      <c r="CK302" s="159"/>
      <c r="CL302" s="159"/>
      <c r="CM302" s="159"/>
      <c r="CN302" s="159"/>
      <c r="CO302" s="159"/>
      <c r="CP302" s="159"/>
      <c r="CQ302" s="159"/>
      <c r="CR302" s="159"/>
      <c r="CS302" s="159"/>
      <c r="CT302" s="159"/>
      <c r="CU302" s="159"/>
      <c r="CV302" s="159"/>
      <c r="CW302" s="159"/>
      <c r="CX302" s="159"/>
      <c r="CY302" s="159"/>
      <c r="CZ302" s="159"/>
      <c r="DA302" s="223"/>
    </row>
    <row r="303" spans="2:105" x14ac:dyDescent="0.25">
      <c r="B303" s="222"/>
      <c r="C303" s="159" t="s">
        <v>4189</v>
      </c>
      <c r="D303" s="159" t="s">
        <v>1506</v>
      </c>
      <c r="E303" s="159" t="s">
        <v>34</v>
      </c>
      <c r="F303" s="159" t="s">
        <v>304</v>
      </c>
      <c r="G303" s="159"/>
      <c r="H303" s="159" t="s">
        <v>1098</v>
      </c>
      <c r="I303" s="159"/>
      <c r="J303" s="159" t="s">
        <v>1342</v>
      </c>
      <c r="K303" s="159" t="s">
        <v>1656</v>
      </c>
      <c r="L303" s="159" t="s">
        <v>4190</v>
      </c>
      <c r="M303" s="159" t="s">
        <v>1821</v>
      </c>
      <c r="N303" s="159" t="s">
        <v>1342</v>
      </c>
      <c r="O303" s="159" t="s">
        <v>1363</v>
      </c>
      <c r="P303" s="159" t="s">
        <v>1328</v>
      </c>
      <c r="Q303" s="159" t="s">
        <v>13</v>
      </c>
      <c r="R303" s="159" t="s">
        <v>1327</v>
      </c>
      <c r="S303" s="159" t="s">
        <v>1700</v>
      </c>
      <c r="T303" s="159" t="s">
        <v>303</v>
      </c>
      <c r="U303" s="159" t="s">
        <v>303</v>
      </c>
      <c r="V303" s="159"/>
      <c r="W303" s="159"/>
      <c r="X303" s="159"/>
      <c r="Y303" s="159"/>
      <c r="Z303" s="159"/>
      <c r="AA303" s="159"/>
      <c r="AB303" s="159"/>
      <c r="AC303" s="159"/>
      <c r="AD303" s="159"/>
      <c r="AE303" s="159"/>
      <c r="AF303" s="159"/>
      <c r="AG303" s="159"/>
      <c r="AH303" s="159"/>
      <c r="AI303" s="159"/>
      <c r="AJ303" s="159"/>
      <c r="AK303" s="159" t="s">
        <v>1342</v>
      </c>
      <c r="AL303" s="159" t="s">
        <v>1346</v>
      </c>
      <c r="AM303" s="159" t="s">
        <v>1342</v>
      </c>
      <c r="AN303" s="159" t="s">
        <v>1545</v>
      </c>
      <c r="AO303" s="159" t="s">
        <v>303</v>
      </c>
      <c r="AP303" s="159" t="s">
        <v>4184</v>
      </c>
      <c r="AQ303" s="159" t="s">
        <v>1433</v>
      </c>
      <c r="AR303" s="159" t="s">
        <v>1348</v>
      </c>
      <c r="AS303" s="159" t="s">
        <v>1363</v>
      </c>
      <c r="AT303" s="159"/>
      <c r="AU303" s="159" t="s">
        <v>4190</v>
      </c>
      <c r="AV303" s="159" t="s">
        <v>1504</v>
      </c>
      <c r="AW303" s="159" t="s">
        <v>2154</v>
      </c>
      <c r="AX303" s="159" t="s">
        <v>1356</v>
      </c>
      <c r="AY303" s="159" t="s">
        <v>4191</v>
      </c>
      <c r="AZ303" s="159" t="s">
        <v>1401</v>
      </c>
      <c r="BA303" s="159" t="s">
        <v>1961</v>
      </c>
      <c r="BB303" s="159" t="s">
        <v>1400</v>
      </c>
      <c r="BC303" s="159" t="s">
        <v>4192</v>
      </c>
      <c r="BD303" s="159" t="s">
        <v>1355</v>
      </c>
      <c r="BE303" s="159" t="s">
        <v>1492</v>
      </c>
      <c r="BF303" s="159" t="s">
        <v>1406</v>
      </c>
      <c r="BG303" s="159" t="s">
        <v>4193</v>
      </c>
      <c r="BH303" s="159" t="s">
        <v>1441</v>
      </c>
      <c r="BI303" s="159" t="s">
        <v>4194</v>
      </c>
      <c r="BJ303" s="159" t="s">
        <v>1359</v>
      </c>
      <c r="BK303" s="159" t="s">
        <v>2305</v>
      </c>
      <c r="BL303" s="159"/>
      <c r="BM303" s="159"/>
      <c r="BN303" s="159"/>
      <c r="BO303" s="159"/>
      <c r="BP303" s="159"/>
      <c r="BQ303" s="159"/>
      <c r="BR303" s="159"/>
      <c r="BS303" s="159"/>
      <c r="BT303" s="159"/>
      <c r="BU303" s="159"/>
      <c r="BV303" s="159"/>
      <c r="BW303" s="159"/>
      <c r="BX303" s="159"/>
      <c r="BY303" s="159"/>
      <c r="BZ303" s="159"/>
      <c r="CA303" s="159"/>
      <c r="CB303" s="159"/>
      <c r="CC303" s="159"/>
      <c r="CD303" s="159"/>
      <c r="CE303" s="159"/>
      <c r="CF303" s="159"/>
      <c r="CG303" s="159"/>
      <c r="CH303" s="159"/>
      <c r="CI303" s="159"/>
      <c r="CJ303" s="159"/>
      <c r="CK303" s="159"/>
      <c r="CL303" s="159"/>
      <c r="CM303" s="159"/>
      <c r="CN303" s="159"/>
      <c r="CO303" s="159"/>
      <c r="CP303" s="159"/>
      <c r="CQ303" s="159"/>
      <c r="CR303" s="159"/>
      <c r="CS303" s="159"/>
      <c r="CT303" s="159"/>
      <c r="CU303" s="159"/>
      <c r="CV303" s="159"/>
      <c r="CW303" s="159"/>
      <c r="CX303" s="159"/>
      <c r="CY303" s="159"/>
      <c r="CZ303" s="159"/>
      <c r="DA303" s="223"/>
    </row>
    <row r="304" spans="2:105" x14ac:dyDescent="0.25">
      <c r="B304" s="222"/>
      <c r="C304" s="159" t="s">
        <v>2335</v>
      </c>
      <c r="D304" s="159" t="s">
        <v>2336</v>
      </c>
      <c r="E304" s="159" t="s">
        <v>294</v>
      </c>
      <c r="F304" s="159" t="s">
        <v>295</v>
      </c>
      <c r="G304" s="159"/>
      <c r="H304" s="159" t="s">
        <v>1098</v>
      </c>
      <c r="I304" s="159"/>
      <c r="J304" s="159" t="s">
        <v>1342</v>
      </c>
      <c r="K304" s="159" t="s">
        <v>1448</v>
      </c>
      <c r="L304" s="159" t="s">
        <v>4195</v>
      </c>
      <c r="M304" s="159" t="s">
        <v>4196</v>
      </c>
      <c r="N304" s="159" t="s">
        <v>1342</v>
      </c>
      <c r="O304" s="159" t="s">
        <v>1375</v>
      </c>
      <c r="P304" s="159" t="s">
        <v>1331</v>
      </c>
      <c r="Q304" s="159" t="s">
        <v>26</v>
      </c>
      <c r="R304" s="159" t="s">
        <v>1327</v>
      </c>
      <c r="S304" s="159" t="s">
        <v>1700</v>
      </c>
      <c r="T304" s="159" t="s">
        <v>303</v>
      </c>
      <c r="U304" s="159" t="s">
        <v>303</v>
      </c>
      <c r="V304" s="159"/>
      <c r="W304" s="159"/>
      <c r="X304" s="159"/>
      <c r="Y304" s="159"/>
      <c r="Z304" s="159"/>
      <c r="AA304" s="159"/>
      <c r="AB304" s="159"/>
      <c r="AC304" s="159"/>
      <c r="AD304" s="159"/>
      <c r="AE304" s="159"/>
      <c r="AF304" s="159"/>
      <c r="AG304" s="159"/>
      <c r="AH304" s="159"/>
      <c r="AI304" s="159"/>
      <c r="AJ304" s="159"/>
      <c r="AK304" s="159" t="s">
        <v>1342</v>
      </c>
      <c r="AL304" s="159" t="s">
        <v>1346</v>
      </c>
      <c r="AM304" s="159" t="s">
        <v>1342</v>
      </c>
      <c r="AN304" s="159" t="s">
        <v>1545</v>
      </c>
      <c r="AO304" s="159" t="s">
        <v>303</v>
      </c>
      <c r="AP304" s="159" t="s">
        <v>4184</v>
      </c>
      <c r="AQ304" s="159" t="s">
        <v>1433</v>
      </c>
      <c r="AR304" s="159" t="s">
        <v>1348</v>
      </c>
      <c r="AS304" s="159" t="s">
        <v>1344</v>
      </c>
      <c r="AT304" s="159"/>
      <c r="AU304" s="159" t="s">
        <v>4195</v>
      </c>
      <c r="AV304" s="159" t="s">
        <v>1504</v>
      </c>
      <c r="AW304" s="159" t="s">
        <v>4197</v>
      </c>
      <c r="AX304" s="159" t="s">
        <v>1356</v>
      </c>
      <c r="AY304" s="159" t="s">
        <v>4198</v>
      </c>
      <c r="AZ304" s="159" t="s">
        <v>1401</v>
      </c>
      <c r="BA304" s="159" t="s">
        <v>1897</v>
      </c>
      <c r="BB304" s="159" t="s">
        <v>1400</v>
      </c>
      <c r="BC304" s="159" t="s">
        <v>1805</v>
      </c>
      <c r="BD304" s="159" t="s">
        <v>1355</v>
      </c>
      <c r="BE304" s="159" t="s">
        <v>1472</v>
      </c>
      <c r="BF304" s="159" t="s">
        <v>1406</v>
      </c>
      <c r="BG304" s="159" t="s">
        <v>4188</v>
      </c>
      <c r="BH304" s="159" t="s">
        <v>1441</v>
      </c>
      <c r="BI304" s="159" t="s">
        <v>4199</v>
      </c>
      <c r="BJ304" s="159" t="s">
        <v>1359</v>
      </c>
      <c r="BK304" s="159" t="s">
        <v>1563</v>
      </c>
      <c r="BL304" s="159"/>
      <c r="BM304" s="159"/>
      <c r="BN304" s="159"/>
      <c r="BO304" s="159"/>
      <c r="BP304" s="159"/>
      <c r="BQ304" s="159"/>
      <c r="BR304" s="159"/>
      <c r="BS304" s="159"/>
      <c r="BT304" s="159"/>
      <c r="BU304" s="159"/>
      <c r="BV304" s="159"/>
      <c r="BW304" s="159"/>
      <c r="BX304" s="159"/>
      <c r="BY304" s="159"/>
      <c r="BZ304" s="159"/>
      <c r="CA304" s="159"/>
      <c r="CB304" s="159"/>
      <c r="CC304" s="159"/>
      <c r="CD304" s="159"/>
      <c r="CE304" s="159"/>
      <c r="CF304" s="159"/>
      <c r="CG304" s="159"/>
      <c r="CH304" s="159"/>
      <c r="CI304" s="159"/>
      <c r="CJ304" s="159"/>
      <c r="CK304" s="159"/>
      <c r="CL304" s="159"/>
      <c r="CM304" s="159"/>
      <c r="CN304" s="159"/>
      <c r="CO304" s="159"/>
      <c r="CP304" s="159"/>
      <c r="CQ304" s="159"/>
      <c r="CR304" s="159"/>
      <c r="CS304" s="159"/>
      <c r="CT304" s="159"/>
      <c r="CU304" s="159"/>
      <c r="CV304" s="159"/>
      <c r="CW304" s="159"/>
      <c r="CX304" s="159"/>
      <c r="CY304" s="159"/>
      <c r="CZ304" s="159"/>
      <c r="DA304" s="223"/>
    </row>
    <row r="305" spans="2:105" x14ac:dyDescent="0.25">
      <c r="B305" s="222"/>
      <c r="C305" s="159" t="s">
        <v>2359</v>
      </c>
      <c r="D305" s="159" t="s">
        <v>2360</v>
      </c>
      <c r="E305" s="159" t="s">
        <v>53</v>
      </c>
      <c r="F305" s="159" t="s">
        <v>317</v>
      </c>
      <c r="G305" s="159"/>
      <c r="H305" s="159" t="s">
        <v>1098</v>
      </c>
      <c r="I305" s="159"/>
      <c r="J305" s="159" t="s">
        <v>1342</v>
      </c>
      <c r="K305" s="159" t="s">
        <v>2848</v>
      </c>
      <c r="L305" s="159" t="s">
        <v>4200</v>
      </c>
      <c r="M305" s="159" t="s">
        <v>2015</v>
      </c>
      <c r="N305" s="159" t="s">
        <v>1342</v>
      </c>
      <c r="O305" s="159" t="s">
        <v>1363</v>
      </c>
      <c r="P305" s="159" t="s">
        <v>1328</v>
      </c>
      <c r="Q305" s="159" t="s">
        <v>13</v>
      </c>
      <c r="R305" s="159" t="s">
        <v>1327</v>
      </c>
      <c r="S305" s="159" t="s">
        <v>1700</v>
      </c>
      <c r="T305" s="159" t="s">
        <v>303</v>
      </c>
      <c r="U305" s="159" t="s">
        <v>303</v>
      </c>
      <c r="V305" s="159"/>
      <c r="W305" s="159"/>
      <c r="X305" s="159"/>
      <c r="Y305" s="159"/>
      <c r="Z305" s="159"/>
      <c r="AA305" s="159"/>
      <c r="AB305" s="159"/>
      <c r="AC305" s="159"/>
      <c r="AD305" s="159"/>
      <c r="AE305" s="159"/>
      <c r="AF305" s="159"/>
      <c r="AG305" s="159"/>
      <c r="AH305" s="159"/>
      <c r="AI305" s="159"/>
      <c r="AJ305" s="159"/>
      <c r="AK305" s="159" t="s">
        <v>1342</v>
      </c>
      <c r="AL305" s="159" t="s">
        <v>1346</v>
      </c>
      <c r="AM305" s="159" t="s">
        <v>1342</v>
      </c>
      <c r="AN305" s="159" t="s">
        <v>1545</v>
      </c>
      <c r="AO305" s="159" t="s">
        <v>303</v>
      </c>
      <c r="AP305" s="159" t="s">
        <v>4184</v>
      </c>
      <c r="AQ305" s="159" t="s">
        <v>1433</v>
      </c>
      <c r="AR305" s="159" t="s">
        <v>1348</v>
      </c>
      <c r="AS305" s="159" t="s">
        <v>1375</v>
      </c>
      <c r="AT305" s="159"/>
      <c r="AU305" s="159" t="s">
        <v>4200</v>
      </c>
      <c r="AV305" s="159" t="s">
        <v>1504</v>
      </c>
      <c r="AW305" s="159" t="s">
        <v>1914</v>
      </c>
      <c r="AX305" s="159" t="s">
        <v>1356</v>
      </c>
      <c r="AY305" s="159" t="s">
        <v>4201</v>
      </c>
      <c r="AZ305" s="159" t="s">
        <v>1401</v>
      </c>
      <c r="BA305" s="159" t="s">
        <v>2137</v>
      </c>
      <c r="BB305" s="159" t="s">
        <v>1400</v>
      </c>
      <c r="BC305" s="159" t="s">
        <v>1986</v>
      </c>
      <c r="BD305" s="159" t="s">
        <v>1355</v>
      </c>
      <c r="BE305" s="159" t="s">
        <v>1558</v>
      </c>
      <c r="BF305" s="159" t="s">
        <v>1406</v>
      </c>
      <c r="BG305" s="159" t="s">
        <v>2339</v>
      </c>
      <c r="BH305" s="159" t="s">
        <v>1441</v>
      </c>
      <c r="BI305" s="159" t="s">
        <v>1629</v>
      </c>
      <c r="BJ305" s="159" t="s">
        <v>1359</v>
      </c>
      <c r="BK305" s="159" t="s">
        <v>4202</v>
      </c>
      <c r="BL305" s="159"/>
      <c r="BM305" s="159"/>
      <c r="BN305" s="159"/>
      <c r="BO305" s="159"/>
      <c r="BP305" s="159"/>
      <c r="BQ305" s="159"/>
      <c r="BR305" s="159"/>
      <c r="BS305" s="159"/>
      <c r="BT305" s="159"/>
      <c r="BU305" s="159"/>
      <c r="BV305" s="159"/>
      <c r="BW305" s="159"/>
      <c r="BX305" s="159"/>
      <c r="BY305" s="159"/>
      <c r="BZ305" s="159"/>
      <c r="CA305" s="159"/>
      <c r="CB305" s="159"/>
      <c r="CC305" s="159"/>
      <c r="CD305" s="159"/>
      <c r="CE305" s="159"/>
      <c r="CF305" s="159"/>
      <c r="CG305" s="159"/>
      <c r="CH305" s="159"/>
      <c r="CI305" s="159"/>
      <c r="CJ305" s="159"/>
      <c r="CK305" s="159"/>
      <c r="CL305" s="159"/>
      <c r="CM305" s="159"/>
      <c r="CN305" s="159"/>
      <c r="CO305" s="159"/>
      <c r="CP305" s="159"/>
      <c r="CQ305" s="159"/>
      <c r="CR305" s="159"/>
      <c r="CS305" s="159"/>
      <c r="CT305" s="159"/>
      <c r="CU305" s="159"/>
      <c r="CV305" s="159"/>
      <c r="CW305" s="159"/>
      <c r="CX305" s="159"/>
      <c r="CY305" s="159"/>
      <c r="CZ305" s="159"/>
      <c r="DA305" s="223"/>
    </row>
    <row r="306" spans="2:105" x14ac:dyDescent="0.25">
      <c r="B306" s="222"/>
      <c r="C306" s="159" t="s">
        <v>2361</v>
      </c>
      <c r="D306" s="159" t="s">
        <v>2362</v>
      </c>
      <c r="E306" s="159" t="s">
        <v>122</v>
      </c>
      <c r="F306" s="159" t="s">
        <v>307</v>
      </c>
      <c r="G306" s="159"/>
      <c r="H306" s="159" t="s">
        <v>1098</v>
      </c>
      <c r="I306" s="159"/>
      <c r="J306" s="159" t="s">
        <v>1342</v>
      </c>
      <c r="K306" s="159" t="s">
        <v>1554</v>
      </c>
      <c r="L306" s="159" t="s">
        <v>2202</v>
      </c>
      <c r="M306" s="159" t="s">
        <v>4203</v>
      </c>
      <c r="N306" s="159" t="s">
        <v>1342</v>
      </c>
      <c r="O306" s="159" t="s">
        <v>1349</v>
      </c>
      <c r="P306" s="159" t="s">
        <v>1330</v>
      </c>
      <c r="Q306" s="159" t="s">
        <v>3</v>
      </c>
      <c r="R306" s="159" t="s">
        <v>1327</v>
      </c>
      <c r="S306" s="159" t="s">
        <v>1700</v>
      </c>
      <c r="T306" s="159" t="s">
        <v>303</v>
      </c>
      <c r="U306" s="159" t="s">
        <v>303</v>
      </c>
      <c r="V306" s="159"/>
      <c r="W306" s="159"/>
      <c r="X306" s="159"/>
      <c r="Y306" s="159"/>
      <c r="Z306" s="159"/>
      <c r="AA306" s="159"/>
      <c r="AB306" s="159"/>
      <c r="AC306" s="159"/>
      <c r="AD306" s="159"/>
      <c r="AE306" s="159"/>
      <c r="AF306" s="159"/>
      <c r="AG306" s="159"/>
      <c r="AH306" s="159"/>
      <c r="AI306" s="159"/>
      <c r="AJ306" s="159"/>
      <c r="AK306" s="159" t="s">
        <v>1342</v>
      </c>
      <c r="AL306" s="159" t="s">
        <v>1346</v>
      </c>
      <c r="AM306" s="159" t="s">
        <v>1342</v>
      </c>
      <c r="AN306" s="159" t="s">
        <v>1545</v>
      </c>
      <c r="AO306" s="159" t="s">
        <v>303</v>
      </c>
      <c r="AP306" s="159" t="s">
        <v>4184</v>
      </c>
      <c r="AQ306" s="159" t="s">
        <v>1433</v>
      </c>
      <c r="AR306" s="159" t="s">
        <v>1348</v>
      </c>
      <c r="AS306" s="159" t="s">
        <v>1384</v>
      </c>
      <c r="AT306" s="159"/>
      <c r="AU306" s="159" t="s">
        <v>2202</v>
      </c>
      <c r="AV306" s="159" t="s">
        <v>1504</v>
      </c>
      <c r="AW306" s="159" t="s">
        <v>4204</v>
      </c>
      <c r="AX306" s="159" t="s">
        <v>1356</v>
      </c>
      <c r="AY306" s="159" t="s">
        <v>2074</v>
      </c>
      <c r="AZ306" s="159" t="s">
        <v>1401</v>
      </c>
      <c r="BA306" s="159" t="s">
        <v>1478</v>
      </c>
      <c r="BB306" s="159" t="s">
        <v>1400</v>
      </c>
      <c r="BC306" s="159" t="s">
        <v>1962</v>
      </c>
      <c r="BD306" s="159" t="s">
        <v>1355</v>
      </c>
      <c r="BE306" s="159" t="s">
        <v>1621</v>
      </c>
      <c r="BF306" s="159" t="s">
        <v>1406</v>
      </c>
      <c r="BG306" s="159" t="s">
        <v>4205</v>
      </c>
      <c r="BH306" s="159" t="s">
        <v>1441</v>
      </c>
      <c r="BI306" s="159" t="s">
        <v>4206</v>
      </c>
      <c r="BJ306" s="159" t="s">
        <v>1359</v>
      </c>
      <c r="BK306" s="159" t="s">
        <v>4207</v>
      </c>
      <c r="BL306" s="159"/>
      <c r="BM306" s="159"/>
      <c r="BN306" s="159"/>
      <c r="BO306" s="159"/>
      <c r="BP306" s="159"/>
      <c r="BQ306" s="159"/>
      <c r="BR306" s="159"/>
      <c r="BS306" s="159"/>
      <c r="BT306" s="159"/>
      <c r="BU306" s="159"/>
      <c r="BV306" s="159"/>
      <c r="BW306" s="159"/>
      <c r="BX306" s="159"/>
      <c r="BY306" s="159"/>
      <c r="BZ306" s="159"/>
      <c r="CA306" s="159"/>
      <c r="CB306" s="159"/>
      <c r="CC306" s="159"/>
      <c r="CD306" s="159"/>
      <c r="CE306" s="159"/>
      <c r="CF306" s="159"/>
      <c r="CG306" s="159"/>
      <c r="CH306" s="159"/>
      <c r="CI306" s="159"/>
      <c r="CJ306" s="159"/>
      <c r="CK306" s="159"/>
      <c r="CL306" s="159"/>
      <c r="CM306" s="159"/>
      <c r="CN306" s="159"/>
      <c r="CO306" s="159"/>
      <c r="CP306" s="159"/>
      <c r="CQ306" s="159"/>
      <c r="CR306" s="159"/>
      <c r="CS306" s="159"/>
      <c r="CT306" s="159"/>
      <c r="CU306" s="159"/>
      <c r="CV306" s="159"/>
      <c r="CW306" s="159"/>
      <c r="CX306" s="159"/>
      <c r="CY306" s="159"/>
      <c r="CZ306" s="159"/>
      <c r="DA306" s="223"/>
    </row>
    <row r="307" spans="2:105" x14ac:dyDescent="0.25">
      <c r="B307" s="222"/>
      <c r="C307" s="159" t="s">
        <v>2384</v>
      </c>
      <c r="D307" s="159" t="s">
        <v>2385</v>
      </c>
      <c r="E307" s="159" t="s">
        <v>432</v>
      </c>
      <c r="F307" s="159" t="s">
        <v>251</v>
      </c>
      <c r="G307" s="159"/>
      <c r="H307" s="159" t="s">
        <v>1098</v>
      </c>
      <c r="I307" s="159"/>
      <c r="J307" s="159" t="s">
        <v>1342</v>
      </c>
      <c r="K307" s="159" t="s">
        <v>1690</v>
      </c>
      <c r="L307" s="159" t="s">
        <v>4208</v>
      </c>
      <c r="M307" s="159" t="s">
        <v>1653</v>
      </c>
      <c r="N307" s="159" t="s">
        <v>1342</v>
      </c>
      <c r="O307" s="159" t="s">
        <v>1344</v>
      </c>
      <c r="P307" s="159" t="s">
        <v>1326</v>
      </c>
      <c r="Q307" s="159" t="s">
        <v>1236</v>
      </c>
      <c r="R307" s="159" t="s">
        <v>1327</v>
      </c>
      <c r="S307" s="159" t="s">
        <v>1700</v>
      </c>
      <c r="T307" s="159" t="s">
        <v>303</v>
      </c>
      <c r="U307" s="159" t="s">
        <v>303</v>
      </c>
      <c r="V307" s="159"/>
      <c r="W307" s="159"/>
      <c r="X307" s="159"/>
      <c r="Y307" s="159"/>
      <c r="Z307" s="159"/>
      <c r="AA307" s="159"/>
      <c r="AB307" s="159"/>
      <c r="AC307" s="159"/>
      <c r="AD307" s="159"/>
      <c r="AE307" s="159"/>
      <c r="AF307" s="159"/>
      <c r="AG307" s="159"/>
      <c r="AH307" s="159"/>
      <c r="AI307" s="159"/>
      <c r="AJ307" s="159"/>
      <c r="AK307" s="159" t="s">
        <v>1342</v>
      </c>
      <c r="AL307" s="159" t="s">
        <v>1346</v>
      </c>
      <c r="AM307" s="159" t="s">
        <v>1342</v>
      </c>
      <c r="AN307" s="159" t="s">
        <v>1545</v>
      </c>
      <c r="AO307" s="159" t="s">
        <v>303</v>
      </c>
      <c r="AP307" s="159" t="s">
        <v>4184</v>
      </c>
      <c r="AQ307" s="159" t="s">
        <v>1433</v>
      </c>
      <c r="AR307" s="159" t="s">
        <v>1348</v>
      </c>
      <c r="AS307" s="159" t="s">
        <v>1477</v>
      </c>
      <c r="AT307" s="159"/>
      <c r="AU307" s="159" t="s">
        <v>4208</v>
      </c>
      <c r="AV307" s="159" t="s">
        <v>1504</v>
      </c>
      <c r="AW307" s="159" t="s">
        <v>1502</v>
      </c>
      <c r="AX307" s="159" t="s">
        <v>1356</v>
      </c>
      <c r="AY307" s="159" t="s">
        <v>1779</v>
      </c>
      <c r="AZ307" s="159" t="s">
        <v>1401</v>
      </c>
      <c r="BA307" s="159" t="s">
        <v>1782</v>
      </c>
      <c r="BB307" s="159" t="s">
        <v>1400</v>
      </c>
      <c r="BC307" s="159" t="s">
        <v>3170</v>
      </c>
      <c r="BD307" s="159" t="s">
        <v>1355</v>
      </c>
      <c r="BE307" s="159" t="s">
        <v>4209</v>
      </c>
      <c r="BF307" s="159" t="s">
        <v>1406</v>
      </c>
      <c r="BG307" s="159" t="s">
        <v>1997</v>
      </c>
      <c r="BH307" s="159" t="s">
        <v>1441</v>
      </c>
      <c r="BI307" s="159" t="s">
        <v>4210</v>
      </c>
      <c r="BJ307" s="159" t="s">
        <v>1359</v>
      </c>
      <c r="BK307" s="159" t="s">
        <v>4211</v>
      </c>
      <c r="BL307" s="159"/>
      <c r="BM307" s="159"/>
      <c r="BN307" s="159"/>
      <c r="BO307" s="159"/>
      <c r="BP307" s="159"/>
      <c r="BQ307" s="159"/>
      <c r="BR307" s="159"/>
      <c r="BS307" s="159"/>
      <c r="BT307" s="159"/>
      <c r="BU307" s="159"/>
      <c r="BV307" s="159"/>
      <c r="BW307" s="159"/>
      <c r="BX307" s="159"/>
      <c r="BY307" s="159"/>
      <c r="BZ307" s="159"/>
      <c r="CA307" s="159"/>
      <c r="CB307" s="159"/>
      <c r="CC307" s="159"/>
      <c r="CD307" s="159"/>
      <c r="CE307" s="159"/>
      <c r="CF307" s="159"/>
      <c r="CG307" s="159"/>
      <c r="CH307" s="159"/>
      <c r="CI307" s="159"/>
      <c r="CJ307" s="159"/>
      <c r="CK307" s="159"/>
      <c r="CL307" s="159"/>
      <c r="CM307" s="159"/>
      <c r="CN307" s="159"/>
      <c r="CO307" s="159"/>
      <c r="CP307" s="159"/>
      <c r="CQ307" s="159"/>
      <c r="CR307" s="159"/>
      <c r="CS307" s="159"/>
      <c r="CT307" s="159"/>
      <c r="CU307" s="159"/>
      <c r="CV307" s="159"/>
      <c r="CW307" s="159"/>
      <c r="CX307" s="159"/>
      <c r="CY307" s="159"/>
      <c r="CZ307" s="159"/>
      <c r="DA307" s="223"/>
    </row>
    <row r="308" spans="2:105" x14ac:dyDescent="0.25">
      <c r="B308" s="222"/>
      <c r="C308" s="159" t="s">
        <v>2348</v>
      </c>
      <c r="D308" s="159" t="s">
        <v>2349</v>
      </c>
      <c r="E308" s="159" t="s">
        <v>413</v>
      </c>
      <c r="F308" s="159" t="s">
        <v>293</v>
      </c>
      <c r="G308" s="159"/>
      <c r="H308" s="159" t="s">
        <v>1098</v>
      </c>
      <c r="I308" s="159"/>
      <c r="J308" s="159" t="s">
        <v>1342</v>
      </c>
      <c r="K308" s="159" t="s">
        <v>1494</v>
      </c>
      <c r="L308" s="159" t="s">
        <v>4212</v>
      </c>
      <c r="M308" s="159" t="s">
        <v>4213</v>
      </c>
      <c r="N308" s="159" t="s">
        <v>1342</v>
      </c>
      <c r="O308" s="159" t="s">
        <v>1344</v>
      </c>
      <c r="P308" s="159" t="s">
        <v>1326</v>
      </c>
      <c r="Q308" s="159" t="s">
        <v>1236</v>
      </c>
      <c r="R308" s="159" t="s">
        <v>1327</v>
      </c>
      <c r="S308" s="159" t="s">
        <v>1700</v>
      </c>
      <c r="T308" s="159" t="s">
        <v>303</v>
      </c>
      <c r="U308" s="159" t="s">
        <v>303</v>
      </c>
      <c r="V308" s="159"/>
      <c r="W308" s="159"/>
      <c r="X308" s="159"/>
      <c r="Y308" s="159"/>
      <c r="Z308" s="159"/>
      <c r="AA308" s="159"/>
      <c r="AB308" s="159"/>
      <c r="AC308" s="159"/>
      <c r="AD308" s="159"/>
      <c r="AE308" s="159"/>
      <c r="AF308" s="159"/>
      <c r="AG308" s="159"/>
      <c r="AH308" s="159"/>
      <c r="AI308" s="159"/>
      <c r="AJ308" s="159"/>
      <c r="AK308" s="159" t="s">
        <v>1342</v>
      </c>
      <c r="AL308" s="159" t="s">
        <v>1346</v>
      </c>
      <c r="AM308" s="159" t="s">
        <v>1342</v>
      </c>
      <c r="AN308" s="159" t="s">
        <v>1545</v>
      </c>
      <c r="AO308" s="159" t="s">
        <v>303</v>
      </c>
      <c r="AP308" s="159" t="s">
        <v>4184</v>
      </c>
      <c r="AQ308" s="159" t="s">
        <v>1433</v>
      </c>
      <c r="AR308" s="159" t="s">
        <v>1348</v>
      </c>
      <c r="AS308" s="159" t="s">
        <v>1484</v>
      </c>
      <c r="AT308" s="159"/>
      <c r="AU308" s="159" t="s">
        <v>4212</v>
      </c>
      <c r="AV308" s="159" t="s">
        <v>1504</v>
      </c>
      <c r="AW308" s="159" t="s">
        <v>1606</v>
      </c>
      <c r="AX308" s="159" t="s">
        <v>1356</v>
      </c>
      <c r="AY308" s="159" t="s">
        <v>1958</v>
      </c>
      <c r="AZ308" s="159" t="s">
        <v>1401</v>
      </c>
      <c r="BA308" s="159" t="s">
        <v>4214</v>
      </c>
      <c r="BB308" s="159" t="s">
        <v>1400</v>
      </c>
      <c r="BC308" s="159" t="s">
        <v>4215</v>
      </c>
      <c r="BD308" s="159" t="s">
        <v>1355</v>
      </c>
      <c r="BE308" s="159" t="s">
        <v>3752</v>
      </c>
      <c r="BF308" s="159" t="s">
        <v>1406</v>
      </c>
      <c r="BG308" s="159" t="s">
        <v>4216</v>
      </c>
      <c r="BH308" s="159" t="s">
        <v>1441</v>
      </c>
      <c r="BI308" s="159" t="s">
        <v>2186</v>
      </c>
      <c r="BJ308" s="159" t="s">
        <v>1359</v>
      </c>
      <c r="BK308" s="159" t="s">
        <v>1612</v>
      </c>
      <c r="BL308" s="159"/>
      <c r="BM308" s="159"/>
      <c r="BN308" s="159"/>
      <c r="BO308" s="159"/>
      <c r="BP308" s="159"/>
      <c r="BQ308" s="159"/>
      <c r="BR308" s="159"/>
      <c r="BS308" s="159"/>
      <c r="BT308" s="159"/>
      <c r="BU308" s="159"/>
      <c r="BV308" s="159"/>
      <c r="BW308" s="159"/>
      <c r="BX308" s="159"/>
      <c r="BY308" s="159"/>
      <c r="BZ308" s="159"/>
      <c r="CA308" s="159"/>
      <c r="CB308" s="159"/>
      <c r="CC308" s="159"/>
      <c r="CD308" s="159"/>
      <c r="CE308" s="159"/>
      <c r="CF308" s="159"/>
      <c r="CG308" s="159"/>
      <c r="CH308" s="159"/>
      <c r="CI308" s="159"/>
      <c r="CJ308" s="159"/>
      <c r="CK308" s="159"/>
      <c r="CL308" s="159"/>
      <c r="CM308" s="159"/>
      <c r="CN308" s="159"/>
      <c r="CO308" s="159"/>
      <c r="CP308" s="159"/>
      <c r="CQ308" s="159"/>
      <c r="CR308" s="159"/>
      <c r="CS308" s="159"/>
      <c r="CT308" s="159"/>
      <c r="CU308" s="159"/>
      <c r="CV308" s="159"/>
      <c r="CW308" s="159"/>
      <c r="CX308" s="159"/>
      <c r="CY308" s="159"/>
      <c r="CZ308" s="159"/>
      <c r="DA308" s="223"/>
    </row>
    <row r="309" spans="2:105" x14ac:dyDescent="0.25">
      <c r="B309" s="222"/>
      <c r="C309" s="159" t="s">
        <v>2375</v>
      </c>
      <c r="D309" s="159" t="s">
        <v>2376</v>
      </c>
      <c r="E309" s="159" t="s">
        <v>62</v>
      </c>
      <c r="F309" s="159" t="s">
        <v>249</v>
      </c>
      <c r="G309" s="159"/>
      <c r="H309" s="159" t="s">
        <v>1098</v>
      </c>
      <c r="I309" s="159"/>
      <c r="J309" s="159" t="s">
        <v>1342</v>
      </c>
      <c r="K309" s="159" t="s">
        <v>1711</v>
      </c>
      <c r="L309" s="159" t="s">
        <v>4217</v>
      </c>
      <c r="M309" s="159" t="s">
        <v>2627</v>
      </c>
      <c r="N309" s="159" t="s">
        <v>1342</v>
      </c>
      <c r="O309" s="159" t="s">
        <v>1375</v>
      </c>
      <c r="P309" s="159" t="s">
        <v>1331</v>
      </c>
      <c r="Q309" s="159" t="s">
        <v>26</v>
      </c>
      <c r="R309" s="159" t="s">
        <v>1327</v>
      </c>
      <c r="S309" s="159" t="s">
        <v>1700</v>
      </c>
      <c r="T309" s="159" t="s">
        <v>303</v>
      </c>
      <c r="U309" s="159" t="s">
        <v>303</v>
      </c>
      <c r="V309" s="159"/>
      <c r="W309" s="159"/>
      <c r="X309" s="159"/>
      <c r="Y309" s="159"/>
      <c r="Z309" s="159"/>
      <c r="AA309" s="159"/>
      <c r="AB309" s="159"/>
      <c r="AC309" s="159"/>
      <c r="AD309" s="159"/>
      <c r="AE309" s="159"/>
      <c r="AF309" s="159"/>
      <c r="AG309" s="159"/>
      <c r="AH309" s="159"/>
      <c r="AI309" s="159"/>
      <c r="AJ309" s="159"/>
      <c r="AK309" s="159" t="s">
        <v>1342</v>
      </c>
      <c r="AL309" s="159" t="s">
        <v>1346</v>
      </c>
      <c r="AM309" s="159" t="s">
        <v>1342</v>
      </c>
      <c r="AN309" s="159" t="s">
        <v>1545</v>
      </c>
      <c r="AO309" s="159" t="s">
        <v>303</v>
      </c>
      <c r="AP309" s="159" t="s">
        <v>4184</v>
      </c>
      <c r="AQ309" s="159" t="s">
        <v>1433</v>
      </c>
      <c r="AR309" s="159" t="s">
        <v>1348</v>
      </c>
      <c r="AS309" s="159" t="s">
        <v>1348</v>
      </c>
      <c r="AT309" s="159"/>
      <c r="AU309" s="159" t="s">
        <v>4217</v>
      </c>
      <c r="AV309" s="159" t="s">
        <v>1504</v>
      </c>
      <c r="AW309" s="159" t="s">
        <v>1752</v>
      </c>
      <c r="AX309" s="159" t="s">
        <v>1356</v>
      </c>
      <c r="AY309" s="159" t="s">
        <v>1984</v>
      </c>
      <c r="AZ309" s="159" t="s">
        <v>1401</v>
      </c>
      <c r="BA309" s="159" t="s">
        <v>4218</v>
      </c>
      <c r="BB309" s="159" t="s">
        <v>1400</v>
      </c>
      <c r="BC309" s="159" t="s">
        <v>4219</v>
      </c>
      <c r="BD309" s="159" t="s">
        <v>1355</v>
      </c>
      <c r="BE309" s="159" t="s">
        <v>2777</v>
      </c>
      <c r="BF309" s="159" t="s">
        <v>1406</v>
      </c>
      <c r="BG309" s="159" t="s">
        <v>3495</v>
      </c>
      <c r="BH309" s="159" t="s">
        <v>1441</v>
      </c>
      <c r="BI309" s="159" t="s">
        <v>4220</v>
      </c>
      <c r="BJ309" s="159" t="s">
        <v>1359</v>
      </c>
      <c r="BK309" s="159" t="s">
        <v>2347</v>
      </c>
      <c r="BL309" s="159"/>
      <c r="BM309" s="159"/>
      <c r="BN309" s="159"/>
      <c r="BO309" s="159"/>
      <c r="BP309" s="159"/>
      <c r="BQ309" s="159"/>
      <c r="BR309" s="159"/>
      <c r="BS309" s="159"/>
      <c r="BT309" s="159"/>
      <c r="BU309" s="159"/>
      <c r="BV309" s="159"/>
      <c r="BW309" s="159"/>
      <c r="BX309" s="159"/>
      <c r="BY309" s="159"/>
      <c r="BZ309" s="159"/>
      <c r="CA309" s="159"/>
      <c r="CB309" s="159"/>
      <c r="CC309" s="159"/>
      <c r="CD309" s="159"/>
      <c r="CE309" s="159"/>
      <c r="CF309" s="159"/>
      <c r="CG309" s="159"/>
      <c r="CH309" s="159"/>
      <c r="CI309" s="159"/>
      <c r="CJ309" s="159"/>
      <c r="CK309" s="159"/>
      <c r="CL309" s="159"/>
      <c r="CM309" s="159"/>
      <c r="CN309" s="159"/>
      <c r="CO309" s="159"/>
      <c r="CP309" s="159"/>
      <c r="CQ309" s="159"/>
      <c r="CR309" s="159"/>
      <c r="CS309" s="159"/>
      <c r="CT309" s="159"/>
      <c r="CU309" s="159"/>
      <c r="CV309" s="159"/>
      <c r="CW309" s="159"/>
      <c r="CX309" s="159"/>
      <c r="CY309" s="159"/>
      <c r="CZ309" s="159"/>
      <c r="DA309" s="223"/>
    </row>
    <row r="310" spans="2:105" x14ac:dyDescent="0.25">
      <c r="B310" s="222"/>
      <c r="C310" s="159" t="s">
        <v>2352</v>
      </c>
      <c r="D310" s="159" t="s">
        <v>2353</v>
      </c>
      <c r="E310" s="159" t="s">
        <v>49</v>
      </c>
      <c r="F310" s="159" t="s">
        <v>311</v>
      </c>
      <c r="G310" s="159"/>
      <c r="H310" s="159" t="s">
        <v>1098</v>
      </c>
      <c r="I310" s="159"/>
      <c r="J310" s="159" t="s">
        <v>1342</v>
      </c>
      <c r="K310" s="159" t="s">
        <v>1456</v>
      </c>
      <c r="L310" s="159" t="s">
        <v>4221</v>
      </c>
      <c r="M310" s="159" t="s">
        <v>2368</v>
      </c>
      <c r="N310" s="159" t="s">
        <v>1342</v>
      </c>
      <c r="O310" s="159" t="s">
        <v>1363</v>
      </c>
      <c r="P310" s="159" t="s">
        <v>1328</v>
      </c>
      <c r="Q310" s="159" t="s">
        <v>13</v>
      </c>
      <c r="R310" s="159" t="s">
        <v>1327</v>
      </c>
      <c r="S310" s="159" t="s">
        <v>1700</v>
      </c>
      <c r="T310" s="159" t="s">
        <v>303</v>
      </c>
      <c r="U310" s="159" t="s">
        <v>303</v>
      </c>
      <c r="V310" s="159"/>
      <c r="W310" s="159"/>
      <c r="X310" s="159"/>
      <c r="Y310" s="159"/>
      <c r="Z310" s="159"/>
      <c r="AA310" s="159"/>
      <c r="AB310" s="159"/>
      <c r="AC310" s="159"/>
      <c r="AD310" s="159"/>
      <c r="AE310" s="159"/>
      <c r="AF310" s="159"/>
      <c r="AG310" s="159"/>
      <c r="AH310" s="159"/>
      <c r="AI310" s="159"/>
      <c r="AJ310" s="159"/>
      <c r="AK310" s="159" t="s">
        <v>1342</v>
      </c>
      <c r="AL310" s="159" t="s">
        <v>1346</v>
      </c>
      <c r="AM310" s="159" t="s">
        <v>1342</v>
      </c>
      <c r="AN310" s="159" t="s">
        <v>1545</v>
      </c>
      <c r="AO310" s="159" t="s">
        <v>303</v>
      </c>
      <c r="AP310" s="159" t="s">
        <v>4184</v>
      </c>
      <c r="AQ310" s="159" t="s">
        <v>1433</v>
      </c>
      <c r="AR310" s="159" t="s">
        <v>1348</v>
      </c>
      <c r="AS310" s="159" t="s">
        <v>1399</v>
      </c>
      <c r="AT310" s="159"/>
      <c r="AU310" s="159" t="s">
        <v>4221</v>
      </c>
      <c r="AV310" s="159" t="s">
        <v>1504</v>
      </c>
      <c r="AW310" s="159" t="s">
        <v>3670</v>
      </c>
      <c r="AX310" s="159" t="s">
        <v>1356</v>
      </c>
      <c r="AY310" s="159" t="s">
        <v>1765</v>
      </c>
      <c r="AZ310" s="159" t="s">
        <v>1401</v>
      </c>
      <c r="BA310" s="159" t="s">
        <v>1889</v>
      </c>
      <c r="BB310" s="159" t="s">
        <v>1400</v>
      </c>
      <c r="BC310" s="159" t="s">
        <v>4222</v>
      </c>
      <c r="BD310" s="159" t="s">
        <v>1355</v>
      </c>
      <c r="BE310" s="159" t="s">
        <v>1812</v>
      </c>
      <c r="BF310" s="159" t="s">
        <v>1406</v>
      </c>
      <c r="BG310" s="159" t="s">
        <v>1415</v>
      </c>
      <c r="BH310" s="159" t="s">
        <v>1441</v>
      </c>
      <c r="BI310" s="159" t="s">
        <v>4223</v>
      </c>
      <c r="BJ310" s="159" t="s">
        <v>1359</v>
      </c>
      <c r="BK310" s="159" t="s">
        <v>1860</v>
      </c>
      <c r="BL310" s="159"/>
      <c r="BM310" s="159"/>
      <c r="BN310" s="159"/>
      <c r="BO310" s="159"/>
      <c r="BP310" s="159"/>
      <c r="BQ310" s="159"/>
      <c r="BR310" s="159"/>
      <c r="BS310" s="159"/>
      <c r="BT310" s="159"/>
      <c r="BU310" s="159"/>
      <c r="BV310" s="159"/>
      <c r="BW310" s="159"/>
      <c r="BX310" s="159"/>
      <c r="BY310" s="159"/>
      <c r="BZ310" s="159"/>
      <c r="CA310" s="159"/>
      <c r="CB310" s="159"/>
      <c r="CC310" s="159"/>
      <c r="CD310" s="159"/>
      <c r="CE310" s="159"/>
      <c r="CF310" s="159"/>
      <c r="CG310" s="159"/>
      <c r="CH310" s="159"/>
      <c r="CI310" s="159"/>
      <c r="CJ310" s="159"/>
      <c r="CK310" s="159"/>
      <c r="CL310" s="159"/>
      <c r="CM310" s="159"/>
      <c r="CN310" s="159"/>
      <c r="CO310" s="159"/>
      <c r="CP310" s="159"/>
      <c r="CQ310" s="159"/>
      <c r="CR310" s="159"/>
      <c r="CS310" s="159"/>
      <c r="CT310" s="159"/>
      <c r="CU310" s="159"/>
      <c r="CV310" s="159"/>
      <c r="CW310" s="159"/>
      <c r="CX310" s="159"/>
      <c r="CY310" s="159"/>
      <c r="CZ310" s="159"/>
      <c r="DA310" s="223"/>
    </row>
    <row r="311" spans="2:105" x14ac:dyDescent="0.25">
      <c r="B311" s="222"/>
      <c r="C311" s="159" t="s">
        <v>2389</v>
      </c>
      <c r="D311" s="159" t="s">
        <v>2390</v>
      </c>
      <c r="E311" s="159" t="s">
        <v>309</v>
      </c>
      <c r="F311" s="159" t="s">
        <v>310</v>
      </c>
      <c r="G311" s="159"/>
      <c r="H311" s="159" t="s">
        <v>1098</v>
      </c>
      <c r="I311" s="159"/>
      <c r="J311" s="159" t="s">
        <v>1342</v>
      </c>
      <c r="K311" s="159" t="s">
        <v>1602</v>
      </c>
      <c r="L311" s="159" t="s">
        <v>4224</v>
      </c>
      <c r="M311" s="159" t="s">
        <v>4137</v>
      </c>
      <c r="N311" s="159" t="s">
        <v>1342</v>
      </c>
      <c r="O311" s="159" t="s">
        <v>1375</v>
      </c>
      <c r="P311" s="159" t="s">
        <v>1331</v>
      </c>
      <c r="Q311" s="159" t="s">
        <v>26</v>
      </c>
      <c r="R311" s="159" t="s">
        <v>1327</v>
      </c>
      <c r="S311" s="159" t="s">
        <v>1700</v>
      </c>
      <c r="T311" s="159" t="s">
        <v>303</v>
      </c>
      <c r="U311" s="159" t="s">
        <v>303</v>
      </c>
      <c r="V311" s="159"/>
      <c r="W311" s="159"/>
      <c r="X311" s="159"/>
      <c r="Y311" s="159"/>
      <c r="Z311" s="159"/>
      <c r="AA311" s="159"/>
      <c r="AB311" s="159"/>
      <c r="AC311" s="159"/>
      <c r="AD311" s="159"/>
      <c r="AE311" s="159"/>
      <c r="AF311" s="159"/>
      <c r="AG311" s="159"/>
      <c r="AH311" s="159"/>
      <c r="AI311" s="159"/>
      <c r="AJ311" s="159"/>
      <c r="AK311" s="159" t="s">
        <v>1342</v>
      </c>
      <c r="AL311" s="159" t="s">
        <v>1346</v>
      </c>
      <c r="AM311" s="159" t="s">
        <v>1342</v>
      </c>
      <c r="AN311" s="159" t="s">
        <v>1545</v>
      </c>
      <c r="AO311" s="159" t="s">
        <v>303</v>
      </c>
      <c r="AP311" s="159" t="s">
        <v>4184</v>
      </c>
      <c r="AQ311" s="159" t="s">
        <v>1433</v>
      </c>
      <c r="AR311" s="159" t="s">
        <v>1348</v>
      </c>
      <c r="AS311" s="159" t="s">
        <v>1397</v>
      </c>
      <c r="AT311" s="159"/>
      <c r="AU311" s="159" t="s">
        <v>4224</v>
      </c>
      <c r="AV311" s="159" t="s">
        <v>1504</v>
      </c>
      <c r="AW311" s="159" t="s">
        <v>2019</v>
      </c>
      <c r="AX311" s="159" t="s">
        <v>1356</v>
      </c>
      <c r="AY311" s="159" t="s">
        <v>2286</v>
      </c>
      <c r="AZ311" s="159" t="s">
        <v>1401</v>
      </c>
      <c r="BA311" s="159" t="s">
        <v>1833</v>
      </c>
      <c r="BB311" s="159" t="s">
        <v>1400</v>
      </c>
      <c r="BC311" s="159" t="s">
        <v>4225</v>
      </c>
      <c r="BD311" s="159" t="s">
        <v>1355</v>
      </c>
      <c r="BE311" s="159" t="s">
        <v>2717</v>
      </c>
      <c r="BF311" s="159" t="s">
        <v>1406</v>
      </c>
      <c r="BG311" s="159" t="s">
        <v>2121</v>
      </c>
      <c r="BH311" s="159" t="s">
        <v>1441</v>
      </c>
      <c r="BI311" s="159" t="s">
        <v>1837</v>
      </c>
      <c r="BJ311" s="159" t="s">
        <v>1359</v>
      </c>
      <c r="BK311" s="159" t="s">
        <v>2202</v>
      </c>
      <c r="BL311" s="159"/>
      <c r="BM311" s="159"/>
      <c r="BN311" s="159"/>
      <c r="BO311" s="159"/>
      <c r="BP311" s="159"/>
      <c r="BQ311" s="159"/>
      <c r="BR311" s="159"/>
      <c r="BS311" s="159"/>
      <c r="BT311" s="159"/>
      <c r="BU311" s="159"/>
      <c r="BV311" s="159"/>
      <c r="BW311" s="159"/>
      <c r="BX311" s="159"/>
      <c r="BY311" s="159"/>
      <c r="BZ311" s="159"/>
      <c r="CA311" s="159"/>
      <c r="CB311" s="159"/>
      <c r="CC311" s="159"/>
      <c r="CD311" s="159"/>
      <c r="CE311" s="159"/>
      <c r="CF311" s="159"/>
      <c r="CG311" s="159"/>
      <c r="CH311" s="159"/>
      <c r="CI311" s="159"/>
      <c r="CJ311" s="159"/>
      <c r="CK311" s="159"/>
      <c r="CL311" s="159"/>
      <c r="CM311" s="159"/>
      <c r="CN311" s="159"/>
      <c r="CO311" s="159"/>
      <c r="CP311" s="159"/>
      <c r="CQ311" s="159"/>
      <c r="CR311" s="159"/>
      <c r="CS311" s="159"/>
      <c r="CT311" s="159"/>
      <c r="CU311" s="159"/>
      <c r="CV311" s="159"/>
      <c r="CW311" s="159"/>
      <c r="CX311" s="159"/>
      <c r="CY311" s="159"/>
      <c r="CZ311" s="159"/>
      <c r="DA311" s="223"/>
    </row>
    <row r="312" spans="2:105" x14ac:dyDescent="0.25">
      <c r="B312" s="222"/>
      <c r="C312" s="159" t="s">
        <v>2372</v>
      </c>
      <c r="D312" s="159" t="s">
        <v>2373</v>
      </c>
      <c r="E312" s="159" t="s">
        <v>301</v>
      </c>
      <c r="F312" s="159" t="s">
        <v>302</v>
      </c>
      <c r="G312" s="159"/>
      <c r="H312" s="159" t="s">
        <v>1098</v>
      </c>
      <c r="I312" s="159"/>
      <c r="J312" s="159" t="s">
        <v>1342</v>
      </c>
      <c r="K312" s="159" t="s">
        <v>1661</v>
      </c>
      <c r="L312" s="159" t="s">
        <v>2984</v>
      </c>
      <c r="M312" s="159" t="s">
        <v>4226</v>
      </c>
      <c r="N312" s="159" t="s">
        <v>1342</v>
      </c>
      <c r="O312" s="159" t="s">
        <v>1344</v>
      </c>
      <c r="P312" s="159" t="s">
        <v>1326</v>
      </c>
      <c r="Q312" s="159" t="s">
        <v>1236</v>
      </c>
      <c r="R312" s="159" t="s">
        <v>1327</v>
      </c>
      <c r="S312" s="159" t="s">
        <v>1700</v>
      </c>
      <c r="T312" s="159" t="s">
        <v>303</v>
      </c>
      <c r="U312" s="159" t="s">
        <v>303</v>
      </c>
      <c r="V312" s="159"/>
      <c r="W312" s="159"/>
      <c r="X312" s="159"/>
      <c r="Y312" s="159"/>
      <c r="Z312" s="159"/>
      <c r="AA312" s="159"/>
      <c r="AB312" s="159"/>
      <c r="AC312" s="159"/>
      <c r="AD312" s="159"/>
      <c r="AE312" s="159"/>
      <c r="AF312" s="159"/>
      <c r="AG312" s="159"/>
      <c r="AH312" s="159"/>
      <c r="AI312" s="159"/>
      <c r="AJ312" s="159"/>
      <c r="AK312" s="159" t="s">
        <v>1342</v>
      </c>
      <c r="AL312" s="159" t="s">
        <v>1346</v>
      </c>
      <c r="AM312" s="159" t="s">
        <v>1342</v>
      </c>
      <c r="AN312" s="159" t="s">
        <v>1545</v>
      </c>
      <c r="AO312" s="159" t="s">
        <v>303</v>
      </c>
      <c r="AP312" s="159" t="s">
        <v>4184</v>
      </c>
      <c r="AQ312" s="159" t="s">
        <v>1433</v>
      </c>
      <c r="AR312" s="159" t="s">
        <v>1348</v>
      </c>
      <c r="AS312" s="159" t="s">
        <v>1345</v>
      </c>
      <c r="AT312" s="159"/>
      <c r="AU312" s="159" t="s">
        <v>2984</v>
      </c>
      <c r="AV312" s="159" t="s">
        <v>1504</v>
      </c>
      <c r="AW312" s="159" t="s">
        <v>4227</v>
      </c>
      <c r="AX312" s="159" t="s">
        <v>1356</v>
      </c>
      <c r="AY312" s="159" t="s">
        <v>2100</v>
      </c>
      <c r="AZ312" s="159" t="s">
        <v>1401</v>
      </c>
      <c r="BA312" s="159" t="s">
        <v>1385</v>
      </c>
      <c r="BB312" s="159" t="s">
        <v>1400</v>
      </c>
      <c r="BC312" s="159" t="s">
        <v>4228</v>
      </c>
      <c r="BD312" s="159" t="s">
        <v>1355</v>
      </c>
      <c r="BE312" s="159" t="s">
        <v>4025</v>
      </c>
      <c r="BF312" s="159" t="s">
        <v>1406</v>
      </c>
      <c r="BG312" s="159" t="s">
        <v>4229</v>
      </c>
      <c r="BH312" s="159" t="s">
        <v>1441</v>
      </c>
      <c r="BI312" s="159" t="s">
        <v>4230</v>
      </c>
      <c r="BJ312" s="159" t="s">
        <v>1359</v>
      </c>
      <c r="BK312" s="159" t="s">
        <v>1943</v>
      </c>
      <c r="BL312" s="159"/>
      <c r="BM312" s="159"/>
      <c r="BN312" s="159"/>
      <c r="BO312" s="159"/>
      <c r="BP312" s="159"/>
      <c r="BQ312" s="159"/>
      <c r="BR312" s="159"/>
      <c r="BS312" s="159"/>
      <c r="BT312" s="159"/>
      <c r="BU312" s="159"/>
      <c r="BV312" s="159"/>
      <c r="BW312" s="159"/>
      <c r="BX312" s="159"/>
      <c r="BY312" s="159"/>
      <c r="BZ312" s="159"/>
      <c r="CA312" s="159"/>
      <c r="CB312" s="159"/>
      <c r="CC312" s="159"/>
      <c r="CD312" s="159"/>
      <c r="CE312" s="159"/>
      <c r="CF312" s="159"/>
      <c r="CG312" s="159"/>
      <c r="CH312" s="159"/>
      <c r="CI312" s="159"/>
      <c r="CJ312" s="159"/>
      <c r="CK312" s="159"/>
      <c r="CL312" s="159"/>
      <c r="CM312" s="159"/>
      <c r="CN312" s="159"/>
      <c r="CO312" s="159"/>
      <c r="CP312" s="159"/>
      <c r="CQ312" s="159"/>
      <c r="CR312" s="159"/>
      <c r="CS312" s="159"/>
      <c r="CT312" s="159"/>
      <c r="CU312" s="159"/>
      <c r="CV312" s="159"/>
      <c r="CW312" s="159"/>
      <c r="CX312" s="159"/>
      <c r="CY312" s="159"/>
      <c r="CZ312" s="159"/>
      <c r="DA312" s="223"/>
    </row>
    <row r="313" spans="2:105" x14ac:dyDescent="0.25">
      <c r="B313" s="222"/>
      <c r="C313" s="159" t="s">
        <v>2341</v>
      </c>
      <c r="D313" s="159" t="s">
        <v>2342</v>
      </c>
      <c r="E313" s="159" t="s">
        <v>526</v>
      </c>
      <c r="F313" s="159" t="s">
        <v>525</v>
      </c>
      <c r="G313" s="159"/>
      <c r="H313" s="159" t="s">
        <v>1098</v>
      </c>
      <c r="I313" s="159"/>
      <c r="J313" s="159" t="s">
        <v>1342</v>
      </c>
      <c r="K313" s="159" t="s">
        <v>1463</v>
      </c>
      <c r="L313" s="159" t="s">
        <v>4231</v>
      </c>
      <c r="M313" s="159" t="s">
        <v>4232</v>
      </c>
      <c r="N313" s="159" t="s">
        <v>1342</v>
      </c>
      <c r="O313" s="159" t="s">
        <v>1349</v>
      </c>
      <c r="P313" s="159" t="s">
        <v>1330</v>
      </c>
      <c r="Q313" s="159" t="s">
        <v>3</v>
      </c>
      <c r="R313" s="159" t="s">
        <v>1327</v>
      </c>
      <c r="S313" s="159" t="s">
        <v>1700</v>
      </c>
      <c r="T313" s="159" t="s">
        <v>303</v>
      </c>
      <c r="U313" s="159" t="s">
        <v>303</v>
      </c>
      <c r="V313" s="159"/>
      <c r="W313" s="159"/>
      <c r="X313" s="159"/>
      <c r="Y313" s="159"/>
      <c r="Z313" s="159"/>
      <c r="AA313" s="159"/>
      <c r="AB313" s="159"/>
      <c r="AC313" s="159"/>
      <c r="AD313" s="159"/>
      <c r="AE313" s="159"/>
      <c r="AF313" s="159"/>
      <c r="AG313" s="159"/>
      <c r="AH313" s="159"/>
      <c r="AI313" s="159"/>
      <c r="AJ313" s="159"/>
      <c r="AK313" s="159" t="s">
        <v>1342</v>
      </c>
      <c r="AL313" s="159" t="s">
        <v>1346</v>
      </c>
      <c r="AM313" s="159" t="s">
        <v>1342</v>
      </c>
      <c r="AN313" s="159" t="s">
        <v>1545</v>
      </c>
      <c r="AO313" s="159" t="s">
        <v>303</v>
      </c>
      <c r="AP313" s="159" t="s">
        <v>4184</v>
      </c>
      <c r="AQ313" s="159" t="s">
        <v>1433</v>
      </c>
      <c r="AR313" s="159" t="s">
        <v>1348</v>
      </c>
      <c r="AS313" s="159" t="s">
        <v>1434</v>
      </c>
      <c r="AT313" s="159"/>
      <c r="AU313" s="159" t="s">
        <v>4231</v>
      </c>
      <c r="AV313" s="159" t="s">
        <v>1504</v>
      </c>
      <c r="AW313" s="159" t="s">
        <v>1882</v>
      </c>
      <c r="AX313" s="159" t="s">
        <v>1356</v>
      </c>
      <c r="AY313" s="159" t="s">
        <v>2545</v>
      </c>
      <c r="AZ313" s="159" t="s">
        <v>1401</v>
      </c>
      <c r="BA313" s="159" t="s">
        <v>3743</v>
      </c>
      <c r="BB313" s="159" t="s">
        <v>1400</v>
      </c>
      <c r="BC313" s="159" t="s">
        <v>2241</v>
      </c>
      <c r="BD313" s="159" t="s">
        <v>1355</v>
      </c>
      <c r="BE313" s="159" t="s">
        <v>4233</v>
      </c>
      <c r="BF313" s="159" t="s">
        <v>1406</v>
      </c>
      <c r="BG313" s="159" t="s">
        <v>3474</v>
      </c>
      <c r="BH313" s="159" t="s">
        <v>1441</v>
      </c>
      <c r="BI313" s="159" t="s">
        <v>3695</v>
      </c>
      <c r="BJ313" s="159" t="s">
        <v>1359</v>
      </c>
      <c r="BK313" s="159" t="s">
        <v>2244</v>
      </c>
      <c r="BL313" s="159"/>
      <c r="BM313" s="159"/>
      <c r="BN313" s="159"/>
      <c r="BO313" s="159"/>
      <c r="BP313" s="159"/>
      <c r="BQ313" s="159"/>
      <c r="BR313" s="159"/>
      <c r="BS313" s="159"/>
      <c r="BT313" s="159"/>
      <c r="BU313" s="159"/>
      <c r="BV313" s="159"/>
      <c r="BW313" s="159"/>
      <c r="BX313" s="159"/>
      <c r="BY313" s="159"/>
      <c r="BZ313" s="159"/>
      <c r="CA313" s="159"/>
      <c r="CB313" s="159"/>
      <c r="CC313" s="159"/>
      <c r="CD313" s="159"/>
      <c r="CE313" s="159"/>
      <c r="CF313" s="159"/>
      <c r="CG313" s="159"/>
      <c r="CH313" s="159"/>
      <c r="CI313" s="159"/>
      <c r="CJ313" s="159"/>
      <c r="CK313" s="159"/>
      <c r="CL313" s="159"/>
      <c r="CM313" s="159"/>
      <c r="CN313" s="159"/>
      <c r="CO313" s="159"/>
      <c r="CP313" s="159"/>
      <c r="CQ313" s="159"/>
      <c r="CR313" s="159"/>
      <c r="CS313" s="159"/>
      <c r="CT313" s="159"/>
      <c r="CU313" s="159"/>
      <c r="CV313" s="159"/>
      <c r="CW313" s="159"/>
      <c r="CX313" s="159"/>
      <c r="CY313" s="159"/>
      <c r="CZ313" s="159"/>
      <c r="DA313" s="223"/>
    </row>
    <row r="314" spans="2:105" x14ac:dyDescent="0.25">
      <c r="B314" s="222"/>
      <c r="C314" s="159" t="s">
        <v>2365</v>
      </c>
      <c r="D314" s="159" t="s">
        <v>2366</v>
      </c>
      <c r="E314" s="159" t="s">
        <v>305</v>
      </c>
      <c r="F314" s="159" t="s">
        <v>306</v>
      </c>
      <c r="G314" s="159"/>
      <c r="H314" s="159" t="s">
        <v>1098</v>
      </c>
      <c r="I314" s="159"/>
      <c r="J314" s="159" t="s">
        <v>1342</v>
      </c>
      <c r="K314" s="159" t="s">
        <v>1431</v>
      </c>
      <c r="L314" s="159" t="s">
        <v>4234</v>
      </c>
      <c r="M314" s="159" t="s">
        <v>1695</v>
      </c>
      <c r="N314" s="159" t="s">
        <v>1342</v>
      </c>
      <c r="O314" s="159" t="s">
        <v>1349</v>
      </c>
      <c r="P314" s="159" t="s">
        <v>1330</v>
      </c>
      <c r="Q314" s="159" t="s">
        <v>3</v>
      </c>
      <c r="R314" s="159" t="s">
        <v>1327</v>
      </c>
      <c r="S314" s="159" t="s">
        <v>1700</v>
      </c>
      <c r="T314" s="159" t="s">
        <v>303</v>
      </c>
      <c r="U314" s="159" t="s">
        <v>303</v>
      </c>
      <c r="V314" s="159"/>
      <c r="W314" s="159"/>
      <c r="X314" s="159"/>
      <c r="Y314" s="159"/>
      <c r="Z314" s="159"/>
      <c r="AA314" s="159"/>
      <c r="AB314" s="159"/>
      <c r="AC314" s="159"/>
      <c r="AD314" s="159"/>
      <c r="AE314" s="159"/>
      <c r="AF314" s="159"/>
      <c r="AG314" s="159"/>
      <c r="AH314" s="159"/>
      <c r="AI314" s="159"/>
      <c r="AJ314" s="159"/>
      <c r="AK314" s="159" t="s">
        <v>1342</v>
      </c>
      <c r="AL314" s="159" t="s">
        <v>1346</v>
      </c>
      <c r="AM314" s="159" t="s">
        <v>1342</v>
      </c>
      <c r="AN314" s="159" t="s">
        <v>1545</v>
      </c>
      <c r="AO314" s="159" t="s">
        <v>303</v>
      </c>
      <c r="AP314" s="159" t="s">
        <v>4184</v>
      </c>
      <c r="AQ314" s="159" t="s">
        <v>1433</v>
      </c>
      <c r="AR314" s="159" t="s">
        <v>1348</v>
      </c>
      <c r="AS314" s="159" t="s">
        <v>1691</v>
      </c>
      <c r="AT314" s="159"/>
      <c r="AU314" s="159" t="s">
        <v>4234</v>
      </c>
      <c r="AV314" s="159" t="s">
        <v>1504</v>
      </c>
      <c r="AW314" s="159" t="s">
        <v>1895</v>
      </c>
      <c r="AX314" s="159" t="s">
        <v>1356</v>
      </c>
      <c r="AY314" s="159" t="s">
        <v>4235</v>
      </c>
      <c r="AZ314" s="159" t="s">
        <v>1401</v>
      </c>
      <c r="BA314" s="159" t="s">
        <v>4236</v>
      </c>
      <c r="BB314" s="159" t="s">
        <v>1400</v>
      </c>
      <c r="BC314" s="159" t="s">
        <v>2037</v>
      </c>
      <c r="BD314" s="159" t="s">
        <v>1355</v>
      </c>
      <c r="BE314" s="159" t="s">
        <v>4237</v>
      </c>
      <c r="BF314" s="159" t="s">
        <v>1406</v>
      </c>
      <c r="BG314" s="159" t="s">
        <v>1513</v>
      </c>
      <c r="BH314" s="159" t="s">
        <v>1441</v>
      </c>
      <c r="BI314" s="159" t="s">
        <v>2583</v>
      </c>
      <c r="BJ314" s="159" t="s">
        <v>1359</v>
      </c>
      <c r="BK314" s="159" t="s">
        <v>1800</v>
      </c>
      <c r="BL314" s="159"/>
      <c r="BM314" s="159"/>
      <c r="BN314" s="159"/>
      <c r="BO314" s="159"/>
      <c r="BP314" s="159"/>
      <c r="BQ314" s="159"/>
      <c r="BR314" s="159"/>
      <c r="BS314" s="159"/>
      <c r="BT314" s="159"/>
      <c r="BU314" s="159"/>
      <c r="BV314" s="159"/>
      <c r="BW314" s="159"/>
      <c r="BX314" s="159"/>
      <c r="BY314" s="159"/>
      <c r="BZ314" s="159"/>
      <c r="CA314" s="159"/>
      <c r="CB314" s="159"/>
      <c r="CC314" s="159"/>
      <c r="CD314" s="159"/>
      <c r="CE314" s="159"/>
      <c r="CF314" s="159"/>
      <c r="CG314" s="159"/>
      <c r="CH314" s="159"/>
      <c r="CI314" s="159"/>
      <c r="CJ314" s="159"/>
      <c r="CK314" s="159"/>
      <c r="CL314" s="159"/>
      <c r="CM314" s="159"/>
      <c r="CN314" s="159"/>
      <c r="CO314" s="159"/>
      <c r="CP314" s="159"/>
      <c r="CQ314" s="159"/>
      <c r="CR314" s="159"/>
      <c r="CS314" s="159"/>
      <c r="CT314" s="159"/>
      <c r="CU314" s="159"/>
      <c r="CV314" s="159"/>
      <c r="CW314" s="159"/>
      <c r="CX314" s="159"/>
      <c r="CY314" s="159"/>
      <c r="CZ314" s="159"/>
      <c r="DA314" s="223"/>
    </row>
    <row r="315" spans="2:105" x14ac:dyDescent="0.25">
      <c r="B315" s="222"/>
      <c r="C315" s="159" t="s">
        <v>2369</v>
      </c>
      <c r="D315" s="159" t="s">
        <v>2370</v>
      </c>
      <c r="E315" s="159" t="s">
        <v>308</v>
      </c>
      <c r="F315" s="159" t="s">
        <v>306</v>
      </c>
      <c r="G315" s="159"/>
      <c r="H315" s="159" t="s">
        <v>1098</v>
      </c>
      <c r="I315" s="159"/>
      <c r="J315" s="159" t="s">
        <v>1342</v>
      </c>
      <c r="K315" s="159" t="s">
        <v>1591</v>
      </c>
      <c r="L315" s="159" t="s">
        <v>4238</v>
      </c>
      <c r="M315" s="159" t="s">
        <v>4239</v>
      </c>
      <c r="N315" s="159" t="s">
        <v>1342</v>
      </c>
      <c r="O315" s="159" t="s">
        <v>1348</v>
      </c>
      <c r="P315" s="159" t="s">
        <v>7</v>
      </c>
      <c r="Q315" s="159" t="s">
        <v>7</v>
      </c>
      <c r="R315" s="159" t="s">
        <v>1327</v>
      </c>
      <c r="S315" s="159" t="s">
        <v>1700</v>
      </c>
      <c r="T315" s="159" t="s">
        <v>303</v>
      </c>
      <c r="U315" s="159" t="s">
        <v>303</v>
      </c>
      <c r="V315" s="159"/>
      <c r="W315" s="159"/>
      <c r="X315" s="159"/>
      <c r="Y315" s="159"/>
      <c r="Z315" s="159"/>
      <c r="AA315" s="159"/>
      <c r="AB315" s="159"/>
      <c r="AC315" s="159"/>
      <c r="AD315" s="159"/>
      <c r="AE315" s="159"/>
      <c r="AF315" s="159"/>
      <c r="AG315" s="159"/>
      <c r="AH315" s="159"/>
      <c r="AI315" s="159"/>
      <c r="AJ315" s="159"/>
      <c r="AK315" s="159" t="s">
        <v>1342</v>
      </c>
      <c r="AL315" s="159" t="s">
        <v>1346</v>
      </c>
      <c r="AM315" s="159" t="s">
        <v>1342</v>
      </c>
      <c r="AN315" s="159" t="s">
        <v>1545</v>
      </c>
      <c r="AO315" s="159" t="s">
        <v>303</v>
      </c>
      <c r="AP315" s="159" t="s">
        <v>4184</v>
      </c>
      <c r="AQ315" s="159" t="s">
        <v>1433</v>
      </c>
      <c r="AR315" s="159" t="s">
        <v>1348</v>
      </c>
      <c r="AS315" s="159" t="s">
        <v>1700</v>
      </c>
      <c r="AT315" s="159"/>
      <c r="AU315" s="159" t="s">
        <v>4238</v>
      </c>
      <c r="AV315" s="159" t="s">
        <v>1504</v>
      </c>
      <c r="AW315" s="159" t="s">
        <v>2213</v>
      </c>
      <c r="AX315" s="159" t="s">
        <v>1356</v>
      </c>
      <c r="AY315" s="159" t="s">
        <v>3826</v>
      </c>
      <c r="AZ315" s="159" t="s">
        <v>1401</v>
      </c>
      <c r="BA315" s="159" t="s">
        <v>1408</v>
      </c>
      <c r="BB315" s="159" t="s">
        <v>1400</v>
      </c>
      <c r="BC315" s="159" t="s">
        <v>3184</v>
      </c>
      <c r="BD315" s="159" t="s">
        <v>1355</v>
      </c>
      <c r="BE315" s="159" t="s">
        <v>3838</v>
      </c>
      <c r="BF315" s="159" t="s">
        <v>1406</v>
      </c>
      <c r="BG315" s="159" t="s">
        <v>1916</v>
      </c>
      <c r="BH315" s="159" t="s">
        <v>1441</v>
      </c>
      <c r="BI315" s="159" t="s">
        <v>3786</v>
      </c>
      <c r="BJ315" s="159" t="s">
        <v>1359</v>
      </c>
      <c r="BK315" s="159" t="s">
        <v>2038</v>
      </c>
      <c r="BL315" s="159"/>
      <c r="BM315" s="159"/>
      <c r="BN315" s="159"/>
      <c r="BO315" s="159"/>
      <c r="BP315" s="159"/>
      <c r="BQ315" s="159"/>
      <c r="BR315" s="159"/>
      <c r="BS315" s="159"/>
      <c r="BT315" s="159"/>
      <c r="BU315" s="159"/>
      <c r="BV315" s="159"/>
      <c r="BW315" s="159"/>
      <c r="BX315" s="159"/>
      <c r="BY315" s="159"/>
      <c r="BZ315" s="159"/>
      <c r="CA315" s="159"/>
      <c r="CB315" s="159"/>
      <c r="CC315" s="159"/>
      <c r="CD315" s="159"/>
      <c r="CE315" s="159"/>
      <c r="CF315" s="159"/>
      <c r="CG315" s="159"/>
      <c r="CH315" s="159"/>
      <c r="CI315" s="159"/>
      <c r="CJ315" s="159"/>
      <c r="CK315" s="159"/>
      <c r="CL315" s="159"/>
      <c r="CM315" s="159"/>
      <c r="CN315" s="159"/>
      <c r="CO315" s="159"/>
      <c r="CP315" s="159"/>
      <c r="CQ315" s="159"/>
      <c r="CR315" s="159"/>
      <c r="CS315" s="159"/>
      <c r="CT315" s="159"/>
      <c r="CU315" s="159"/>
      <c r="CV315" s="159"/>
      <c r="CW315" s="159"/>
      <c r="CX315" s="159"/>
      <c r="CY315" s="159"/>
      <c r="CZ315" s="159"/>
      <c r="DA315" s="223"/>
    </row>
    <row r="316" spans="2:105" x14ac:dyDescent="0.25">
      <c r="B316" s="222"/>
      <c r="C316" s="159" t="s">
        <v>2409</v>
      </c>
      <c r="D316" s="159" t="s">
        <v>2410</v>
      </c>
      <c r="E316" s="159" t="s">
        <v>316</v>
      </c>
      <c r="F316" s="159" t="s">
        <v>306</v>
      </c>
      <c r="G316" s="159"/>
      <c r="H316" s="159" t="s">
        <v>1098</v>
      </c>
      <c r="I316" s="159"/>
      <c r="J316" s="159" t="s">
        <v>1342</v>
      </c>
      <c r="K316" s="159" t="s">
        <v>1605</v>
      </c>
      <c r="L316" s="159" t="s">
        <v>4240</v>
      </c>
      <c r="M316" s="159" t="s">
        <v>4241</v>
      </c>
      <c r="N316" s="159" t="s">
        <v>1342</v>
      </c>
      <c r="O316" s="159" t="s">
        <v>1349</v>
      </c>
      <c r="P316" s="159" t="s">
        <v>1330</v>
      </c>
      <c r="Q316" s="159" t="s">
        <v>3</v>
      </c>
      <c r="R316" s="159" t="s">
        <v>1327</v>
      </c>
      <c r="S316" s="159" t="s">
        <v>1700</v>
      </c>
      <c r="T316" s="159" t="s">
        <v>303</v>
      </c>
      <c r="U316" s="159" t="s">
        <v>303</v>
      </c>
      <c r="V316" s="159"/>
      <c r="W316" s="159"/>
      <c r="X316" s="159"/>
      <c r="Y316" s="159"/>
      <c r="Z316" s="159"/>
      <c r="AA316" s="159"/>
      <c r="AB316" s="159"/>
      <c r="AC316" s="159"/>
      <c r="AD316" s="159"/>
      <c r="AE316" s="159"/>
      <c r="AF316" s="159"/>
      <c r="AG316" s="159"/>
      <c r="AH316" s="159"/>
      <c r="AI316" s="159"/>
      <c r="AJ316" s="159"/>
      <c r="AK316" s="159" t="s">
        <v>1342</v>
      </c>
      <c r="AL316" s="159" t="s">
        <v>1346</v>
      </c>
      <c r="AM316" s="159" t="s">
        <v>1342</v>
      </c>
      <c r="AN316" s="159" t="s">
        <v>1545</v>
      </c>
      <c r="AO316" s="159" t="s">
        <v>303</v>
      </c>
      <c r="AP316" s="159" t="s">
        <v>4184</v>
      </c>
      <c r="AQ316" s="159" t="s">
        <v>1433</v>
      </c>
      <c r="AR316" s="159" t="s">
        <v>1348</v>
      </c>
      <c r="AS316" s="159" t="s">
        <v>1499</v>
      </c>
      <c r="AT316" s="159"/>
      <c r="AU316" s="159" t="s">
        <v>4240</v>
      </c>
      <c r="AV316" s="159" t="s">
        <v>1504</v>
      </c>
      <c r="AW316" s="159" t="s">
        <v>4242</v>
      </c>
      <c r="AX316" s="159" t="s">
        <v>1356</v>
      </c>
      <c r="AY316" s="159" t="s">
        <v>4243</v>
      </c>
      <c r="AZ316" s="159" t="s">
        <v>1401</v>
      </c>
      <c r="BA316" s="159" t="s">
        <v>1948</v>
      </c>
      <c r="BB316" s="159" t="s">
        <v>1400</v>
      </c>
      <c r="BC316" s="159" t="s">
        <v>4244</v>
      </c>
      <c r="BD316" s="159" t="s">
        <v>1355</v>
      </c>
      <c r="BE316" s="159" t="s">
        <v>2393</v>
      </c>
      <c r="BF316" s="159" t="s">
        <v>1406</v>
      </c>
      <c r="BG316" s="159" t="s">
        <v>4245</v>
      </c>
      <c r="BH316" s="159" t="s">
        <v>1441</v>
      </c>
      <c r="BI316" s="159" t="s">
        <v>3172</v>
      </c>
      <c r="BJ316" s="159" t="s">
        <v>1359</v>
      </c>
      <c r="BK316" s="159" t="s">
        <v>4246</v>
      </c>
      <c r="BL316" s="159"/>
      <c r="BM316" s="159"/>
      <c r="BN316" s="159"/>
      <c r="BO316" s="159"/>
      <c r="BP316" s="159"/>
      <c r="BQ316" s="159"/>
      <c r="BR316" s="159"/>
      <c r="BS316" s="159"/>
      <c r="BT316" s="159"/>
      <c r="BU316" s="159"/>
      <c r="BV316" s="159"/>
      <c r="BW316" s="159"/>
      <c r="BX316" s="159"/>
      <c r="BY316" s="159"/>
      <c r="BZ316" s="159"/>
      <c r="CA316" s="159"/>
      <c r="CB316" s="159"/>
      <c r="CC316" s="159"/>
      <c r="CD316" s="159"/>
      <c r="CE316" s="159"/>
      <c r="CF316" s="159"/>
      <c r="CG316" s="159"/>
      <c r="CH316" s="159"/>
      <c r="CI316" s="159"/>
      <c r="CJ316" s="159"/>
      <c r="CK316" s="159"/>
      <c r="CL316" s="159"/>
      <c r="CM316" s="159"/>
      <c r="CN316" s="159"/>
      <c r="CO316" s="159"/>
      <c r="CP316" s="159"/>
      <c r="CQ316" s="159"/>
      <c r="CR316" s="159"/>
      <c r="CS316" s="159"/>
      <c r="CT316" s="159"/>
      <c r="CU316" s="159"/>
      <c r="CV316" s="159"/>
      <c r="CW316" s="159"/>
      <c r="CX316" s="159"/>
      <c r="CY316" s="159"/>
      <c r="CZ316" s="159"/>
      <c r="DA316" s="223"/>
    </row>
    <row r="317" spans="2:105" x14ac:dyDescent="0.25">
      <c r="B317" s="222"/>
      <c r="C317" s="159" t="s">
        <v>2396</v>
      </c>
      <c r="D317" s="159" t="s">
        <v>2397</v>
      </c>
      <c r="E317" s="159" t="s">
        <v>318</v>
      </c>
      <c r="F317" s="159" t="s">
        <v>319</v>
      </c>
      <c r="G317" s="159"/>
      <c r="H317" s="159" t="s">
        <v>1098</v>
      </c>
      <c r="I317" s="159"/>
      <c r="J317" s="159" t="s">
        <v>1342</v>
      </c>
      <c r="K317" s="159" t="s">
        <v>1713</v>
      </c>
      <c r="L317" s="159" t="s">
        <v>4247</v>
      </c>
      <c r="M317" s="159" t="s">
        <v>4248</v>
      </c>
      <c r="N317" s="159" t="s">
        <v>1342</v>
      </c>
      <c r="O317" s="159" t="s">
        <v>1344</v>
      </c>
      <c r="P317" s="159" t="s">
        <v>1326</v>
      </c>
      <c r="Q317" s="159" t="s">
        <v>1236</v>
      </c>
      <c r="R317" s="159" t="s">
        <v>1327</v>
      </c>
      <c r="S317" s="159" t="s">
        <v>1700</v>
      </c>
      <c r="T317" s="159" t="s">
        <v>303</v>
      </c>
      <c r="U317" s="159" t="s">
        <v>303</v>
      </c>
      <c r="V317" s="159"/>
      <c r="W317" s="159"/>
      <c r="X317" s="159"/>
      <c r="Y317" s="159"/>
      <c r="Z317" s="159"/>
      <c r="AA317" s="159"/>
      <c r="AB317" s="159"/>
      <c r="AC317" s="159"/>
      <c r="AD317" s="159"/>
      <c r="AE317" s="159"/>
      <c r="AF317" s="159"/>
      <c r="AG317" s="159"/>
      <c r="AH317" s="159"/>
      <c r="AI317" s="159"/>
      <c r="AJ317" s="159"/>
      <c r="AK317" s="159" t="s">
        <v>1342</v>
      </c>
      <c r="AL317" s="159" t="s">
        <v>1346</v>
      </c>
      <c r="AM317" s="159" t="s">
        <v>1342</v>
      </c>
      <c r="AN317" s="159" t="s">
        <v>1545</v>
      </c>
      <c r="AO317" s="159" t="s">
        <v>303</v>
      </c>
      <c r="AP317" s="159" t="s">
        <v>4184</v>
      </c>
      <c r="AQ317" s="159" t="s">
        <v>1433</v>
      </c>
      <c r="AR317" s="159" t="s">
        <v>1348</v>
      </c>
      <c r="AS317" s="159" t="s">
        <v>1541</v>
      </c>
      <c r="AT317" s="159"/>
      <c r="AU317" s="159" t="s">
        <v>4247</v>
      </c>
      <c r="AV317" s="159" t="s">
        <v>1504</v>
      </c>
      <c r="AW317" s="159" t="s">
        <v>1947</v>
      </c>
      <c r="AX317" s="159" t="s">
        <v>1356</v>
      </c>
      <c r="AY317" s="159" t="s">
        <v>2287</v>
      </c>
      <c r="AZ317" s="159" t="s">
        <v>1401</v>
      </c>
      <c r="BA317" s="159" t="s">
        <v>4249</v>
      </c>
      <c r="BB317" s="159" t="s">
        <v>1400</v>
      </c>
      <c r="BC317" s="159" t="s">
        <v>4250</v>
      </c>
      <c r="BD317" s="159" t="s">
        <v>1355</v>
      </c>
      <c r="BE317" s="159" t="s">
        <v>4251</v>
      </c>
      <c r="BF317" s="159" t="s">
        <v>1406</v>
      </c>
      <c r="BG317" s="159" t="s">
        <v>1690</v>
      </c>
      <c r="BH317" s="159" t="s">
        <v>1441</v>
      </c>
      <c r="BI317" s="159" t="s">
        <v>4252</v>
      </c>
      <c r="BJ317" s="159" t="s">
        <v>1359</v>
      </c>
      <c r="BK317" s="159" t="s">
        <v>4253</v>
      </c>
      <c r="BL317" s="159"/>
      <c r="BM317" s="159"/>
      <c r="BN317" s="159"/>
      <c r="BO317" s="159"/>
      <c r="BP317" s="159"/>
      <c r="BQ317" s="159"/>
      <c r="BR317" s="159"/>
      <c r="BS317" s="159"/>
      <c r="BT317" s="159"/>
      <c r="BU317" s="159"/>
      <c r="BV317" s="159"/>
      <c r="BW317" s="159"/>
      <c r="BX317" s="159"/>
      <c r="BY317" s="159"/>
      <c r="BZ317" s="159"/>
      <c r="CA317" s="159"/>
      <c r="CB317" s="159"/>
      <c r="CC317" s="159"/>
      <c r="CD317" s="159"/>
      <c r="CE317" s="159"/>
      <c r="CF317" s="159"/>
      <c r="CG317" s="159"/>
      <c r="CH317" s="159"/>
      <c r="CI317" s="159"/>
      <c r="CJ317" s="159"/>
      <c r="CK317" s="159"/>
      <c r="CL317" s="159"/>
      <c r="CM317" s="159"/>
      <c r="CN317" s="159"/>
      <c r="CO317" s="159"/>
      <c r="CP317" s="159"/>
      <c r="CQ317" s="159"/>
      <c r="CR317" s="159"/>
      <c r="CS317" s="159"/>
      <c r="CT317" s="159"/>
      <c r="CU317" s="159"/>
      <c r="CV317" s="159"/>
      <c r="CW317" s="159"/>
      <c r="CX317" s="159"/>
      <c r="CY317" s="159"/>
      <c r="CZ317" s="159"/>
      <c r="DA317" s="223"/>
    </row>
    <row r="318" spans="2:105" x14ac:dyDescent="0.25">
      <c r="B318" s="222"/>
      <c r="C318" s="159" t="s">
        <v>4254</v>
      </c>
      <c r="D318" s="159" t="s">
        <v>1403</v>
      </c>
      <c r="E318" s="159" t="s">
        <v>4255</v>
      </c>
      <c r="F318" s="159" t="s">
        <v>314</v>
      </c>
      <c r="G318" s="159"/>
      <c r="H318" s="159" t="s">
        <v>1098</v>
      </c>
      <c r="I318" s="159"/>
      <c r="J318" s="159" t="s">
        <v>1342</v>
      </c>
      <c r="K318" s="159" t="s">
        <v>1488</v>
      </c>
      <c r="L318" s="159" t="s">
        <v>4256</v>
      </c>
      <c r="M318" s="159" t="s">
        <v>2970</v>
      </c>
      <c r="N318" s="159" t="s">
        <v>1342</v>
      </c>
      <c r="O318" s="159" t="s">
        <v>1348</v>
      </c>
      <c r="P318" s="159" t="s">
        <v>7</v>
      </c>
      <c r="Q318" s="159" t="s">
        <v>7</v>
      </c>
      <c r="R318" s="159" t="s">
        <v>1327</v>
      </c>
      <c r="S318" s="159" t="s">
        <v>1700</v>
      </c>
      <c r="T318" s="159" t="s">
        <v>303</v>
      </c>
      <c r="U318" s="159" t="s">
        <v>303</v>
      </c>
      <c r="V318" s="159"/>
      <c r="W318" s="159"/>
      <c r="X318" s="159"/>
      <c r="Y318" s="159"/>
      <c r="Z318" s="159"/>
      <c r="AA318" s="159"/>
      <c r="AB318" s="159"/>
      <c r="AC318" s="159"/>
      <c r="AD318" s="159"/>
      <c r="AE318" s="159"/>
      <c r="AF318" s="159"/>
      <c r="AG318" s="159"/>
      <c r="AH318" s="159"/>
      <c r="AI318" s="159"/>
      <c r="AJ318" s="159"/>
      <c r="AK318" s="159" t="s">
        <v>1342</v>
      </c>
      <c r="AL318" s="159" t="s">
        <v>1346</v>
      </c>
      <c r="AM318" s="159" t="s">
        <v>1342</v>
      </c>
      <c r="AN318" s="159" t="s">
        <v>1545</v>
      </c>
      <c r="AO318" s="159" t="s">
        <v>303</v>
      </c>
      <c r="AP318" s="159" t="s">
        <v>4184</v>
      </c>
      <c r="AQ318" s="159" t="s">
        <v>1433</v>
      </c>
      <c r="AR318" s="159" t="s">
        <v>1348</v>
      </c>
      <c r="AS318" s="159" t="s">
        <v>2050</v>
      </c>
      <c r="AT318" s="159"/>
      <c r="AU318" s="159" t="s">
        <v>4256</v>
      </c>
      <c r="AV318" s="159" t="s">
        <v>1504</v>
      </c>
      <c r="AW318" s="159" t="s">
        <v>1781</v>
      </c>
      <c r="AX318" s="159" t="s">
        <v>1356</v>
      </c>
      <c r="AY318" s="159" t="s">
        <v>1998</v>
      </c>
      <c r="AZ318" s="159" t="s">
        <v>1401</v>
      </c>
      <c r="BA318" s="159" t="s">
        <v>4257</v>
      </c>
      <c r="BB318" s="159" t="s">
        <v>1400</v>
      </c>
      <c r="BC318" s="159" t="s">
        <v>4258</v>
      </c>
      <c r="BD318" s="159" t="s">
        <v>1355</v>
      </c>
      <c r="BE318" s="159" t="s">
        <v>4259</v>
      </c>
      <c r="BF318" s="159" t="s">
        <v>1406</v>
      </c>
      <c r="BG318" s="159" t="s">
        <v>4260</v>
      </c>
      <c r="BH318" s="159" t="s">
        <v>1441</v>
      </c>
      <c r="BI318" s="159" t="s">
        <v>4261</v>
      </c>
      <c r="BJ318" s="159" t="s">
        <v>1359</v>
      </c>
      <c r="BK318" s="159" t="s">
        <v>4262</v>
      </c>
      <c r="BL318" s="159"/>
      <c r="BM318" s="159"/>
      <c r="BN318" s="159"/>
      <c r="BO318" s="159"/>
      <c r="BP318" s="159"/>
      <c r="BQ318" s="159"/>
      <c r="BR318" s="159"/>
      <c r="BS318" s="159"/>
      <c r="BT318" s="159"/>
      <c r="BU318" s="159"/>
      <c r="BV318" s="159"/>
      <c r="BW318" s="159"/>
      <c r="BX318" s="159"/>
      <c r="BY318" s="159"/>
      <c r="BZ318" s="159"/>
      <c r="CA318" s="159"/>
      <c r="CB318" s="159"/>
      <c r="CC318" s="159"/>
      <c r="CD318" s="159"/>
      <c r="CE318" s="159"/>
      <c r="CF318" s="159"/>
      <c r="CG318" s="159"/>
      <c r="CH318" s="159"/>
      <c r="CI318" s="159"/>
      <c r="CJ318" s="159"/>
      <c r="CK318" s="159"/>
      <c r="CL318" s="159"/>
      <c r="CM318" s="159"/>
      <c r="CN318" s="159"/>
      <c r="CO318" s="159"/>
      <c r="CP318" s="159"/>
      <c r="CQ318" s="159"/>
      <c r="CR318" s="159"/>
      <c r="CS318" s="159"/>
      <c r="CT318" s="159"/>
      <c r="CU318" s="159"/>
      <c r="CV318" s="159"/>
      <c r="CW318" s="159"/>
      <c r="CX318" s="159"/>
      <c r="CY318" s="159"/>
      <c r="CZ318" s="159"/>
      <c r="DA318" s="223"/>
    </row>
    <row r="319" spans="2:105" x14ac:dyDescent="0.25">
      <c r="B319" s="222"/>
      <c r="C319" s="159" t="s">
        <v>2402</v>
      </c>
      <c r="D319" s="159" t="s">
        <v>2403</v>
      </c>
      <c r="E319" s="159" t="s">
        <v>186</v>
      </c>
      <c r="F319" s="159" t="s">
        <v>187</v>
      </c>
      <c r="G319" s="159"/>
      <c r="H319" s="159" t="s">
        <v>1098</v>
      </c>
      <c r="I319" s="159"/>
      <c r="J319" s="159" t="s">
        <v>1342</v>
      </c>
      <c r="K319" s="159" t="s">
        <v>1632</v>
      </c>
      <c r="L319" s="159"/>
      <c r="M319" s="159"/>
      <c r="N319" s="159" t="s">
        <v>1349</v>
      </c>
      <c r="O319" s="159" t="s">
        <v>1348</v>
      </c>
      <c r="P319" s="159" t="s">
        <v>7</v>
      </c>
      <c r="Q319" s="159" t="s">
        <v>7</v>
      </c>
      <c r="R319" s="159" t="s">
        <v>1327</v>
      </c>
      <c r="S319" s="159" t="s">
        <v>1700</v>
      </c>
      <c r="T319" s="159" t="s">
        <v>303</v>
      </c>
      <c r="U319" s="159" t="s">
        <v>303</v>
      </c>
      <c r="V319" s="159"/>
      <c r="W319" s="159"/>
      <c r="X319" s="159"/>
      <c r="Y319" s="159"/>
      <c r="Z319" s="159"/>
      <c r="AA319" s="159"/>
      <c r="AB319" s="159"/>
      <c r="AC319" s="159"/>
      <c r="AD319" s="159"/>
      <c r="AE319" s="159"/>
      <c r="AF319" s="159"/>
      <c r="AG319" s="159"/>
      <c r="AH319" s="159"/>
      <c r="AI319" s="159"/>
      <c r="AJ319" s="159"/>
      <c r="AK319" s="159" t="s">
        <v>1342</v>
      </c>
      <c r="AL319" s="159" t="s">
        <v>1346</v>
      </c>
      <c r="AM319" s="159" t="s">
        <v>1342</v>
      </c>
      <c r="AN319" s="159" t="s">
        <v>1545</v>
      </c>
      <c r="AO319" s="159" t="s">
        <v>303</v>
      </c>
      <c r="AP319" s="159" t="s">
        <v>4184</v>
      </c>
      <c r="AQ319" s="159" t="s">
        <v>1433</v>
      </c>
      <c r="AR319" s="159" t="s">
        <v>1348</v>
      </c>
      <c r="AS319" s="159"/>
      <c r="AT319" s="159"/>
      <c r="AU319" s="159"/>
      <c r="AV319" s="159"/>
      <c r="AW319" s="159"/>
      <c r="AX319" s="159"/>
      <c r="AY319" s="159"/>
      <c r="AZ319" s="159"/>
      <c r="BA319" s="159"/>
      <c r="BB319" s="159"/>
      <c r="BC319" s="159"/>
      <c r="BD319" s="159"/>
      <c r="BE319" s="159"/>
      <c r="BF319" s="159"/>
      <c r="BG319" s="159"/>
      <c r="BH319" s="159"/>
      <c r="BI319" s="159"/>
      <c r="BJ319" s="159"/>
      <c r="BK319" s="159"/>
      <c r="BL319" s="159"/>
      <c r="BM319" s="159"/>
      <c r="BN319" s="159"/>
      <c r="BO319" s="159"/>
      <c r="BP319" s="159"/>
      <c r="BQ319" s="159"/>
      <c r="BR319" s="159"/>
      <c r="BS319" s="159"/>
      <c r="BT319" s="159"/>
      <c r="BU319" s="159"/>
      <c r="BV319" s="159"/>
      <c r="BW319" s="159"/>
      <c r="BX319" s="159"/>
      <c r="BY319" s="159"/>
      <c r="BZ319" s="159"/>
      <c r="CA319" s="159"/>
      <c r="CB319" s="159"/>
      <c r="CC319" s="159"/>
      <c r="CD319" s="159"/>
      <c r="CE319" s="159"/>
      <c r="CF319" s="159"/>
      <c r="CG319" s="159"/>
      <c r="CH319" s="159"/>
      <c r="CI319" s="159"/>
      <c r="CJ319" s="159"/>
      <c r="CK319" s="159"/>
      <c r="CL319" s="159"/>
      <c r="CM319" s="159"/>
      <c r="CN319" s="159"/>
      <c r="CO319" s="159"/>
      <c r="CP319" s="159"/>
      <c r="CQ319" s="159"/>
      <c r="CR319" s="159"/>
      <c r="CS319" s="159"/>
      <c r="CT319" s="159"/>
      <c r="CU319" s="159"/>
      <c r="CV319" s="159"/>
      <c r="CW319" s="159"/>
      <c r="CX319" s="159"/>
      <c r="CY319" s="159"/>
      <c r="CZ319" s="159"/>
      <c r="DA319" s="223"/>
    </row>
    <row r="320" spans="2:105" x14ac:dyDescent="0.25">
      <c r="B320" s="222"/>
      <c r="C320" s="159"/>
      <c r="D320" s="159" t="s">
        <v>2408</v>
      </c>
      <c r="E320" s="159"/>
      <c r="F320" s="159" t="s">
        <v>1329</v>
      </c>
      <c r="G320" s="159"/>
      <c r="H320" s="159" t="s">
        <v>1098</v>
      </c>
      <c r="I320" s="159"/>
      <c r="J320" s="159" t="s">
        <v>1342</v>
      </c>
      <c r="K320" s="159" t="s">
        <v>1641</v>
      </c>
      <c r="L320" s="159"/>
      <c r="M320" s="159"/>
      <c r="N320" s="159" t="s">
        <v>1342</v>
      </c>
      <c r="O320" s="159"/>
      <c r="P320" s="159"/>
      <c r="Q320" s="159"/>
      <c r="R320" s="159"/>
      <c r="S320" s="159" t="s">
        <v>1700</v>
      </c>
      <c r="T320" s="159" t="s">
        <v>303</v>
      </c>
      <c r="U320" s="159" t="s">
        <v>303</v>
      </c>
      <c r="V320" s="159"/>
      <c r="W320" s="159"/>
      <c r="X320" s="159"/>
      <c r="Y320" s="159"/>
      <c r="Z320" s="159"/>
      <c r="AA320" s="159"/>
      <c r="AB320" s="159"/>
      <c r="AC320" s="159"/>
      <c r="AD320" s="159"/>
      <c r="AE320" s="159"/>
      <c r="AF320" s="159"/>
      <c r="AG320" s="159"/>
      <c r="AH320" s="159"/>
      <c r="AI320" s="159"/>
      <c r="AJ320" s="159"/>
      <c r="AK320" s="159" t="s">
        <v>1342</v>
      </c>
      <c r="AL320" s="159" t="s">
        <v>1346</v>
      </c>
      <c r="AM320" s="159" t="s">
        <v>1342</v>
      </c>
      <c r="AN320" s="159" t="s">
        <v>1545</v>
      </c>
      <c r="AO320" s="159" t="s">
        <v>303</v>
      </c>
      <c r="AP320" s="159" t="s">
        <v>4184</v>
      </c>
      <c r="AQ320" s="159" t="s">
        <v>1433</v>
      </c>
      <c r="AR320" s="159" t="s">
        <v>1348</v>
      </c>
      <c r="AS320" s="159"/>
      <c r="AT320" s="159"/>
      <c r="AU320" s="159"/>
      <c r="AV320" s="159"/>
      <c r="AW320" s="159"/>
      <c r="AX320" s="159"/>
      <c r="AY320" s="159"/>
      <c r="AZ320" s="159"/>
      <c r="BA320" s="159"/>
      <c r="BB320" s="159"/>
      <c r="BC320" s="159"/>
      <c r="BD320" s="159"/>
      <c r="BE320" s="159"/>
      <c r="BF320" s="159"/>
      <c r="BG320" s="159"/>
      <c r="BH320" s="159"/>
      <c r="BI320" s="159"/>
      <c r="BJ320" s="159"/>
      <c r="BK320" s="159"/>
      <c r="BL320" s="159"/>
      <c r="BM320" s="159"/>
      <c r="BN320" s="159"/>
      <c r="BO320" s="159"/>
      <c r="BP320" s="159"/>
      <c r="BQ320" s="159"/>
      <c r="BR320" s="159"/>
      <c r="BS320" s="159"/>
      <c r="BT320" s="159"/>
      <c r="BU320" s="159"/>
      <c r="BV320" s="159"/>
      <c r="BW320" s="159"/>
      <c r="BX320" s="159"/>
      <c r="BY320" s="159"/>
      <c r="BZ320" s="159"/>
      <c r="CA320" s="159"/>
      <c r="CB320" s="159"/>
      <c r="CC320" s="159"/>
      <c r="CD320" s="159"/>
      <c r="CE320" s="159"/>
      <c r="CF320" s="159"/>
      <c r="CG320" s="159"/>
      <c r="CH320" s="159"/>
      <c r="CI320" s="159"/>
      <c r="CJ320" s="159"/>
      <c r="CK320" s="159"/>
      <c r="CL320" s="159"/>
      <c r="CM320" s="159"/>
      <c r="CN320" s="159"/>
      <c r="CO320" s="159"/>
      <c r="CP320" s="159"/>
      <c r="CQ320" s="159"/>
      <c r="CR320" s="159"/>
      <c r="CS320" s="159"/>
      <c r="CT320" s="159"/>
      <c r="CU320" s="159"/>
      <c r="CV320" s="159"/>
      <c r="CW320" s="159"/>
      <c r="CX320" s="159"/>
      <c r="CY320" s="159"/>
      <c r="CZ320" s="159"/>
      <c r="DA320" s="223"/>
    </row>
    <row r="321" spans="2:105" x14ac:dyDescent="0.25">
      <c r="B321" s="222"/>
      <c r="C321" s="159"/>
      <c r="D321" s="159" t="s">
        <v>2407</v>
      </c>
      <c r="E321" s="159"/>
      <c r="F321" s="159" t="s">
        <v>1329</v>
      </c>
      <c r="G321" s="159"/>
      <c r="H321" s="159" t="s">
        <v>1098</v>
      </c>
      <c r="I321" s="159"/>
      <c r="J321" s="159" t="s">
        <v>1342</v>
      </c>
      <c r="K321" s="159" t="s">
        <v>1599</v>
      </c>
      <c r="L321" s="159"/>
      <c r="M321" s="159"/>
      <c r="N321" s="159" t="s">
        <v>1342</v>
      </c>
      <c r="O321" s="159"/>
      <c r="P321" s="159"/>
      <c r="Q321" s="159"/>
      <c r="R321" s="159"/>
      <c r="S321" s="159" t="s">
        <v>1700</v>
      </c>
      <c r="T321" s="159" t="s">
        <v>303</v>
      </c>
      <c r="U321" s="159" t="s">
        <v>303</v>
      </c>
      <c r="V321" s="159"/>
      <c r="W321" s="159"/>
      <c r="X321" s="159"/>
      <c r="Y321" s="159"/>
      <c r="Z321" s="159"/>
      <c r="AA321" s="159"/>
      <c r="AB321" s="159"/>
      <c r="AC321" s="159"/>
      <c r="AD321" s="159"/>
      <c r="AE321" s="159"/>
      <c r="AF321" s="159"/>
      <c r="AG321" s="159"/>
      <c r="AH321" s="159"/>
      <c r="AI321" s="159"/>
      <c r="AJ321" s="159"/>
      <c r="AK321" s="159" t="s">
        <v>1342</v>
      </c>
      <c r="AL321" s="159" t="s">
        <v>1346</v>
      </c>
      <c r="AM321" s="159" t="s">
        <v>1342</v>
      </c>
      <c r="AN321" s="159" t="s">
        <v>1545</v>
      </c>
      <c r="AO321" s="159" t="s">
        <v>303</v>
      </c>
      <c r="AP321" s="159" t="s">
        <v>4184</v>
      </c>
      <c r="AQ321" s="159" t="s">
        <v>1433</v>
      </c>
      <c r="AR321" s="159" t="s">
        <v>1348</v>
      </c>
      <c r="AS321" s="159"/>
      <c r="AT321" s="159"/>
      <c r="AU321" s="159"/>
      <c r="AV321" s="159"/>
      <c r="AW321" s="159"/>
      <c r="AX321" s="159"/>
      <c r="AY321" s="159"/>
      <c r="AZ321" s="159"/>
      <c r="BA321" s="159"/>
      <c r="BB321" s="159"/>
      <c r="BC321" s="159"/>
      <c r="BD321" s="159"/>
      <c r="BE321" s="159"/>
      <c r="BF321" s="159"/>
      <c r="BG321" s="159"/>
      <c r="BH321" s="159"/>
      <c r="BI321" s="159"/>
      <c r="BJ321" s="159"/>
      <c r="BK321" s="159"/>
      <c r="BL321" s="159"/>
      <c r="BM321" s="159"/>
      <c r="BN321" s="159"/>
      <c r="BO321" s="159"/>
      <c r="BP321" s="159"/>
      <c r="BQ321" s="159"/>
      <c r="BR321" s="159"/>
      <c r="BS321" s="159"/>
      <c r="BT321" s="159"/>
      <c r="BU321" s="159"/>
      <c r="BV321" s="159"/>
      <c r="BW321" s="159"/>
      <c r="BX321" s="159"/>
      <c r="BY321" s="159"/>
      <c r="BZ321" s="159"/>
      <c r="CA321" s="159"/>
      <c r="CB321" s="159"/>
      <c r="CC321" s="159"/>
      <c r="CD321" s="159"/>
      <c r="CE321" s="159"/>
      <c r="CF321" s="159"/>
      <c r="CG321" s="159"/>
      <c r="CH321" s="159"/>
      <c r="CI321" s="159"/>
      <c r="CJ321" s="159"/>
      <c r="CK321" s="159"/>
      <c r="CL321" s="159"/>
      <c r="CM321" s="159"/>
      <c r="CN321" s="159"/>
      <c r="CO321" s="159"/>
      <c r="CP321" s="159"/>
      <c r="CQ321" s="159"/>
      <c r="CR321" s="159"/>
      <c r="CS321" s="159"/>
      <c r="CT321" s="159"/>
      <c r="CU321" s="159"/>
      <c r="CV321" s="159"/>
      <c r="CW321" s="159"/>
      <c r="CX321" s="159"/>
      <c r="CY321" s="159"/>
      <c r="CZ321" s="159"/>
      <c r="DA321" s="223"/>
    </row>
    <row r="322" spans="2:105" x14ac:dyDescent="0.25">
      <c r="B322" s="222"/>
      <c r="C322" s="159" t="s">
        <v>2411</v>
      </c>
      <c r="D322" s="159" t="s">
        <v>2412</v>
      </c>
      <c r="E322" s="159" t="s">
        <v>320</v>
      </c>
      <c r="F322" s="159" t="s">
        <v>291</v>
      </c>
      <c r="G322" s="159"/>
      <c r="H322" s="159" t="s">
        <v>1098</v>
      </c>
      <c r="I322" s="159"/>
      <c r="J322" s="159" t="s">
        <v>1342</v>
      </c>
      <c r="K322" s="159" t="s">
        <v>1428</v>
      </c>
      <c r="L322" s="159" t="s">
        <v>4054</v>
      </c>
      <c r="M322" s="159" t="s">
        <v>4263</v>
      </c>
      <c r="N322" s="159" t="s">
        <v>1342</v>
      </c>
      <c r="O322" s="159" t="s">
        <v>1363</v>
      </c>
      <c r="P322" s="159" t="s">
        <v>1328</v>
      </c>
      <c r="Q322" s="159" t="s">
        <v>13</v>
      </c>
      <c r="R322" s="159" t="s">
        <v>1327</v>
      </c>
      <c r="S322" s="159" t="s">
        <v>1691</v>
      </c>
      <c r="T322" s="159" t="s">
        <v>321</v>
      </c>
      <c r="U322" s="159" t="s">
        <v>321</v>
      </c>
      <c r="V322" s="159"/>
      <c r="W322" s="159"/>
      <c r="X322" s="159"/>
      <c r="Y322" s="159"/>
      <c r="Z322" s="159"/>
      <c r="AA322" s="159"/>
      <c r="AB322" s="159"/>
      <c r="AC322" s="159"/>
      <c r="AD322" s="159"/>
      <c r="AE322" s="159"/>
      <c r="AF322" s="159"/>
      <c r="AG322" s="159"/>
      <c r="AH322" s="159"/>
      <c r="AI322" s="159"/>
      <c r="AJ322" s="159"/>
      <c r="AK322" s="159" t="s">
        <v>1342</v>
      </c>
      <c r="AL322" s="159" t="s">
        <v>1346</v>
      </c>
      <c r="AM322" s="159" t="s">
        <v>1342</v>
      </c>
      <c r="AN322" s="159" t="s">
        <v>1505</v>
      </c>
      <c r="AO322" s="159" t="s">
        <v>321</v>
      </c>
      <c r="AP322" s="159" t="s">
        <v>4264</v>
      </c>
      <c r="AQ322" s="159" t="s">
        <v>1983</v>
      </c>
      <c r="AR322" s="159" t="s">
        <v>1484</v>
      </c>
      <c r="AS322" s="159" t="s">
        <v>1349</v>
      </c>
      <c r="AT322" s="159"/>
      <c r="AU322" s="159" t="s">
        <v>4054</v>
      </c>
      <c r="AV322" s="159" t="s">
        <v>1352</v>
      </c>
      <c r="AW322" s="159" t="s">
        <v>1662</v>
      </c>
      <c r="AX322" s="159" t="s">
        <v>1435</v>
      </c>
      <c r="AY322" s="159" t="s">
        <v>3202</v>
      </c>
      <c r="AZ322" s="159" t="s">
        <v>1545</v>
      </c>
      <c r="BA322" s="159" t="s">
        <v>4265</v>
      </c>
      <c r="BB322" s="159" t="s">
        <v>2520</v>
      </c>
      <c r="BC322" s="159" t="s">
        <v>2189</v>
      </c>
      <c r="BD322" s="159" t="s">
        <v>1401</v>
      </c>
      <c r="BE322" s="159" t="s">
        <v>2617</v>
      </c>
      <c r="BF322" s="159" t="s">
        <v>1509</v>
      </c>
      <c r="BG322" s="159" t="s">
        <v>1694</v>
      </c>
      <c r="BH322" s="159" t="s">
        <v>1359</v>
      </c>
      <c r="BI322" s="159" t="s">
        <v>4266</v>
      </c>
      <c r="BJ322" s="159"/>
      <c r="BK322" s="159"/>
      <c r="BL322" s="159"/>
      <c r="BM322" s="159"/>
      <c r="BN322" s="159"/>
      <c r="BO322" s="159"/>
      <c r="BP322" s="159"/>
      <c r="BQ322" s="159"/>
      <c r="BR322" s="159"/>
      <c r="BS322" s="159"/>
      <c r="BT322" s="159"/>
      <c r="BU322" s="159"/>
      <c r="BV322" s="159"/>
      <c r="BW322" s="159"/>
      <c r="BX322" s="159"/>
      <c r="BY322" s="159"/>
      <c r="BZ322" s="159"/>
      <c r="CA322" s="159"/>
      <c r="CB322" s="159"/>
      <c r="CC322" s="159"/>
      <c r="CD322" s="159"/>
      <c r="CE322" s="159"/>
      <c r="CF322" s="159"/>
      <c r="CG322" s="159"/>
      <c r="CH322" s="159"/>
      <c r="CI322" s="159"/>
      <c r="CJ322" s="159"/>
      <c r="CK322" s="159"/>
      <c r="CL322" s="159"/>
      <c r="CM322" s="159"/>
      <c r="CN322" s="159"/>
      <c r="CO322" s="159"/>
      <c r="CP322" s="159"/>
      <c r="CQ322" s="159"/>
      <c r="CR322" s="159"/>
      <c r="CS322" s="159"/>
      <c r="CT322" s="159"/>
      <c r="CU322" s="159"/>
      <c r="CV322" s="159"/>
      <c r="CW322" s="159"/>
      <c r="CX322" s="159"/>
      <c r="CY322" s="159"/>
      <c r="CZ322" s="159"/>
      <c r="DA322" s="223"/>
    </row>
    <row r="323" spans="2:105" x14ac:dyDescent="0.25">
      <c r="B323" s="222"/>
      <c r="C323" s="159" t="s">
        <v>2424</v>
      </c>
      <c r="D323" s="159" t="s">
        <v>2425</v>
      </c>
      <c r="E323" s="159" t="s">
        <v>933</v>
      </c>
      <c r="F323" s="159" t="s">
        <v>934</v>
      </c>
      <c r="G323" s="159"/>
      <c r="H323" s="159" t="s">
        <v>1098</v>
      </c>
      <c r="I323" s="159"/>
      <c r="J323" s="159" t="s">
        <v>1342</v>
      </c>
      <c r="K323" s="159" t="s">
        <v>1586</v>
      </c>
      <c r="L323" s="159" t="s">
        <v>4267</v>
      </c>
      <c r="M323" s="159" t="s">
        <v>3361</v>
      </c>
      <c r="N323" s="159" t="s">
        <v>1342</v>
      </c>
      <c r="O323" s="159" t="s">
        <v>1363</v>
      </c>
      <c r="P323" s="159" t="s">
        <v>1328</v>
      </c>
      <c r="Q323" s="159" t="s">
        <v>13</v>
      </c>
      <c r="R323" s="159" t="s">
        <v>1327</v>
      </c>
      <c r="S323" s="159" t="s">
        <v>1691</v>
      </c>
      <c r="T323" s="159" t="s">
        <v>321</v>
      </c>
      <c r="U323" s="159" t="s">
        <v>321</v>
      </c>
      <c r="V323" s="159"/>
      <c r="W323" s="159"/>
      <c r="X323" s="159"/>
      <c r="Y323" s="159"/>
      <c r="Z323" s="159"/>
      <c r="AA323" s="159"/>
      <c r="AB323" s="159"/>
      <c r="AC323" s="159"/>
      <c r="AD323" s="159"/>
      <c r="AE323" s="159"/>
      <c r="AF323" s="159"/>
      <c r="AG323" s="159"/>
      <c r="AH323" s="159"/>
      <c r="AI323" s="159"/>
      <c r="AJ323" s="159"/>
      <c r="AK323" s="159" t="s">
        <v>1342</v>
      </c>
      <c r="AL323" s="159" t="s">
        <v>1346</v>
      </c>
      <c r="AM323" s="159" t="s">
        <v>1342</v>
      </c>
      <c r="AN323" s="159" t="s">
        <v>1505</v>
      </c>
      <c r="AO323" s="159" t="s">
        <v>321</v>
      </c>
      <c r="AP323" s="159" t="s">
        <v>4264</v>
      </c>
      <c r="AQ323" s="159" t="s">
        <v>1983</v>
      </c>
      <c r="AR323" s="159" t="s">
        <v>1484</v>
      </c>
      <c r="AS323" s="159" t="s">
        <v>1363</v>
      </c>
      <c r="AT323" s="159"/>
      <c r="AU323" s="159" t="s">
        <v>4267</v>
      </c>
      <c r="AV323" s="159" t="s">
        <v>1352</v>
      </c>
      <c r="AW323" s="159" t="s">
        <v>1692</v>
      </c>
      <c r="AX323" s="159" t="s">
        <v>1435</v>
      </c>
      <c r="AY323" s="159" t="s">
        <v>2267</v>
      </c>
      <c r="AZ323" s="159" t="s">
        <v>1545</v>
      </c>
      <c r="BA323" s="159" t="s">
        <v>2209</v>
      </c>
      <c r="BB323" s="159" t="s">
        <v>2520</v>
      </c>
      <c r="BC323" s="159" t="s">
        <v>4268</v>
      </c>
      <c r="BD323" s="159" t="s">
        <v>1401</v>
      </c>
      <c r="BE323" s="159" t="s">
        <v>4269</v>
      </c>
      <c r="BF323" s="159" t="s">
        <v>1509</v>
      </c>
      <c r="BG323" s="159" t="s">
        <v>2358</v>
      </c>
      <c r="BH323" s="159" t="s">
        <v>1359</v>
      </c>
      <c r="BI323" s="159" t="s">
        <v>2243</v>
      </c>
      <c r="BJ323" s="159"/>
      <c r="BK323" s="159"/>
      <c r="BL323" s="159"/>
      <c r="BM323" s="159"/>
      <c r="BN323" s="159"/>
      <c r="BO323" s="159"/>
      <c r="BP323" s="159"/>
      <c r="BQ323" s="159"/>
      <c r="BR323" s="159"/>
      <c r="BS323" s="159"/>
      <c r="BT323" s="159"/>
      <c r="BU323" s="159"/>
      <c r="BV323" s="159"/>
      <c r="BW323" s="159"/>
      <c r="BX323" s="159"/>
      <c r="BY323" s="159"/>
      <c r="BZ323" s="159"/>
      <c r="CA323" s="159"/>
      <c r="CB323" s="159"/>
      <c r="CC323" s="159"/>
      <c r="CD323" s="159"/>
      <c r="CE323" s="159"/>
      <c r="CF323" s="159"/>
      <c r="CG323" s="159"/>
      <c r="CH323" s="159"/>
      <c r="CI323" s="159"/>
      <c r="CJ323" s="159"/>
      <c r="CK323" s="159"/>
      <c r="CL323" s="159"/>
      <c r="CM323" s="159"/>
      <c r="CN323" s="159"/>
      <c r="CO323" s="159"/>
      <c r="CP323" s="159"/>
      <c r="CQ323" s="159"/>
      <c r="CR323" s="159"/>
      <c r="CS323" s="159"/>
      <c r="CT323" s="159"/>
      <c r="CU323" s="159"/>
      <c r="CV323" s="159"/>
      <c r="CW323" s="159"/>
      <c r="CX323" s="159"/>
      <c r="CY323" s="159"/>
      <c r="CZ323" s="159"/>
      <c r="DA323" s="223"/>
    </row>
    <row r="324" spans="2:105" x14ac:dyDescent="0.25">
      <c r="B324" s="222"/>
      <c r="C324" s="159" t="s">
        <v>2417</v>
      </c>
      <c r="D324" s="159" t="s">
        <v>2418</v>
      </c>
      <c r="E324" s="159" t="s">
        <v>324</v>
      </c>
      <c r="F324" s="159" t="s">
        <v>325</v>
      </c>
      <c r="G324" s="159"/>
      <c r="H324" s="159" t="s">
        <v>1098</v>
      </c>
      <c r="I324" s="159"/>
      <c r="J324" s="159" t="s">
        <v>1342</v>
      </c>
      <c r="K324" s="159" t="s">
        <v>1470</v>
      </c>
      <c r="L324" s="159" t="s">
        <v>4270</v>
      </c>
      <c r="M324" s="159" t="s">
        <v>4271</v>
      </c>
      <c r="N324" s="159" t="s">
        <v>1342</v>
      </c>
      <c r="O324" s="159" t="s">
        <v>1344</v>
      </c>
      <c r="P324" s="159" t="s">
        <v>1326</v>
      </c>
      <c r="Q324" s="159" t="s">
        <v>1236</v>
      </c>
      <c r="R324" s="159" t="s">
        <v>1327</v>
      </c>
      <c r="S324" s="159" t="s">
        <v>1691</v>
      </c>
      <c r="T324" s="159" t="s">
        <v>321</v>
      </c>
      <c r="U324" s="159" t="s">
        <v>321</v>
      </c>
      <c r="V324" s="159"/>
      <c r="W324" s="159"/>
      <c r="X324" s="159"/>
      <c r="Y324" s="159"/>
      <c r="Z324" s="159"/>
      <c r="AA324" s="159"/>
      <c r="AB324" s="159"/>
      <c r="AC324" s="159"/>
      <c r="AD324" s="159"/>
      <c r="AE324" s="159"/>
      <c r="AF324" s="159"/>
      <c r="AG324" s="159"/>
      <c r="AH324" s="159"/>
      <c r="AI324" s="159"/>
      <c r="AJ324" s="159"/>
      <c r="AK324" s="159" t="s">
        <v>1342</v>
      </c>
      <c r="AL324" s="159" t="s">
        <v>1346</v>
      </c>
      <c r="AM324" s="159" t="s">
        <v>1342</v>
      </c>
      <c r="AN324" s="159" t="s">
        <v>1505</v>
      </c>
      <c r="AO324" s="159" t="s">
        <v>321</v>
      </c>
      <c r="AP324" s="159" t="s">
        <v>4264</v>
      </c>
      <c r="AQ324" s="159" t="s">
        <v>1983</v>
      </c>
      <c r="AR324" s="159" t="s">
        <v>1484</v>
      </c>
      <c r="AS324" s="159" t="s">
        <v>1344</v>
      </c>
      <c r="AT324" s="159"/>
      <c r="AU324" s="159" t="s">
        <v>4270</v>
      </c>
      <c r="AV324" s="159" t="s">
        <v>1352</v>
      </c>
      <c r="AW324" s="159" t="s">
        <v>2200</v>
      </c>
      <c r="AX324" s="159" t="s">
        <v>1435</v>
      </c>
      <c r="AY324" s="159" t="s">
        <v>3135</v>
      </c>
      <c r="AZ324" s="159" t="s">
        <v>1545</v>
      </c>
      <c r="BA324" s="159" t="s">
        <v>1809</v>
      </c>
      <c r="BB324" s="159" t="s">
        <v>2520</v>
      </c>
      <c r="BC324" s="159" t="s">
        <v>4272</v>
      </c>
      <c r="BD324" s="159" t="s">
        <v>1401</v>
      </c>
      <c r="BE324" s="159" t="s">
        <v>4273</v>
      </c>
      <c r="BF324" s="159" t="s">
        <v>1509</v>
      </c>
      <c r="BG324" s="159" t="s">
        <v>4274</v>
      </c>
      <c r="BH324" s="159" t="s">
        <v>1359</v>
      </c>
      <c r="BI324" s="159" t="s">
        <v>3568</v>
      </c>
      <c r="BJ324" s="159"/>
      <c r="BK324" s="159"/>
      <c r="BL324" s="159"/>
      <c r="BM324" s="159"/>
      <c r="BN324" s="159"/>
      <c r="BO324" s="159"/>
      <c r="BP324" s="159"/>
      <c r="BQ324" s="159"/>
      <c r="BR324" s="159"/>
      <c r="BS324" s="159"/>
      <c r="BT324" s="159"/>
      <c r="BU324" s="159"/>
      <c r="BV324" s="159"/>
      <c r="BW324" s="159"/>
      <c r="BX324" s="159"/>
      <c r="BY324" s="159"/>
      <c r="BZ324" s="159"/>
      <c r="CA324" s="159"/>
      <c r="CB324" s="159"/>
      <c r="CC324" s="159"/>
      <c r="CD324" s="159"/>
      <c r="CE324" s="159"/>
      <c r="CF324" s="159"/>
      <c r="CG324" s="159"/>
      <c r="CH324" s="159"/>
      <c r="CI324" s="159"/>
      <c r="CJ324" s="159"/>
      <c r="CK324" s="159"/>
      <c r="CL324" s="159"/>
      <c r="CM324" s="159"/>
      <c r="CN324" s="159"/>
      <c r="CO324" s="159"/>
      <c r="CP324" s="159"/>
      <c r="CQ324" s="159"/>
      <c r="CR324" s="159"/>
      <c r="CS324" s="159"/>
      <c r="CT324" s="159"/>
      <c r="CU324" s="159"/>
      <c r="CV324" s="159"/>
      <c r="CW324" s="159"/>
      <c r="CX324" s="159"/>
      <c r="CY324" s="159"/>
      <c r="CZ324" s="159"/>
      <c r="DA324" s="223"/>
    </row>
    <row r="325" spans="2:105" x14ac:dyDescent="0.25">
      <c r="B325" s="222"/>
      <c r="C325" s="159" t="s">
        <v>4275</v>
      </c>
      <c r="D325" s="159" t="s">
        <v>1399</v>
      </c>
      <c r="E325" s="159" t="s">
        <v>357</v>
      </c>
      <c r="F325" s="159" t="s">
        <v>314</v>
      </c>
      <c r="G325" s="159"/>
      <c r="H325" s="159" t="s">
        <v>1098</v>
      </c>
      <c r="I325" s="159"/>
      <c r="J325" s="159" t="s">
        <v>1342</v>
      </c>
      <c r="K325" s="159" t="s">
        <v>1394</v>
      </c>
      <c r="L325" s="159" t="s">
        <v>4276</v>
      </c>
      <c r="M325" s="159" t="s">
        <v>4277</v>
      </c>
      <c r="N325" s="159" t="s">
        <v>1342</v>
      </c>
      <c r="O325" s="159" t="s">
        <v>1397</v>
      </c>
      <c r="P325" s="159" t="s">
        <v>1333</v>
      </c>
      <c r="Q325" s="159" t="s">
        <v>117</v>
      </c>
      <c r="R325" s="159" t="s">
        <v>1327</v>
      </c>
      <c r="S325" s="159" t="s">
        <v>1691</v>
      </c>
      <c r="T325" s="159" t="s">
        <v>321</v>
      </c>
      <c r="U325" s="159" t="s">
        <v>321</v>
      </c>
      <c r="V325" s="159"/>
      <c r="W325" s="159"/>
      <c r="X325" s="159"/>
      <c r="Y325" s="159"/>
      <c r="Z325" s="159"/>
      <c r="AA325" s="159"/>
      <c r="AB325" s="159"/>
      <c r="AC325" s="159"/>
      <c r="AD325" s="159"/>
      <c r="AE325" s="159"/>
      <c r="AF325" s="159"/>
      <c r="AG325" s="159"/>
      <c r="AH325" s="159"/>
      <c r="AI325" s="159"/>
      <c r="AJ325" s="159"/>
      <c r="AK325" s="159" t="s">
        <v>1342</v>
      </c>
      <c r="AL325" s="159" t="s">
        <v>1346</v>
      </c>
      <c r="AM325" s="159" t="s">
        <v>1342</v>
      </c>
      <c r="AN325" s="159" t="s">
        <v>1505</v>
      </c>
      <c r="AO325" s="159" t="s">
        <v>321</v>
      </c>
      <c r="AP325" s="159" t="s">
        <v>4264</v>
      </c>
      <c r="AQ325" s="159" t="s">
        <v>1983</v>
      </c>
      <c r="AR325" s="159" t="s">
        <v>1484</v>
      </c>
      <c r="AS325" s="159" t="s">
        <v>1375</v>
      </c>
      <c r="AT325" s="159"/>
      <c r="AU325" s="159" t="s">
        <v>4276</v>
      </c>
      <c r="AV325" s="159" t="s">
        <v>1352</v>
      </c>
      <c r="AW325" s="159" t="s">
        <v>4278</v>
      </c>
      <c r="AX325" s="159" t="s">
        <v>1435</v>
      </c>
      <c r="AY325" s="159" t="s">
        <v>1723</v>
      </c>
      <c r="AZ325" s="159" t="s">
        <v>1545</v>
      </c>
      <c r="BA325" s="159" t="s">
        <v>4279</v>
      </c>
      <c r="BB325" s="159" t="s">
        <v>2520</v>
      </c>
      <c r="BC325" s="159" t="s">
        <v>4280</v>
      </c>
      <c r="BD325" s="159" t="s">
        <v>1401</v>
      </c>
      <c r="BE325" s="159" t="s">
        <v>4019</v>
      </c>
      <c r="BF325" s="159" t="s">
        <v>1509</v>
      </c>
      <c r="BG325" s="159" t="s">
        <v>2007</v>
      </c>
      <c r="BH325" s="159" t="s">
        <v>1359</v>
      </c>
      <c r="BI325" s="159" t="s">
        <v>4281</v>
      </c>
      <c r="BJ325" s="159"/>
      <c r="BK325" s="159"/>
      <c r="BL325" s="159"/>
      <c r="BM325" s="159"/>
      <c r="BN325" s="159"/>
      <c r="BO325" s="159"/>
      <c r="BP325" s="159"/>
      <c r="BQ325" s="159"/>
      <c r="BR325" s="159"/>
      <c r="BS325" s="159"/>
      <c r="BT325" s="159"/>
      <c r="BU325" s="159"/>
      <c r="BV325" s="159"/>
      <c r="BW325" s="159"/>
      <c r="BX325" s="159"/>
      <c r="BY325" s="159"/>
      <c r="BZ325" s="159"/>
      <c r="CA325" s="159"/>
      <c r="CB325" s="159"/>
      <c r="CC325" s="159"/>
      <c r="CD325" s="159"/>
      <c r="CE325" s="159"/>
      <c r="CF325" s="159"/>
      <c r="CG325" s="159"/>
      <c r="CH325" s="159"/>
      <c r="CI325" s="159"/>
      <c r="CJ325" s="159"/>
      <c r="CK325" s="159"/>
      <c r="CL325" s="159"/>
      <c r="CM325" s="159"/>
      <c r="CN325" s="159"/>
      <c r="CO325" s="159"/>
      <c r="CP325" s="159"/>
      <c r="CQ325" s="159"/>
      <c r="CR325" s="159"/>
      <c r="CS325" s="159"/>
      <c r="CT325" s="159"/>
      <c r="CU325" s="159"/>
      <c r="CV325" s="159"/>
      <c r="CW325" s="159"/>
      <c r="CX325" s="159"/>
      <c r="CY325" s="159"/>
      <c r="CZ325" s="159"/>
      <c r="DA325" s="223"/>
    </row>
    <row r="326" spans="2:105" x14ac:dyDescent="0.25">
      <c r="B326" s="222"/>
      <c r="C326" s="159" t="s">
        <v>2426</v>
      </c>
      <c r="D326" s="159" t="s">
        <v>2427</v>
      </c>
      <c r="E326" s="159" t="s">
        <v>326</v>
      </c>
      <c r="F326" s="159" t="s">
        <v>327</v>
      </c>
      <c r="G326" s="159"/>
      <c r="H326" s="159" t="s">
        <v>1098</v>
      </c>
      <c r="I326" s="159"/>
      <c r="J326" s="159" t="s">
        <v>1342</v>
      </c>
      <c r="K326" s="159" t="s">
        <v>1591</v>
      </c>
      <c r="L326" s="159" t="s">
        <v>4282</v>
      </c>
      <c r="M326" s="159" t="s">
        <v>1801</v>
      </c>
      <c r="N326" s="159" t="s">
        <v>1342</v>
      </c>
      <c r="O326" s="159" t="s">
        <v>1349</v>
      </c>
      <c r="P326" s="159" t="s">
        <v>1330</v>
      </c>
      <c r="Q326" s="159" t="s">
        <v>3</v>
      </c>
      <c r="R326" s="159" t="s">
        <v>1327</v>
      </c>
      <c r="S326" s="159" t="s">
        <v>1691</v>
      </c>
      <c r="T326" s="159" t="s">
        <v>321</v>
      </c>
      <c r="U326" s="159" t="s">
        <v>321</v>
      </c>
      <c r="V326" s="159"/>
      <c r="W326" s="159"/>
      <c r="X326" s="159"/>
      <c r="Y326" s="159"/>
      <c r="Z326" s="159"/>
      <c r="AA326" s="159"/>
      <c r="AB326" s="159"/>
      <c r="AC326" s="159"/>
      <c r="AD326" s="159"/>
      <c r="AE326" s="159"/>
      <c r="AF326" s="159"/>
      <c r="AG326" s="159"/>
      <c r="AH326" s="159"/>
      <c r="AI326" s="159"/>
      <c r="AJ326" s="159"/>
      <c r="AK326" s="159" t="s">
        <v>1342</v>
      </c>
      <c r="AL326" s="159" t="s">
        <v>1346</v>
      </c>
      <c r="AM326" s="159" t="s">
        <v>1342</v>
      </c>
      <c r="AN326" s="159" t="s">
        <v>1505</v>
      </c>
      <c r="AO326" s="159" t="s">
        <v>321</v>
      </c>
      <c r="AP326" s="159" t="s">
        <v>4264</v>
      </c>
      <c r="AQ326" s="159" t="s">
        <v>1983</v>
      </c>
      <c r="AR326" s="159" t="s">
        <v>1484</v>
      </c>
      <c r="AS326" s="159" t="s">
        <v>1384</v>
      </c>
      <c r="AT326" s="159"/>
      <c r="AU326" s="159" t="s">
        <v>4282</v>
      </c>
      <c r="AV326" s="159" t="s">
        <v>1352</v>
      </c>
      <c r="AW326" s="159" t="s">
        <v>1779</v>
      </c>
      <c r="AX326" s="159" t="s">
        <v>1435</v>
      </c>
      <c r="AY326" s="159" t="s">
        <v>2434</v>
      </c>
      <c r="AZ326" s="159" t="s">
        <v>1545</v>
      </c>
      <c r="BA326" s="159" t="s">
        <v>2821</v>
      </c>
      <c r="BB326" s="159" t="s">
        <v>2520</v>
      </c>
      <c r="BC326" s="159" t="s">
        <v>1819</v>
      </c>
      <c r="BD326" s="159" t="s">
        <v>1401</v>
      </c>
      <c r="BE326" s="159" t="s">
        <v>1467</v>
      </c>
      <c r="BF326" s="159" t="s">
        <v>1509</v>
      </c>
      <c r="BG326" s="159" t="s">
        <v>4283</v>
      </c>
      <c r="BH326" s="159" t="s">
        <v>1359</v>
      </c>
      <c r="BI326" s="159" t="s">
        <v>1790</v>
      </c>
      <c r="BJ326" s="159"/>
      <c r="BK326" s="159"/>
      <c r="BL326" s="159"/>
      <c r="BM326" s="159"/>
      <c r="BN326" s="159"/>
      <c r="BO326" s="159"/>
      <c r="BP326" s="159"/>
      <c r="BQ326" s="159"/>
      <c r="BR326" s="159"/>
      <c r="BS326" s="159"/>
      <c r="BT326" s="159"/>
      <c r="BU326" s="159"/>
      <c r="BV326" s="159"/>
      <c r="BW326" s="159"/>
      <c r="BX326" s="159"/>
      <c r="BY326" s="159"/>
      <c r="BZ326" s="159"/>
      <c r="CA326" s="159"/>
      <c r="CB326" s="159"/>
      <c r="CC326" s="159"/>
      <c r="CD326" s="159"/>
      <c r="CE326" s="159"/>
      <c r="CF326" s="159"/>
      <c r="CG326" s="159"/>
      <c r="CH326" s="159"/>
      <c r="CI326" s="159"/>
      <c r="CJ326" s="159"/>
      <c r="CK326" s="159"/>
      <c r="CL326" s="159"/>
      <c r="CM326" s="159"/>
      <c r="CN326" s="159"/>
      <c r="CO326" s="159"/>
      <c r="CP326" s="159"/>
      <c r="CQ326" s="159"/>
      <c r="CR326" s="159"/>
      <c r="CS326" s="159"/>
      <c r="CT326" s="159"/>
      <c r="CU326" s="159"/>
      <c r="CV326" s="159"/>
      <c r="CW326" s="159"/>
      <c r="CX326" s="159"/>
      <c r="CY326" s="159"/>
      <c r="CZ326" s="159"/>
      <c r="DA326" s="223"/>
    </row>
    <row r="327" spans="2:105" x14ac:dyDescent="0.25">
      <c r="B327" s="222"/>
      <c r="C327" s="159" t="s">
        <v>2421</v>
      </c>
      <c r="D327" s="159" t="s">
        <v>2422</v>
      </c>
      <c r="E327" s="159" t="s">
        <v>742</v>
      </c>
      <c r="F327" s="159" t="s">
        <v>741</v>
      </c>
      <c r="G327" s="159"/>
      <c r="H327" s="159" t="s">
        <v>1098</v>
      </c>
      <c r="I327" s="159"/>
      <c r="J327" s="159" t="s">
        <v>1342</v>
      </c>
      <c r="K327" s="159" t="s">
        <v>1602</v>
      </c>
      <c r="L327" s="159" t="s">
        <v>4284</v>
      </c>
      <c r="M327" s="159" t="s">
        <v>4285</v>
      </c>
      <c r="N327" s="159" t="s">
        <v>1342</v>
      </c>
      <c r="O327" s="159" t="s">
        <v>1348</v>
      </c>
      <c r="P327" s="159" t="s">
        <v>7</v>
      </c>
      <c r="Q327" s="159" t="s">
        <v>7</v>
      </c>
      <c r="R327" s="159" t="s">
        <v>1327</v>
      </c>
      <c r="S327" s="159" t="s">
        <v>1691</v>
      </c>
      <c r="T327" s="159" t="s">
        <v>321</v>
      </c>
      <c r="U327" s="159" t="s">
        <v>321</v>
      </c>
      <c r="V327" s="159"/>
      <c r="W327" s="159"/>
      <c r="X327" s="159"/>
      <c r="Y327" s="159"/>
      <c r="Z327" s="159"/>
      <c r="AA327" s="159"/>
      <c r="AB327" s="159"/>
      <c r="AC327" s="159"/>
      <c r="AD327" s="159"/>
      <c r="AE327" s="159"/>
      <c r="AF327" s="159"/>
      <c r="AG327" s="159"/>
      <c r="AH327" s="159"/>
      <c r="AI327" s="159"/>
      <c r="AJ327" s="159"/>
      <c r="AK327" s="159" t="s">
        <v>1342</v>
      </c>
      <c r="AL327" s="159" t="s">
        <v>1346</v>
      </c>
      <c r="AM327" s="159" t="s">
        <v>1342</v>
      </c>
      <c r="AN327" s="159" t="s">
        <v>1505</v>
      </c>
      <c r="AO327" s="159" t="s">
        <v>321</v>
      </c>
      <c r="AP327" s="159" t="s">
        <v>4264</v>
      </c>
      <c r="AQ327" s="159" t="s">
        <v>1983</v>
      </c>
      <c r="AR327" s="159" t="s">
        <v>1484</v>
      </c>
      <c r="AS327" s="159" t="s">
        <v>1477</v>
      </c>
      <c r="AT327" s="159"/>
      <c r="AU327" s="159" t="s">
        <v>4284</v>
      </c>
      <c r="AV327" s="159" t="s">
        <v>1352</v>
      </c>
      <c r="AW327" s="159" t="s">
        <v>1485</v>
      </c>
      <c r="AX327" s="159" t="s">
        <v>1435</v>
      </c>
      <c r="AY327" s="159" t="s">
        <v>3834</v>
      </c>
      <c r="AZ327" s="159" t="s">
        <v>1545</v>
      </c>
      <c r="BA327" s="159" t="s">
        <v>4286</v>
      </c>
      <c r="BB327" s="159" t="s">
        <v>2520</v>
      </c>
      <c r="BC327" s="159" t="s">
        <v>1696</v>
      </c>
      <c r="BD327" s="159" t="s">
        <v>1401</v>
      </c>
      <c r="BE327" s="159" t="s">
        <v>4287</v>
      </c>
      <c r="BF327" s="159" t="s">
        <v>1509</v>
      </c>
      <c r="BG327" s="159" t="s">
        <v>4288</v>
      </c>
      <c r="BH327" s="159" t="s">
        <v>1359</v>
      </c>
      <c r="BI327" s="159" t="s">
        <v>4289</v>
      </c>
      <c r="BJ327" s="159"/>
      <c r="BK327" s="159"/>
      <c r="BL327" s="159"/>
      <c r="BM327" s="159"/>
      <c r="BN327" s="159"/>
      <c r="BO327" s="159"/>
      <c r="BP327" s="159"/>
      <c r="BQ327" s="159"/>
      <c r="BR327" s="159"/>
      <c r="BS327" s="159"/>
      <c r="BT327" s="159"/>
      <c r="BU327" s="159"/>
      <c r="BV327" s="159"/>
      <c r="BW327" s="159"/>
      <c r="BX327" s="159"/>
      <c r="BY327" s="159"/>
      <c r="BZ327" s="159"/>
      <c r="CA327" s="159"/>
      <c r="CB327" s="159"/>
      <c r="CC327" s="159"/>
      <c r="CD327" s="159"/>
      <c r="CE327" s="159"/>
      <c r="CF327" s="159"/>
      <c r="CG327" s="159"/>
      <c r="CH327" s="159"/>
      <c r="CI327" s="159"/>
      <c r="CJ327" s="159"/>
      <c r="CK327" s="159"/>
      <c r="CL327" s="159"/>
      <c r="CM327" s="159"/>
      <c r="CN327" s="159"/>
      <c r="CO327" s="159"/>
      <c r="CP327" s="159"/>
      <c r="CQ327" s="159"/>
      <c r="CR327" s="159"/>
      <c r="CS327" s="159"/>
      <c r="CT327" s="159"/>
      <c r="CU327" s="159"/>
      <c r="CV327" s="159"/>
      <c r="CW327" s="159"/>
      <c r="CX327" s="159"/>
      <c r="CY327" s="159"/>
      <c r="CZ327" s="159"/>
      <c r="DA327" s="223"/>
    </row>
    <row r="328" spans="2:105" x14ac:dyDescent="0.25">
      <c r="B328" s="222"/>
      <c r="C328" s="159"/>
      <c r="D328" s="159" t="s">
        <v>2429</v>
      </c>
      <c r="E328" s="159"/>
      <c r="F328" s="159" t="s">
        <v>1329</v>
      </c>
      <c r="G328" s="159"/>
      <c r="H328" s="159" t="s">
        <v>1098</v>
      </c>
      <c r="I328" s="159"/>
      <c r="J328" s="159" t="s">
        <v>1342</v>
      </c>
      <c r="K328" s="159" t="s">
        <v>1369</v>
      </c>
      <c r="L328" s="159"/>
      <c r="M328" s="159"/>
      <c r="N328" s="159" t="s">
        <v>1342</v>
      </c>
      <c r="O328" s="159"/>
      <c r="P328" s="159"/>
      <c r="Q328" s="159"/>
      <c r="R328" s="159"/>
      <c r="S328" s="159" t="s">
        <v>1691</v>
      </c>
      <c r="T328" s="159" t="s">
        <v>321</v>
      </c>
      <c r="U328" s="159" t="s">
        <v>321</v>
      </c>
      <c r="V328" s="159"/>
      <c r="W328" s="159"/>
      <c r="X328" s="159"/>
      <c r="Y328" s="159"/>
      <c r="Z328" s="159"/>
      <c r="AA328" s="159"/>
      <c r="AB328" s="159"/>
      <c r="AC328" s="159"/>
      <c r="AD328" s="159"/>
      <c r="AE328" s="159"/>
      <c r="AF328" s="159"/>
      <c r="AG328" s="159"/>
      <c r="AH328" s="159"/>
      <c r="AI328" s="159"/>
      <c r="AJ328" s="159"/>
      <c r="AK328" s="159" t="s">
        <v>1342</v>
      </c>
      <c r="AL328" s="159" t="s">
        <v>1346</v>
      </c>
      <c r="AM328" s="159" t="s">
        <v>1342</v>
      </c>
      <c r="AN328" s="159" t="s">
        <v>1505</v>
      </c>
      <c r="AO328" s="159" t="s">
        <v>321</v>
      </c>
      <c r="AP328" s="159" t="s">
        <v>4264</v>
      </c>
      <c r="AQ328" s="159" t="s">
        <v>1983</v>
      </c>
      <c r="AR328" s="159" t="s">
        <v>1484</v>
      </c>
      <c r="AS328" s="159"/>
      <c r="AT328" s="159"/>
      <c r="AU328" s="159"/>
      <c r="AV328" s="159"/>
      <c r="AW328" s="159"/>
      <c r="AX328" s="159"/>
      <c r="AY328" s="159"/>
      <c r="AZ328" s="159"/>
      <c r="BA328" s="159"/>
      <c r="BB328" s="159"/>
      <c r="BC328" s="159"/>
      <c r="BD328" s="159"/>
      <c r="BE328" s="159"/>
      <c r="BF328" s="159"/>
      <c r="BG328" s="159"/>
      <c r="BH328" s="159"/>
      <c r="BI328" s="159"/>
      <c r="BJ328" s="159"/>
      <c r="BK328" s="159"/>
      <c r="BL328" s="159"/>
      <c r="BM328" s="159"/>
      <c r="BN328" s="159"/>
      <c r="BO328" s="159"/>
      <c r="BP328" s="159"/>
      <c r="BQ328" s="159"/>
      <c r="BR328" s="159"/>
      <c r="BS328" s="159"/>
      <c r="BT328" s="159"/>
      <c r="BU328" s="159"/>
      <c r="BV328" s="159"/>
      <c r="BW328" s="159"/>
      <c r="BX328" s="159"/>
      <c r="BY328" s="159"/>
      <c r="BZ328" s="159"/>
      <c r="CA328" s="159"/>
      <c r="CB328" s="159"/>
      <c r="CC328" s="159"/>
      <c r="CD328" s="159"/>
      <c r="CE328" s="159"/>
      <c r="CF328" s="159"/>
      <c r="CG328" s="159"/>
      <c r="CH328" s="159"/>
      <c r="CI328" s="159"/>
      <c r="CJ328" s="159"/>
      <c r="CK328" s="159"/>
      <c r="CL328" s="159"/>
      <c r="CM328" s="159"/>
      <c r="CN328" s="159"/>
      <c r="CO328" s="159"/>
      <c r="CP328" s="159"/>
      <c r="CQ328" s="159"/>
      <c r="CR328" s="159"/>
      <c r="CS328" s="159"/>
      <c r="CT328" s="159"/>
      <c r="CU328" s="159"/>
      <c r="CV328" s="159"/>
      <c r="CW328" s="159"/>
      <c r="CX328" s="159"/>
      <c r="CY328" s="159"/>
      <c r="CZ328" s="159"/>
      <c r="DA328" s="223"/>
    </row>
    <row r="329" spans="2:105" x14ac:dyDescent="0.25">
      <c r="B329" s="222"/>
      <c r="C329" s="159"/>
      <c r="D329" s="159" t="s">
        <v>2428</v>
      </c>
      <c r="E329" s="159"/>
      <c r="F329" s="159" t="s">
        <v>1329</v>
      </c>
      <c r="G329" s="159"/>
      <c r="H329" s="159" t="s">
        <v>1098</v>
      </c>
      <c r="I329" s="159"/>
      <c r="J329" s="159" t="s">
        <v>1342</v>
      </c>
      <c r="K329" s="159" t="s">
        <v>1382</v>
      </c>
      <c r="L329" s="159"/>
      <c r="M329" s="159"/>
      <c r="N329" s="159" t="s">
        <v>1342</v>
      </c>
      <c r="O329" s="159"/>
      <c r="P329" s="159"/>
      <c r="Q329" s="159"/>
      <c r="R329" s="159"/>
      <c r="S329" s="159" t="s">
        <v>1691</v>
      </c>
      <c r="T329" s="159" t="s">
        <v>321</v>
      </c>
      <c r="U329" s="159" t="s">
        <v>321</v>
      </c>
      <c r="V329" s="159"/>
      <c r="W329" s="159"/>
      <c r="X329" s="159"/>
      <c r="Y329" s="159"/>
      <c r="Z329" s="159"/>
      <c r="AA329" s="159"/>
      <c r="AB329" s="159"/>
      <c r="AC329" s="159"/>
      <c r="AD329" s="159"/>
      <c r="AE329" s="159"/>
      <c r="AF329" s="159"/>
      <c r="AG329" s="159"/>
      <c r="AH329" s="159"/>
      <c r="AI329" s="159"/>
      <c r="AJ329" s="159"/>
      <c r="AK329" s="159" t="s">
        <v>1342</v>
      </c>
      <c r="AL329" s="159" t="s">
        <v>1346</v>
      </c>
      <c r="AM329" s="159" t="s">
        <v>1342</v>
      </c>
      <c r="AN329" s="159" t="s">
        <v>1505</v>
      </c>
      <c r="AO329" s="159" t="s">
        <v>321</v>
      </c>
      <c r="AP329" s="159" t="s">
        <v>4264</v>
      </c>
      <c r="AQ329" s="159" t="s">
        <v>1983</v>
      </c>
      <c r="AR329" s="159" t="s">
        <v>1484</v>
      </c>
      <c r="AS329" s="159"/>
      <c r="AT329" s="159"/>
      <c r="AU329" s="159"/>
      <c r="AV329" s="159"/>
      <c r="AW329" s="159"/>
      <c r="AX329" s="159"/>
      <c r="AY329" s="159"/>
      <c r="AZ329" s="159"/>
      <c r="BA329" s="159"/>
      <c r="BB329" s="159"/>
      <c r="BC329" s="159"/>
      <c r="BD329" s="159"/>
      <c r="BE329" s="159"/>
      <c r="BF329" s="159"/>
      <c r="BG329" s="159"/>
      <c r="BH329" s="159"/>
      <c r="BI329" s="159"/>
      <c r="BJ329" s="159"/>
      <c r="BK329" s="159"/>
      <c r="BL329" s="159"/>
      <c r="BM329" s="159"/>
      <c r="BN329" s="159"/>
      <c r="BO329" s="159"/>
      <c r="BP329" s="159"/>
      <c r="BQ329" s="159"/>
      <c r="BR329" s="159"/>
      <c r="BS329" s="159"/>
      <c r="BT329" s="159"/>
      <c r="BU329" s="159"/>
      <c r="BV329" s="159"/>
      <c r="BW329" s="159"/>
      <c r="BX329" s="159"/>
      <c r="BY329" s="159"/>
      <c r="BZ329" s="159"/>
      <c r="CA329" s="159"/>
      <c r="CB329" s="159"/>
      <c r="CC329" s="159"/>
      <c r="CD329" s="159"/>
      <c r="CE329" s="159"/>
      <c r="CF329" s="159"/>
      <c r="CG329" s="159"/>
      <c r="CH329" s="159"/>
      <c r="CI329" s="159"/>
      <c r="CJ329" s="159"/>
      <c r="CK329" s="159"/>
      <c r="CL329" s="159"/>
      <c r="CM329" s="159"/>
      <c r="CN329" s="159"/>
      <c r="CO329" s="159"/>
      <c r="CP329" s="159"/>
      <c r="CQ329" s="159"/>
      <c r="CR329" s="159"/>
      <c r="CS329" s="159"/>
      <c r="CT329" s="159"/>
      <c r="CU329" s="159"/>
      <c r="CV329" s="159"/>
      <c r="CW329" s="159"/>
      <c r="CX329" s="159"/>
      <c r="CY329" s="159"/>
      <c r="CZ329" s="159"/>
      <c r="DA329" s="223"/>
    </row>
    <row r="330" spans="2:105" x14ac:dyDescent="0.25">
      <c r="B330" s="222"/>
      <c r="C330" s="159" t="s">
        <v>2435</v>
      </c>
      <c r="D330" s="159" t="s">
        <v>2436</v>
      </c>
      <c r="E330" s="159" t="s">
        <v>329</v>
      </c>
      <c r="F330" s="159" t="s">
        <v>277</v>
      </c>
      <c r="G330" s="159"/>
      <c r="H330" s="159" t="s">
        <v>1098</v>
      </c>
      <c r="I330" s="159"/>
      <c r="J330" s="159" t="s">
        <v>1342</v>
      </c>
      <c r="K330" s="159" t="s">
        <v>1382</v>
      </c>
      <c r="L330" s="159" t="s">
        <v>4290</v>
      </c>
      <c r="M330" s="159" t="s">
        <v>4291</v>
      </c>
      <c r="N330" s="159" t="s">
        <v>1342</v>
      </c>
      <c r="O330" s="159" t="s">
        <v>1375</v>
      </c>
      <c r="P330" s="159" t="s">
        <v>1331</v>
      </c>
      <c r="Q330" s="159" t="s">
        <v>26</v>
      </c>
      <c r="R330" s="159" t="s">
        <v>1327</v>
      </c>
      <c r="S330" s="159" t="s">
        <v>1434</v>
      </c>
      <c r="T330" s="159" t="s">
        <v>330</v>
      </c>
      <c r="U330" s="159" t="s">
        <v>330</v>
      </c>
      <c r="V330" s="159"/>
      <c r="W330" s="159"/>
      <c r="X330" s="159"/>
      <c r="Y330" s="159"/>
      <c r="Z330" s="159"/>
      <c r="AA330" s="159"/>
      <c r="AB330" s="159"/>
      <c r="AC330" s="159"/>
      <c r="AD330" s="159"/>
      <c r="AE330" s="159"/>
      <c r="AF330" s="159"/>
      <c r="AG330" s="159"/>
      <c r="AH330" s="159"/>
      <c r="AI330" s="159"/>
      <c r="AJ330" s="159"/>
      <c r="AK330" s="159" t="s">
        <v>1342</v>
      </c>
      <c r="AL330" s="159" t="s">
        <v>1346</v>
      </c>
      <c r="AM330" s="159" t="s">
        <v>1342</v>
      </c>
      <c r="AN330" s="159" t="s">
        <v>1443</v>
      </c>
      <c r="AO330" s="159" t="s">
        <v>330</v>
      </c>
      <c r="AP330" s="159" t="s">
        <v>1398</v>
      </c>
      <c r="AQ330" s="159" t="s">
        <v>1506</v>
      </c>
      <c r="AR330" s="159" t="s">
        <v>1477</v>
      </c>
      <c r="AS330" s="159" t="s">
        <v>1349</v>
      </c>
      <c r="AT330" s="159"/>
      <c r="AU330" s="159" t="s">
        <v>4290</v>
      </c>
      <c r="AV330" s="159" t="s">
        <v>1545</v>
      </c>
      <c r="AW330" s="159" t="s">
        <v>1676</v>
      </c>
      <c r="AX330" s="159" t="s">
        <v>1444</v>
      </c>
      <c r="AY330" s="159" t="s">
        <v>1593</v>
      </c>
      <c r="AZ330" s="159" t="s">
        <v>1401</v>
      </c>
      <c r="BA330" s="159" t="s">
        <v>4292</v>
      </c>
      <c r="BB330" s="159" t="s">
        <v>1441</v>
      </c>
      <c r="BC330" s="159" t="s">
        <v>3225</v>
      </c>
      <c r="BD330" s="159" t="s">
        <v>1509</v>
      </c>
      <c r="BE330" s="159" t="s">
        <v>1488</v>
      </c>
      <c r="BF330" s="159" t="s">
        <v>1359</v>
      </c>
      <c r="BG330" s="159" t="s">
        <v>4293</v>
      </c>
      <c r="BH330" s="159"/>
      <c r="BI330" s="159"/>
      <c r="BJ330" s="159"/>
      <c r="BK330" s="159"/>
      <c r="BL330" s="159"/>
      <c r="BM330" s="159"/>
      <c r="BN330" s="159"/>
      <c r="BO330" s="159"/>
      <c r="BP330" s="159"/>
      <c r="BQ330" s="159"/>
      <c r="BR330" s="159"/>
      <c r="BS330" s="159"/>
      <c r="BT330" s="159"/>
      <c r="BU330" s="159"/>
      <c r="BV330" s="159"/>
      <c r="BW330" s="159"/>
      <c r="BX330" s="159"/>
      <c r="BY330" s="159"/>
      <c r="BZ330" s="159"/>
      <c r="CA330" s="159"/>
      <c r="CB330" s="159"/>
      <c r="CC330" s="159"/>
      <c r="CD330" s="159"/>
      <c r="CE330" s="159"/>
      <c r="CF330" s="159"/>
      <c r="CG330" s="159"/>
      <c r="CH330" s="159"/>
      <c r="CI330" s="159"/>
      <c r="CJ330" s="159"/>
      <c r="CK330" s="159"/>
      <c r="CL330" s="159"/>
      <c r="CM330" s="159"/>
      <c r="CN330" s="159"/>
      <c r="CO330" s="159"/>
      <c r="CP330" s="159"/>
      <c r="CQ330" s="159"/>
      <c r="CR330" s="159"/>
      <c r="CS330" s="159"/>
      <c r="CT330" s="159"/>
      <c r="CU330" s="159"/>
      <c r="CV330" s="159"/>
      <c r="CW330" s="159"/>
      <c r="CX330" s="159"/>
      <c r="CY330" s="159"/>
      <c r="CZ330" s="159"/>
      <c r="DA330" s="223"/>
    </row>
    <row r="331" spans="2:105" x14ac:dyDescent="0.25">
      <c r="B331" s="222"/>
      <c r="C331" s="159" t="s">
        <v>2441</v>
      </c>
      <c r="D331" s="159" t="s">
        <v>1551</v>
      </c>
      <c r="E331" s="159" t="s">
        <v>331</v>
      </c>
      <c r="F331" s="159" t="s">
        <v>332</v>
      </c>
      <c r="G331" s="159"/>
      <c r="H331" s="159" t="s">
        <v>1098</v>
      </c>
      <c r="I331" s="159"/>
      <c r="J331" s="159" t="s">
        <v>1342</v>
      </c>
      <c r="K331" s="159" t="s">
        <v>1418</v>
      </c>
      <c r="L331" s="159" t="s">
        <v>4294</v>
      </c>
      <c r="M331" s="159" t="s">
        <v>4295</v>
      </c>
      <c r="N331" s="159" t="s">
        <v>1342</v>
      </c>
      <c r="O331" s="159" t="s">
        <v>1363</v>
      </c>
      <c r="P331" s="159" t="s">
        <v>1328</v>
      </c>
      <c r="Q331" s="159" t="s">
        <v>13</v>
      </c>
      <c r="R331" s="159" t="s">
        <v>1327</v>
      </c>
      <c r="S331" s="159" t="s">
        <v>1434</v>
      </c>
      <c r="T331" s="159" t="s">
        <v>330</v>
      </c>
      <c r="U331" s="159" t="s">
        <v>330</v>
      </c>
      <c r="V331" s="159"/>
      <c r="W331" s="159"/>
      <c r="X331" s="159"/>
      <c r="Y331" s="159"/>
      <c r="Z331" s="159"/>
      <c r="AA331" s="159"/>
      <c r="AB331" s="159"/>
      <c r="AC331" s="159"/>
      <c r="AD331" s="159"/>
      <c r="AE331" s="159"/>
      <c r="AF331" s="159"/>
      <c r="AG331" s="159"/>
      <c r="AH331" s="159"/>
      <c r="AI331" s="159"/>
      <c r="AJ331" s="159"/>
      <c r="AK331" s="159" t="s">
        <v>1342</v>
      </c>
      <c r="AL331" s="159" t="s">
        <v>1346</v>
      </c>
      <c r="AM331" s="159" t="s">
        <v>1342</v>
      </c>
      <c r="AN331" s="159" t="s">
        <v>1443</v>
      </c>
      <c r="AO331" s="159" t="s">
        <v>330</v>
      </c>
      <c r="AP331" s="159" t="s">
        <v>1398</v>
      </c>
      <c r="AQ331" s="159" t="s">
        <v>1506</v>
      </c>
      <c r="AR331" s="159" t="s">
        <v>1477</v>
      </c>
      <c r="AS331" s="159" t="s">
        <v>1363</v>
      </c>
      <c r="AT331" s="159"/>
      <c r="AU331" s="159" t="s">
        <v>4294</v>
      </c>
      <c r="AV331" s="159" t="s">
        <v>1545</v>
      </c>
      <c r="AW331" s="159" t="s">
        <v>2248</v>
      </c>
      <c r="AX331" s="159" t="s">
        <v>1444</v>
      </c>
      <c r="AY331" s="159" t="s">
        <v>2495</v>
      </c>
      <c r="AZ331" s="159" t="s">
        <v>1401</v>
      </c>
      <c r="BA331" s="159" t="s">
        <v>1595</v>
      </c>
      <c r="BB331" s="159" t="s">
        <v>1441</v>
      </c>
      <c r="BC331" s="159" t="s">
        <v>2243</v>
      </c>
      <c r="BD331" s="159" t="s">
        <v>1509</v>
      </c>
      <c r="BE331" s="159" t="s">
        <v>4296</v>
      </c>
      <c r="BF331" s="159" t="s">
        <v>1359</v>
      </c>
      <c r="BG331" s="159" t="s">
        <v>1790</v>
      </c>
      <c r="BH331" s="159"/>
      <c r="BI331" s="159"/>
      <c r="BJ331" s="159"/>
      <c r="BK331" s="159"/>
      <c r="BL331" s="159"/>
      <c r="BM331" s="159"/>
      <c r="BN331" s="159"/>
      <c r="BO331" s="159"/>
      <c r="BP331" s="159"/>
      <c r="BQ331" s="159"/>
      <c r="BR331" s="159"/>
      <c r="BS331" s="159"/>
      <c r="BT331" s="159"/>
      <c r="BU331" s="159"/>
      <c r="BV331" s="159"/>
      <c r="BW331" s="159"/>
      <c r="BX331" s="159"/>
      <c r="BY331" s="159"/>
      <c r="BZ331" s="159"/>
      <c r="CA331" s="159"/>
      <c r="CB331" s="159"/>
      <c r="CC331" s="159"/>
      <c r="CD331" s="159"/>
      <c r="CE331" s="159"/>
      <c r="CF331" s="159"/>
      <c r="CG331" s="159"/>
      <c r="CH331" s="159"/>
      <c r="CI331" s="159"/>
      <c r="CJ331" s="159"/>
      <c r="CK331" s="159"/>
      <c r="CL331" s="159"/>
      <c r="CM331" s="159"/>
      <c r="CN331" s="159"/>
      <c r="CO331" s="159"/>
      <c r="CP331" s="159"/>
      <c r="CQ331" s="159"/>
      <c r="CR331" s="159"/>
      <c r="CS331" s="159"/>
      <c r="CT331" s="159"/>
      <c r="CU331" s="159"/>
      <c r="CV331" s="159"/>
      <c r="CW331" s="159"/>
      <c r="CX331" s="159"/>
      <c r="CY331" s="159"/>
      <c r="CZ331" s="159"/>
      <c r="DA331" s="223"/>
    </row>
    <row r="332" spans="2:105" x14ac:dyDescent="0.25">
      <c r="B332" s="222"/>
      <c r="C332" s="159" t="s">
        <v>2430</v>
      </c>
      <c r="D332" s="159" t="s">
        <v>2431</v>
      </c>
      <c r="E332" s="159" t="s">
        <v>333</v>
      </c>
      <c r="F332" s="159" t="s">
        <v>334</v>
      </c>
      <c r="G332" s="159"/>
      <c r="H332" s="159" t="s">
        <v>1098</v>
      </c>
      <c r="I332" s="159"/>
      <c r="J332" s="159" t="s">
        <v>1342</v>
      </c>
      <c r="K332" s="159" t="s">
        <v>1426</v>
      </c>
      <c r="L332" s="159" t="s">
        <v>4260</v>
      </c>
      <c r="M332" s="159" t="s">
        <v>4259</v>
      </c>
      <c r="N332" s="159" t="s">
        <v>1342</v>
      </c>
      <c r="O332" s="159" t="s">
        <v>1349</v>
      </c>
      <c r="P332" s="159" t="s">
        <v>1330</v>
      </c>
      <c r="Q332" s="159" t="s">
        <v>3</v>
      </c>
      <c r="R332" s="159" t="s">
        <v>1327</v>
      </c>
      <c r="S332" s="159" t="s">
        <v>1434</v>
      </c>
      <c r="T332" s="159" t="s">
        <v>330</v>
      </c>
      <c r="U332" s="159" t="s">
        <v>330</v>
      </c>
      <c r="V332" s="159"/>
      <c r="W332" s="159"/>
      <c r="X332" s="159"/>
      <c r="Y332" s="159"/>
      <c r="Z332" s="159"/>
      <c r="AA332" s="159"/>
      <c r="AB332" s="159"/>
      <c r="AC332" s="159"/>
      <c r="AD332" s="159"/>
      <c r="AE332" s="159"/>
      <c r="AF332" s="159"/>
      <c r="AG332" s="159"/>
      <c r="AH332" s="159"/>
      <c r="AI332" s="159"/>
      <c r="AJ332" s="159"/>
      <c r="AK332" s="159" t="s">
        <v>1342</v>
      </c>
      <c r="AL332" s="159" t="s">
        <v>1346</v>
      </c>
      <c r="AM332" s="159" t="s">
        <v>1342</v>
      </c>
      <c r="AN332" s="159" t="s">
        <v>1443</v>
      </c>
      <c r="AO332" s="159" t="s">
        <v>330</v>
      </c>
      <c r="AP332" s="159" t="s">
        <v>1398</v>
      </c>
      <c r="AQ332" s="159" t="s">
        <v>1506</v>
      </c>
      <c r="AR332" s="159" t="s">
        <v>1477</v>
      </c>
      <c r="AS332" s="159" t="s">
        <v>1344</v>
      </c>
      <c r="AT332" s="159"/>
      <c r="AU332" s="159" t="s">
        <v>4260</v>
      </c>
      <c r="AV332" s="159" t="s">
        <v>1545</v>
      </c>
      <c r="AW332" s="159" t="s">
        <v>1568</v>
      </c>
      <c r="AX332" s="159" t="s">
        <v>1444</v>
      </c>
      <c r="AY332" s="159" t="s">
        <v>1839</v>
      </c>
      <c r="AZ332" s="159" t="s">
        <v>1401</v>
      </c>
      <c r="BA332" s="159" t="s">
        <v>4297</v>
      </c>
      <c r="BB332" s="159" t="s">
        <v>1441</v>
      </c>
      <c r="BC332" s="159" t="s">
        <v>4123</v>
      </c>
      <c r="BD332" s="159" t="s">
        <v>1509</v>
      </c>
      <c r="BE332" s="159" t="s">
        <v>4298</v>
      </c>
      <c r="BF332" s="159" t="s">
        <v>1359</v>
      </c>
      <c r="BG332" s="159" t="s">
        <v>4299</v>
      </c>
      <c r="BH332" s="159"/>
      <c r="BI332" s="159"/>
      <c r="BJ332" s="159"/>
      <c r="BK332" s="159"/>
      <c r="BL332" s="159"/>
      <c r="BM332" s="159"/>
      <c r="BN332" s="159"/>
      <c r="BO332" s="159"/>
      <c r="BP332" s="159"/>
      <c r="BQ332" s="159"/>
      <c r="BR332" s="159"/>
      <c r="BS332" s="159"/>
      <c r="BT332" s="159"/>
      <c r="BU332" s="159"/>
      <c r="BV332" s="159"/>
      <c r="BW332" s="159"/>
      <c r="BX332" s="159"/>
      <c r="BY332" s="159"/>
      <c r="BZ332" s="159"/>
      <c r="CA332" s="159"/>
      <c r="CB332" s="159"/>
      <c r="CC332" s="159"/>
      <c r="CD332" s="159"/>
      <c r="CE332" s="159"/>
      <c r="CF332" s="159"/>
      <c r="CG332" s="159"/>
      <c r="CH332" s="159"/>
      <c r="CI332" s="159"/>
      <c r="CJ332" s="159"/>
      <c r="CK332" s="159"/>
      <c r="CL332" s="159"/>
      <c r="CM332" s="159"/>
      <c r="CN332" s="159"/>
      <c r="CO332" s="159"/>
      <c r="CP332" s="159"/>
      <c r="CQ332" s="159"/>
      <c r="CR332" s="159"/>
      <c r="CS332" s="159"/>
      <c r="CT332" s="159"/>
      <c r="CU332" s="159"/>
      <c r="CV332" s="159"/>
      <c r="CW332" s="159"/>
      <c r="CX332" s="159"/>
      <c r="CY332" s="159"/>
      <c r="CZ332" s="159"/>
      <c r="DA332" s="223"/>
    </row>
    <row r="333" spans="2:105" x14ac:dyDescent="0.25">
      <c r="B333" s="222"/>
      <c r="C333" s="159"/>
      <c r="D333" s="159" t="s">
        <v>2444</v>
      </c>
      <c r="E333" s="159"/>
      <c r="F333" s="159" t="s">
        <v>1329</v>
      </c>
      <c r="G333" s="159"/>
      <c r="H333" s="159" t="s">
        <v>1098</v>
      </c>
      <c r="I333" s="159"/>
      <c r="J333" s="159" t="s">
        <v>1342</v>
      </c>
      <c r="K333" s="159" t="s">
        <v>1534</v>
      </c>
      <c r="L333" s="159"/>
      <c r="M333" s="159"/>
      <c r="N333" s="159" t="s">
        <v>1342</v>
      </c>
      <c r="O333" s="159"/>
      <c r="P333" s="159"/>
      <c r="Q333" s="159"/>
      <c r="R333" s="159"/>
      <c r="S333" s="159" t="s">
        <v>1434</v>
      </c>
      <c r="T333" s="159" t="s">
        <v>330</v>
      </c>
      <c r="U333" s="159" t="s">
        <v>330</v>
      </c>
      <c r="V333" s="159"/>
      <c r="W333" s="159"/>
      <c r="X333" s="159"/>
      <c r="Y333" s="159"/>
      <c r="Z333" s="159"/>
      <c r="AA333" s="159"/>
      <c r="AB333" s="159"/>
      <c r="AC333" s="159"/>
      <c r="AD333" s="159"/>
      <c r="AE333" s="159"/>
      <c r="AF333" s="159"/>
      <c r="AG333" s="159"/>
      <c r="AH333" s="159"/>
      <c r="AI333" s="159"/>
      <c r="AJ333" s="159"/>
      <c r="AK333" s="159" t="s">
        <v>1342</v>
      </c>
      <c r="AL333" s="159" t="s">
        <v>1346</v>
      </c>
      <c r="AM333" s="159" t="s">
        <v>1342</v>
      </c>
      <c r="AN333" s="159" t="s">
        <v>1443</v>
      </c>
      <c r="AO333" s="159" t="s">
        <v>330</v>
      </c>
      <c r="AP333" s="159" t="s">
        <v>1398</v>
      </c>
      <c r="AQ333" s="159" t="s">
        <v>1506</v>
      </c>
      <c r="AR333" s="159" t="s">
        <v>1477</v>
      </c>
      <c r="AS333" s="159"/>
      <c r="AT333" s="159"/>
      <c r="AU333" s="159"/>
      <c r="AV333" s="159"/>
      <c r="AW333" s="159"/>
      <c r="AX333" s="159"/>
      <c r="AY333" s="159"/>
      <c r="AZ333" s="159"/>
      <c r="BA333" s="159"/>
      <c r="BB333" s="159"/>
      <c r="BC333" s="159"/>
      <c r="BD333" s="159"/>
      <c r="BE333" s="159"/>
      <c r="BF333" s="159"/>
      <c r="BG333" s="159"/>
      <c r="BH333" s="159"/>
      <c r="BI333" s="159"/>
      <c r="BJ333" s="159"/>
      <c r="BK333" s="159"/>
      <c r="BL333" s="159"/>
      <c r="BM333" s="159"/>
      <c r="BN333" s="159"/>
      <c r="BO333" s="159"/>
      <c r="BP333" s="159"/>
      <c r="BQ333" s="159"/>
      <c r="BR333" s="159"/>
      <c r="BS333" s="159"/>
      <c r="BT333" s="159"/>
      <c r="BU333" s="159"/>
      <c r="BV333" s="159"/>
      <c r="BW333" s="159"/>
      <c r="BX333" s="159"/>
      <c r="BY333" s="159"/>
      <c r="BZ333" s="159"/>
      <c r="CA333" s="159"/>
      <c r="CB333" s="159"/>
      <c r="CC333" s="159"/>
      <c r="CD333" s="159"/>
      <c r="CE333" s="159"/>
      <c r="CF333" s="159"/>
      <c r="CG333" s="159"/>
      <c r="CH333" s="159"/>
      <c r="CI333" s="159"/>
      <c r="CJ333" s="159"/>
      <c r="CK333" s="159"/>
      <c r="CL333" s="159"/>
      <c r="CM333" s="159"/>
      <c r="CN333" s="159"/>
      <c r="CO333" s="159"/>
      <c r="CP333" s="159"/>
      <c r="CQ333" s="159"/>
      <c r="CR333" s="159"/>
      <c r="CS333" s="159"/>
      <c r="CT333" s="159"/>
      <c r="CU333" s="159"/>
      <c r="CV333" s="159"/>
      <c r="CW333" s="159"/>
      <c r="CX333" s="159"/>
      <c r="CY333" s="159"/>
      <c r="CZ333" s="159"/>
      <c r="DA333" s="223"/>
    </row>
    <row r="334" spans="2:105" x14ac:dyDescent="0.25">
      <c r="B334" s="222"/>
      <c r="C334" s="159"/>
      <c r="D334" s="159" t="s">
        <v>2443</v>
      </c>
      <c r="E334" s="159"/>
      <c r="F334" s="159" t="s">
        <v>1329</v>
      </c>
      <c r="G334" s="159"/>
      <c r="H334" s="159" t="s">
        <v>1098</v>
      </c>
      <c r="I334" s="159"/>
      <c r="J334" s="159" t="s">
        <v>1342</v>
      </c>
      <c r="K334" s="159" t="s">
        <v>1394</v>
      </c>
      <c r="L334" s="159"/>
      <c r="M334" s="159"/>
      <c r="N334" s="159" t="s">
        <v>1342</v>
      </c>
      <c r="O334" s="159"/>
      <c r="P334" s="159"/>
      <c r="Q334" s="159"/>
      <c r="R334" s="159"/>
      <c r="S334" s="159" t="s">
        <v>1434</v>
      </c>
      <c r="T334" s="159" t="s">
        <v>330</v>
      </c>
      <c r="U334" s="159" t="s">
        <v>330</v>
      </c>
      <c r="V334" s="159"/>
      <c r="W334" s="159"/>
      <c r="X334" s="159"/>
      <c r="Y334" s="159"/>
      <c r="Z334" s="159"/>
      <c r="AA334" s="159"/>
      <c r="AB334" s="159"/>
      <c r="AC334" s="159"/>
      <c r="AD334" s="159"/>
      <c r="AE334" s="159"/>
      <c r="AF334" s="159"/>
      <c r="AG334" s="159"/>
      <c r="AH334" s="159"/>
      <c r="AI334" s="159"/>
      <c r="AJ334" s="159"/>
      <c r="AK334" s="159" t="s">
        <v>1342</v>
      </c>
      <c r="AL334" s="159" t="s">
        <v>1346</v>
      </c>
      <c r="AM334" s="159" t="s">
        <v>1342</v>
      </c>
      <c r="AN334" s="159" t="s">
        <v>1443</v>
      </c>
      <c r="AO334" s="159" t="s">
        <v>330</v>
      </c>
      <c r="AP334" s="159" t="s">
        <v>1398</v>
      </c>
      <c r="AQ334" s="159" t="s">
        <v>1506</v>
      </c>
      <c r="AR334" s="159" t="s">
        <v>1477</v>
      </c>
      <c r="AS334" s="159"/>
      <c r="AT334" s="159"/>
      <c r="AU334" s="159"/>
      <c r="AV334" s="159"/>
      <c r="AW334" s="159"/>
      <c r="AX334" s="159"/>
      <c r="AY334" s="159"/>
      <c r="AZ334" s="159"/>
      <c r="BA334" s="159"/>
      <c r="BB334" s="159"/>
      <c r="BC334" s="159"/>
      <c r="BD334" s="159"/>
      <c r="BE334" s="159"/>
      <c r="BF334" s="159"/>
      <c r="BG334" s="159"/>
      <c r="BH334" s="159"/>
      <c r="BI334" s="159"/>
      <c r="BJ334" s="159"/>
      <c r="BK334" s="159"/>
      <c r="BL334" s="159"/>
      <c r="BM334" s="159"/>
      <c r="BN334" s="159"/>
      <c r="BO334" s="159"/>
      <c r="BP334" s="159"/>
      <c r="BQ334" s="159"/>
      <c r="BR334" s="159"/>
      <c r="BS334" s="159"/>
      <c r="BT334" s="159"/>
      <c r="BU334" s="159"/>
      <c r="BV334" s="159"/>
      <c r="BW334" s="159"/>
      <c r="BX334" s="159"/>
      <c r="BY334" s="159"/>
      <c r="BZ334" s="159"/>
      <c r="CA334" s="159"/>
      <c r="CB334" s="159"/>
      <c r="CC334" s="159"/>
      <c r="CD334" s="159"/>
      <c r="CE334" s="159"/>
      <c r="CF334" s="159"/>
      <c r="CG334" s="159"/>
      <c r="CH334" s="159"/>
      <c r="CI334" s="159"/>
      <c r="CJ334" s="159"/>
      <c r="CK334" s="159"/>
      <c r="CL334" s="159"/>
      <c r="CM334" s="159"/>
      <c r="CN334" s="159"/>
      <c r="CO334" s="159"/>
      <c r="CP334" s="159"/>
      <c r="CQ334" s="159"/>
      <c r="CR334" s="159"/>
      <c r="CS334" s="159"/>
      <c r="CT334" s="159"/>
      <c r="CU334" s="159"/>
      <c r="CV334" s="159"/>
      <c r="CW334" s="159"/>
      <c r="CX334" s="159"/>
      <c r="CY334" s="159"/>
      <c r="CZ334" s="159"/>
      <c r="DA334" s="223"/>
    </row>
    <row r="335" spans="2:105" x14ac:dyDescent="0.25">
      <c r="B335" s="222"/>
      <c r="C335" s="159"/>
      <c r="D335" s="159" t="s">
        <v>2447</v>
      </c>
      <c r="E335" s="159"/>
      <c r="F335" s="159" t="s">
        <v>1329</v>
      </c>
      <c r="G335" s="159"/>
      <c r="H335" s="159" t="s">
        <v>1098</v>
      </c>
      <c r="I335" s="159"/>
      <c r="J335" s="159" t="s">
        <v>1342</v>
      </c>
      <c r="K335" s="159"/>
      <c r="L335" s="159"/>
      <c r="M335" s="159"/>
      <c r="N335" s="159" t="s">
        <v>1342</v>
      </c>
      <c r="O335" s="159"/>
      <c r="P335" s="159"/>
      <c r="Q335" s="159"/>
      <c r="R335" s="159"/>
      <c r="S335" s="159" t="s">
        <v>2446</v>
      </c>
      <c r="T335" s="159" t="s">
        <v>874</v>
      </c>
      <c r="U335" s="159" t="s">
        <v>874</v>
      </c>
      <c r="V335" s="159"/>
      <c r="W335" s="159"/>
      <c r="X335" s="159"/>
      <c r="Y335" s="159"/>
      <c r="Z335" s="159"/>
      <c r="AA335" s="159"/>
      <c r="AB335" s="159"/>
      <c r="AC335" s="159"/>
      <c r="AD335" s="159"/>
      <c r="AE335" s="159"/>
      <c r="AF335" s="159"/>
      <c r="AG335" s="159"/>
      <c r="AH335" s="159"/>
      <c r="AI335" s="159"/>
      <c r="AJ335" s="159"/>
      <c r="AK335" s="159" t="s">
        <v>1342</v>
      </c>
      <c r="AL335" s="159" t="s">
        <v>1346</v>
      </c>
      <c r="AM335" s="159" t="s">
        <v>1342</v>
      </c>
      <c r="AN335" s="159" t="s">
        <v>1547</v>
      </c>
      <c r="AO335" s="159" t="s">
        <v>874</v>
      </c>
      <c r="AP335" s="159" t="s">
        <v>1398</v>
      </c>
      <c r="AQ335" s="159" t="s">
        <v>1506</v>
      </c>
      <c r="AR335" s="159" t="s">
        <v>1477</v>
      </c>
      <c r="AS335" s="159"/>
      <c r="AT335" s="159"/>
      <c r="AU335" s="159"/>
      <c r="AV335" s="159"/>
      <c r="AW335" s="159"/>
      <c r="AX335" s="159"/>
      <c r="AY335" s="159"/>
      <c r="AZ335" s="159"/>
      <c r="BA335" s="159"/>
      <c r="BB335" s="159"/>
      <c r="BC335" s="159"/>
      <c r="BD335" s="159"/>
      <c r="BE335" s="159"/>
      <c r="BF335" s="159"/>
      <c r="BG335" s="159"/>
      <c r="BH335" s="159"/>
      <c r="BI335" s="159"/>
      <c r="BJ335" s="159"/>
      <c r="BK335" s="159"/>
      <c r="BL335" s="159"/>
      <c r="BM335" s="159"/>
      <c r="BN335" s="159"/>
      <c r="BO335" s="159"/>
      <c r="BP335" s="159"/>
      <c r="BQ335" s="159"/>
      <c r="BR335" s="159"/>
      <c r="BS335" s="159"/>
      <c r="BT335" s="159"/>
      <c r="BU335" s="159"/>
      <c r="BV335" s="159"/>
      <c r="BW335" s="159"/>
      <c r="BX335" s="159"/>
      <c r="BY335" s="159"/>
      <c r="BZ335" s="159"/>
      <c r="CA335" s="159"/>
      <c r="CB335" s="159"/>
      <c r="CC335" s="159"/>
      <c r="CD335" s="159"/>
      <c r="CE335" s="159"/>
      <c r="CF335" s="159"/>
      <c r="CG335" s="159"/>
      <c r="CH335" s="159"/>
      <c r="CI335" s="159"/>
      <c r="CJ335" s="159"/>
      <c r="CK335" s="159"/>
      <c r="CL335" s="159"/>
      <c r="CM335" s="159"/>
      <c r="CN335" s="159"/>
      <c r="CO335" s="159"/>
      <c r="CP335" s="159"/>
      <c r="CQ335" s="159"/>
      <c r="CR335" s="159"/>
      <c r="CS335" s="159"/>
      <c r="CT335" s="159"/>
      <c r="CU335" s="159"/>
      <c r="CV335" s="159"/>
      <c r="CW335" s="159"/>
      <c r="CX335" s="159"/>
      <c r="CY335" s="159"/>
      <c r="CZ335" s="159"/>
      <c r="DA335" s="223"/>
    </row>
    <row r="336" spans="2:105" x14ac:dyDescent="0.25">
      <c r="B336" s="222"/>
      <c r="C336" s="159"/>
      <c r="D336" s="159" t="s">
        <v>2445</v>
      </c>
      <c r="E336" s="159"/>
      <c r="F336" s="159" t="s">
        <v>1329</v>
      </c>
      <c r="G336" s="159"/>
      <c r="H336" s="159" t="s">
        <v>1098</v>
      </c>
      <c r="I336" s="159"/>
      <c r="J336" s="159" t="s">
        <v>1342</v>
      </c>
      <c r="K336" s="159"/>
      <c r="L336" s="159"/>
      <c r="M336" s="159"/>
      <c r="N336" s="159" t="s">
        <v>1342</v>
      </c>
      <c r="O336" s="159"/>
      <c r="P336" s="159"/>
      <c r="Q336" s="159"/>
      <c r="R336" s="159"/>
      <c r="S336" s="159" t="s">
        <v>2446</v>
      </c>
      <c r="T336" s="159" t="s">
        <v>874</v>
      </c>
      <c r="U336" s="159" t="s">
        <v>874</v>
      </c>
      <c r="V336" s="159"/>
      <c r="W336" s="159"/>
      <c r="X336" s="159"/>
      <c r="Y336" s="159"/>
      <c r="Z336" s="159"/>
      <c r="AA336" s="159"/>
      <c r="AB336" s="159"/>
      <c r="AC336" s="159"/>
      <c r="AD336" s="159"/>
      <c r="AE336" s="159"/>
      <c r="AF336" s="159"/>
      <c r="AG336" s="159"/>
      <c r="AH336" s="159"/>
      <c r="AI336" s="159"/>
      <c r="AJ336" s="159"/>
      <c r="AK336" s="159" t="s">
        <v>1342</v>
      </c>
      <c r="AL336" s="159" t="s">
        <v>1346</v>
      </c>
      <c r="AM336" s="159" t="s">
        <v>1342</v>
      </c>
      <c r="AN336" s="159" t="s">
        <v>1547</v>
      </c>
      <c r="AO336" s="159" t="s">
        <v>874</v>
      </c>
      <c r="AP336" s="159" t="s">
        <v>1398</v>
      </c>
      <c r="AQ336" s="159" t="s">
        <v>1506</v>
      </c>
      <c r="AR336" s="159" t="s">
        <v>1477</v>
      </c>
      <c r="AS336" s="159"/>
      <c r="AT336" s="159"/>
      <c r="AU336" s="159"/>
      <c r="AV336" s="159"/>
      <c r="AW336" s="159"/>
      <c r="AX336" s="159"/>
      <c r="AY336" s="159"/>
      <c r="AZ336" s="159"/>
      <c r="BA336" s="159"/>
      <c r="BB336" s="159"/>
      <c r="BC336" s="159"/>
      <c r="BD336" s="159"/>
      <c r="BE336" s="159"/>
      <c r="BF336" s="159"/>
      <c r="BG336" s="159"/>
      <c r="BH336" s="159"/>
      <c r="BI336" s="159"/>
      <c r="BJ336" s="159"/>
      <c r="BK336" s="159"/>
      <c r="BL336" s="159"/>
      <c r="BM336" s="159"/>
      <c r="BN336" s="159"/>
      <c r="BO336" s="159"/>
      <c r="BP336" s="159"/>
      <c r="BQ336" s="159"/>
      <c r="BR336" s="159"/>
      <c r="BS336" s="159"/>
      <c r="BT336" s="159"/>
      <c r="BU336" s="159"/>
      <c r="BV336" s="159"/>
      <c r="BW336" s="159"/>
      <c r="BX336" s="159"/>
      <c r="BY336" s="159"/>
      <c r="BZ336" s="159"/>
      <c r="CA336" s="159"/>
      <c r="CB336" s="159"/>
      <c r="CC336" s="159"/>
      <c r="CD336" s="159"/>
      <c r="CE336" s="159"/>
      <c r="CF336" s="159"/>
      <c r="CG336" s="159"/>
      <c r="CH336" s="159"/>
      <c r="CI336" s="159"/>
      <c r="CJ336" s="159"/>
      <c r="CK336" s="159"/>
      <c r="CL336" s="159"/>
      <c r="CM336" s="159"/>
      <c r="CN336" s="159"/>
      <c r="CO336" s="159"/>
      <c r="CP336" s="159"/>
      <c r="CQ336" s="159"/>
      <c r="CR336" s="159"/>
      <c r="CS336" s="159"/>
      <c r="CT336" s="159"/>
      <c r="CU336" s="159"/>
      <c r="CV336" s="159"/>
      <c r="CW336" s="159"/>
      <c r="CX336" s="159"/>
      <c r="CY336" s="159"/>
      <c r="CZ336" s="159"/>
      <c r="DA336" s="223"/>
    </row>
    <row r="337" spans="2:105" x14ac:dyDescent="0.25">
      <c r="B337" s="222"/>
      <c r="C337" s="159"/>
      <c r="D337" s="159"/>
      <c r="E337" s="159"/>
      <c r="F337" s="159"/>
      <c r="G337" s="159"/>
      <c r="H337" s="159"/>
      <c r="I337" s="159"/>
      <c r="J337" s="159"/>
      <c r="K337" s="159"/>
      <c r="L337" s="159"/>
      <c r="M337" s="159"/>
      <c r="N337" s="159"/>
      <c r="O337" s="159"/>
      <c r="P337" s="159"/>
      <c r="Q337" s="159"/>
      <c r="R337" s="159"/>
      <c r="S337" s="159"/>
      <c r="T337" s="159"/>
      <c r="U337" s="159"/>
      <c r="V337" s="159"/>
      <c r="W337" s="159"/>
      <c r="X337" s="159"/>
      <c r="Y337" s="159"/>
      <c r="Z337" s="159"/>
      <c r="AA337" s="159"/>
      <c r="AB337" s="159"/>
      <c r="AC337" s="159"/>
      <c r="AD337" s="159"/>
      <c r="AE337" s="159"/>
      <c r="AF337" s="159"/>
      <c r="AG337" s="159"/>
      <c r="AH337" s="159"/>
      <c r="AI337" s="159"/>
      <c r="AJ337" s="159"/>
      <c r="AK337" s="159"/>
      <c r="AL337" s="159"/>
      <c r="AM337" s="159"/>
      <c r="AN337" s="159"/>
      <c r="AO337" s="159"/>
      <c r="AP337" s="159"/>
      <c r="AQ337" s="159"/>
      <c r="AR337" s="159"/>
      <c r="AS337" s="159"/>
      <c r="AT337" s="159"/>
      <c r="AU337" s="159"/>
      <c r="AV337" s="159"/>
      <c r="AW337" s="159"/>
      <c r="AX337" s="159"/>
      <c r="AY337" s="159"/>
      <c r="AZ337" s="159"/>
      <c r="BA337" s="159"/>
      <c r="BB337" s="159"/>
      <c r="BC337" s="159"/>
      <c r="BD337" s="159"/>
      <c r="BE337" s="159"/>
      <c r="BF337" s="159"/>
      <c r="BG337" s="159"/>
      <c r="BH337" s="159"/>
      <c r="BI337" s="159"/>
      <c r="BJ337" s="159"/>
      <c r="BK337" s="159"/>
      <c r="BL337" s="159"/>
      <c r="BM337" s="159"/>
      <c r="BN337" s="159"/>
      <c r="BO337" s="159"/>
      <c r="BP337" s="159"/>
      <c r="BQ337" s="159"/>
      <c r="BR337" s="159"/>
      <c r="BS337" s="159"/>
      <c r="BT337" s="159"/>
      <c r="BU337" s="159"/>
      <c r="BV337" s="159"/>
      <c r="BW337" s="159"/>
      <c r="BX337" s="159"/>
      <c r="BY337" s="159"/>
      <c r="BZ337" s="159"/>
      <c r="CA337" s="159"/>
      <c r="CB337" s="159"/>
      <c r="CC337" s="159"/>
      <c r="CD337" s="159"/>
      <c r="CE337" s="159"/>
      <c r="CF337" s="159"/>
      <c r="CG337" s="159"/>
      <c r="CH337" s="159"/>
      <c r="CI337" s="159"/>
      <c r="CJ337" s="159"/>
      <c r="CK337" s="159"/>
      <c r="CL337" s="159"/>
      <c r="CM337" s="159"/>
      <c r="CN337" s="159"/>
      <c r="CO337" s="159"/>
      <c r="CP337" s="159"/>
      <c r="CQ337" s="159"/>
      <c r="CR337" s="159"/>
      <c r="CS337" s="159"/>
      <c r="CT337" s="159"/>
      <c r="CU337" s="159"/>
      <c r="CV337" s="159"/>
      <c r="CW337" s="159"/>
      <c r="CX337" s="159"/>
      <c r="CY337" s="159"/>
      <c r="CZ337" s="159"/>
      <c r="DA337" s="223"/>
    </row>
    <row r="338" spans="2:105" x14ac:dyDescent="0.25">
      <c r="B338" s="222"/>
      <c r="C338" s="159"/>
      <c r="D338" s="159"/>
      <c r="E338" s="159"/>
      <c r="F338" s="159"/>
      <c r="G338" s="159"/>
      <c r="H338" s="159"/>
      <c r="I338" s="159"/>
      <c r="J338" s="159"/>
      <c r="K338" s="159"/>
      <c r="L338" s="159"/>
      <c r="M338" s="159"/>
      <c r="N338" s="159"/>
      <c r="O338" s="159"/>
      <c r="P338" s="159"/>
      <c r="Q338" s="159"/>
      <c r="R338" s="159"/>
      <c r="S338" s="159"/>
      <c r="T338" s="159"/>
      <c r="U338" s="159"/>
      <c r="V338" s="159"/>
      <c r="W338" s="159"/>
      <c r="X338" s="159"/>
      <c r="Y338" s="159"/>
      <c r="Z338" s="159"/>
      <c r="AA338" s="159"/>
      <c r="AB338" s="159"/>
      <c r="AC338" s="159"/>
      <c r="AD338" s="159"/>
      <c r="AE338" s="159"/>
      <c r="AF338" s="159"/>
      <c r="AG338" s="159"/>
      <c r="AH338" s="159"/>
      <c r="AI338" s="159"/>
      <c r="AJ338" s="159"/>
      <c r="AK338" s="159"/>
      <c r="AL338" s="159"/>
      <c r="AM338" s="159"/>
      <c r="AN338" s="159"/>
      <c r="AO338" s="159"/>
      <c r="AP338" s="159"/>
      <c r="AQ338" s="159"/>
      <c r="AR338" s="159"/>
      <c r="AS338" s="159"/>
      <c r="AT338" s="159"/>
      <c r="AU338" s="159"/>
      <c r="AV338" s="159"/>
      <c r="AW338" s="159"/>
      <c r="AX338" s="159"/>
      <c r="AY338" s="159"/>
      <c r="AZ338" s="159"/>
      <c r="BA338" s="159"/>
      <c r="BB338" s="159"/>
      <c r="BC338" s="159"/>
      <c r="BD338" s="159"/>
      <c r="BE338" s="159"/>
      <c r="BF338" s="159"/>
      <c r="BG338" s="159"/>
      <c r="BH338" s="159"/>
      <c r="BI338" s="159"/>
      <c r="BJ338" s="159"/>
      <c r="BK338" s="159"/>
      <c r="BL338" s="159"/>
      <c r="BM338" s="159"/>
      <c r="BN338" s="159"/>
      <c r="BO338" s="159"/>
      <c r="BP338" s="159"/>
      <c r="BQ338" s="159"/>
      <c r="BR338" s="159"/>
      <c r="BS338" s="159"/>
      <c r="BT338" s="159"/>
      <c r="BU338" s="159"/>
      <c r="BV338" s="159"/>
      <c r="BW338" s="159"/>
      <c r="BX338" s="159"/>
      <c r="BY338" s="159"/>
      <c r="BZ338" s="159"/>
      <c r="CA338" s="159"/>
      <c r="CB338" s="159"/>
      <c r="CC338" s="159"/>
      <c r="CD338" s="159"/>
      <c r="CE338" s="159"/>
      <c r="CF338" s="159"/>
      <c r="CG338" s="159"/>
      <c r="CH338" s="159"/>
      <c r="CI338" s="159"/>
      <c r="CJ338" s="159"/>
      <c r="CK338" s="159"/>
      <c r="CL338" s="159"/>
      <c r="CM338" s="159"/>
      <c r="CN338" s="159"/>
      <c r="CO338" s="159"/>
      <c r="CP338" s="159"/>
      <c r="CQ338" s="159"/>
      <c r="CR338" s="159"/>
      <c r="CS338" s="159"/>
      <c r="CT338" s="159"/>
      <c r="CU338" s="159"/>
      <c r="CV338" s="159"/>
      <c r="CW338" s="159"/>
      <c r="CX338" s="159"/>
      <c r="CY338" s="159"/>
      <c r="CZ338" s="159"/>
      <c r="DA338" s="223"/>
    </row>
    <row r="339" spans="2:105" x14ac:dyDescent="0.25">
      <c r="B339" s="222"/>
      <c r="C339" s="159"/>
      <c r="D339" s="159"/>
      <c r="E339" s="159"/>
      <c r="F339" s="159"/>
      <c r="G339" s="159"/>
      <c r="H339" s="159"/>
      <c r="I339" s="159"/>
      <c r="J339" s="159"/>
      <c r="K339" s="159"/>
      <c r="L339" s="159"/>
      <c r="M339" s="159"/>
      <c r="N339" s="159"/>
      <c r="O339" s="159"/>
      <c r="P339" s="159"/>
      <c r="Q339" s="159"/>
      <c r="R339" s="159"/>
      <c r="S339" s="159"/>
      <c r="T339" s="159"/>
      <c r="U339" s="159"/>
      <c r="V339" s="159"/>
      <c r="W339" s="159"/>
      <c r="X339" s="159"/>
      <c r="Y339" s="159"/>
      <c r="Z339" s="159"/>
      <c r="AA339" s="159"/>
      <c r="AB339" s="159"/>
      <c r="AC339" s="159"/>
      <c r="AD339" s="159"/>
      <c r="AE339" s="159"/>
      <c r="AF339" s="159"/>
      <c r="AG339" s="159"/>
      <c r="AH339" s="159"/>
      <c r="AI339" s="159"/>
      <c r="AJ339" s="159"/>
      <c r="AK339" s="159"/>
      <c r="AL339" s="159"/>
      <c r="AM339" s="159"/>
      <c r="AN339" s="159"/>
      <c r="AO339" s="159"/>
      <c r="AP339" s="159"/>
      <c r="AQ339" s="159"/>
      <c r="AR339" s="159"/>
      <c r="AS339" s="159"/>
      <c r="AT339" s="159"/>
      <c r="AU339" s="159"/>
      <c r="AV339" s="159"/>
      <c r="AW339" s="159"/>
      <c r="AX339" s="159"/>
      <c r="AY339" s="159"/>
      <c r="AZ339" s="159"/>
      <c r="BA339" s="159"/>
      <c r="BB339" s="159"/>
      <c r="BC339" s="159"/>
      <c r="BD339" s="159"/>
      <c r="BE339" s="159"/>
      <c r="BF339" s="159"/>
      <c r="BG339" s="159"/>
      <c r="BH339" s="159"/>
      <c r="BI339" s="159"/>
      <c r="BJ339" s="159"/>
      <c r="BK339" s="159"/>
      <c r="BL339" s="159"/>
      <c r="BM339" s="159"/>
      <c r="BN339" s="159"/>
      <c r="BO339" s="159"/>
      <c r="BP339" s="159"/>
      <c r="BQ339" s="159"/>
      <c r="BR339" s="159"/>
      <c r="BS339" s="159"/>
      <c r="BT339" s="159"/>
      <c r="BU339" s="159"/>
      <c r="BV339" s="159"/>
      <c r="BW339" s="159"/>
      <c r="BX339" s="159"/>
      <c r="BY339" s="159"/>
      <c r="BZ339" s="159"/>
      <c r="CA339" s="159"/>
      <c r="CB339" s="159"/>
      <c r="CC339" s="159"/>
      <c r="CD339" s="159"/>
      <c r="CE339" s="159"/>
      <c r="CF339" s="159"/>
      <c r="CG339" s="159"/>
      <c r="CH339" s="159"/>
      <c r="CI339" s="159"/>
      <c r="CJ339" s="159"/>
      <c r="CK339" s="159"/>
      <c r="CL339" s="159"/>
      <c r="CM339" s="159"/>
      <c r="CN339" s="159"/>
      <c r="CO339" s="159"/>
      <c r="CP339" s="159"/>
      <c r="CQ339" s="159"/>
      <c r="CR339" s="159"/>
      <c r="CS339" s="159"/>
      <c r="CT339" s="159"/>
      <c r="CU339" s="159"/>
      <c r="CV339" s="159"/>
      <c r="CW339" s="159"/>
      <c r="CX339" s="159"/>
      <c r="CY339" s="159"/>
      <c r="CZ339" s="159"/>
      <c r="DA339" s="223"/>
    </row>
    <row r="340" spans="2:105" x14ac:dyDescent="0.25">
      <c r="B340" s="222"/>
      <c r="C340" s="159"/>
      <c r="D340" s="159"/>
      <c r="E340" s="159"/>
      <c r="F340" s="159"/>
      <c r="G340" s="159"/>
      <c r="H340" s="159"/>
      <c r="I340" s="159"/>
      <c r="J340" s="159"/>
      <c r="K340" s="159"/>
      <c r="L340" s="159"/>
      <c r="M340" s="159"/>
      <c r="N340" s="159"/>
      <c r="O340" s="159"/>
      <c r="P340" s="159"/>
      <c r="Q340" s="159"/>
      <c r="R340" s="159"/>
      <c r="S340" s="159"/>
      <c r="T340" s="159"/>
      <c r="U340" s="159"/>
      <c r="V340" s="159"/>
      <c r="W340" s="159"/>
      <c r="X340" s="159"/>
      <c r="Y340" s="159"/>
      <c r="Z340" s="159"/>
      <c r="AA340" s="159"/>
      <c r="AB340" s="159"/>
      <c r="AC340" s="159"/>
      <c r="AD340" s="159"/>
      <c r="AE340" s="159"/>
      <c r="AF340" s="159"/>
      <c r="AG340" s="159"/>
      <c r="AH340" s="159"/>
      <c r="AI340" s="159"/>
      <c r="AJ340" s="159"/>
      <c r="AK340" s="159"/>
      <c r="AL340" s="159"/>
      <c r="AM340" s="159"/>
      <c r="AN340" s="159"/>
      <c r="AO340" s="159"/>
      <c r="AP340" s="159"/>
      <c r="AQ340" s="159"/>
      <c r="AR340" s="159"/>
      <c r="AS340" s="159"/>
      <c r="AT340" s="159"/>
      <c r="AU340" s="159"/>
      <c r="AV340" s="159"/>
      <c r="AW340" s="159"/>
      <c r="AX340" s="159"/>
      <c r="AY340" s="159"/>
      <c r="AZ340" s="159"/>
      <c r="BA340" s="159"/>
      <c r="BB340" s="159"/>
      <c r="BC340" s="159"/>
      <c r="BD340" s="159"/>
      <c r="BE340" s="159"/>
      <c r="BF340" s="159"/>
      <c r="BG340" s="159"/>
      <c r="BH340" s="159"/>
      <c r="BI340" s="159"/>
      <c r="BJ340" s="159"/>
      <c r="BK340" s="159"/>
      <c r="BL340" s="159"/>
      <c r="BM340" s="159"/>
      <c r="BN340" s="159"/>
      <c r="BO340" s="159"/>
      <c r="BP340" s="159"/>
      <c r="BQ340" s="159"/>
      <c r="BR340" s="159"/>
      <c r="BS340" s="159"/>
      <c r="BT340" s="159"/>
      <c r="BU340" s="159"/>
      <c r="BV340" s="159"/>
      <c r="BW340" s="159"/>
      <c r="BX340" s="159"/>
      <c r="BY340" s="159"/>
      <c r="BZ340" s="159"/>
      <c r="CA340" s="159"/>
      <c r="CB340" s="159"/>
      <c r="CC340" s="159"/>
      <c r="CD340" s="159"/>
      <c r="CE340" s="159"/>
      <c r="CF340" s="159"/>
      <c r="CG340" s="159"/>
      <c r="CH340" s="159"/>
      <c r="CI340" s="159"/>
      <c r="CJ340" s="159"/>
      <c r="CK340" s="159"/>
      <c r="CL340" s="159"/>
      <c r="CM340" s="159"/>
      <c r="CN340" s="159"/>
      <c r="CO340" s="159"/>
      <c r="CP340" s="159"/>
      <c r="CQ340" s="159"/>
      <c r="CR340" s="159"/>
      <c r="CS340" s="159"/>
      <c r="CT340" s="159"/>
      <c r="CU340" s="159"/>
      <c r="CV340" s="159"/>
      <c r="CW340" s="159"/>
      <c r="CX340" s="159"/>
      <c r="CY340" s="159"/>
      <c r="CZ340" s="159"/>
      <c r="DA340" s="223"/>
    </row>
    <row r="341" spans="2:105" x14ac:dyDescent="0.25">
      <c r="B341" s="222"/>
      <c r="C341" s="159"/>
      <c r="D341" s="159"/>
      <c r="E341" s="159"/>
      <c r="F341" s="159"/>
      <c r="G341" s="159"/>
      <c r="H341" s="159"/>
      <c r="I341" s="159"/>
      <c r="J341" s="159"/>
      <c r="K341" s="159"/>
      <c r="L341" s="159"/>
      <c r="M341" s="159"/>
      <c r="N341" s="159"/>
      <c r="O341" s="159"/>
      <c r="P341" s="159"/>
      <c r="Q341" s="159"/>
      <c r="R341" s="159"/>
      <c r="S341" s="159"/>
      <c r="T341" s="159"/>
      <c r="U341" s="159"/>
      <c r="V341" s="159"/>
      <c r="W341" s="159"/>
      <c r="X341" s="159"/>
      <c r="Y341" s="159"/>
      <c r="Z341" s="159"/>
      <c r="AA341" s="159"/>
      <c r="AB341" s="159"/>
      <c r="AC341" s="159"/>
      <c r="AD341" s="159"/>
      <c r="AE341" s="159"/>
      <c r="AF341" s="159"/>
      <c r="AG341" s="159"/>
      <c r="AH341" s="159"/>
      <c r="AI341" s="159"/>
      <c r="AJ341" s="159"/>
      <c r="AK341" s="159"/>
      <c r="AL341" s="159"/>
      <c r="AM341" s="159"/>
      <c r="AN341" s="159"/>
      <c r="AO341" s="159"/>
      <c r="AP341" s="159"/>
      <c r="AQ341" s="159"/>
      <c r="AR341" s="159"/>
      <c r="AS341" s="159"/>
      <c r="AT341" s="159"/>
      <c r="AU341" s="159"/>
      <c r="AV341" s="159"/>
      <c r="AW341" s="159"/>
      <c r="AX341" s="159"/>
      <c r="AY341" s="159"/>
      <c r="AZ341" s="159"/>
      <c r="BA341" s="159"/>
      <c r="BB341" s="159"/>
      <c r="BC341" s="159"/>
      <c r="BD341" s="159"/>
      <c r="BE341" s="159"/>
      <c r="BF341" s="159"/>
      <c r="BG341" s="159"/>
      <c r="BH341" s="159"/>
      <c r="BI341" s="159"/>
      <c r="BJ341" s="159"/>
      <c r="BK341" s="159"/>
      <c r="BL341" s="159"/>
      <c r="BM341" s="159"/>
      <c r="BN341" s="159"/>
      <c r="BO341" s="159"/>
      <c r="BP341" s="159"/>
      <c r="BQ341" s="159"/>
      <c r="BR341" s="159"/>
      <c r="BS341" s="159"/>
      <c r="BT341" s="159"/>
      <c r="BU341" s="159"/>
      <c r="BV341" s="159"/>
      <c r="BW341" s="159"/>
      <c r="BX341" s="159"/>
      <c r="BY341" s="159"/>
      <c r="BZ341" s="159"/>
      <c r="CA341" s="159"/>
      <c r="CB341" s="159"/>
      <c r="CC341" s="159"/>
      <c r="CD341" s="159"/>
      <c r="CE341" s="159"/>
      <c r="CF341" s="159"/>
      <c r="CG341" s="159"/>
      <c r="CH341" s="159"/>
      <c r="CI341" s="159"/>
      <c r="CJ341" s="159"/>
      <c r="CK341" s="159"/>
      <c r="CL341" s="159"/>
      <c r="CM341" s="159"/>
      <c r="CN341" s="159"/>
      <c r="CO341" s="159"/>
      <c r="CP341" s="159"/>
      <c r="CQ341" s="159"/>
      <c r="CR341" s="159"/>
      <c r="CS341" s="159"/>
      <c r="CT341" s="159"/>
      <c r="CU341" s="159"/>
      <c r="CV341" s="159"/>
      <c r="CW341" s="159"/>
      <c r="CX341" s="159"/>
      <c r="CY341" s="159"/>
      <c r="CZ341" s="159"/>
      <c r="DA341" s="223"/>
    </row>
    <row r="342" spans="2:105" x14ac:dyDescent="0.25">
      <c r="B342" s="222"/>
      <c r="C342" s="159"/>
      <c r="D342" s="159"/>
      <c r="E342" s="159"/>
      <c r="F342" s="159"/>
      <c r="G342" s="159"/>
      <c r="H342" s="159"/>
      <c r="I342" s="159"/>
      <c r="J342" s="159"/>
      <c r="K342" s="159"/>
      <c r="L342" s="159"/>
      <c r="M342" s="159"/>
      <c r="N342" s="159"/>
      <c r="O342" s="159"/>
      <c r="P342" s="159"/>
      <c r="Q342" s="159"/>
      <c r="R342" s="159"/>
      <c r="S342" s="159"/>
      <c r="T342" s="159"/>
      <c r="U342" s="159"/>
      <c r="V342" s="159"/>
      <c r="W342" s="159"/>
      <c r="X342" s="159"/>
      <c r="Y342" s="159"/>
      <c r="Z342" s="159"/>
      <c r="AA342" s="159"/>
      <c r="AB342" s="159"/>
      <c r="AC342" s="159"/>
      <c r="AD342" s="159"/>
      <c r="AE342" s="159"/>
      <c r="AF342" s="159"/>
      <c r="AG342" s="159"/>
      <c r="AH342" s="159"/>
      <c r="AI342" s="159"/>
      <c r="AJ342" s="159"/>
      <c r="AK342" s="159"/>
      <c r="AL342" s="159"/>
      <c r="AM342" s="159"/>
      <c r="AN342" s="159"/>
      <c r="AO342" s="159"/>
      <c r="AP342" s="159"/>
      <c r="AQ342" s="159"/>
      <c r="AR342" s="159"/>
      <c r="AS342" s="159"/>
      <c r="AT342" s="159"/>
      <c r="AU342" s="159"/>
      <c r="AV342" s="159"/>
      <c r="AW342" s="159"/>
      <c r="AX342" s="159"/>
      <c r="AY342" s="159"/>
      <c r="AZ342" s="159"/>
      <c r="BA342" s="159"/>
      <c r="BB342" s="159"/>
      <c r="BC342" s="159"/>
      <c r="BD342" s="159"/>
      <c r="BE342" s="159"/>
      <c r="BF342" s="159"/>
      <c r="BG342" s="159"/>
      <c r="BH342" s="159"/>
      <c r="BI342" s="159"/>
      <c r="BJ342" s="159"/>
      <c r="BK342" s="159"/>
      <c r="BL342" s="159"/>
      <c r="BM342" s="159"/>
      <c r="BN342" s="159"/>
      <c r="BO342" s="159"/>
      <c r="BP342" s="159"/>
      <c r="BQ342" s="159"/>
      <c r="BR342" s="159"/>
      <c r="BS342" s="159"/>
      <c r="BT342" s="159"/>
      <c r="BU342" s="159"/>
      <c r="BV342" s="159"/>
      <c r="BW342" s="159"/>
      <c r="BX342" s="159"/>
      <c r="BY342" s="159"/>
      <c r="BZ342" s="159"/>
      <c r="CA342" s="159"/>
      <c r="CB342" s="159"/>
      <c r="CC342" s="159"/>
      <c r="CD342" s="159"/>
      <c r="CE342" s="159"/>
      <c r="CF342" s="159"/>
      <c r="CG342" s="159"/>
      <c r="CH342" s="159"/>
      <c r="CI342" s="159"/>
      <c r="CJ342" s="159"/>
      <c r="CK342" s="159"/>
      <c r="CL342" s="159"/>
      <c r="CM342" s="159"/>
      <c r="CN342" s="159"/>
      <c r="CO342" s="159"/>
      <c r="CP342" s="159"/>
      <c r="CQ342" s="159"/>
      <c r="CR342" s="159"/>
      <c r="CS342" s="159"/>
      <c r="CT342" s="159"/>
      <c r="CU342" s="159"/>
      <c r="CV342" s="159"/>
      <c r="CW342" s="159"/>
      <c r="CX342" s="159"/>
      <c r="CY342" s="159"/>
      <c r="CZ342" s="159"/>
      <c r="DA342" s="223"/>
    </row>
    <row r="343" spans="2:105" x14ac:dyDescent="0.25">
      <c r="B343" s="222"/>
      <c r="C343" s="159"/>
      <c r="D343" s="159"/>
      <c r="E343" s="159"/>
      <c r="F343" s="159"/>
      <c r="G343" s="159"/>
      <c r="H343" s="159"/>
      <c r="I343" s="159"/>
      <c r="J343" s="159"/>
      <c r="K343" s="159"/>
      <c r="L343" s="159"/>
      <c r="M343" s="159"/>
      <c r="N343" s="159"/>
      <c r="O343" s="159"/>
      <c r="P343" s="159"/>
      <c r="Q343" s="159"/>
      <c r="R343" s="159"/>
      <c r="S343" s="159"/>
      <c r="T343" s="159"/>
      <c r="U343" s="159"/>
      <c r="V343" s="159"/>
      <c r="W343" s="159"/>
      <c r="X343" s="159"/>
      <c r="Y343" s="159"/>
      <c r="Z343" s="159"/>
      <c r="AA343" s="159"/>
      <c r="AB343" s="159"/>
      <c r="AC343" s="159"/>
      <c r="AD343" s="159"/>
      <c r="AE343" s="159"/>
      <c r="AF343" s="159"/>
      <c r="AG343" s="159"/>
      <c r="AH343" s="159"/>
      <c r="AI343" s="159"/>
      <c r="AJ343" s="159"/>
      <c r="AK343" s="159"/>
      <c r="AL343" s="159"/>
      <c r="AM343" s="159"/>
      <c r="AN343" s="159"/>
      <c r="AO343" s="159"/>
      <c r="AP343" s="159"/>
      <c r="AQ343" s="159"/>
      <c r="AR343" s="159"/>
      <c r="AS343" s="159"/>
      <c r="AT343" s="159"/>
      <c r="AU343" s="159"/>
      <c r="AV343" s="159"/>
      <c r="AW343" s="159"/>
      <c r="AX343" s="159"/>
      <c r="AY343" s="159"/>
      <c r="AZ343" s="159"/>
      <c r="BA343" s="159"/>
      <c r="BB343" s="159"/>
      <c r="BC343" s="159"/>
      <c r="BD343" s="159"/>
      <c r="BE343" s="159"/>
      <c r="BF343" s="159"/>
      <c r="BG343" s="159"/>
      <c r="BH343" s="159"/>
      <c r="BI343" s="159"/>
      <c r="BJ343" s="159"/>
      <c r="BK343" s="159"/>
      <c r="BL343" s="159"/>
      <c r="BM343" s="159"/>
      <c r="BN343" s="159"/>
      <c r="BO343" s="159"/>
      <c r="BP343" s="159"/>
      <c r="BQ343" s="159"/>
      <c r="BR343" s="159"/>
      <c r="BS343" s="159"/>
      <c r="BT343" s="159"/>
      <c r="BU343" s="159"/>
      <c r="BV343" s="159"/>
      <c r="BW343" s="159"/>
      <c r="BX343" s="159"/>
      <c r="BY343" s="159"/>
      <c r="BZ343" s="159"/>
      <c r="CA343" s="159"/>
      <c r="CB343" s="159"/>
      <c r="CC343" s="159"/>
      <c r="CD343" s="159"/>
      <c r="CE343" s="159"/>
      <c r="CF343" s="159"/>
      <c r="CG343" s="159"/>
      <c r="CH343" s="159"/>
      <c r="CI343" s="159"/>
      <c r="CJ343" s="159"/>
      <c r="CK343" s="159"/>
      <c r="CL343" s="159"/>
      <c r="CM343" s="159"/>
      <c r="CN343" s="159"/>
      <c r="CO343" s="159"/>
      <c r="CP343" s="159"/>
      <c r="CQ343" s="159"/>
      <c r="CR343" s="159"/>
      <c r="CS343" s="159"/>
      <c r="CT343" s="159"/>
      <c r="CU343" s="159"/>
      <c r="CV343" s="159"/>
      <c r="CW343" s="159"/>
      <c r="CX343" s="159"/>
      <c r="CY343" s="159"/>
      <c r="CZ343" s="159"/>
      <c r="DA343" s="223"/>
    </row>
    <row r="344" spans="2:105" x14ac:dyDescent="0.25">
      <c r="B344" s="222"/>
      <c r="C344" s="159"/>
      <c r="D344" s="159"/>
      <c r="E344" s="159"/>
      <c r="F344" s="159"/>
      <c r="G344" s="159"/>
      <c r="H344" s="159"/>
      <c r="I344" s="159"/>
      <c r="J344" s="159"/>
      <c r="K344" s="159"/>
      <c r="L344" s="159"/>
      <c r="M344" s="159"/>
      <c r="N344" s="159"/>
      <c r="O344" s="159"/>
      <c r="P344" s="159"/>
      <c r="Q344" s="159"/>
      <c r="R344" s="159"/>
      <c r="S344" s="159"/>
      <c r="T344" s="159"/>
      <c r="U344" s="159"/>
      <c r="V344" s="159"/>
      <c r="W344" s="159"/>
      <c r="X344" s="159"/>
      <c r="Y344" s="159"/>
      <c r="Z344" s="159"/>
      <c r="AA344" s="159"/>
      <c r="AB344" s="159"/>
      <c r="AC344" s="159"/>
      <c r="AD344" s="159"/>
      <c r="AE344" s="159"/>
      <c r="AF344" s="159"/>
      <c r="AG344" s="159"/>
      <c r="AH344" s="159"/>
      <c r="AI344" s="159"/>
      <c r="AJ344" s="159"/>
      <c r="AK344" s="159"/>
      <c r="AL344" s="159"/>
      <c r="AM344" s="159"/>
      <c r="AN344" s="159"/>
      <c r="AO344" s="159"/>
      <c r="AP344" s="159"/>
      <c r="AQ344" s="159"/>
      <c r="AR344" s="159"/>
      <c r="AS344" s="159"/>
      <c r="AT344" s="159"/>
      <c r="AU344" s="159"/>
      <c r="AV344" s="159"/>
      <c r="AW344" s="159"/>
      <c r="AX344" s="159"/>
      <c r="AY344" s="159"/>
      <c r="AZ344" s="159"/>
      <c r="BA344" s="159"/>
      <c r="BB344" s="159"/>
      <c r="BC344" s="159"/>
      <c r="BD344" s="159"/>
      <c r="BE344" s="159"/>
      <c r="BF344" s="159"/>
      <c r="BG344" s="159"/>
      <c r="BH344" s="159"/>
      <c r="BI344" s="159"/>
      <c r="BJ344" s="159"/>
      <c r="BK344" s="159"/>
      <c r="BL344" s="159"/>
      <c r="BM344" s="159"/>
      <c r="BN344" s="159"/>
      <c r="BO344" s="159"/>
      <c r="BP344" s="159"/>
      <c r="BQ344" s="159"/>
      <c r="BR344" s="159"/>
      <c r="BS344" s="159"/>
      <c r="BT344" s="159"/>
      <c r="BU344" s="159"/>
      <c r="BV344" s="159"/>
      <c r="BW344" s="159"/>
      <c r="BX344" s="159"/>
      <c r="BY344" s="159"/>
      <c r="BZ344" s="159"/>
      <c r="CA344" s="159"/>
      <c r="CB344" s="159"/>
      <c r="CC344" s="159"/>
      <c r="CD344" s="159"/>
      <c r="CE344" s="159"/>
      <c r="CF344" s="159"/>
      <c r="CG344" s="159"/>
      <c r="CH344" s="159"/>
      <c r="CI344" s="159"/>
      <c r="CJ344" s="159"/>
      <c r="CK344" s="159"/>
      <c r="CL344" s="159"/>
      <c r="CM344" s="159"/>
      <c r="CN344" s="159"/>
      <c r="CO344" s="159"/>
      <c r="CP344" s="159"/>
      <c r="CQ344" s="159"/>
      <c r="CR344" s="159"/>
      <c r="CS344" s="159"/>
      <c r="CT344" s="159"/>
      <c r="CU344" s="159"/>
      <c r="CV344" s="159"/>
      <c r="CW344" s="159"/>
      <c r="CX344" s="159"/>
      <c r="CY344" s="159"/>
      <c r="CZ344" s="159"/>
      <c r="DA344" s="223"/>
    </row>
    <row r="345" spans="2:105" x14ac:dyDescent="0.25">
      <c r="B345" s="222"/>
      <c r="C345" s="159"/>
      <c r="D345" s="159"/>
      <c r="E345" s="159"/>
      <c r="F345" s="159"/>
      <c r="G345" s="159"/>
      <c r="H345" s="159"/>
      <c r="I345" s="159"/>
      <c r="J345" s="159"/>
      <c r="K345" s="159"/>
      <c r="L345" s="159"/>
      <c r="M345" s="159"/>
      <c r="N345" s="159"/>
      <c r="O345" s="159"/>
      <c r="P345" s="159"/>
      <c r="Q345" s="159"/>
      <c r="R345" s="159"/>
      <c r="S345" s="159"/>
      <c r="T345" s="159"/>
      <c r="U345" s="159"/>
      <c r="V345" s="159"/>
      <c r="W345" s="159"/>
      <c r="X345" s="159"/>
      <c r="Y345" s="159"/>
      <c r="Z345" s="159"/>
      <c r="AA345" s="159"/>
      <c r="AB345" s="159"/>
      <c r="AC345" s="159"/>
      <c r="AD345" s="159"/>
      <c r="AE345" s="159"/>
      <c r="AF345" s="159"/>
      <c r="AG345" s="159"/>
      <c r="AH345" s="159"/>
      <c r="AI345" s="159"/>
      <c r="AJ345" s="159"/>
      <c r="AK345" s="159"/>
      <c r="AL345" s="159"/>
      <c r="AM345" s="159"/>
      <c r="AN345" s="159"/>
      <c r="AO345" s="159"/>
      <c r="AP345" s="159"/>
      <c r="AQ345" s="159"/>
      <c r="AR345" s="159"/>
      <c r="AS345" s="159"/>
      <c r="AT345" s="159"/>
      <c r="AU345" s="159"/>
      <c r="AV345" s="159"/>
      <c r="AW345" s="159"/>
      <c r="AX345" s="159"/>
      <c r="AY345" s="159"/>
      <c r="AZ345" s="159"/>
      <c r="BA345" s="159"/>
      <c r="BB345" s="159"/>
      <c r="BC345" s="159"/>
      <c r="BD345" s="159"/>
      <c r="BE345" s="159"/>
      <c r="BF345" s="159"/>
      <c r="BG345" s="159"/>
      <c r="BH345" s="159"/>
      <c r="BI345" s="159"/>
      <c r="BJ345" s="159"/>
      <c r="BK345" s="159"/>
      <c r="BL345" s="159"/>
      <c r="BM345" s="159"/>
      <c r="BN345" s="159"/>
      <c r="BO345" s="159"/>
      <c r="BP345" s="159"/>
      <c r="BQ345" s="159"/>
      <c r="BR345" s="159"/>
      <c r="BS345" s="159"/>
      <c r="BT345" s="159"/>
      <c r="BU345" s="159"/>
      <c r="BV345" s="159"/>
      <c r="BW345" s="159"/>
      <c r="BX345" s="159"/>
      <c r="BY345" s="159"/>
      <c r="BZ345" s="159"/>
      <c r="CA345" s="159"/>
      <c r="CB345" s="159"/>
      <c r="CC345" s="159"/>
      <c r="CD345" s="159"/>
      <c r="CE345" s="159"/>
      <c r="CF345" s="159"/>
      <c r="CG345" s="159"/>
      <c r="CH345" s="159"/>
      <c r="CI345" s="159"/>
      <c r="CJ345" s="159"/>
      <c r="CK345" s="159"/>
      <c r="CL345" s="159"/>
      <c r="CM345" s="159"/>
      <c r="CN345" s="159"/>
      <c r="CO345" s="159"/>
      <c r="CP345" s="159"/>
      <c r="CQ345" s="159"/>
      <c r="CR345" s="159"/>
      <c r="CS345" s="159"/>
      <c r="CT345" s="159"/>
      <c r="CU345" s="159"/>
      <c r="CV345" s="159"/>
      <c r="CW345" s="159"/>
      <c r="CX345" s="159"/>
      <c r="CY345" s="159"/>
      <c r="CZ345" s="159"/>
      <c r="DA345" s="223"/>
    </row>
    <row r="346" spans="2:105" x14ac:dyDescent="0.25">
      <c r="B346" s="222"/>
      <c r="C346" s="159"/>
      <c r="D346" s="159"/>
      <c r="E346" s="159"/>
      <c r="F346" s="159"/>
      <c r="G346" s="159"/>
      <c r="H346" s="159"/>
      <c r="I346" s="159"/>
      <c r="J346" s="159"/>
      <c r="K346" s="159"/>
      <c r="L346" s="159"/>
      <c r="M346" s="159"/>
      <c r="N346" s="159"/>
      <c r="O346" s="159"/>
      <c r="P346" s="159"/>
      <c r="Q346" s="159"/>
      <c r="R346" s="159"/>
      <c r="S346" s="159"/>
      <c r="T346" s="159"/>
      <c r="U346" s="159"/>
      <c r="V346" s="159"/>
      <c r="W346" s="159"/>
      <c r="X346" s="159"/>
      <c r="Y346" s="159"/>
      <c r="Z346" s="159"/>
      <c r="AA346" s="159"/>
      <c r="AB346" s="159"/>
      <c r="AC346" s="159"/>
      <c r="AD346" s="159"/>
      <c r="AE346" s="159"/>
      <c r="AF346" s="159"/>
      <c r="AG346" s="159"/>
      <c r="AH346" s="159"/>
      <c r="AI346" s="159"/>
      <c r="AJ346" s="159"/>
      <c r="AK346" s="159"/>
      <c r="AL346" s="159"/>
      <c r="AM346" s="159"/>
      <c r="AN346" s="159"/>
      <c r="AO346" s="159"/>
      <c r="AP346" s="159"/>
      <c r="AQ346" s="159"/>
      <c r="AR346" s="159"/>
      <c r="AS346" s="159"/>
      <c r="AT346" s="159"/>
      <c r="AU346" s="159"/>
      <c r="AV346" s="159"/>
      <c r="AW346" s="159"/>
      <c r="AX346" s="159"/>
      <c r="AY346" s="159"/>
      <c r="AZ346" s="159"/>
      <c r="BA346" s="159"/>
      <c r="BB346" s="159"/>
      <c r="BC346" s="159"/>
      <c r="BD346" s="159"/>
      <c r="BE346" s="159"/>
      <c r="BF346" s="159"/>
      <c r="BG346" s="159"/>
      <c r="BH346" s="159"/>
      <c r="BI346" s="159"/>
      <c r="BJ346" s="159"/>
      <c r="BK346" s="159"/>
      <c r="BL346" s="159"/>
      <c r="BM346" s="159"/>
      <c r="BN346" s="159"/>
      <c r="BO346" s="159"/>
      <c r="BP346" s="159"/>
      <c r="BQ346" s="159"/>
      <c r="BR346" s="159"/>
      <c r="BS346" s="159"/>
      <c r="BT346" s="159"/>
      <c r="BU346" s="159"/>
      <c r="BV346" s="159"/>
      <c r="BW346" s="159"/>
      <c r="BX346" s="159"/>
      <c r="BY346" s="159"/>
      <c r="BZ346" s="159"/>
      <c r="CA346" s="159"/>
      <c r="CB346" s="159"/>
      <c r="CC346" s="159"/>
      <c r="CD346" s="159"/>
      <c r="CE346" s="159"/>
      <c r="CF346" s="159"/>
      <c r="CG346" s="159"/>
      <c r="CH346" s="159"/>
      <c r="CI346" s="159"/>
      <c r="CJ346" s="159"/>
      <c r="CK346" s="159"/>
      <c r="CL346" s="159"/>
      <c r="CM346" s="159"/>
      <c r="CN346" s="159"/>
      <c r="CO346" s="159"/>
      <c r="CP346" s="159"/>
      <c r="CQ346" s="159"/>
      <c r="CR346" s="159"/>
      <c r="CS346" s="159"/>
      <c r="CT346" s="159"/>
      <c r="CU346" s="159"/>
      <c r="CV346" s="159"/>
      <c r="CW346" s="159"/>
      <c r="CX346" s="159"/>
      <c r="CY346" s="159"/>
      <c r="CZ346" s="159"/>
      <c r="DA346" s="223"/>
    </row>
    <row r="347" spans="2:105" x14ac:dyDescent="0.25">
      <c r="B347" s="222"/>
      <c r="C347" s="159"/>
      <c r="D347" s="159"/>
      <c r="E347" s="159"/>
      <c r="F347" s="159"/>
      <c r="G347" s="159"/>
      <c r="H347" s="159"/>
      <c r="I347" s="159"/>
      <c r="J347" s="159"/>
      <c r="K347" s="159"/>
      <c r="L347" s="159"/>
      <c r="M347" s="159"/>
      <c r="N347" s="159"/>
      <c r="O347" s="159"/>
      <c r="P347" s="159"/>
      <c r="Q347" s="159"/>
      <c r="R347" s="159"/>
      <c r="S347" s="159"/>
      <c r="T347" s="159"/>
      <c r="U347" s="159"/>
      <c r="V347" s="159"/>
      <c r="W347" s="159"/>
      <c r="X347" s="159"/>
      <c r="Y347" s="159"/>
      <c r="Z347" s="159"/>
      <c r="AA347" s="159"/>
      <c r="AB347" s="159"/>
      <c r="AC347" s="159"/>
      <c r="AD347" s="159"/>
      <c r="AE347" s="159"/>
      <c r="AF347" s="159"/>
      <c r="AG347" s="159"/>
      <c r="AH347" s="159"/>
      <c r="AI347" s="159"/>
      <c r="AJ347" s="159"/>
      <c r="AK347" s="159"/>
      <c r="AL347" s="159"/>
      <c r="AM347" s="159"/>
      <c r="AN347" s="159"/>
      <c r="AO347" s="159"/>
      <c r="AP347" s="159"/>
      <c r="AQ347" s="159"/>
      <c r="AR347" s="159"/>
      <c r="AS347" s="159"/>
      <c r="AT347" s="159"/>
      <c r="AU347" s="159"/>
      <c r="AV347" s="159"/>
      <c r="AW347" s="159"/>
      <c r="AX347" s="159"/>
      <c r="AY347" s="159"/>
      <c r="AZ347" s="159"/>
      <c r="BA347" s="159"/>
      <c r="BB347" s="159"/>
      <c r="BC347" s="159"/>
      <c r="BD347" s="159"/>
      <c r="BE347" s="159"/>
      <c r="BF347" s="159"/>
      <c r="BG347" s="159"/>
      <c r="BH347" s="159"/>
      <c r="BI347" s="159"/>
      <c r="BJ347" s="159"/>
      <c r="BK347" s="159"/>
      <c r="BL347" s="159"/>
      <c r="BM347" s="159"/>
      <c r="BN347" s="159"/>
      <c r="BO347" s="159"/>
      <c r="BP347" s="159"/>
      <c r="BQ347" s="159"/>
      <c r="BR347" s="159"/>
      <c r="BS347" s="159"/>
      <c r="BT347" s="159"/>
      <c r="BU347" s="159"/>
      <c r="BV347" s="159"/>
      <c r="BW347" s="159"/>
      <c r="BX347" s="159"/>
      <c r="BY347" s="159"/>
      <c r="BZ347" s="159"/>
      <c r="CA347" s="159"/>
      <c r="CB347" s="159"/>
      <c r="CC347" s="159"/>
      <c r="CD347" s="159"/>
      <c r="CE347" s="159"/>
      <c r="CF347" s="159"/>
      <c r="CG347" s="159"/>
      <c r="CH347" s="159"/>
      <c r="CI347" s="159"/>
      <c r="CJ347" s="159"/>
      <c r="CK347" s="159"/>
      <c r="CL347" s="159"/>
      <c r="CM347" s="159"/>
      <c r="CN347" s="159"/>
      <c r="CO347" s="159"/>
      <c r="CP347" s="159"/>
      <c r="CQ347" s="159"/>
      <c r="CR347" s="159"/>
      <c r="CS347" s="159"/>
      <c r="CT347" s="159"/>
      <c r="CU347" s="159"/>
      <c r="CV347" s="159"/>
      <c r="CW347" s="159"/>
      <c r="CX347" s="159"/>
      <c r="CY347" s="159"/>
      <c r="CZ347" s="159"/>
      <c r="DA347" s="223"/>
    </row>
    <row r="348" spans="2:105" x14ac:dyDescent="0.25">
      <c r="B348" s="222"/>
      <c r="C348" s="159"/>
      <c r="D348" s="159"/>
      <c r="E348" s="159"/>
      <c r="F348" s="159"/>
      <c r="G348" s="159"/>
      <c r="H348" s="159"/>
      <c r="I348" s="159"/>
      <c r="J348" s="159"/>
      <c r="K348" s="159"/>
      <c r="L348" s="159"/>
      <c r="M348" s="159"/>
      <c r="N348" s="159"/>
      <c r="O348" s="159"/>
      <c r="P348" s="159"/>
      <c r="Q348" s="159"/>
      <c r="R348" s="159"/>
      <c r="S348" s="159"/>
      <c r="T348" s="159"/>
      <c r="U348" s="159"/>
      <c r="V348" s="159"/>
      <c r="W348" s="159"/>
      <c r="X348" s="159"/>
      <c r="Y348" s="159"/>
      <c r="Z348" s="159"/>
      <c r="AA348" s="159"/>
      <c r="AB348" s="159"/>
      <c r="AC348" s="159"/>
      <c r="AD348" s="159"/>
      <c r="AE348" s="159"/>
      <c r="AF348" s="159"/>
      <c r="AG348" s="159"/>
      <c r="AH348" s="159"/>
      <c r="AI348" s="159"/>
      <c r="AJ348" s="159"/>
      <c r="AK348" s="159"/>
      <c r="AL348" s="159"/>
      <c r="AM348" s="159"/>
      <c r="AN348" s="159"/>
      <c r="AO348" s="159"/>
      <c r="AP348" s="159"/>
      <c r="AQ348" s="159"/>
      <c r="AR348" s="159"/>
      <c r="AS348" s="159"/>
      <c r="AT348" s="159"/>
      <c r="AU348" s="159"/>
      <c r="AV348" s="159"/>
      <c r="AW348" s="159"/>
      <c r="AX348" s="159"/>
      <c r="AY348" s="159"/>
      <c r="AZ348" s="159"/>
      <c r="BA348" s="159"/>
      <c r="BB348" s="159"/>
      <c r="BC348" s="159"/>
      <c r="BD348" s="159"/>
      <c r="BE348" s="159"/>
      <c r="BF348" s="159"/>
      <c r="BG348" s="159"/>
      <c r="BH348" s="159"/>
      <c r="BI348" s="159"/>
      <c r="BJ348" s="159"/>
      <c r="BK348" s="159"/>
      <c r="BL348" s="159"/>
      <c r="BM348" s="159"/>
      <c r="BN348" s="159"/>
      <c r="BO348" s="159"/>
      <c r="BP348" s="159"/>
      <c r="BQ348" s="159"/>
      <c r="BR348" s="159"/>
      <c r="BS348" s="159"/>
      <c r="BT348" s="159"/>
      <c r="BU348" s="159"/>
      <c r="BV348" s="159"/>
      <c r="BW348" s="159"/>
      <c r="BX348" s="159"/>
      <c r="BY348" s="159"/>
      <c r="BZ348" s="159"/>
      <c r="CA348" s="159"/>
      <c r="CB348" s="159"/>
      <c r="CC348" s="159"/>
      <c r="CD348" s="159"/>
      <c r="CE348" s="159"/>
      <c r="CF348" s="159"/>
      <c r="CG348" s="159"/>
      <c r="CH348" s="159"/>
      <c r="CI348" s="159"/>
      <c r="CJ348" s="159"/>
      <c r="CK348" s="159"/>
      <c r="CL348" s="159"/>
      <c r="CM348" s="159"/>
      <c r="CN348" s="159"/>
      <c r="CO348" s="159"/>
      <c r="CP348" s="159"/>
      <c r="CQ348" s="159"/>
      <c r="CR348" s="159"/>
      <c r="CS348" s="159"/>
      <c r="CT348" s="159"/>
      <c r="CU348" s="159"/>
      <c r="CV348" s="159"/>
      <c r="CW348" s="159"/>
      <c r="CX348" s="159"/>
      <c r="CY348" s="159"/>
      <c r="CZ348" s="159"/>
      <c r="DA348" s="223"/>
    </row>
    <row r="349" spans="2:105" x14ac:dyDescent="0.25">
      <c r="B349" s="222"/>
      <c r="C349" s="159"/>
      <c r="D349" s="159"/>
      <c r="E349" s="159"/>
      <c r="F349" s="159"/>
      <c r="G349" s="159"/>
      <c r="H349" s="159"/>
      <c r="I349" s="159"/>
      <c r="J349" s="159"/>
      <c r="K349" s="159"/>
      <c r="L349" s="159"/>
      <c r="M349" s="159"/>
      <c r="N349" s="159"/>
      <c r="O349" s="159"/>
      <c r="P349" s="159"/>
      <c r="Q349" s="159"/>
      <c r="R349" s="159"/>
      <c r="S349" s="159"/>
      <c r="T349" s="159"/>
      <c r="U349" s="159"/>
      <c r="V349" s="159"/>
      <c r="W349" s="159"/>
      <c r="X349" s="159"/>
      <c r="Y349" s="159"/>
      <c r="Z349" s="159"/>
      <c r="AA349" s="159"/>
      <c r="AB349" s="159"/>
      <c r="AC349" s="159"/>
      <c r="AD349" s="159"/>
      <c r="AE349" s="159"/>
      <c r="AF349" s="159"/>
      <c r="AG349" s="159"/>
      <c r="AH349" s="159"/>
      <c r="AI349" s="159"/>
      <c r="AJ349" s="159"/>
      <c r="AK349" s="159"/>
      <c r="AL349" s="159"/>
      <c r="AM349" s="159"/>
      <c r="AN349" s="159"/>
      <c r="AO349" s="159"/>
      <c r="AP349" s="159"/>
      <c r="AQ349" s="159"/>
      <c r="AR349" s="159"/>
      <c r="AS349" s="159"/>
      <c r="AT349" s="159"/>
      <c r="AU349" s="159"/>
      <c r="AV349" s="159"/>
      <c r="AW349" s="159"/>
      <c r="AX349" s="159"/>
      <c r="AY349" s="159"/>
      <c r="AZ349" s="159"/>
      <c r="BA349" s="159"/>
      <c r="BB349" s="159"/>
      <c r="BC349" s="159"/>
      <c r="BD349" s="159"/>
      <c r="BE349" s="159"/>
      <c r="BF349" s="159"/>
      <c r="BG349" s="159"/>
      <c r="BH349" s="159"/>
      <c r="BI349" s="159"/>
      <c r="BJ349" s="159"/>
      <c r="BK349" s="159"/>
      <c r="BL349" s="159"/>
      <c r="BM349" s="159"/>
      <c r="BN349" s="159"/>
      <c r="BO349" s="159"/>
      <c r="BP349" s="159"/>
      <c r="BQ349" s="159"/>
      <c r="BR349" s="159"/>
      <c r="BS349" s="159"/>
      <c r="BT349" s="159"/>
      <c r="BU349" s="159"/>
      <c r="BV349" s="159"/>
      <c r="BW349" s="159"/>
      <c r="BX349" s="159"/>
      <c r="BY349" s="159"/>
      <c r="BZ349" s="159"/>
      <c r="CA349" s="159"/>
      <c r="CB349" s="159"/>
      <c r="CC349" s="159"/>
      <c r="CD349" s="159"/>
      <c r="CE349" s="159"/>
      <c r="CF349" s="159"/>
      <c r="CG349" s="159"/>
      <c r="CH349" s="159"/>
      <c r="CI349" s="159"/>
      <c r="CJ349" s="159"/>
      <c r="CK349" s="159"/>
      <c r="CL349" s="159"/>
      <c r="CM349" s="159"/>
      <c r="CN349" s="159"/>
      <c r="CO349" s="159"/>
      <c r="CP349" s="159"/>
      <c r="CQ349" s="159"/>
      <c r="CR349" s="159"/>
      <c r="CS349" s="159"/>
      <c r="CT349" s="159"/>
      <c r="CU349" s="159"/>
      <c r="CV349" s="159"/>
      <c r="CW349" s="159"/>
      <c r="CX349" s="159"/>
      <c r="CY349" s="159"/>
      <c r="CZ349" s="159"/>
      <c r="DA349" s="223"/>
    </row>
    <row r="350" spans="2:105" x14ac:dyDescent="0.25">
      <c r="B350" s="222"/>
      <c r="C350" s="159"/>
      <c r="D350" s="159"/>
      <c r="E350" s="159"/>
      <c r="F350" s="159"/>
      <c r="G350" s="159"/>
      <c r="H350" s="159"/>
      <c r="I350" s="159"/>
      <c r="J350" s="159"/>
      <c r="K350" s="159"/>
      <c r="L350" s="159"/>
      <c r="M350" s="159"/>
      <c r="N350" s="159"/>
      <c r="O350" s="159"/>
      <c r="P350" s="159"/>
      <c r="Q350" s="159"/>
      <c r="R350" s="159"/>
      <c r="S350" s="159"/>
      <c r="T350" s="159"/>
      <c r="U350" s="159"/>
      <c r="V350" s="159"/>
      <c r="W350" s="159"/>
      <c r="X350" s="159"/>
      <c r="Y350" s="159"/>
      <c r="Z350" s="159"/>
      <c r="AA350" s="159"/>
      <c r="AB350" s="159"/>
      <c r="AC350" s="159"/>
      <c r="AD350" s="159"/>
      <c r="AE350" s="159"/>
      <c r="AF350" s="159"/>
      <c r="AG350" s="159"/>
      <c r="AH350" s="159"/>
      <c r="AI350" s="159"/>
      <c r="AJ350" s="159"/>
      <c r="AK350" s="159"/>
      <c r="AL350" s="159"/>
      <c r="AM350" s="159"/>
      <c r="AN350" s="159"/>
      <c r="AO350" s="159"/>
      <c r="AP350" s="159"/>
      <c r="AQ350" s="159"/>
      <c r="AR350" s="159"/>
      <c r="AS350" s="159"/>
      <c r="AT350" s="159"/>
      <c r="AU350" s="159"/>
      <c r="AV350" s="159"/>
      <c r="AW350" s="159"/>
      <c r="AX350" s="159"/>
      <c r="AY350" s="159"/>
      <c r="AZ350" s="159"/>
      <c r="BA350" s="159"/>
      <c r="BB350" s="159"/>
      <c r="BC350" s="159"/>
      <c r="BD350" s="159"/>
      <c r="BE350" s="159"/>
      <c r="BF350" s="159"/>
      <c r="BG350" s="159"/>
      <c r="BH350" s="159"/>
      <c r="BI350" s="159"/>
      <c r="BJ350" s="159"/>
      <c r="BK350" s="159"/>
      <c r="BL350" s="159"/>
      <c r="BM350" s="159"/>
      <c r="BN350" s="159"/>
      <c r="BO350" s="159"/>
      <c r="BP350" s="159"/>
      <c r="BQ350" s="159"/>
      <c r="BR350" s="159"/>
      <c r="BS350" s="159"/>
      <c r="BT350" s="159"/>
      <c r="BU350" s="159"/>
      <c r="BV350" s="159"/>
      <c r="BW350" s="159"/>
      <c r="BX350" s="159"/>
      <c r="BY350" s="159"/>
      <c r="BZ350" s="159"/>
      <c r="CA350" s="159"/>
      <c r="CB350" s="159"/>
      <c r="CC350" s="159"/>
      <c r="CD350" s="159"/>
      <c r="CE350" s="159"/>
      <c r="CF350" s="159"/>
      <c r="CG350" s="159"/>
      <c r="CH350" s="159"/>
      <c r="CI350" s="159"/>
      <c r="CJ350" s="159"/>
      <c r="CK350" s="159"/>
      <c r="CL350" s="159"/>
      <c r="CM350" s="159"/>
      <c r="CN350" s="159"/>
      <c r="CO350" s="159"/>
      <c r="CP350" s="159"/>
      <c r="CQ350" s="159"/>
      <c r="CR350" s="159"/>
      <c r="CS350" s="159"/>
      <c r="CT350" s="159"/>
      <c r="CU350" s="159"/>
      <c r="CV350" s="159"/>
      <c r="CW350" s="159"/>
      <c r="CX350" s="159"/>
      <c r="CY350" s="159"/>
      <c r="CZ350" s="159"/>
      <c r="DA350" s="223"/>
    </row>
    <row r="351" spans="2:105" x14ac:dyDescent="0.25">
      <c r="B351" s="222"/>
      <c r="C351" s="159"/>
      <c r="D351" s="159"/>
      <c r="E351" s="159"/>
      <c r="F351" s="159"/>
      <c r="G351" s="159"/>
      <c r="H351" s="159"/>
      <c r="I351" s="159"/>
      <c r="J351" s="159"/>
      <c r="K351" s="159"/>
      <c r="L351" s="159"/>
      <c r="M351" s="159"/>
      <c r="N351" s="159"/>
      <c r="O351" s="159"/>
      <c r="P351" s="159"/>
      <c r="Q351" s="159"/>
      <c r="R351" s="159"/>
      <c r="S351" s="159"/>
      <c r="T351" s="159"/>
      <c r="U351" s="159"/>
      <c r="V351" s="159"/>
      <c r="W351" s="159"/>
      <c r="X351" s="159"/>
      <c r="Y351" s="159"/>
      <c r="Z351" s="159"/>
      <c r="AA351" s="159"/>
      <c r="AB351" s="159"/>
      <c r="AC351" s="159"/>
      <c r="AD351" s="159"/>
      <c r="AE351" s="159"/>
      <c r="AF351" s="159"/>
      <c r="AG351" s="159"/>
      <c r="AH351" s="159"/>
      <c r="AI351" s="159"/>
      <c r="AJ351" s="159"/>
      <c r="AK351" s="159"/>
      <c r="AL351" s="159"/>
      <c r="AM351" s="159"/>
      <c r="AN351" s="159"/>
      <c r="AO351" s="159"/>
      <c r="AP351" s="159"/>
      <c r="AQ351" s="159"/>
      <c r="AR351" s="159"/>
      <c r="AS351" s="159"/>
      <c r="AT351" s="159"/>
      <c r="AU351" s="159"/>
      <c r="AV351" s="159"/>
      <c r="AW351" s="159"/>
      <c r="AX351" s="159"/>
      <c r="AY351" s="159"/>
      <c r="AZ351" s="159"/>
      <c r="BA351" s="159"/>
      <c r="BB351" s="159"/>
      <c r="BC351" s="159"/>
      <c r="BD351" s="159"/>
      <c r="BE351" s="159"/>
      <c r="BF351" s="159"/>
      <c r="BG351" s="159"/>
      <c r="BH351" s="159"/>
      <c r="BI351" s="159"/>
      <c r="BJ351" s="159"/>
      <c r="BK351" s="159"/>
      <c r="BL351" s="159"/>
      <c r="BM351" s="159"/>
      <c r="BN351" s="159"/>
      <c r="BO351" s="159"/>
      <c r="BP351" s="159"/>
      <c r="BQ351" s="159"/>
      <c r="BR351" s="159"/>
      <c r="BS351" s="159"/>
      <c r="BT351" s="159"/>
      <c r="BU351" s="159"/>
      <c r="BV351" s="159"/>
      <c r="BW351" s="159"/>
      <c r="BX351" s="159"/>
      <c r="BY351" s="159"/>
      <c r="BZ351" s="159"/>
      <c r="CA351" s="159"/>
      <c r="CB351" s="159"/>
      <c r="CC351" s="159"/>
      <c r="CD351" s="159"/>
      <c r="CE351" s="159"/>
      <c r="CF351" s="159"/>
      <c r="CG351" s="159"/>
      <c r="CH351" s="159"/>
      <c r="CI351" s="159"/>
      <c r="CJ351" s="159"/>
      <c r="CK351" s="159"/>
      <c r="CL351" s="159"/>
      <c r="CM351" s="159"/>
      <c r="CN351" s="159"/>
      <c r="CO351" s="159"/>
      <c r="CP351" s="159"/>
      <c r="CQ351" s="159"/>
      <c r="CR351" s="159"/>
      <c r="CS351" s="159"/>
      <c r="CT351" s="159"/>
      <c r="CU351" s="159"/>
      <c r="CV351" s="159"/>
      <c r="CW351" s="159"/>
      <c r="CX351" s="159"/>
      <c r="CY351" s="159"/>
      <c r="CZ351" s="159"/>
      <c r="DA351" s="223"/>
    </row>
    <row r="352" spans="2:105" x14ac:dyDescent="0.25">
      <c r="B352" s="222"/>
      <c r="C352" s="159"/>
      <c r="D352" s="159"/>
      <c r="E352" s="159"/>
      <c r="F352" s="159"/>
      <c r="G352" s="159"/>
      <c r="H352" s="159"/>
      <c r="I352" s="159"/>
      <c r="J352" s="159"/>
      <c r="K352" s="159"/>
      <c r="L352" s="159"/>
      <c r="M352" s="159"/>
      <c r="N352" s="159"/>
      <c r="O352" s="159"/>
      <c r="P352" s="159"/>
      <c r="Q352" s="159"/>
      <c r="R352" s="159"/>
      <c r="S352" s="159"/>
      <c r="T352" s="159"/>
      <c r="U352" s="159"/>
      <c r="V352" s="159"/>
      <c r="W352" s="159"/>
      <c r="X352" s="159"/>
      <c r="Y352" s="159"/>
      <c r="Z352" s="159"/>
      <c r="AA352" s="159"/>
      <c r="AB352" s="159"/>
      <c r="AC352" s="159"/>
      <c r="AD352" s="159"/>
      <c r="AE352" s="159"/>
      <c r="AF352" s="159"/>
      <c r="AG352" s="159"/>
      <c r="AH352" s="159"/>
      <c r="AI352" s="159"/>
      <c r="AJ352" s="159"/>
      <c r="AK352" s="159"/>
      <c r="AL352" s="159"/>
      <c r="AM352" s="159"/>
      <c r="AN352" s="159"/>
      <c r="AO352" s="159"/>
      <c r="AP352" s="159"/>
      <c r="AQ352" s="159"/>
      <c r="AR352" s="159"/>
      <c r="AS352" s="159"/>
      <c r="AT352" s="159"/>
      <c r="AU352" s="159"/>
      <c r="AV352" s="159"/>
      <c r="AW352" s="159"/>
      <c r="AX352" s="159"/>
      <c r="AY352" s="159"/>
      <c r="AZ352" s="159"/>
      <c r="BA352" s="159"/>
      <c r="BB352" s="159"/>
      <c r="BC352" s="159"/>
      <c r="BD352" s="159"/>
      <c r="BE352" s="159"/>
      <c r="BF352" s="159"/>
      <c r="BG352" s="159"/>
      <c r="BH352" s="159"/>
      <c r="BI352" s="159"/>
      <c r="BJ352" s="159"/>
      <c r="BK352" s="159"/>
      <c r="BL352" s="159"/>
      <c r="BM352" s="159"/>
      <c r="BN352" s="159"/>
      <c r="BO352" s="159"/>
      <c r="BP352" s="159"/>
      <c r="BQ352" s="159"/>
      <c r="BR352" s="159"/>
      <c r="BS352" s="159"/>
      <c r="BT352" s="159"/>
      <c r="BU352" s="159"/>
      <c r="BV352" s="159"/>
      <c r="BW352" s="159"/>
      <c r="BX352" s="159"/>
      <c r="BY352" s="159"/>
      <c r="BZ352" s="159"/>
      <c r="CA352" s="159"/>
      <c r="CB352" s="159"/>
      <c r="CC352" s="159"/>
      <c r="CD352" s="159"/>
      <c r="CE352" s="159"/>
      <c r="CF352" s="159"/>
      <c r="CG352" s="159"/>
      <c r="CH352" s="159"/>
      <c r="CI352" s="159"/>
      <c r="CJ352" s="159"/>
      <c r="CK352" s="159"/>
      <c r="CL352" s="159"/>
      <c r="CM352" s="159"/>
      <c r="CN352" s="159"/>
      <c r="CO352" s="159"/>
      <c r="CP352" s="159"/>
      <c r="CQ352" s="159"/>
      <c r="CR352" s="159"/>
      <c r="CS352" s="159"/>
      <c r="CT352" s="159"/>
      <c r="CU352" s="159"/>
      <c r="CV352" s="159"/>
      <c r="CW352" s="159"/>
      <c r="CX352" s="159"/>
      <c r="CY352" s="159"/>
      <c r="CZ352" s="159"/>
      <c r="DA352" s="223"/>
    </row>
    <row r="353" spans="2:105" x14ac:dyDescent="0.25">
      <c r="B353" s="222"/>
      <c r="C353" s="159"/>
      <c r="D353" s="159"/>
      <c r="E353" s="159"/>
      <c r="F353" s="159"/>
      <c r="G353" s="159"/>
      <c r="H353" s="159"/>
      <c r="I353" s="159"/>
      <c r="J353" s="159"/>
      <c r="K353" s="159"/>
      <c r="L353" s="159"/>
      <c r="M353" s="159"/>
      <c r="N353" s="159"/>
      <c r="O353" s="159"/>
      <c r="P353" s="159"/>
      <c r="Q353" s="159"/>
      <c r="R353" s="159"/>
      <c r="S353" s="159"/>
      <c r="T353" s="159"/>
      <c r="U353" s="159"/>
      <c r="V353" s="159"/>
      <c r="W353" s="159"/>
      <c r="X353" s="159"/>
      <c r="Y353" s="159"/>
      <c r="Z353" s="159"/>
      <c r="AA353" s="159"/>
      <c r="AB353" s="159"/>
      <c r="AC353" s="159"/>
      <c r="AD353" s="159"/>
      <c r="AE353" s="159"/>
      <c r="AF353" s="159"/>
      <c r="AG353" s="159"/>
      <c r="AH353" s="159"/>
      <c r="AI353" s="159"/>
      <c r="AJ353" s="159"/>
      <c r="AK353" s="159"/>
      <c r="AL353" s="159"/>
      <c r="AM353" s="159"/>
      <c r="AN353" s="159"/>
      <c r="AO353" s="159"/>
      <c r="AP353" s="159"/>
      <c r="AQ353" s="159"/>
      <c r="AR353" s="159"/>
      <c r="AS353" s="159"/>
      <c r="AT353" s="159"/>
      <c r="AU353" s="159"/>
      <c r="AV353" s="159"/>
      <c r="AW353" s="159"/>
      <c r="AX353" s="159"/>
      <c r="AY353" s="159"/>
      <c r="AZ353" s="159"/>
      <c r="BA353" s="159"/>
      <c r="BB353" s="159"/>
      <c r="BC353" s="159"/>
      <c r="BD353" s="159"/>
      <c r="BE353" s="159"/>
      <c r="BF353" s="159"/>
      <c r="BG353" s="159"/>
      <c r="BH353" s="159"/>
      <c r="BI353" s="159"/>
      <c r="BJ353" s="159"/>
      <c r="BK353" s="159"/>
      <c r="BL353" s="159"/>
      <c r="BM353" s="159"/>
      <c r="BN353" s="159"/>
      <c r="BO353" s="159"/>
      <c r="BP353" s="159"/>
      <c r="BQ353" s="159"/>
      <c r="BR353" s="159"/>
      <c r="BS353" s="159"/>
      <c r="BT353" s="159"/>
      <c r="BU353" s="159"/>
      <c r="BV353" s="159"/>
      <c r="BW353" s="159"/>
      <c r="BX353" s="159"/>
      <c r="BY353" s="159"/>
      <c r="BZ353" s="159"/>
      <c r="CA353" s="159"/>
      <c r="CB353" s="159"/>
      <c r="CC353" s="159"/>
      <c r="CD353" s="159"/>
      <c r="CE353" s="159"/>
      <c r="CF353" s="159"/>
      <c r="CG353" s="159"/>
      <c r="CH353" s="159"/>
      <c r="CI353" s="159"/>
      <c r="CJ353" s="159"/>
      <c r="CK353" s="159"/>
      <c r="CL353" s="159"/>
      <c r="CM353" s="159"/>
      <c r="CN353" s="159"/>
      <c r="CO353" s="159"/>
      <c r="CP353" s="159"/>
      <c r="CQ353" s="159"/>
      <c r="CR353" s="159"/>
      <c r="CS353" s="159"/>
      <c r="CT353" s="159"/>
      <c r="CU353" s="159"/>
      <c r="CV353" s="159"/>
      <c r="CW353" s="159"/>
      <c r="CX353" s="159"/>
      <c r="CY353" s="159"/>
      <c r="CZ353" s="159"/>
      <c r="DA353" s="223"/>
    </row>
    <row r="354" spans="2:105" x14ac:dyDescent="0.25">
      <c r="B354" s="222"/>
      <c r="C354" s="159"/>
      <c r="D354" s="159"/>
      <c r="E354" s="159"/>
      <c r="F354" s="159"/>
      <c r="G354" s="159"/>
      <c r="H354" s="159"/>
      <c r="I354" s="159"/>
      <c r="J354" s="159"/>
      <c r="K354" s="159"/>
      <c r="L354" s="159"/>
      <c r="M354" s="159"/>
      <c r="N354" s="159"/>
      <c r="O354" s="159"/>
      <c r="P354" s="159"/>
      <c r="Q354" s="159"/>
      <c r="R354" s="159"/>
      <c r="S354" s="159"/>
      <c r="T354" s="159"/>
      <c r="U354" s="159"/>
      <c r="V354" s="159"/>
      <c r="W354" s="159"/>
      <c r="X354" s="159"/>
      <c r="Y354" s="159"/>
      <c r="Z354" s="159"/>
      <c r="AA354" s="159"/>
      <c r="AB354" s="159"/>
      <c r="AC354" s="159"/>
      <c r="AD354" s="159"/>
      <c r="AE354" s="159"/>
      <c r="AF354" s="159"/>
      <c r="AG354" s="159"/>
      <c r="AH354" s="159"/>
      <c r="AI354" s="159"/>
      <c r="AJ354" s="159"/>
      <c r="AK354" s="159"/>
      <c r="AL354" s="159"/>
      <c r="AM354" s="159"/>
      <c r="AN354" s="159"/>
      <c r="AO354" s="159"/>
      <c r="AP354" s="159"/>
      <c r="AQ354" s="159"/>
      <c r="AR354" s="159"/>
      <c r="AS354" s="159"/>
      <c r="AT354" s="159"/>
      <c r="AU354" s="159"/>
      <c r="AV354" s="159"/>
      <c r="AW354" s="159"/>
      <c r="AX354" s="159"/>
      <c r="AY354" s="159"/>
      <c r="AZ354" s="159"/>
      <c r="BA354" s="159"/>
      <c r="BB354" s="159"/>
      <c r="BC354" s="159"/>
      <c r="BD354" s="159"/>
      <c r="BE354" s="159"/>
      <c r="BF354" s="159"/>
      <c r="BG354" s="159"/>
      <c r="BH354" s="159"/>
      <c r="BI354" s="159"/>
      <c r="BJ354" s="159"/>
      <c r="BK354" s="159"/>
      <c r="BL354" s="159"/>
      <c r="BM354" s="159"/>
      <c r="BN354" s="159"/>
      <c r="BO354" s="159"/>
      <c r="BP354" s="159"/>
      <c r="BQ354" s="159"/>
      <c r="BR354" s="159"/>
      <c r="BS354" s="159"/>
      <c r="BT354" s="159"/>
      <c r="BU354" s="159"/>
      <c r="BV354" s="159"/>
      <c r="BW354" s="159"/>
      <c r="BX354" s="159"/>
      <c r="BY354" s="159"/>
      <c r="BZ354" s="159"/>
      <c r="CA354" s="159"/>
      <c r="CB354" s="159"/>
      <c r="CC354" s="159"/>
      <c r="CD354" s="159"/>
      <c r="CE354" s="159"/>
      <c r="CF354" s="159"/>
      <c r="CG354" s="159"/>
      <c r="CH354" s="159"/>
      <c r="CI354" s="159"/>
      <c r="CJ354" s="159"/>
      <c r="CK354" s="159"/>
      <c r="CL354" s="159"/>
      <c r="CM354" s="159"/>
      <c r="CN354" s="159"/>
      <c r="CO354" s="159"/>
      <c r="CP354" s="159"/>
      <c r="CQ354" s="159"/>
      <c r="CR354" s="159"/>
      <c r="CS354" s="159"/>
      <c r="CT354" s="159"/>
      <c r="CU354" s="159"/>
      <c r="CV354" s="159"/>
      <c r="CW354" s="159"/>
      <c r="CX354" s="159"/>
      <c r="CY354" s="159"/>
      <c r="CZ354" s="159"/>
      <c r="DA354" s="223"/>
    </row>
    <row r="355" spans="2:105" x14ac:dyDescent="0.25">
      <c r="B355" s="222"/>
      <c r="C355" s="159"/>
      <c r="D355" s="159"/>
      <c r="E355" s="159"/>
      <c r="F355" s="159"/>
      <c r="G355" s="159"/>
      <c r="H355" s="159"/>
      <c r="I355" s="159"/>
      <c r="J355" s="159"/>
      <c r="K355" s="159"/>
      <c r="L355" s="159"/>
      <c r="M355" s="159"/>
      <c r="N355" s="159"/>
      <c r="O355" s="159"/>
      <c r="P355" s="159"/>
      <c r="Q355" s="159"/>
      <c r="R355" s="159"/>
      <c r="S355" s="159"/>
      <c r="T355" s="159"/>
      <c r="U355" s="159"/>
      <c r="V355" s="159"/>
      <c r="W355" s="159"/>
      <c r="X355" s="159"/>
      <c r="Y355" s="159"/>
      <c r="Z355" s="159"/>
      <c r="AA355" s="159"/>
      <c r="AB355" s="159"/>
      <c r="AC355" s="159"/>
      <c r="AD355" s="159"/>
      <c r="AE355" s="159"/>
      <c r="AF355" s="159"/>
      <c r="AG355" s="159"/>
      <c r="AH355" s="159"/>
      <c r="AI355" s="159"/>
      <c r="AJ355" s="159"/>
      <c r="AK355" s="159"/>
      <c r="AL355" s="159"/>
      <c r="AM355" s="159"/>
      <c r="AN355" s="159"/>
      <c r="AO355" s="159"/>
      <c r="AP355" s="159"/>
      <c r="AQ355" s="159"/>
      <c r="AR355" s="159"/>
      <c r="AS355" s="159"/>
      <c r="AT355" s="159"/>
      <c r="AU355" s="159"/>
      <c r="AV355" s="159"/>
      <c r="AW355" s="159"/>
      <c r="AX355" s="159"/>
      <c r="AY355" s="159"/>
      <c r="AZ355" s="159"/>
      <c r="BA355" s="159"/>
      <c r="BB355" s="159"/>
      <c r="BC355" s="159"/>
      <c r="BD355" s="159"/>
      <c r="BE355" s="159"/>
      <c r="BF355" s="159"/>
      <c r="BG355" s="159"/>
      <c r="BH355" s="159"/>
      <c r="BI355" s="159"/>
      <c r="BJ355" s="159"/>
      <c r="BK355" s="159"/>
      <c r="BL355" s="159"/>
      <c r="BM355" s="159"/>
      <c r="BN355" s="159"/>
      <c r="BO355" s="159"/>
      <c r="BP355" s="159"/>
      <c r="BQ355" s="159"/>
      <c r="BR355" s="159"/>
      <c r="BS355" s="159"/>
      <c r="BT355" s="159"/>
      <c r="BU355" s="159"/>
      <c r="BV355" s="159"/>
      <c r="BW355" s="159"/>
      <c r="BX355" s="159"/>
      <c r="BY355" s="159"/>
      <c r="BZ355" s="159"/>
      <c r="CA355" s="159"/>
      <c r="CB355" s="159"/>
      <c r="CC355" s="159"/>
      <c r="CD355" s="159"/>
      <c r="CE355" s="159"/>
      <c r="CF355" s="159"/>
      <c r="CG355" s="159"/>
      <c r="CH355" s="159"/>
      <c r="CI355" s="159"/>
      <c r="CJ355" s="159"/>
      <c r="CK355" s="159"/>
      <c r="CL355" s="159"/>
      <c r="CM355" s="159"/>
      <c r="CN355" s="159"/>
      <c r="CO355" s="159"/>
      <c r="CP355" s="159"/>
      <c r="CQ355" s="159"/>
      <c r="CR355" s="159"/>
      <c r="CS355" s="159"/>
      <c r="CT355" s="159"/>
      <c r="CU355" s="159"/>
      <c r="CV355" s="159"/>
      <c r="CW355" s="159"/>
      <c r="CX355" s="159"/>
      <c r="CY355" s="159"/>
      <c r="CZ355" s="159"/>
      <c r="DA355" s="223"/>
    </row>
    <row r="356" spans="2:105" x14ac:dyDescent="0.25">
      <c r="B356" s="222"/>
      <c r="C356" s="159"/>
      <c r="D356" s="159"/>
      <c r="E356" s="159"/>
      <c r="F356" s="159"/>
      <c r="G356" s="159"/>
      <c r="H356" s="159"/>
      <c r="I356" s="159"/>
      <c r="J356" s="159"/>
      <c r="K356" s="159"/>
      <c r="L356" s="159"/>
      <c r="M356" s="159"/>
      <c r="N356" s="159"/>
      <c r="O356" s="159"/>
      <c r="P356" s="159"/>
      <c r="Q356" s="159"/>
      <c r="R356" s="159"/>
      <c r="S356" s="159"/>
      <c r="T356" s="159"/>
      <c r="U356" s="159"/>
      <c r="V356" s="159"/>
      <c r="W356" s="159"/>
      <c r="X356" s="159"/>
      <c r="Y356" s="159"/>
      <c r="Z356" s="159"/>
      <c r="AA356" s="159"/>
      <c r="AB356" s="159"/>
      <c r="AC356" s="159"/>
      <c r="AD356" s="159"/>
      <c r="AE356" s="159"/>
      <c r="AF356" s="159"/>
      <c r="AG356" s="159"/>
      <c r="AH356" s="159"/>
      <c r="AI356" s="159"/>
      <c r="AJ356" s="159"/>
      <c r="AK356" s="159"/>
      <c r="AL356" s="159"/>
      <c r="AM356" s="159"/>
      <c r="AN356" s="159"/>
      <c r="AO356" s="159"/>
      <c r="AP356" s="159"/>
      <c r="AQ356" s="159"/>
      <c r="AR356" s="159"/>
      <c r="AS356" s="159"/>
      <c r="AT356" s="159"/>
      <c r="AU356" s="159"/>
      <c r="AV356" s="159"/>
      <c r="AW356" s="159"/>
      <c r="AX356" s="159"/>
      <c r="AY356" s="159"/>
      <c r="AZ356" s="159"/>
      <c r="BA356" s="159"/>
      <c r="BB356" s="159"/>
      <c r="BC356" s="159"/>
      <c r="BD356" s="159"/>
      <c r="BE356" s="159"/>
      <c r="BF356" s="159"/>
      <c r="BG356" s="159"/>
      <c r="BH356" s="159"/>
      <c r="BI356" s="159"/>
      <c r="BJ356" s="159"/>
      <c r="BK356" s="159"/>
      <c r="BL356" s="159"/>
      <c r="BM356" s="159"/>
      <c r="BN356" s="159"/>
      <c r="BO356" s="159"/>
      <c r="BP356" s="159"/>
      <c r="BQ356" s="159"/>
      <c r="BR356" s="159"/>
      <c r="BS356" s="159"/>
      <c r="BT356" s="159"/>
      <c r="BU356" s="159"/>
      <c r="BV356" s="159"/>
      <c r="BW356" s="159"/>
      <c r="BX356" s="159"/>
      <c r="BY356" s="159"/>
      <c r="BZ356" s="159"/>
      <c r="CA356" s="159"/>
      <c r="CB356" s="159"/>
      <c r="CC356" s="159"/>
      <c r="CD356" s="159"/>
      <c r="CE356" s="159"/>
      <c r="CF356" s="159"/>
      <c r="CG356" s="159"/>
      <c r="CH356" s="159"/>
      <c r="CI356" s="159"/>
      <c r="CJ356" s="159"/>
      <c r="CK356" s="159"/>
      <c r="CL356" s="159"/>
      <c r="CM356" s="159"/>
      <c r="CN356" s="159"/>
      <c r="CO356" s="159"/>
      <c r="CP356" s="159"/>
      <c r="CQ356" s="159"/>
      <c r="CR356" s="159"/>
      <c r="CS356" s="159"/>
      <c r="CT356" s="159"/>
      <c r="CU356" s="159"/>
      <c r="CV356" s="159"/>
      <c r="CW356" s="159"/>
      <c r="CX356" s="159"/>
      <c r="CY356" s="159"/>
      <c r="CZ356" s="159"/>
      <c r="DA356" s="223"/>
    </row>
    <row r="357" spans="2:105" x14ac:dyDescent="0.25">
      <c r="B357" s="222"/>
      <c r="C357" s="159"/>
      <c r="D357" s="159"/>
      <c r="E357" s="159"/>
      <c r="F357" s="159"/>
      <c r="G357" s="159"/>
      <c r="H357" s="159"/>
      <c r="I357" s="159"/>
      <c r="J357" s="159"/>
      <c r="K357" s="159"/>
      <c r="L357" s="159"/>
      <c r="M357" s="159"/>
      <c r="N357" s="159"/>
      <c r="O357" s="159"/>
      <c r="P357" s="159"/>
      <c r="Q357" s="159"/>
      <c r="R357" s="159"/>
      <c r="S357" s="159"/>
      <c r="T357" s="159"/>
      <c r="U357" s="159"/>
      <c r="V357" s="159"/>
      <c r="W357" s="159"/>
      <c r="X357" s="159"/>
      <c r="Y357" s="159"/>
      <c r="Z357" s="159"/>
      <c r="AA357" s="159"/>
      <c r="AB357" s="159"/>
      <c r="AC357" s="159"/>
      <c r="AD357" s="159"/>
      <c r="AE357" s="159"/>
      <c r="AF357" s="159"/>
      <c r="AG357" s="159"/>
      <c r="AH357" s="159"/>
      <c r="AI357" s="159"/>
      <c r="AJ357" s="159"/>
      <c r="AK357" s="159"/>
      <c r="AL357" s="159"/>
      <c r="AM357" s="159"/>
      <c r="AN357" s="159"/>
      <c r="AO357" s="159"/>
      <c r="AP357" s="159"/>
      <c r="AQ357" s="159"/>
      <c r="AR357" s="159"/>
      <c r="AS357" s="159"/>
      <c r="AT357" s="159"/>
      <c r="AU357" s="159"/>
      <c r="AV357" s="159"/>
      <c r="AW357" s="159"/>
      <c r="AX357" s="159"/>
      <c r="AY357" s="159"/>
      <c r="AZ357" s="159"/>
      <c r="BA357" s="159"/>
      <c r="BB357" s="159"/>
      <c r="BC357" s="159"/>
      <c r="BD357" s="159"/>
      <c r="BE357" s="159"/>
      <c r="BF357" s="159"/>
      <c r="BG357" s="159"/>
      <c r="BH357" s="159"/>
      <c r="BI357" s="159"/>
      <c r="BJ357" s="159"/>
      <c r="BK357" s="159"/>
      <c r="BL357" s="159"/>
      <c r="BM357" s="159"/>
      <c r="BN357" s="159"/>
      <c r="BO357" s="159"/>
      <c r="BP357" s="159"/>
      <c r="BQ357" s="159"/>
      <c r="BR357" s="159"/>
      <c r="BS357" s="159"/>
      <c r="BT357" s="159"/>
      <c r="BU357" s="159"/>
      <c r="BV357" s="159"/>
      <c r="BW357" s="159"/>
      <c r="BX357" s="159"/>
      <c r="BY357" s="159"/>
      <c r="BZ357" s="159"/>
      <c r="CA357" s="159"/>
      <c r="CB357" s="159"/>
      <c r="CC357" s="159"/>
      <c r="CD357" s="159"/>
      <c r="CE357" s="159"/>
      <c r="CF357" s="159"/>
      <c r="CG357" s="159"/>
      <c r="CH357" s="159"/>
      <c r="CI357" s="159"/>
      <c r="CJ357" s="159"/>
      <c r="CK357" s="159"/>
      <c r="CL357" s="159"/>
      <c r="CM357" s="159"/>
      <c r="CN357" s="159"/>
      <c r="CO357" s="159"/>
      <c r="CP357" s="159"/>
      <c r="CQ357" s="159"/>
      <c r="CR357" s="159"/>
      <c r="CS357" s="159"/>
      <c r="CT357" s="159"/>
      <c r="CU357" s="159"/>
      <c r="CV357" s="159"/>
      <c r="CW357" s="159"/>
      <c r="CX357" s="159"/>
      <c r="CY357" s="159"/>
      <c r="CZ357" s="159"/>
      <c r="DA357" s="223"/>
    </row>
    <row r="358" spans="2:105" x14ac:dyDescent="0.25">
      <c r="B358" s="222"/>
      <c r="C358" s="159"/>
      <c r="D358" s="159"/>
      <c r="E358" s="159"/>
      <c r="F358" s="159"/>
      <c r="G358" s="159"/>
      <c r="H358" s="159"/>
      <c r="I358" s="159"/>
      <c r="J358" s="159"/>
      <c r="K358" s="159"/>
      <c r="L358" s="159"/>
      <c r="M358" s="159"/>
      <c r="N358" s="159"/>
      <c r="O358" s="159"/>
      <c r="P358" s="159"/>
      <c r="Q358" s="159"/>
      <c r="R358" s="159"/>
      <c r="S358" s="159"/>
      <c r="T358" s="159"/>
      <c r="U358" s="159"/>
      <c r="V358" s="159"/>
      <c r="W358" s="159"/>
      <c r="X358" s="159"/>
      <c r="Y358" s="159"/>
      <c r="Z358" s="159"/>
      <c r="AA358" s="159"/>
      <c r="AB358" s="159"/>
      <c r="AC358" s="159"/>
      <c r="AD358" s="159"/>
      <c r="AE358" s="159"/>
      <c r="AF358" s="159"/>
      <c r="AG358" s="159"/>
      <c r="AH358" s="159"/>
      <c r="AI358" s="159"/>
      <c r="AJ358" s="159"/>
      <c r="AK358" s="159"/>
      <c r="AL358" s="159"/>
      <c r="AM358" s="159"/>
      <c r="AN358" s="159"/>
      <c r="AO358" s="159"/>
      <c r="AP358" s="159"/>
      <c r="AQ358" s="159"/>
      <c r="AR358" s="159"/>
      <c r="AS358" s="159"/>
      <c r="AT358" s="159"/>
      <c r="AU358" s="159"/>
      <c r="AV358" s="159"/>
      <c r="AW358" s="159"/>
      <c r="AX358" s="159"/>
      <c r="AY358" s="159"/>
      <c r="AZ358" s="159"/>
      <c r="BA358" s="159"/>
      <c r="BB358" s="159"/>
      <c r="BC358" s="159"/>
      <c r="BD358" s="159"/>
      <c r="BE358" s="159"/>
      <c r="BF358" s="159"/>
      <c r="BG358" s="159"/>
      <c r="BH358" s="159"/>
      <c r="BI358" s="159"/>
      <c r="BJ358" s="159"/>
      <c r="BK358" s="159"/>
      <c r="BL358" s="159"/>
      <c r="BM358" s="159"/>
      <c r="BN358" s="159"/>
      <c r="BO358" s="159"/>
      <c r="BP358" s="159"/>
      <c r="BQ358" s="159"/>
      <c r="BR358" s="159"/>
      <c r="BS358" s="159"/>
      <c r="BT358" s="159"/>
      <c r="BU358" s="159"/>
      <c r="BV358" s="159"/>
      <c r="BW358" s="159"/>
      <c r="BX358" s="159"/>
      <c r="BY358" s="159"/>
      <c r="BZ358" s="159"/>
      <c r="CA358" s="159"/>
      <c r="CB358" s="159"/>
      <c r="CC358" s="159"/>
      <c r="CD358" s="159"/>
      <c r="CE358" s="159"/>
      <c r="CF358" s="159"/>
      <c r="CG358" s="159"/>
      <c r="CH358" s="159"/>
      <c r="CI358" s="159"/>
      <c r="CJ358" s="159"/>
      <c r="CK358" s="159"/>
      <c r="CL358" s="159"/>
      <c r="CM358" s="159"/>
      <c r="CN358" s="159"/>
      <c r="CO358" s="159"/>
      <c r="CP358" s="159"/>
      <c r="CQ358" s="159"/>
      <c r="CR358" s="159"/>
      <c r="CS358" s="159"/>
      <c r="CT358" s="159"/>
      <c r="CU358" s="159"/>
      <c r="CV358" s="159"/>
      <c r="CW358" s="159"/>
      <c r="CX358" s="159"/>
      <c r="CY358" s="159"/>
      <c r="CZ358" s="159"/>
      <c r="DA358" s="223"/>
    </row>
    <row r="359" spans="2:105" x14ac:dyDescent="0.25">
      <c r="B359" s="222"/>
      <c r="C359" s="159"/>
      <c r="D359" s="159"/>
      <c r="E359" s="159"/>
      <c r="F359" s="159"/>
      <c r="G359" s="159"/>
      <c r="H359" s="159"/>
      <c r="I359" s="159"/>
      <c r="J359" s="159"/>
      <c r="K359" s="159"/>
      <c r="L359" s="159"/>
      <c r="M359" s="159"/>
      <c r="N359" s="159"/>
      <c r="O359" s="159"/>
      <c r="P359" s="159"/>
      <c r="Q359" s="159"/>
      <c r="R359" s="159"/>
      <c r="S359" s="159"/>
      <c r="T359" s="159"/>
      <c r="U359" s="159"/>
      <c r="V359" s="159"/>
      <c r="W359" s="159"/>
      <c r="X359" s="159"/>
      <c r="Y359" s="159"/>
      <c r="Z359" s="159"/>
      <c r="AA359" s="159"/>
      <c r="AB359" s="159"/>
      <c r="AC359" s="159"/>
      <c r="AD359" s="159"/>
      <c r="AE359" s="159"/>
      <c r="AF359" s="159"/>
      <c r="AG359" s="159"/>
      <c r="AH359" s="159"/>
      <c r="AI359" s="159"/>
      <c r="AJ359" s="159"/>
      <c r="AK359" s="159"/>
      <c r="AL359" s="159"/>
      <c r="AM359" s="159"/>
      <c r="AN359" s="159"/>
      <c r="AO359" s="159"/>
      <c r="AP359" s="159"/>
      <c r="AQ359" s="159"/>
      <c r="AR359" s="159"/>
      <c r="AS359" s="159"/>
      <c r="AT359" s="159"/>
      <c r="AU359" s="159"/>
      <c r="AV359" s="159"/>
      <c r="AW359" s="159"/>
      <c r="AX359" s="159"/>
      <c r="AY359" s="159"/>
      <c r="AZ359" s="159"/>
      <c r="BA359" s="159"/>
      <c r="BB359" s="159"/>
      <c r="BC359" s="159"/>
      <c r="BD359" s="159"/>
      <c r="BE359" s="159"/>
      <c r="BF359" s="159"/>
      <c r="BG359" s="159"/>
      <c r="BH359" s="159"/>
      <c r="BI359" s="159"/>
      <c r="BJ359" s="159"/>
      <c r="BK359" s="159"/>
      <c r="BL359" s="159"/>
      <c r="BM359" s="159"/>
      <c r="BN359" s="159"/>
      <c r="BO359" s="159"/>
      <c r="BP359" s="159"/>
      <c r="BQ359" s="159"/>
      <c r="BR359" s="159"/>
      <c r="BS359" s="159"/>
      <c r="BT359" s="159"/>
      <c r="BU359" s="159"/>
      <c r="BV359" s="159"/>
      <c r="BW359" s="159"/>
      <c r="BX359" s="159"/>
      <c r="BY359" s="159"/>
      <c r="BZ359" s="159"/>
      <c r="CA359" s="159"/>
      <c r="CB359" s="159"/>
      <c r="CC359" s="159"/>
      <c r="CD359" s="159"/>
      <c r="CE359" s="159"/>
      <c r="CF359" s="159"/>
      <c r="CG359" s="159"/>
      <c r="CH359" s="159"/>
      <c r="CI359" s="159"/>
      <c r="CJ359" s="159"/>
      <c r="CK359" s="159"/>
      <c r="CL359" s="159"/>
      <c r="CM359" s="159"/>
      <c r="CN359" s="159"/>
      <c r="CO359" s="159"/>
      <c r="CP359" s="159"/>
      <c r="CQ359" s="159"/>
      <c r="CR359" s="159"/>
      <c r="CS359" s="159"/>
      <c r="CT359" s="159"/>
      <c r="CU359" s="159"/>
      <c r="CV359" s="159"/>
      <c r="CW359" s="159"/>
      <c r="CX359" s="159"/>
      <c r="CY359" s="159"/>
      <c r="CZ359" s="159"/>
      <c r="DA359" s="223"/>
    </row>
    <row r="360" spans="2:105" x14ac:dyDescent="0.25">
      <c r="B360" s="222"/>
      <c r="C360" s="159"/>
      <c r="D360" s="159"/>
      <c r="E360" s="159"/>
      <c r="F360" s="159"/>
      <c r="G360" s="159"/>
      <c r="H360" s="159"/>
      <c r="I360" s="159"/>
      <c r="J360" s="159"/>
      <c r="K360" s="159"/>
      <c r="L360" s="159"/>
      <c r="M360" s="159"/>
      <c r="N360" s="159"/>
      <c r="O360" s="159"/>
      <c r="P360" s="159"/>
      <c r="Q360" s="159"/>
      <c r="R360" s="159"/>
      <c r="S360" s="159"/>
      <c r="T360" s="159"/>
      <c r="U360" s="159"/>
      <c r="V360" s="159"/>
      <c r="W360" s="159"/>
      <c r="X360" s="159"/>
      <c r="Y360" s="159"/>
      <c r="Z360" s="159"/>
      <c r="AA360" s="159"/>
      <c r="AB360" s="159"/>
      <c r="AC360" s="159"/>
      <c r="AD360" s="159"/>
      <c r="AE360" s="159"/>
      <c r="AF360" s="159"/>
      <c r="AG360" s="159"/>
      <c r="AH360" s="159"/>
      <c r="AI360" s="159"/>
      <c r="AJ360" s="159"/>
      <c r="AK360" s="159"/>
      <c r="AL360" s="159"/>
      <c r="AM360" s="159"/>
      <c r="AN360" s="159"/>
      <c r="AO360" s="159"/>
      <c r="AP360" s="159"/>
      <c r="AQ360" s="159"/>
      <c r="AR360" s="159"/>
      <c r="AS360" s="159"/>
      <c r="AT360" s="159"/>
      <c r="AU360" s="159"/>
      <c r="AV360" s="159"/>
      <c r="AW360" s="159"/>
      <c r="AX360" s="159"/>
      <c r="AY360" s="159"/>
      <c r="AZ360" s="159"/>
      <c r="BA360" s="159"/>
      <c r="BB360" s="159"/>
      <c r="BC360" s="159"/>
      <c r="BD360" s="159"/>
      <c r="BE360" s="159"/>
      <c r="BF360" s="159"/>
      <c r="BG360" s="159"/>
      <c r="BH360" s="159"/>
      <c r="BI360" s="159"/>
      <c r="BJ360" s="159"/>
      <c r="BK360" s="159"/>
      <c r="BL360" s="159"/>
      <c r="BM360" s="159"/>
      <c r="BN360" s="159"/>
      <c r="BO360" s="159"/>
      <c r="BP360" s="159"/>
      <c r="BQ360" s="159"/>
      <c r="BR360" s="159"/>
      <c r="BS360" s="159"/>
      <c r="BT360" s="159"/>
      <c r="BU360" s="159"/>
      <c r="BV360" s="159"/>
      <c r="BW360" s="159"/>
      <c r="BX360" s="159"/>
      <c r="BY360" s="159"/>
      <c r="BZ360" s="159"/>
      <c r="CA360" s="159"/>
      <c r="CB360" s="159"/>
      <c r="CC360" s="159"/>
      <c r="CD360" s="159"/>
      <c r="CE360" s="159"/>
      <c r="CF360" s="159"/>
      <c r="CG360" s="159"/>
      <c r="CH360" s="159"/>
      <c r="CI360" s="159"/>
      <c r="CJ360" s="159"/>
      <c r="CK360" s="159"/>
      <c r="CL360" s="159"/>
      <c r="CM360" s="159"/>
      <c r="CN360" s="159"/>
      <c r="CO360" s="159"/>
      <c r="CP360" s="159"/>
      <c r="CQ360" s="159"/>
      <c r="CR360" s="159"/>
      <c r="CS360" s="159"/>
      <c r="CT360" s="159"/>
      <c r="CU360" s="159"/>
      <c r="CV360" s="159"/>
      <c r="CW360" s="159"/>
      <c r="CX360" s="159"/>
      <c r="CY360" s="159"/>
      <c r="CZ360" s="159"/>
      <c r="DA360" s="223"/>
    </row>
    <row r="361" spans="2:105" x14ac:dyDescent="0.25">
      <c r="B361" s="222"/>
      <c r="C361" s="159"/>
      <c r="D361" s="159"/>
      <c r="E361" s="159"/>
      <c r="F361" s="159"/>
      <c r="G361" s="159"/>
      <c r="H361" s="159"/>
      <c r="I361" s="159"/>
      <c r="J361" s="159"/>
      <c r="K361" s="159"/>
      <c r="L361" s="159"/>
      <c r="M361" s="159"/>
      <c r="N361" s="159"/>
      <c r="O361" s="159"/>
      <c r="P361" s="159"/>
      <c r="Q361" s="159"/>
      <c r="R361" s="159"/>
      <c r="S361" s="159"/>
      <c r="T361" s="159"/>
      <c r="U361" s="159"/>
      <c r="V361" s="159"/>
      <c r="W361" s="159"/>
      <c r="X361" s="159"/>
      <c r="Y361" s="159"/>
      <c r="Z361" s="159"/>
      <c r="AA361" s="159"/>
      <c r="AB361" s="159"/>
      <c r="AC361" s="159"/>
      <c r="AD361" s="159"/>
      <c r="AE361" s="159"/>
      <c r="AF361" s="159"/>
      <c r="AG361" s="159"/>
      <c r="AH361" s="159"/>
      <c r="AI361" s="159"/>
      <c r="AJ361" s="159"/>
      <c r="AK361" s="159"/>
      <c r="AL361" s="159"/>
      <c r="AM361" s="159"/>
      <c r="AN361" s="159"/>
      <c r="AO361" s="159"/>
      <c r="AP361" s="159"/>
      <c r="AQ361" s="159"/>
      <c r="AR361" s="159"/>
      <c r="AS361" s="159"/>
      <c r="AT361" s="159"/>
      <c r="AU361" s="159"/>
      <c r="AV361" s="159"/>
      <c r="AW361" s="159"/>
      <c r="AX361" s="159"/>
      <c r="AY361" s="159"/>
      <c r="AZ361" s="159"/>
      <c r="BA361" s="159"/>
      <c r="BB361" s="159"/>
      <c r="BC361" s="159"/>
      <c r="BD361" s="159"/>
      <c r="BE361" s="159"/>
      <c r="BF361" s="159"/>
      <c r="BG361" s="159"/>
      <c r="BH361" s="159"/>
      <c r="BI361" s="159"/>
      <c r="BJ361" s="159"/>
      <c r="BK361" s="159"/>
      <c r="BL361" s="159"/>
      <c r="BM361" s="159"/>
      <c r="BN361" s="159"/>
      <c r="BO361" s="159"/>
      <c r="BP361" s="159"/>
      <c r="BQ361" s="159"/>
      <c r="BR361" s="159"/>
      <c r="BS361" s="159"/>
      <c r="BT361" s="159"/>
      <c r="BU361" s="159"/>
      <c r="BV361" s="159"/>
      <c r="BW361" s="159"/>
      <c r="BX361" s="159"/>
      <c r="BY361" s="159"/>
      <c r="BZ361" s="159"/>
      <c r="CA361" s="159"/>
      <c r="CB361" s="159"/>
      <c r="CC361" s="159"/>
      <c r="CD361" s="159"/>
      <c r="CE361" s="159"/>
      <c r="CF361" s="159"/>
      <c r="CG361" s="159"/>
      <c r="CH361" s="159"/>
      <c r="CI361" s="159"/>
      <c r="CJ361" s="159"/>
      <c r="CK361" s="159"/>
      <c r="CL361" s="159"/>
      <c r="CM361" s="159"/>
      <c r="CN361" s="159"/>
      <c r="CO361" s="159"/>
      <c r="CP361" s="159"/>
      <c r="CQ361" s="159"/>
      <c r="CR361" s="159"/>
      <c r="CS361" s="159"/>
      <c r="CT361" s="159"/>
      <c r="CU361" s="159"/>
      <c r="CV361" s="159"/>
      <c r="CW361" s="159"/>
      <c r="CX361" s="159"/>
      <c r="CY361" s="159"/>
      <c r="CZ361" s="159"/>
      <c r="DA361" s="223"/>
    </row>
    <row r="362" spans="2:105" x14ac:dyDescent="0.25">
      <c r="B362" s="222"/>
      <c r="C362" s="159"/>
      <c r="D362" s="159"/>
      <c r="E362" s="159"/>
      <c r="F362" s="159"/>
      <c r="G362" s="159"/>
      <c r="H362" s="159"/>
      <c r="I362" s="159"/>
      <c r="J362" s="159"/>
      <c r="K362" s="159"/>
      <c r="L362" s="159"/>
      <c r="M362" s="159"/>
      <c r="N362" s="159"/>
      <c r="O362" s="159"/>
      <c r="P362" s="159"/>
      <c r="Q362" s="159"/>
      <c r="R362" s="159"/>
      <c r="S362" s="159"/>
      <c r="T362" s="159"/>
      <c r="U362" s="159"/>
      <c r="V362" s="159"/>
      <c r="W362" s="159"/>
      <c r="X362" s="159"/>
      <c r="Y362" s="159"/>
      <c r="Z362" s="159"/>
      <c r="AA362" s="159"/>
      <c r="AB362" s="159"/>
      <c r="AC362" s="159"/>
      <c r="AD362" s="159"/>
      <c r="AE362" s="159"/>
      <c r="AF362" s="159"/>
      <c r="AG362" s="159"/>
      <c r="AH362" s="159"/>
      <c r="AI362" s="159"/>
      <c r="AJ362" s="159"/>
      <c r="AK362" s="159"/>
      <c r="AL362" s="159"/>
      <c r="AM362" s="159"/>
      <c r="AN362" s="159"/>
      <c r="AO362" s="159"/>
      <c r="AP362" s="159"/>
      <c r="AQ362" s="159"/>
      <c r="AR362" s="159"/>
      <c r="AS362" s="159"/>
      <c r="AT362" s="159"/>
      <c r="AU362" s="159"/>
      <c r="AV362" s="159"/>
      <c r="AW362" s="159"/>
      <c r="AX362" s="159"/>
      <c r="AY362" s="159"/>
      <c r="AZ362" s="159"/>
      <c r="BA362" s="159"/>
      <c r="BB362" s="159"/>
      <c r="BC362" s="159"/>
      <c r="BD362" s="159"/>
      <c r="BE362" s="159"/>
      <c r="BF362" s="159"/>
      <c r="BG362" s="159"/>
      <c r="BH362" s="159"/>
      <c r="BI362" s="159"/>
      <c r="BJ362" s="159"/>
      <c r="BK362" s="159"/>
      <c r="BL362" s="159"/>
      <c r="BM362" s="159"/>
      <c r="BN362" s="159"/>
      <c r="BO362" s="159"/>
      <c r="BP362" s="159"/>
      <c r="BQ362" s="159"/>
      <c r="BR362" s="159"/>
      <c r="BS362" s="159"/>
      <c r="BT362" s="159"/>
      <c r="BU362" s="159"/>
      <c r="BV362" s="159"/>
      <c r="BW362" s="159"/>
      <c r="BX362" s="159"/>
      <c r="BY362" s="159"/>
      <c r="BZ362" s="159"/>
      <c r="CA362" s="159"/>
      <c r="CB362" s="159"/>
      <c r="CC362" s="159"/>
      <c r="CD362" s="159"/>
      <c r="CE362" s="159"/>
      <c r="CF362" s="159"/>
      <c r="CG362" s="159"/>
      <c r="CH362" s="159"/>
      <c r="CI362" s="159"/>
      <c r="CJ362" s="159"/>
      <c r="CK362" s="159"/>
      <c r="CL362" s="159"/>
      <c r="CM362" s="159"/>
      <c r="CN362" s="159"/>
      <c r="CO362" s="159"/>
      <c r="CP362" s="159"/>
      <c r="CQ362" s="159"/>
      <c r="CR362" s="159"/>
      <c r="CS362" s="159"/>
      <c r="CT362" s="159"/>
      <c r="CU362" s="159"/>
      <c r="CV362" s="159"/>
      <c r="CW362" s="159"/>
      <c r="CX362" s="159"/>
      <c r="CY362" s="159"/>
      <c r="CZ362" s="159"/>
      <c r="DA362" s="223"/>
    </row>
    <row r="363" spans="2:105" x14ac:dyDescent="0.25">
      <c r="B363" s="222"/>
      <c r="C363" s="159"/>
      <c r="D363" s="159"/>
      <c r="E363" s="159"/>
      <c r="F363" s="159"/>
      <c r="G363" s="159"/>
      <c r="H363" s="159"/>
      <c r="I363" s="159"/>
      <c r="J363" s="159"/>
      <c r="K363" s="159"/>
      <c r="L363" s="159"/>
      <c r="M363" s="159"/>
      <c r="N363" s="159"/>
      <c r="O363" s="159"/>
      <c r="P363" s="159"/>
      <c r="Q363" s="159"/>
      <c r="R363" s="159"/>
      <c r="S363" s="159"/>
      <c r="T363" s="159"/>
      <c r="U363" s="159"/>
      <c r="V363" s="159"/>
      <c r="W363" s="159"/>
      <c r="X363" s="159"/>
      <c r="Y363" s="159"/>
      <c r="Z363" s="159"/>
      <c r="AA363" s="159"/>
      <c r="AB363" s="159"/>
      <c r="AC363" s="159"/>
      <c r="AD363" s="159"/>
      <c r="AE363" s="159"/>
      <c r="AF363" s="159"/>
      <c r="AG363" s="159"/>
      <c r="AH363" s="159"/>
      <c r="AI363" s="159"/>
      <c r="AJ363" s="159"/>
      <c r="AK363" s="159"/>
      <c r="AL363" s="159"/>
      <c r="AM363" s="159"/>
      <c r="AN363" s="159"/>
      <c r="AO363" s="159"/>
      <c r="AP363" s="159"/>
      <c r="AQ363" s="159"/>
      <c r="AR363" s="159"/>
      <c r="AS363" s="159"/>
      <c r="AT363" s="159"/>
      <c r="AU363" s="159"/>
      <c r="AV363" s="159"/>
      <c r="AW363" s="159"/>
      <c r="AX363" s="159"/>
      <c r="AY363" s="159"/>
      <c r="AZ363" s="159"/>
      <c r="BA363" s="159"/>
      <c r="BB363" s="159"/>
      <c r="BC363" s="159"/>
      <c r="BD363" s="159"/>
      <c r="BE363" s="159"/>
      <c r="BF363" s="159"/>
      <c r="BG363" s="159"/>
      <c r="BH363" s="159"/>
      <c r="BI363" s="159"/>
      <c r="BJ363" s="159"/>
      <c r="BK363" s="159"/>
      <c r="BL363" s="159"/>
      <c r="BM363" s="159"/>
      <c r="BN363" s="159"/>
      <c r="BO363" s="159"/>
      <c r="BP363" s="159"/>
      <c r="BQ363" s="159"/>
      <c r="BR363" s="159"/>
      <c r="BS363" s="159"/>
      <c r="BT363" s="159"/>
      <c r="BU363" s="159"/>
      <c r="BV363" s="159"/>
      <c r="BW363" s="159"/>
      <c r="BX363" s="159"/>
      <c r="BY363" s="159"/>
      <c r="BZ363" s="159"/>
      <c r="CA363" s="159"/>
      <c r="CB363" s="159"/>
      <c r="CC363" s="159"/>
      <c r="CD363" s="159"/>
      <c r="CE363" s="159"/>
      <c r="CF363" s="159"/>
      <c r="CG363" s="159"/>
      <c r="CH363" s="159"/>
      <c r="CI363" s="159"/>
      <c r="CJ363" s="159"/>
      <c r="CK363" s="159"/>
      <c r="CL363" s="159"/>
      <c r="CM363" s="159"/>
      <c r="CN363" s="159"/>
      <c r="CO363" s="159"/>
      <c r="CP363" s="159"/>
      <c r="CQ363" s="159"/>
      <c r="CR363" s="159"/>
      <c r="CS363" s="159"/>
      <c r="CT363" s="159"/>
      <c r="CU363" s="159"/>
      <c r="CV363" s="159"/>
      <c r="CW363" s="159"/>
      <c r="CX363" s="159"/>
      <c r="CY363" s="159"/>
      <c r="CZ363" s="159"/>
      <c r="DA363" s="223"/>
    </row>
    <row r="364" spans="2:105" x14ac:dyDescent="0.25">
      <c r="B364" s="222"/>
      <c r="C364" s="159"/>
      <c r="D364" s="159"/>
      <c r="E364" s="159"/>
      <c r="F364" s="159"/>
      <c r="G364" s="159"/>
      <c r="H364" s="159"/>
      <c r="I364" s="159"/>
      <c r="J364" s="159"/>
      <c r="K364" s="159"/>
      <c r="L364" s="159"/>
      <c r="M364" s="159"/>
      <c r="N364" s="159"/>
      <c r="O364" s="159"/>
      <c r="P364" s="159"/>
      <c r="Q364" s="159"/>
      <c r="R364" s="159"/>
      <c r="S364" s="159"/>
      <c r="T364" s="159"/>
      <c r="U364" s="159"/>
      <c r="V364" s="159"/>
      <c r="W364" s="159"/>
      <c r="X364" s="159"/>
      <c r="Y364" s="159"/>
      <c r="Z364" s="159"/>
      <c r="AA364" s="159"/>
      <c r="AB364" s="159"/>
      <c r="AC364" s="159"/>
      <c r="AD364" s="159"/>
      <c r="AE364" s="159"/>
      <c r="AF364" s="159"/>
      <c r="AG364" s="159"/>
      <c r="AH364" s="159"/>
      <c r="AI364" s="159"/>
      <c r="AJ364" s="159"/>
      <c r="AK364" s="159"/>
      <c r="AL364" s="159"/>
      <c r="AM364" s="159"/>
      <c r="AN364" s="159"/>
      <c r="AO364" s="159"/>
      <c r="AP364" s="159"/>
      <c r="AQ364" s="159"/>
      <c r="AR364" s="159"/>
      <c r="AS364" s="159"/>
      <c r="AT364" s="159"/>
      <c r="AU364" s="159"/>
      <c r="AV364" s="159"/>
      <c r="AW364" s="159"/>
      <c r="AX364" s="159"/>
      <c r="AY364" s="159"/>
      <c r="AZ364" s="159"/>
      <c r="BA364" s="159"/>
      <c r="BB364" s="159"/>
      <c r="BC364" s="159"/>
      <c r="BD364" s="159"/>
      <c r="BE364" s="159"/>
      <c r="BF364" s="159"/>
      <c r="BG364" s="159"/>
      <c r="BH364" s="159"/>
      <c r="BI364" s="159"/>
      <c r="BJ364" s="159"/>
      <c r="BK364" s="159"/>
      <c r="BL364" s="159"/>
      <c r="BM364" s="159"/>
      <c r="BN364" s="159"/>
      <c r="BO364" s="159"/>
      <c r="BP364" s="159"/>
      <c r="BQ364" s="159"/>
      <c r="BR364" s="159"/>
      <c r="BS364" s="159"/>
      <c r="BT364" s="159"/>
      <c r="BU364" s="159"/>
      <c r="BV364" s="159"/>
      <c r="BW364" s="159"/>
      <c r="BX364" s="159"/>
      <c r="BY364" s="159"/>
      <c r="BZ364" s="159"/>
      <c r="CA364" s="159"/>
      <c r="CB364" s="159"/>
      <c r="CC364" s="159"/>
      <c r="CD364" s="159"/>
      <c r="CE364" s="159"/>
      <c r="CF364" s="159"/>
      <c r="CG364" s="159"/>
      <c r="CH364" s="159"/>
      <c r="CI364" s="159"/>
      <c r="CJ364" s="159"/>
      <c r="CK364" s="159"/>
      <c r="CL364" s="159"/>
      <c r="CM364" s="159"/>
      <c r="CN364" s="159"/>
      <c r="CO364" s="159"/>
      <c r="CP364" s="159"/>
      <c r="CQ364" s="159"/>
      <c r="CR364" s="159"/>
      <c r="CS364" s="159"/>
      <c r="CT364" s="159"/>
      <c r="CU364" s="159"/>
      <c r="CV364" s="159"/>
      <c r="CW364" s="159"/>
      <c r="CX364" s="159"/>
      <c r="CY364" s="159"/>
      <c r="CZ364" s="159"/>
      <c r="DA364" s="223"/>
    </row>
    <row r="365" spans="2:105" x14ac:dyDescent="0.25">
      <c r="B365" s="222"/>
      <c r="C365" s="159"/>
      <c r="D365" s="159"/>
      <c r="E365" s="159"/>
      <c r="F365" s="159"/>
      <c r="G365" s="159"/>
      <c r="H365" s="159"/>
      <c r="I365" s="159"/>
      <c r="J365" s="159"/>
      <c r="K365" s="159"/>
      <c r="L365" s="159"/>
      <c r="M365" s="159"/>
      <c r="N365" s="159"/>
      <c r="O365" s="159"/>
      <c r="P365" s="159"/>
      <c r="Q365" s="159"/>
      <c r="R365" s="159"/>
      <c r="S365" s="159"/>
      <c r="T365" s="159"/>
      <c r="U365" s="159"/>
      <c r="V365" s="159"/>
      <c r="W365" s="159"/>
      <c r="X365" s="159"/>
      <c r="Y365" s="159"/>
      <c r="Z365" s="159"/>
      <c r="AA365" s="159"/>
      <c r="AB365" s="159"/>
      <c r="AC365" s="159"/>
      <c r="AD365" s="159"/>
      <c r="AE365" s="159"/>
      <c r="AF365" s="159"/>
      <c r="AG365" s="159"/>
      <c r="AH365" s="159"/>
      <c r="AI365" s="159"/>
      <c r="AJ365" s="159"/>
      <c r="AK365" s="159"/>
      <c r="AL365" s="159"/>
      <c r="AM365" s="159"/>
      <c r="AN365" s="159"/>
      <c r="AO365" s="159"/>
      <c r="AP365" s="159"/>
      <c r="AQ365" s="159"/>
      <c r="AR365" s="159"/>
      <c r="AS365" s="159"/>
      <c r="AT365" s="159"/>
      <c r="AU365" s="159"/>
      <c r="AV365" s="159"/>
      <c r="AW365" s="159"/>
      <c r="AX365" s="159"/>
      <c r="AY365" s="159"/>
      <c r="AZ365" s="159"/>
      <c r="BA365" s="159"/>
      <c r="BB365" s="159"/>
      <c r="BC365" s="159"/>
      <c r="BD365" s="159"/>
      <c r="BE365" s="159"/>
      <c r="BF365" s="159"/>
      <c r="BG365" s="159"/>
      <c r="BH365" s="159"/>
      <c r="BI365" s="159"/>
      <c r="BJ365" s="159"/>
      <c r="BK365" s="159"/>
      <c r="BL365" s="159"/>
      <c r="BM365" s="159"/>
      <c r="BN365" s="159"/>
      <c r="BO365" s="159"/>
      <c r="BP365" s="159"/>
      <c r="BQ365" s="159"/>
      <c r="BR365" s="159"/>
      <c r="BS365" s="159"/>
      <c r="BT365" s="159"/>
      <c r="BU365" s="159"/>
      <c r="BV365" s="159"/>
      <c r="BW365" s="159"/>
      <c r="BX365" s="159"/>
      <c r="BY365" s="159"/>
      <c r="BZ365" s="159"/>
      <c r="CA365" s="159"/>
      <c r="CB365" s="159"/>
      <c r="CC365" s="159"/>
      <c r="CD365" s="159"/>
      <c r="CE365" s="159"/>
      <c r="CF365" s="159"/>
      <c r="CG365" s="159"/>
      <c r="CH365" s="159"/>
      <c r="CI365" s="159"/>
      <c r="CJ365" s="159"/>
      <c r="CK365" s="159"/>
      <c r="CL365" s="159"/>
      <c r="CM365" s="159"/>
      <c r="CN365" s="159"/>
      <c r="CO365" s="159"/>
      <c r="CP365" s="159"/>
      <c r="CQ365" s="159"/>
      <c r="CR365" s="159"/>
      <c r="CS365" s="159"/>
      <c r="CT365" s="159"/>
      <c r="CU365" s="159"/>
      <c r="CV365" s="159"/>
      <c r="CW365" s="159"/>
      <c r="CX365" s="159"/>
      <c r="CY365" s="159"/>
      <c r="CZ365" s="159"/>
      <c r="DA365" s="223"/>
    </row>
    <row r="366" spans="2:105" x14ac:dyDescent="0.25">
      <c r="B366" s="222"/>
      <c r="C366" s="159"/>
      <c r="D366" s="159"/>
      <c r="E366" s="159"/>
      <c r="F366" s="159"/>
      <c r="G366" s="159"/>
      <c r="H366" s="159"/>
      <c r="I366" s="159"/>
      <c r="J366" s="159"/>
      <c r="K366" s="159"/>
      <c r="L366" s="159"/>
      <c r="M366" s="159"/>
      <c r="N366" s="159"/>
      <c r="O366" s="159"/>
      <c r="P366" s="159"/>
      <c r="Q366" s="159"/>
      <c r="R366" s="159"/>
      <c r="S366" s="159"/>
      <c r="T366" s="159"/>
      <c r="U366" s="159"/>
      <c r="V366" s="159"/>
      <c r="W366" s="159"/>
      <c r="X366" s="159"/>
      <c r="Y366" s="159"/>
      <c r="Z366" s="159"/>
      <c r="AA366" s="159"/>
      <c r="AB366" s="159"/>
      <c r="AC366" s="159"/>
      <c r="AD366" s="159"/>
      <c r="AE366" s="159"/>
      <c r="AF366" s="159"/>
      <c r="AG366" s="159"/>
      <c r="AH366" s="159"/>
      <c r="AI366" s="159"/>
      <c r="AJ366" s="159"/>
      <c r="AK366" s="159"/>
      <c r="AL366" s="159"/>
      <c r="AM366" s="159"/>
      <c r="AN366" s="159"/>
      <c r="AO366" s="159"/>
      <c r="AP366" s="159"/>
      <c r="AQ366" s="159"/>
      <c r="AR366" s="159"/>
      <c r="AS366" s="159"/>
      <c r="AT366" s="159"/>
      <c r="AU366" s="159"/>
      <c r="AV366" s="159"/>
      <c r="AW366" s="159"/>
      <c r="AX366" s="159"/>
      <c r="AY366" s="159"/>
      <c r="AZ366" s="159"/>
      <c r="BA366" s="159"/>
      <c r="BB366" s="159"/>
      <c r="BC366" s="159"/>
      <c r="BD366" s="159"/>
      <c r="BE366" s="159"/>
      <c r="BF366" s="159"/>
      <c r="BG366" s="159"/>
      <c r="BH366" s="159"/>
      <c r="BI366" s="159"/>
      <c r="BJ366" s="159"/>
      <c r="BK366" s="159"/>
      <c r="BL366" s="159"/>
      <c r="BM366" s="159"/>
      <c r="BN366" s="159"/>
      <c r="BO366" s="159"/>
      <c r="BP366" s="159"/>
      <c r="BQ366" s="159"/>
      <c r="BR366" s="159"/>
      <c r="BS366" s="159"/>
      <c r="BT366" s="159"/>
      <c r="BU366" s="159"/>
      <c r="BV366" s="159"/>
      <c r="BW366" s="159"/>
      <c r="BX366" s="159"/>
      <c r="BY366" s="159"/>
      <c r="BZ366" s="159"/>
      <c r="CA366" s="159"/>
      <c r="CB366" s="159"/>
      <c r="CC366" s="159"/>
      <c r="CD366" s="159"/>
      <c r="CE366" s="159"/>
      <c r="CF366" s="159"/>
      <c r="CG366" s="159"/>
      <c r="CH366" s="159"/>
      <c r="CI366" s="159"/>
      <c r="CJ366" s="159"/>
      <c r="CK366" s="159"/>
      <c r="CL366" s="159"/>
      <c r="CM366" s="159"/>
      <c r="CN366" s="159"/>
      <c r="CO366" s="159"/>
      <c r="CP366" s="159"/>
      <c r="CQ366" s="159"/>
      <c r="CR366" s="159"/>
      <c r="CS366" s="159"/>
      <c r="CT366" s="159"/>
      <c r="CU366" s="159"/>
      <c r="CV366" s="159"/>
      <c r="CW366" s="159"/>
      <c r="CX366" s="159"/>
      <c r="CY366" s="159"/>
      <c r="CZ366" s="159"/>
      <c r="DA366" s="223"/>
    </row>
    <row r="367" spans="2:105" x14ac:dyDescent="0.25">
      <c r="B367" s="222"/>
      <c r="C367" s="159"/>
      <c r="D367" s="159"/>
      <c r="E367" s="159"/>
      <c r="F367" s="159"/>
      <c r="G367" s="159"/>
      <c r="H367" s="159"/>
      <c r="I367" s="159"/>
      <c r="J367" s="159"/>
      <c r="K367" s="159"/>
      <c r="L367" s="159"/>
      <c r="M367" s="159"/>
      <c r="N367" s="159"/>
      <c r="O367" s="159"/>
      <c r="P367" s="159"/>
      <c r="Q367" s="159"/>
      <c r="R367" s="159"/>
      <c r="S367" s="159"/>
      <c r="T367" s="159"/>
      <c r="U367" s="159"/>
      <c r="V367" s="159"/>
      <c r="W367" s="159"/>
      <c r="X367" s="159"/>
      <c r="Y367" s="159"/>
      <c r="Z367" s="159"/>
      <c r="AA367" s="159"/>
      <c r="AB367" s="159"/>
      <c r="AC367" s="159"/>
      <c r="AD367" s="159"/>
      <c r="AE367" s="159"/>
      <c r="AF367" s="159"/>
      <c r="AG367" s="159"/>
      <c r="AH367" s="159"/>
      <c r="AI367" s="159"/>
      <c r="AJ367" s="159"/>
      <c r="AK367" s="159"/>
      <c r="AL367" s="159"/>
      <c r="AM367" s="159"/>
      <c r="AN367" s="159"/>
      <c r="AO367" s="159"/>
      <c r="AP367" s="159"/>
      <c r="AQ367" s="159"/>
      <c r="AR367" s="159"/>
      <c r="AS367" s="159"/>
      <c r="AT367" s="159"/>
      <c r="AU367" s="159"/>
      <c r="AV367" s="159"/>
      <c r="AW367" s="159"/>
      <c r="AX367" s="159"/>
      <c r="AY367" s="159"/>
      <c r="AZ367" s="159"/>
      <c r="BA367" s="159"/>
      <c r="BB367" s="159"/>
      <c r="BC367" s="159"/>
      <c r="BD367" s="159"/>
      <c r="BE367" s="159"/>
      <c r="BF367" s="159"/>
      <c r="BG367" s="159"/>
      <c r="BH367" s="159"/>
      <c r="BI367" s="159"/>
      <c r="BJ367" s="159"/>
      <c r="BK367" s="159"/>
      <c r="BL367" s="159"/>
      <c r="BM367" s="159"/>
      <c r="BN367" s="159"/>
      <c r="BO367" s="159"/>
      <c r="BP367" s="159"/>
      <c r="BQ367" s="159"/>
      <c r="BR367" s="159"/>
      <c r="BS367" s="159"/>
      <c r="BT367" s="159"/>
      <c r="BU367" s="159"/>
      <c r="BV367" s="159"/>
      <c r="BW367" s="159"/>
      <c r="BX367" s="159"/>
      <c r="BY367" s="159"/>
      <c r="BZ367" s="159"/>
      <c r="CA367" s="159"/>
      <c r="CB367" s="159"/>
      <c r="CC367" s="159"/>
      <c r="CD367" s="159"/>
      <c r="CE367" s="159"/>
      <c r="CF367" s="159"/>
      <c r="CG367" s="159"/>
      <c r="CH367" s="159"/>
      <c r="CI367" s="159"/>
      <c r="CJ367" s="159"/>
      <c r="CK367" s="159"/>
      <c r="CL367" s="159"/>
      <c r="CM367" s="159"/>
      <c r="CN367" s="159"/>
      <c r="CO367" s="159"/>
      <c r="CP367" s="159"/>
      <c r="CQ367" s="159"/>
      <c r="CR367" s="159"/>
      <c r="CS367" s="159"/>
      <c r="CT367" s="159"/>
      <c r="CU367" s="159"/>
      <c r="CV367" s="159"/>
      <c r="CW367" s="159"/>
      <c r="CX367" s="159"/>
      <c r="CY367" s="159"/>
      <c r="CZ367" s="159"/>
      <c r="DA367" s="223"/>
    </row>
    <row r="368" spans="2:105" x14ac:dyDescent="0.25">
      <c r="B368" s="222"/>
      <c r="C368" s="159"/>
      <c r="D368" s="159"/>
      <c r="E368" s="159"/>
      <c r="F368" s="159"/>
      <c r="G368" s="159"/>
      <c r="H368" s="159"/>
      <c r="I368" s="159"/>
      <c r="J368" s="159"/>
      <c r="K368" s="159"/>
      <c r="L368" s="159"/>
      <c r="M368" s="159"/>
      <c r="N368" s="159"/>
      <c r="O368" s="159"/>
      <c r="P368" s="159"/>
      <c r="Q368" s="159"/>
      <c r="R368" s="159"/>
      <c r="S368" s="159"/>
      <c r="T368" s="159"/>
      <c r="U368" s="159"/>
      <c r="V368" s="159"/>
      <c r="W368" s="159"/>
      <c r="X368" s="159"/>
      <c r="Y368" s="159"/>
      <c r="Z368" s="159"/>
      <c r="AA368" s="159"/>
      <c r="AB368" s="159"/>
      <c r="AC368" s="159"/>
      <c r="AD368" s="159"/>
      <c r="AE368" s="159"/>
      <c r="AF368" s="159"/>
      <c r="AG368" s="159"/>
      <c r="AH368" s="159"/>
      <c r="AI368" s="159"/>
      <c r="AJ368" s="159"/>
      <c r="AK368" s="159"/>
      <c r="AL368" s="159"/>
      <c r="AM368" s="159"/>
      <c r="AN368" s="159"/>
      <c r="AO368" s="159"/>
      <c r="AP368" s="159"/>
      <c r="AQ368" s="159"/>
      <c r="AR368" s="159"/>
      <c r="AS368" s="159"/>
      <c r="AT368" s="159"/>
      <c r="AU368" s="159"/>
      <c r="AV368" s="159"/>
      <c r="AW368" s="159"/>
      <c r="AX368" s="159"/>
      <c r="AY368" s="159"/>
      <c r="AZ368" s="159"/>
      <c r="BA368" s="159"/>
      <c r="BB368" s="159"/>
      <c r="BC368" s="159"/>
      <c r="BD368" s="159"/>
      <c r="BE368" s="159"/>
      <c r="BF368" s="159"/>
      <c r="BG368" s="159"/>
      <c r="BH368" s="159"/>
      <c r="BI368" s="159"/>
      <c r="BJ368" s="159"/>
      <c r="BK368" s="159"/>
      <c r="BL368" s="159"/>
      <c r="BM368" s="159"/>
      <c r="BN368" s="159"/>
      <c r="BO368" s="159"/>
      <c r="BP368" s="159"/>
      <c r="BQ368" s="159"/>
      <c r="BR368" s="159"/>
      <c r="BS368" s="159"/>
      <c r="BT368" s="159"/>
      <c r="BU368" s="159"/>
      <c r="BV368" s="159"/>
      <c r="BW368" s="159"/>
      <c r="BX368" s="159"/>
      <c r="BY368" s="159"/>
      <c r="BZ368" s="159"/>
      <c r="CA368" s="159"/>
      <c r="CB368" s="159"/>
      <c r="CC368" s="159"/>
      <c r="CD368" s="159"/>
      <c r="CE368" s="159"/>
      <c r="CF368" s="159"/>
      <c r="CG368" s="159"/>
      <c r="CH368" s="159"/>
      <c r="CI368" s="159"/>
      <c r="CJ368" s="159"/>
      <c r="CK368" s="159"/>
      <c r="CL368" s="159"/>
      <c r="CM368" s="159"/>
      <c r="CN368" s="159"/>
      <c r="CO368" s="159"/>
      <c r="CP368" s="159"/>
      <c r="CQ368" s="159"/>
      <c r="CR368" s="159"/>
      <c r="CS368" s="159"/>
      <c r="CT368" s="159"/>
      <c r="CU368" s="159"/>
      <c r="CV368" s="159"/>
      <c r="CW368" s="159"/>
      <c r="CX368" s="159"/>
      <c r="CY368" s="159"/>
      <c r="CZ368" s="159"/>
      <c r="DA368" s="223"/>
    </row>
    <row r="369" spans="2:105" x14ac:dyDescent="0.25">
      <c r="B369" s="222"/>
      <c r="C369" s="159"/>
      <c r="D369" s="159"/>
      <c r="E369" s="159"/>
      <c r="F369" s="159"/>
      <c r="G369" s="159"/>
      <c r="H369" s="159"/>
      <c r="I369" s="159"/>
      <c r="J369" s="159"/>
      <c r="K369" s="159"/>
      <c r="L369" s="159"/>
      <c r="M369" s="159"/>
      <c r="N369" s="159"/>
      <c r="O369" s="159"/>
      <c r="P369" s="159"/>
      <c r="Q369" s="159"/>
      <c r="R369" s="159"/>
      <c r="S369" s="159"/>
      <c r="T369" s="159"/>
      <c r="U369" s="159"/>
      <c r="V369" s="159"/>
      <c r="W369" s="159"/>
      <c r="X369" s="159"/>
      <c r="Y369" s="159"/>
      <c r="Z369" s="159"/>
      <c r="AA369" s="159"/>
      <c r="AB369" s="159"/>
      <c r="AC369" s="159"/>
      <c r="AD369" s="159"/>
      <c r="AE369" s="159"/>
      <c r="AF369" s="159"/>
      <c r="AG369" s="159"/>
      <c r="AH369" s="159"/>
      <c r="AI369" s="159"/>
      <c r="AJ369" s="159"/>
      <c r="AK369" s="159"/>
      <c r="AL369" s="159"/>
      <c r="AM369" s="159"/>
      <c r="AN369" s="159"/>
      <c r="AO369" s="159"/>
      <c r="AP369" s="159"/>
      <c r="AQ369" s="159"/>
      <c r="AR369" s="159"/>
      <c r="AS369" s="159"/>
      <c r="AT369" s="159"/>
      <c r="AU369" s="159"/>
      <c r="AV369" s="159"/>
      <c r="AW369" s="159"/>
      <c r="AX369" s="159"/>
      <c r="AY369" s="159"/>
      <c r="AZ369" s="159"/>
      <c r="BA369" s="159"/>
      <c r="BB369" s="159"/>
      <c r="BC369" s="159"/>
      <c r="BD369" s="159"/>
      <c r="BE369" s="159"/>
      <c r="BF369" s="159"/>
      <c r="BG369" s="159"/>
      <c r="BH369" s="159"/>
      <c r="BI369" s="159"/>
      <c r="BJ369" s="159"/>
      <c r="BK369" s="159"/>
      <c r="BL369" s="159"/>
      <c r="BM369" s="159"/>
      <c r="BN369" s="159"/>
      <c r="BO369" s="159"/>
      <c r="BP369" s="159"/>
      <c r="BQ369" s="159"/>
      <c r="BR369" s="159"/>
      <c r="BS369" s="159"/>
      <c r="BT369" s="159"/>
      <c r="BU369" s="159"/>
      <c r="BV369" s="159"/>
      <c r="BW369" s="159"/>
      <c r="BX369" s="159"/>
      <c r="BY369" s="159"/>
      <c r="BZ369" s="159"/>
      <c r="CA369" s="159"/>
      <c r="CB369" s="159"/>
      <c r="CC369" s="159"/>
      <c r="CD369" s="159"/>
      <c r="CE369" s="159"/>
      <c r="CF369" s="159"/>
      <c r="CG369" s="159"/>
      <c r="CH369" s="159"/>
      <c r="CI369" s="159"/>
      <c r="CJ369" s="159"/>
      <c r="CK369" s="159"/>
      <c r="CL369" s="159"/>
      <c r="CM369" s="159"/>
      <c r="CN369" s="159"/>
      <c r="CO369" s="159"/>
      <c r="CP369" s="159"/>
      <c r="CQ369" s="159"/>
      <c r="CR369" s="159"/>
      <c r="CS369" s="159"/>
      <c r="CT369" s="159"/>
      <c r="CU369" s="159"/>
      <c r="CV369" s="159"/>
      <c r="CW369" s="159"/>
      <c r="CX369" s="159"/>
      <c r="CY369" s="159"/>
      <c r="CZ369" s="159"/>
      <c r="DA369" s="223"/>
    </row>
    <row r="370" spans="2:105" x14ac:dyDescent="0.25">
      <c r="B370" s="222"/>
      <c r="C370" s="159"/>
      <c r="D370" s="159"/>
      <c r="E370" s="159"/>
      <c r="F370" s="159"/>
      <c r="G370" s="159"/>
      <c r="H370" s="159"/>
      <c r="I370" s="159"/>
      <c r="J370" s="159"/>
      <c r="K370" s="159"/>
      <c r="L370" s="159"/>
      <c r="M370" s="159"/>
      <c r="N370" s="159"/>
      <c r="O370" s="159"/>
      <c r="P370" s="159"/>
      <c r="Q370" s="159"/>
      <c r="R370" s="159"/>
      <c r="S370" s="159"/>
      <c r="T370" s="159"/>
      <c r="U370" s="159"/>
      <c r="V370" s="159"/>
      <c r="W370" s="159"/>
      <c r="X370" s="159"/>
      <c r="Y370" s="159"/>
      <c r="Z370" s="159"/>
      <c r="AA370" s="159"/>
      <c r="AB370" s="159"/>
      <c r="AC370" s="159"/>
      <c r="AD370" s="159"/>
      <c r="AE370" s="159"/>
      <c r="AF370" s="159"/>
      <c r="AG370" s="159"/>
      <c r="AH370" s="159"/>
      <c r="AI370" s="159"/>
      <c r="AJ370" s="159"/>
      <c r="AK370" s="159"/>
      <c r="AL370" s="159"/>
      <c r="AM370" s="159"/>
      <c r="AN370" s="159"/>
      <c r="AO370" s="159"/>
      <c r="AP370" s="159"/>
      <c r="AQ370" s="159"/>
      <c r="AR370" s="159"/>
      <c r="AS370" s="159"/>
      <c r="AT370" s="159"/>
      <c r="AU370" s="159"/>
      <c r="AV370" s="159"/>
      <c r="AW370" s="159"/>
      <c r="AX370" s="159"/>
      <c r="AY370" s="159"/>
      <c r="AZ370" s="159"/>
      <c r="BA370" s="159"/>
      <c r="BB370" s="159"/>
      <c r="BC370" s="159"/>
      <c r="BD370" s="159"/>
      <c r="BE370" s="159"/>
      <c r="BF370" s="159"/>
      <c r="BG370" s="159"/>
      <c r="BH370" s="159"/>
      <c r="BI370" s="159"/>
      <c r="BJ370" s="159"/>
      <c r="BK370" s="159"/>
      <c r="BL370" s="159"/>
      <c r="BM370" s="159"/>
      <c r="BN370" s="159"/>
      <c r="BO370" s="159"/>
      <c r="BP370" s="159"/>
      <c r="BQ370" s="159"/>
      <c r="BR370" s="159"/>
      <c r="BS370" s="159"/>
      <c r="BT370" s="159"/>
      <c r="BU370" s="159"/>
      <c r="BV370" s="159"/>
      <c r="BW370" s="159"/>
      <c r="BX370" s="159"/>
      <c r="BY370" s="159"/>
      <c r="BZ370" s="159"/>
      <c r="CA370" s="159"/>
      <c r="CB370" s="159"/>
      <c r="CC370" s="159"/>
      <c r="CD370" s="159"/>
      <c r="CE370" s="159"/>
      <c r="CF370" s="159"/>
      <c r="CG370" s="159"/>
      <c r="CH370" s="159"/>
      <c r="CI370" s="159"/>
      <c r="CJ370" s="159"/>
      <c r="CK370" s="159"/>
      <c r="CL370" s="159"/>
      <c r="CM370" s="159"/>
      <c r="CN370" s="159"/>
      <c r="CO370" s="159"/>
      <c r="CP370" s="159"/>
      <c r="CQ370" s="159"/>
      <c r="CR370" s="159"/>
      <c r="CS370" s="159"/>
      <c r="CT370" s="159"/>
      <c r="CU370" s="159"/>
      <c r="CV370" s="159"/>
      <c r="CW370" s="159"/>
      <c r="CX370" s="159"/>
      <c r="CY370" s="159"/>
      <c r="CZ370" s="159"/>
      <c r="DA370" s="223"/>
    </row>
    <row r="371" spans="2:105" x14ac:dyDescent="0.25">
      <c r="B371" s="222"/>
      <c r="C371" s="159"/>
      <c r="D371" s="159"/>
      <c r="E371" s="159"/>
      <c r="F371" s="159"/>
      <c r="G371" s="159"/>
      <c r="H371" s="159"/>
      <c r="I371" s="159"/>
      <c r="J371" s="159"/>
      <c r="K371" s="159"/>
      <c r="L371" s="159"/>
      <c r="M371" s="159"/>
      <c r="N371" s="159"/>
      <c r="O371" s="159"/>
      <c r="P371" s="159"/>
      <c r="Q371" s="159"/>
      <c r="R371" s="159"/>
      <c r="S371" s="159"/>
      <c r="T371" s="159"/>
      <c r="U371" s="159"/>
      <c r="V371" s="159"/>
      <c r="W371" s="159"/>
      <c r="X371" s="159"/>
      <c r="Y371" s="159"/>
      <c r="Z371" s="159"/>
      <c r="AA371" s="159"/>
      <c r="AB371" s="159"/>
      <c r="AC371" s="159"/>
      <c r="AD371" s="159"/>
      <c r="AE371" s="159"/>
      <c r="AF371" s="159"/>
      <c r="AG371" s="159"/>
      <c r="AH371" s="159"/>
      <c r="AI371" s="159"/>
      <c r="AJ371" s="159"/>
      <c r="AK371" s="159"/>
      <c r="AL371" s="159"/>
      <c r="AM371" s="159"/>
      <c r="AN371" s="159"/>
      <c r="AO371" s="159"/>
      <c r="AP371" s="159"/>
      <c r="AQ371" s="159"/>
      <c r="AR371" s="159"/>
      <c r="AS371" s="159"/>
      <c r="AT371" s="159"/>
      <c r="AU371" s="159"/>
      <c r="AV371" s="159"/>
      <c r="AW371" s="159"/>
      <c r="AX371" s="159"/>
      <c r="AY371" s="159"/>
      <c r="AZ371" s="159"/>
      <c r="BA371" s="159"/>
      <c r="BB371" s="159"/>
      <c r="BC371" s="159"/>
      <c r="BD371" s="159"/>
      <c r="BE371" s="159"/>
      <c r="BF371" s="159"/>
      <c r="BG371" s="159"/>
      <c r="BH371" s="159"/>
      <c r="BI371" s="159"/>
      <c r="BJ371" s="159"/>
      <c r="BK371" s="159"/>
      <c r="BL371" s="159"/>
      <c r="BM371" s="159"/>
      <c r="BN371" s="159"/>
      <c r="BO371" s="159"/>
      <c r="BP371" s="159"/>
      <c r="BQ371" s="159"/>
      <c r="BR371" s="159"/>
      <c r="BS371" s="159"/>
      <c r="BT371" s="159"/>
      <c r="BU371" s="159"/>
      <c r="BV371" s="159"/>
      <c r="BW371" s="159"/>
      <c r="BX371" s="159"/>
      <c r="BY371" s="159"/>
      <c r="BZ371" s="159"/>
      <c r="CA371" s="159"/>
      <c r="CB371" s="159"/>
      <c r="CC371" s="159"/>
      <c r="CD371" s="159"/>
      <c r="CE371" s="159"/>
      <c r="CF371" s="159"/>
      <c r="CG371" s="159"/>
      <c r="CH371" s="159"/>
      <c r="CI371" s="159"/>
      <c r="CJ371" s="159"/>
      <c r="CK371" s="159"/>
      <c r="CL371" s="159"/>
      <c r="CM371" s="159"/>
      <c r="CN371" s="159"/>
      <c r="CO371" s="159"/>
      <c r="CP371" s="159"/>
      <c r="CQ371" s="159"/>
      <c r="CR371" s="159"/>
      <c r="CS371" s="159"/>
      <c r="CT371" s="159"/>
      <c r="CU371" s="159"/>
      <c r="CV371" s="159"/>
      <c r="CW371" s="159"/>
      <c r="CX371" s="159"/>
      <c r="CY371" s="159"/>
      <c r="CZ371" s="159"/>
      <c r="DA371" s="223"/>
    </row>
    <row r="372" spans="2:105" x14ac:dyDescent="0.25">
      <c r="B372" s="222"/>
      <c r="C372" s="159"/>
      <c r="D372" s="159"/>
      <c r="E372" s="159"/>
      <c r="F372" s="159"/>
      <c r="G372" s="159"/>
      <c r="H372" s="159"/>
      <c r="I372" s="159"/>
      <c r="J372" s="159"/>
      <c r="K372" s="159"/>
      <c r="L372" s="159"/>
      <c r="M372" s="159"/>
      <c r="N372" s="159"/>
      <c r="O372" s="159"/>
      <c r="P372" s="159"/>
      <c r="Q372" s="159"/>
      <c r="R372" s="159"/>
      <c r="S372" s="159"/>
      <c r="T372" s="159"/>
      <c r="U372" s="159"/>
      <c r="V372" s="159"/>
      <c r="W372" s="159"/>
      <c r="X372" s="159"/>
      <c r="Y372" s="159"/>
      <c r="Z372" s="159"/>
      <c r="AA372" s="159"/>
      <c r="AB372" s="159"/>
      <c r="AC372" s="159"/>
      <c r="AD372" s="159"/>
      <c r="AE372" s="159"/>
      <c r="AF372" s="159"/>
      <c r="AG372" s="159"/>
      <c r="AH372" s="159"/>
      <c r="AI372" s="159"/>
      <c r="AJ372" s="159"/>
      <c r="AK372" s="159"/>
      <c r="AL372" s="159"/>
      <c r="AM372" s="159"/>
      <c r="AN372" s="159"/>
      <c r="AO372" s="159"/>
      <c r="AP372" s="159"/>
      <c r="AQ372" s="159"/>
      <c r="AR372" s="159"/>
      <c r="AS372" s="159"/>
      <c r="AT372" s="159"/>
      <c r="AU372" s="159"/>
      <c r="AV372" s="159"/>
      <c r="AW372" s="159"/>
      <c r="AX372" s="159"/>
      <c r="AY372" s="159"/>
      <c r="AZ372" s="159"/>
      <c r="BA372" s="159"/>
      <c r="BB372" s="159"/>
      <c r="BC372" s="159"/>
      <c r="BD372" s="159"/>
      <c r="BE372" s="159"/>
      <c r="BF372" s="159"/>
      <c r="BG372" s="159"/>
      <c r="BH372" s="159"/>
      <c r="BI372" s="159"/>
      <c r="BJ372" s="159"/>
      <c r="BK372" s="159"/>
      <c r="BL372" s="159"/>
      <c r="BM372" s="159"/>
      <c r="BN372" s="159"/>
      <c r="BO372" s="159"/>
      <c r="BP372" s="159"/>
      <c r="BQ372" s="159"/>
      <c r="BR372" s="159"/>
      <c r="BS372" s="159"/>
      <c r="BT372" s="159"/>
      <c r="BU372" s="159"/>
      <c r="BV372" s="159"/>
      <c r="BW372" s="159"/>
      <c r="BX372" s="159"/>
      <c r="BY372" s="159"/>
      <c r="BZ372" s="159"/>
      <c r="CA372" s="159"/>
      <c r="CB372" s="159"/>
      <c r="CC372" s="159"/>
      <c r="CD372" s="159"/>
      <c r="CE372" s="159"/>
      <c r="CF372" s="159"/>
      <c r="CG372" s="159"/>
      <c r="CH372" s="159"/>
      <c r="CI372" s="159"/>
      <c r="CJ372" s="159"/>
      <c r="CK372" s="159"/>
      <c r="CL372" s="159"/>
      <c r="CM372" s="159"/>
      <c r="CN372" s="159"/>
      <c r="CO372" s="159"/>
      <c r="CP372" s="159"/>
      <c r="CQ372" s="159"/>
      <c r="CR372" s="159"/>
      <c r="CS372" s="159"/>
      <c r="CT372" s="159"/>
      <c r="CU372" s="159"/>
      <c r="CV372" s="159"/>
      <c r="CW372" s="159"/>
      <c r="CX372" s="159"/>
      <c r="CY372" s="159"/>
      <c r="CZ372" s="159"/>
      <c r="DA372" s="223"/>
    </row>
    <row r="373" spans="2:105" x14ac:dyDescent="0.25">
      <c r="B373" s="222"/>
      <c r="C373" s="159"/>
      <c r="D373" s="159"/>
      <c r="E373" s="159"/>
      <c r="F373" s="159"/>
      <c r="G373" s="159"/>
      <c r="H373" s="159"/>
      <c r="I373" s="159"/>
      <c r="J373" s="159"/>
      <c r="K373" s="159"/>
      <c r="L373" s="159"/>
      <c r="M373" s="159"/>
      <c r="N373" s="159"/>
      <c r="O373" s="159"/>
      <c r="P373" s="159"/>
      <c r="Q373" s="159"/>
      <c r="R373" s="159"/>
      <c r="S373" s="159"/>
      <c r="T373" s="159"/>
      <c r="U373" s="159"/>
      <c r="V373" s="159"/>
      <c r="W373" s="159"/>
      <c r="X373" s="159"/>
      <c r="Y373" s="159"/>
      <c r="Z373" s="159"/>
      <c r="AA373" s="159"/>
      <c r="AB373" s="159"/>
      <c r="AC373" s="159"/>
      <c r="AD373" s="159"/>
      <c r="AE373" s="159"/>
      <c r="AF373" s="159"/>
      <c r="AG373" s="159"/>
      <c r="AH373" s="159"/>
      <c r="AI373" s="159"/>
      <c r="AJ373" s="159"/>
      <c r="AK373" s="159"/>
      <c r="AL373" s="159"/>
      <c r="AM373" s="159"/>
      <c r="AN373" s="159"/>
      <c r="AO373" s="159"/>
      <c r="AP373" s="159"/>
      <c r="AQ373" s="159"/>
      <c r="AR373" s="159"/>
      <c r="AS373" s="159"/>
      <c r="AT373" s="159"/>
      <c r="AU373" s="159"/>
      <c r="AV373" s="159"/>
      <c r="AW373" s="159"/>
      <c r="AX373" s="159"/>
      <c r="AY373" s="159"/>
      <c r="AZ373" s="159"/>
      <c r="BA373" s="159"/>
      <c r="BB373" s="159"/>
      <c r="BC373" s="159"/>
      <c r="BD373" s="159"/>
      <c r="BE373" s="159"/>
      <c r="BF373" s="159"/>
      <c r="BG373" s="159"/>
      <c r="BH373" s="159"/>
      <c r="BI373" s="159"/>
      <c r="BJ373" s="159"/>
      <c r="BK373" s="159"/>
      <c r="BL373" s="159"/>
      <c r="BM373" s="159"/>
      <c r="BN373" s="159"/>
      <c r="BO373" s="159"/>
      <c r="BP373" s="159"/>
      <c r="BQ373" s="159"/>
      <c r="BR373" s="159"/>
      <c r="BS373" s="159"/>
      <c r="BT373" s="159"/>
      <c r="BU373" s="159"/>
      <c r="BV373" s="159"/>
      <c r="BW373" s="159"/>
      <c r="BX373" s="159"/>
      <c r="BY373" s="159"/>
      <c r="BZ373" s="159"/>
      <c r="CA373" s="159"/>
      <c r="CB373" s="159"/>
      <c r="CC373" s="159"/>
      <c r="CD373" s="159"/>
      <c r="CE373" s="159"/>
      <c r="CF373" s="159"/>
      <c r="CG373" s="159"/>
      <c r="CH373" s="159"/>
      <c r="CI373" s="159"/>
      <c r="CJ373" s="159"/>
      <c r="CK373" s="159"/>
      <c r="CL373" s="159"/>
      <c r="CM373" s="159"/>
      <c r="CN373" s="159"/>
      <c r="CO373" s="159"/>
      <c r="CP373" s="159"/>
      <c r="CQ373" s="159"/>
      <c r="CR373" s="159"/>
      <c r="CS373" s="159"/>
      <c r="CT373" s="159"/>
      <c r="CU373" s="159"/>
      <c r="CV373" s="159"/>
      <c r="CW373" s="159"/>
      <c r="CX373" s="159"/>
      <c r="CY373" s="159"/>
      <c r="CZ373" s="159"/>
      <c r="DA373" s="223"/>
    </row>
    <row r="374" spans="2:105" x14ac:dyDescent="0.25">
      <c r="B374" s="222"/>
      <c r="C374" s="159"/>
      <c r="D374" s="159"/>
      <c r="E374" s="159"/>
      <c r="F374" s="159"/>
      <c r="G374" s="159"/>
      <c r="H374" s="159"/>
      <c r="I374" s="159"/>
      <c r="J374" s="159"/>
      <c r="K374" s="159"/>
      <c r="L374" s="159"/>
      <c r="M374" s="159"/>
      <c r="N374" s="159"/>
      <c r="O374" s="159"/>
      <c r="P374" s="159"/>
      <c r="Q374" s="159"/>
      <c r="R374" s="159"/>
      <c r="S374" s="159"/>
      <c r="T374" s="159"/>
      <c r="U374" s="159"/>
      <c r="V374" s="159"/>
      <c r="W374" s="159"/>
      <c r="X374" s="159"/>
      <c r="Y374" s="159"/>
      <c r="Z374" s="159"/>
      <c r="AA374" s="159"/>
      <c r="AB374" s="159"/>
      <c r="AC374" s="159"/>
      <c r="AD374" s="159"/>
      <c r="AE374" s="159"/>
      <c r="AF374" s="159"/>
      <c r="AG374" s="159"/>
      <c r="AH374" s="159"/>
      <c r="AI374" s="159"/>
      <c r="AJ374" s="159"/>
      <c r="AK374" s="159"/>
      <c r="AL374" s="159"/>
      <c r="AM374" s="159"/>
      <c r="AN374" s="159"/>
      <c r="AO374" s="159"/>
      <c r="AP374" s="159"/>
      <c r="AQ374" s="159"/>
      <c r="AR374" s="159"/>
      <c r="AS374" s="159"/>
      <c r="AT374" s="159"/>
      <c r="AU374" s="159"/>
      <c r="AV374" s="159"/>
      <c r="AW374" s="159"/>
      <c r="AX374" s="159"/>
      <c r="AY374" s="159"/>
      <c r="AZ374" s="159"/>
      <c r="BA374" s="159"/>
      <c r="BB374" s="159"/>
      <c r="BC374" s="159"/>
      <c r="BD374" s="159"/>
      <c r="BE374" s="159"/>
      <c r="BF374" s="159"/>
      <c r="BG374" s="159"/>
      <c r="BH374" s="159"/>
      <c r="BI374" s="159"/>
      <c r="BJ374" s="159"/>
      <c r="BK374" s="159"/>
      <c r="BL374" s="159"/>
      <c r="BM374" s="159"/>
      <c r="BN374" s="159"/>
      <c r="BO374" s="159"/>
      <c r="BP374" s="159"/>
      <c r="BQ374" s="159"/>
      <c r="BR374" s="159"/>
      <c r="BS374" s="159"/>
      <c r="BT374" s="159"/>
      <c r="BU374" s="159"/>
      <c r="BV374" s="159"/>
      <c r="BW374" s="159"/>
      <c r="BX374" s="159"/>
      <c r="BY374" s="159"/>
      <c r="BZ374" s="159"/>
      <c r="CA374" s="159"/>
      <c r="CB374" s="159"/>
      <c r="CC374" s="159"/>
      <c r="CD374" s="159"/>
      <c r="CE374" s="159"/>
      <c r="CF374" s="159"/>
      <c r="CG374" s="159"/>
      <c r="CH374" s="159"/>
      <c r="CI374" s="159"/>
      <c r="CJ374" s="159"/>
      <c r="CK374" s="159"/>
      <c r="CL374" s="159"/>
      <c r="CM374" s="159"/>
      <c r="CN374" s="159"/>
      <c r="CO374" s="159"/>
      <c r="CP374" s="159"/>
      <c r="CQ374" s="159"/>
      <c r="CR374" s="159"/>
      <c r="CS374" s="159"/>
      <c r="CT374" s="159"/>
      <c r="CU374" s="159"/>
      <c r="CV374" s="159"/>
      <c r="CW374" s="159"/>
      <c r="CX374" s="159"/>
      <c r="CY374" s="159"/>
      <c r="CZ374" s="159"/>
      <c r="DA374" s="223"/>
    </row>
    <row r="375" spans="2:105" x14ac:dyDescent="0.25">
      <c r="B375" s="222"/>
      <c r="C375" s="159"/>
      <c r="D375" s="159"/>
      <c r="E375" s="159"/>
      <c r="F375" s="159"/>
      <c r="G375" s="159"/>
      <c r="H375" s="159"/>
      <c r="I375" s="159"/>
      <c r="J375" s="159"/>
      <c r="K375" s="159"/>
      <c r="L375" s="159"/>
      <c r="M375" s="159"/>
      <c r="N375" s="159"/>
      <c r="O375" s="159"/>
      <c r="P375" s="159"/>
      <c r="Q375" s="159"/>
      <c r="R375" s="159"/>
      <c r="S375" s="159"/>
      <c r="T375" s="159"/>
      <c r="U375" s="159"/>
      <c r="V375" s="159"/>
      <c r="W375" s="159"/>
      <c r="X375" s="159"/>
      <c r="Y375" s="159"/>
      <c r="Z375" s="159"/>
      <c r="AA375" s="159"/>
      <c r="AB375" s="159"/>
      <c r="AC375" s="159"/>
      <c r="AD375" s="159"/>
      <c r="AE375" s="159"/>
      <c r="AF375" s="159"/>
      <c r="AG375" s="159"/>
      <c r="AH375" s="159"/>
      <c r="AI375" s="159"/>
      <c r="AJ375" s="159"/>
      <c r="AK375" s="159"/>
      <c r="AL375" s="159"/>
      <c r="AM375" s="159"/>
      <c r="AN375" s="159"/>
      <c r="AO375" s="159"/>
      <c r="AP375" s="159"/>
      <c r="AQ375" s="159"/>
      <c r="AR375" s="159"/>
      <c r="AS375" s="159"/>
      <c r="AT375" s="159"/>
      <c r="AU375" s="159"/>
      <c r="AV375" s="159"/>
      <c r="AW375" s="159"/>
      <c r="AX375" s="159"/>
      <c r="AY375" s="159"/>
      <c r="AZ375" s="159"/>
      <c r="BA375" s="159"/>
      <c r="BB375" s="159"/>
      <c r="BC375" s="159"/>
      <c r="BD375" s="159"/>
      <c r="BE375" s="159"/>
      <c r="BF375" s="159"/>
      <c r="BG375" s="159"/>
      <c r="BH375" s="159"/>
      <c r="BI375" s="159"/>
      <c r="BJ375" s="159"/>
      <c r="BK375" s="159"/>
      <c r="BL375" s="159"/>
      <c r="BM375" s="159"/>
      <c r="BN375" s="159"/>
      <c r="BO375" s="159"/>
      <c r="BP375" s="159"/>
      <c r="BQ375" s="159"/>
      <c r="BR375" s="159"/>
      <c r="BS375" s="159"/>
      <c r="BT375" s="159"/>
      <c r="BU375" s="159"/>
      <c r="BV375" s="159"/>
      <c r="BW375" s="159"/>
      <c r="BX375" s="159"/>
      <c r="BY375" s="159"/>
      <c r="BZ375" s="159"/>
      <c r="CA375" s="159"/>
      <c r="CB375" s="159"/>
      <c r="CC375" s="159"/>
      <c r="CD375" s="159"/>
      <c r="CE375" s="159"/>
      <c r="CF375" s="159"/>
      <c r="CG375" s="159"/>
      <c r="CH375" s="159"/>
      <c r="CI375" s="159"/>
      <c r="CJ375" s="159"/>
      <c r="CK375" s="159"/>
      <c r="CL375" s="159"/>
      <c r="CM375" s="159"/>
      <c r="CN375" s="159"/>
      <c r="CO375" s="159"/>
      <c r="CP375" s="159"/>
      <c r="CQ375" s="159"/>
      <c r="CR375" s="159"/>
      <c r="CS375" s="159"/>
      <c r="CT375" s="159"/>
      <c r="CU375" s="159"/>
      <c r="CV375" s="159"/>
      <c r="CW375" s="159"/>
      <c r="CX375" s="159"/>
      <c r="CY375" s="159"/>
      <c r="CZ375" s="159"/>
      <c r="DA375" s="223"/>
    </row>
    <row r="376" spans="2:105" x14ac:dyDescent="0.25">
      <c r="B376" s="222"/>
      <c r="C376" s="159"/>
      <c r="D376" s="159"/>
      <c r="E376" s="159"/>
      <c r="F376" s="159"/>
      <c r="G376" s="159"/>
      <c r="H376" s="159"/>
      <c r="I376" s="159"/>
      <c r="J376" s="159"/>
      <c r="K376" s="159"/>
      <c r="L376" s="159"/>
      <c r="M376" s="159"/>
      <c r="N376" s="159"/>
      <c r="O376" s="159"/>
      <c r="P376" s="159"/>
      <c r="Q376" s="159"/>
      <c r="R376" s="159"/>
      <c r="S376" s="159"/>
      <c r="T376" s="159"/>
      <c r="U376" s="159"/>
      <c r="V376" s="159"/>
      <c r="W376" s="159"/>
      <c r="X376" s="159"/>
      <c r="Y376" s="159"/>
      <c r="Z376" s="159"/>
      <c r="AA376" s="159"/>
      <c r="AB376" s="159"/>
      <c r="AC376" s="159"/>
      <c r="AD376" s="159"/>
      <c r="AE376" s="159"/>
      <c r="AF376" s="159"/>
      <c r="AG376" s="159"/>
      <c r="AH376" s="159"/>
      <c r="AI376" s="159"/>
      <c r="AJ376" s="159"/>
      <c r="AK376" s="159"/>
      <c r="AL376" s="159"/>
      <c r="AM376" s="159"/>
      <c r="AN376" s="159"/>
      <c r="AO376" s="159"/>
      <c r="AP376" s="159"/>
      <c r="AQ376" s="159"/>
      <c r="AR376" s="159"/>
      <c r="AS376" s="159"/>
      <c r="AT376" s="159"/>
      <c r="AU376" s="159"/>
      <c r="AV376" s="159"/>
      <c r="AW376" s="159"/>
      <c r="AX376" s="159"/>
      <c r="AY376" s="159"/>
      <c r="AZ376" s="159"/>
      <c r="BA376" s="159"/>
      <c r="BB376" s="159"/>
      <c r="BC376" s="159"/>
      <c r="BD376" s="159"/>
      <c r="BE376" s="159"/>
      <c r="BF376" s="159"/>
      <c r="BG376" s="159"/>
      <c r="BH376" s="159"/>
      <c r="BI376" s="159"/>
      <c r="BJ376" s="159"/>
      <c r="BK376" s="159"/>
      <c r="BL376" s="159"/>
      <c r="BM376" s="159"/>
      <c r="BN376" s="159"/>
      <c r="BO376" s="159"/>
      <c r="BP376" s="159"/>
      <c r="BQ376" s="159"/>
      <c r="BR376" s="159"/>
      <c r="BS376" s="159"/>
      <c r="BT376" s="159"/>
      <c r="BU376" s="159"/>
      <c r="BV376" s="159"/>
      <c r="BW376" s="159"/>
      <c r="BX376" s="159"/>
      <c r="BY376" s="159"/>
      <c r="BZ376" s="159"/>
      <c r="CA376" s="159"/>
      <c r="CB376" s="159"/>
      <c r="CC376" s="159"/>
      <c r="CD376" s="159"/>
      <c r="CE376" s="159"/>
      <c r="CF376" s="159"/>
      <c r="CG376" s="159"/>
      <c r="CH376" s="159"/>
      <c r="CI376" s="159"/>
      <c r="CJ376" s="159"/>
      <c r="CK376" s="159"/>
      <c r="CL376" s="159"/>
      <c r="CM376" s="159"/>
      <c r="CN376" s="159"/>
      <c r="CO376" s="159"/>
      <c r="CP376" s="159"/>
      <c r="CQ376" s="159"/>
      <c r="CR376" s="159"/>
      <c r="CS376" s="159"/>
      <c r="CT376" s="159"/>
      <c r="CU376" s="159"/>
      <c r="CV376" s="159"/>
      <c r="CW376" s="159"/>
      <c r="CX376" s="159"/>
      <c r="CY376" s="159"/>
      <c r="CZ376" s="159"/>
      <c r="DA376" s="223"/>
    </row>
    <row r="377" spans="2:105" x14ac:dyDescent="0.25">
      <c r="B377" s="222"/>
      <c r="C377" s="159"/>
      <c r="D377" s="159"/>
      <c r="E377" s="159"/>
      <c r="F377" s="159"/>
      <c r="G377" s="159"/>
      <c r="H377" s="159"/>
      <c r="I377" s="159"/>
      <c r="J377" s="159"/>
      <c r="K377" s="159"/>
      <c r="L377" s="159"/>
      <c r="M377" s="159"/>
      <c r="N377" s="159"/>
      <c r="O377" s="159"/>
      <c r="P377" s="159"/>
      <c r="Q377" s="159"/>
      <c r="R377" s="159"/>
      <c r="S377" s="159"/>
      <c r="T377" s="159"/>
      <c r="U377" s="159"/>
      <c r="V377" s="159"/>
      <c r="W377" s="159"/>
      <c r="X377" s="159"/>
      <c r="Y377" s="159"/>
      <c r="Z377" s="159"/>
      <c r="AA377" s="159"/>
      <c r="AB377" s="159"/>
      <c r="AC377" s="159"/>
      <c r="AD377" s="159"/>
      <c r="AE377" s="159"/>
      <c r="AF377" s="159"/>
      <c r="AG377" s="159"/>
      <c r="AH377" s="159"/>
      <c r="AI377" s="159"/>
      <c r="AJ377" s="159"/>
      <c r="AK377" s="159"/>
      <c r="AL377" s="159"/>
      <c r="AM377" s="159"/>
      <c r="AN377" s="159"/>
      <c r="AO377" s="159"/>
      <c r="AP377" s="159"/>
      <c r="AQ377" s="159"/>
      <c r="AR377" s="159"/>
      <c r="AS377" s="159"/>
      <c r="AT377" s="159"/>
      <c r="AU377" s="159"/>
      <c r="AV377" s="159"/>
      <c r="AW377" s="159"/>
      <c r="AX377" s="159"/>
      <c r="AY377" s="159"/>
      <c r="AZ377" s="159"/>
      <c r="BA377" s="159"/>
      <c r="BB377" s="159"/>
      <c r="BC377" s="159"/>
      <c r="BD377" s="159"/>
      <c r="BE377" s="159"/>
      <c r="BF377" s="159"/>
      <c r="BG377" s="159"/>
      <c r="BH377" s="159"/>
      <c r="BI377" s="159"/>
      <c r="BJ377" s="159"/>
      <c r="BK377" s="159"/>
      <c r="BL377" s="159"/>
      <c r="BM377" s="159"/>
      <c r="BN377" s="159"/>
      <c r="BO377" s="159"/>
      <c r="BP377" s="159"/>
      <c r="BQ377" s="159"/>
      <c r="BR377" s="159"/>
      <c r="BS377" s="159"/>
      <c r="BT377" s="159"/>
      <c r="BU377" s="159"/>
      <c r="BV377" s="159"/>
      <c r="BW377" s="159"/>
      <c r="BX377" s="159"/>
      <c r="BY377" s="159"/>
      <c r="BZ377" s="159"/>
      <c r="CA377" s="159"/>
      <c r="CB377" s="159"/>
      <c r="CC377" s="159"/>
      <c r="CD377" s="159"/>
      <c r="CE377" s="159"/>
      <c r="CF377" s="159"/>
      <c r="CG377" s="159"/>
      <c r="CH377" s="159"/>
      <c r="CI377" s="159"/>
      <c r="CJ377" s="159"/>
      <c r="CK377" s="159"/>
      <c r="CL377" s="159"/>
      <c r="CM377" s="159"/>
      <c r="CN377" s="159"/>
      <c r="CO377" s="159"/>
      <c r="CP377" s="159"/>
      <c r="CQ377" s="159"/>
      <c r="CR377" s="159"/>
      <c r="CS377" s="159"/>
      <c r="CT377" s="159"/>
      <c r="CU377" s="159"/>
      <c r="CV377" s="159"/>
      <c r="CW377" s="159"/>
      <c r="CX377" s="159"/>
      <c r="CY377" s="159"/>
      <c r="CZ377" s="159"/>
      <c r="DA377" s="223"/>
    </row>
    <row r="378" spans="2:105" x14ac:dyDescent="0.25">
      <c r="B378" s="222"/>
      <c r="C378" s="159"/>
      <c r="D378" s="159"/>
      <c r="E378" s="159"/>
      <c r="F378" s="159"/>
      <c r="G378" s="159"/>
      <c r="H378" s="159"/>
      <c r="I378" s="159"/>
      <c r="J378" s="159"/>
      <c r="K378" s="159"/>
      <c r="L378" s="159"/>
      <c r="M378" s="159"/>
      <c r="N378" s="159"/>
      <c r="O378" s="159"/>
      <c r="P378" s="159"/>
      <c r="Q378" s="159"/>
      <c r="R378" s="159"/>
      <c r="S378" s="159"/>
      <c r="T378" s="159"/>
      <c r="U378" s="159"/>
      <c r="V378" s="159"/>
      <c r="W378" s="159"/>
      <c r="X378" s="159"/>
      <c r="Y378" s="159"/>
      <c r="Z378" s="159"/>
      <c r="AA378" s="159"/>
      <c r="AB378" s="159"/>
      <c r="AC378" s="159"/>
      <c r="AD378" s="159"/>
      <c r="AE378" s="159"/>
      <c r="AF378" s="159"/>
      <c r="AG378" s="159"/>
      <c r="AH378" s="159"/>
      <c r="AI378" s="159"/>
      <c r="AJ378" s="159"/>
      <c r="AK378" s="159"/>
      <c r="AL378" s="159"/>
      <c r="AM378" s="159"/>
      <c r="AN378" s="159"/>
      <c r="AO378" s="159"/>
      <c r="AP378" s="159"/>
      <c r="AQ378" s="159"/>
      <c r="AR378" s="159"/>
      <c r="AS378" s="159"/>
      <c r="AT378" s="159"/>
      <c r="AU378" s="159"/>
      <c r="AV378" s="159"/>
      <c r="AW378" s="159"/>
      <c r="AX378" s="159"/>
      <c r="AY378" s="159"/>
      <c r="AZ378" s="159"/>
      <c r="BA378" s="159"/>
      <c r="BB378" s="159"/>
      <c r="BC378" s="159"/>
      <c r="BD378" s="159"/>
      <c r="BE378" s="159"/>
      <c r="BF378" s="159"/>
      <c r="BG378" s="159"/>
      <c r="BH378" s="159"/>
      <c r="BI378" s="159"/>
      <c r="BJ378" s="159"/>
      <c r="BK378" s="159"/>
      <c r="BL378" s="159"/>
      <c r="BM378" s="159"/>
      <c r="BN378" s="159"/>
      <c r="BO378" s="159"/>
      <c r="BP378" s="159"/>
      <c r="BQ378" s="159"/>
      <c r="BR378" s="159"/>
      <c r="BS378" s="159"/>
      <c r="BT378" s="159"/>
      <c r="BU378" s="159"/>
      <c r="BV378" s="159"/>
      <c r="BW378" s="159"/>
      <c r="BX378" s="159"/>
      <c r="BY378" s="159"/>
      <c r="BZ378" s="159"/>
      <c r="CA378" s="159"/>
      <c r="CB378" s="159"/>
      <c r="CC378" s="159"/>
      <c r="CD378" s="159"/>
      <c r="CE378" s="159"/>
      <c r="CF378" s="159"/>
      <c r="CG378" s="159"/>
      <c r="CH378" s="159"/>
      <c r="CI378" s="159"/>
      <c r="CJ378" s="159"/>
      <c r="CK378" s="159"/>
      <c r="CL378" s="159"/>
      <c r="CM378" s="159"/>
      <c r="CN378" s="159"/>
      <c r="CO378" s="159"/>
      <c r="CP378" s="159"/>
      <c r="CQ378" s="159"/>
      <c r="CR378" s="159"/>
      <c r="CS378" s="159"/>
      <c r="CT378" s="159"/>
      <c r="CU378" s="159"/>
      <c r="CV378" s="159"/>
      <c r="CW378" s="159"/>
      <c r="CX378" s="159"/>
      <c r="CY378" s="159"/>
      <c r="CZ378" s="159"/>
      <c r="DA378" s="223"/>
    </row>
    <row r="379" spans="2:105" x14ac:dyDescent="0.25">
      <c r="B379" s="222"/>
      <c r="C379" s="159"/>
      <c r="D379" s="159"/>
      <c r="E379" s="159"/>
      <c r="F379" s="159"/>
      <c r="G379" s="159"/>
      <c r="H379" s="159"/>
      <c r="I379" s="159"/>
      <c r="J379" s="159"/>
      <c r="K379" s="159"/>
      <c r="L379" s="159"/>
      <c r="M379" s="159"/>
      <c r="N379" s="159"/>
      <c r="O379" s="159"/>
      <c r="P379" s="159"/>
      <c r="Q379" s="159"/>
      <c r="R379" s="159"/>
      <c r="S379" s="159"/>
      <c r="T379" s="159"/>
      <c r="U379" s="159"/>
      <c r="V379" s="159"/>
      <c r="W379" s="159"/>
      <c r="X379" s="159"/>
      <c r="Y379" s="159"/>
      <c r="Z379" s="159"/>
      <c r="AA379" s="159"/>
      <c r="AB379" s="159"/>
      <c r="AC379" s="159"/>
      <c r="AD379" s="159"/>
      <c r="AE379" s="159"/>
      <c r="AF379" s="159"/>
      <c r="AG379" s="159"/>
      <c r="AH379" s="159"/>
      <c r="AI379" s="159"/>
      <c r="AJ379" s="159"/>
      <c r="AK379" s="159"/>
      <c r="AL379" s="159"/>
      <c r="AM379" s="159"/>
      <c r="AN379" s="159"/>
      <c r="AO379" s="159"/>
      <c r="AP379" s="159"/>
      <c r="AQ379" s="159"/>
      <c r="AR379" s="159"/>
      <c r="AS379" s="159"/>
      <c r="AT379" s="159"/>
      <c r="AU379" s="159"/>
      <c r="AV379" s="159"/>
      <c r="AW379" s="159"/>
      <c r="AX379" s="159"/>
      <c r="AY379" s="159"/>
      <c r="AZ379" s="159"/>
      <c r="BA379" s="159"/>
      <c r="BB379" s="159"/>
      <c r="BC379" s="159"/>
      <c r="BD379" s="159"/>
      <c r="BE379" s="159"/>
      <c r="BF379" s="159"/>
      <c r="BG379" s="159"/>
      <c r="BH379" s="159"/>
      <c r="BI379" s="159"/>
      <c r="BJ379" s="159"/>
      <c r="BK379" s="159"/>
      <c r="BL379" s="159"/>
      <c r="BM379" s="159"/>
      <c r="BN379" s="159"/>
      <c r="BO379" s="159"/>
      <c r="BP379" s="159"/>
      <c r="BQ379" s="159"/>
      <c r="BR379" s="159"/>
      <c r="BS379" s="159"/>
      <c r="BT379" s="159"/>
      <c r="BU379" s="159"/>
      <c r="BV379" s="159"/>
      <c r="BW379" s="159"/>
      <c r="BX379" s="159"/>
      <c r="BY379" s="159"/>
      <c r="BZ379" s="159"/>
      <c r="CA379" s="159"/>
      <c r="CB379" s="159"/>
      <c r="CC379" s="159"/>
      <c r="CD379" s="159"/>
      <c r="CE379" s="159"/>
      <c r="CF379" s="159"/>
      <c r="CG379" s="159"/>
      <c r="CH379" s="159"/>
      <c r="CI379" s="159"/>
      <c r="CJ379" s="159"/>
      <c r="CK379" s="159"/>
      <c r="CL379" s="159"/>
      <c r="CM379" s="159"/>
      <c r="CN379" s="159"/>
      <c r="CO379" s="159"/>
      <c r="CP379" s="159"/>
      <c r="CQ379" s="159"/>
      <c r="CR379" s="159"/>
      <c r="CS379" s="159"/>
      <c r="CT379" s="159"/>
      <c r="CU379" s="159"/>
      <c r="CV379" s="159"/>
      <c r="CW379" s="159"/>
      <c r="CX379" s="159"/>
      <c r="CY379" s="159"/>
      <c r="CZ379" s="159"/>
      <c r="DA379" s="223"/>
    </row>
    <row r="380" spans="2:105" x14ac:dyDescent="0.25">
      <c r="B380" s="222"/>
      <c r="C380" s="159"/>
      <c r="D380" s="159"/>
      <c r="E380" s="159"/>
      <c r="F380" s="159"/>
      <c r="G380" s="159"/>
      <c r="H380" s="159"/>
      <c r="I380" s="159"/>
      <c r="J380" s="159"/>
      <c r="K380" s="159"/>
      <c r="L380" s="159"/>
      <c r="M380" s="159"/>
      <c r="N380" s="159"/>
      <c r="O380" s="159"/>
      <c r="P380" s="159"/>
      <c r="Q380" s="159"/>
      <c r="R380" s="159"/>
      <c r="S380" s="159"/>
      <c r="T380" s="159"/>
      <c r="U380" s="159"/>
      <c r="V380" s="159"/>
      <c r="W380" s="159"/>
      <c r="X380" s="159"/>
      <c r="Y380" s="159"/>
      <c r="Z380" s="159"/>
      <c r="AA380" s="159"/>
      <c r="AB380" s="159"/>
      <c r="AC380" s="159"/>
      <c r="AD380" s="159"/>
      <c r="AE380" s="159"/>
      <c r="AF380" s="159"/>
      <c r="AG380" s="159"/>
      <c r="AH380" s="159"/>
      <c r="AI380" s="159"/>
      <c r="AJ380" s="159"/>
      <c r="AK380" s="159"/>
      <c r="AL380" s="159"/>
      <c r="AM380" s="159"/>
      <c r="AN380" s="159"/>
      <c r="AO380" s="159"/>
      <c r="AP380" s="159"/>
      <c r="AQ380" s="159"/>
      <c r="AR380" s="159"/>
      <c r="AS380" s="159"/>
      <c r="AT380" s="159"/>
      <c r="AU380" s="159"/>
      <c r="AV380" s="159"/>
      <c r="AW380" s="159"/>
      <c r="AX380" s="159"/>
      <c r="AY380" s="159"/>
      <c r="AZ380" s="159"/>
      <c r="BA380" s="159"/>
      <c r="BB380" s="159"/>
      <c r="BC380" s="159"/>
      <c r="BD380" s="159"/>
      <c r="BE380" s="159"/>
      <c r="BF380" s="159"/>
      <c r="BG380" s="159"/>
      <c r="BH380" s="159"/>
      <c r="BI380" s="159"/>
      <c r="BJ380" s="159"/>
      <c r="BK380" s="159"/>
      <c r="BL380" s="159"/>
      <c r="BM380" s="159"/>
      <c r="BN380" s="159"/>
      <c r="BO380" s="159"/>
      <c r="BP380" s="159"/>
      <c r="BQ380" s="159"/>
      <c r="BR380" s="159"/>
      <c r="BS380" s="159"/>
      <c r="BT380" s="159"/>
      <c r="BU380" s="159"/>
      <c r="BV380" s="159"/>
      <c r="BW380" s="159"/>
      <c r="BX380" s="159"/>
      <c r="BY380" s="159"/>
      <c r="BZ380" s="159"/>
      <c r="CA380" s="159"/>
      <c r="CB380" s="159"/>
      <c r="CC380" s="159"/>
      <c r="CD380" s="159"/>
      <c r="CE380" s="159"/>
      <c r="CF380" s="159"/>
      <c r="CG380" s="159"/>
      <c r="CH380" s="159"/>
      <c r="CI380" s="159"/>
      <c r="CJ380" s="159"/>
      <c r="CK380" s="159"/>
      <c r="CL380" s="159"/>
      <c r="CM380" s="159"/>
      <c r="CN380" s="159"/>
      <c r="CO380" s="159"/>
      <c r="CP380" s="159"/>
      <c r="CQ380" s="159"/>
      <c r="CR380" s="159"/>
      <c r="CS380" s="159"/>
      <c r="CT380" s="159"/>
      <c r="CU380" s="159"/>
      <c r="CV380" s="159"/>
      <c r="CW380" s="159"/>
      <c r="CX380" s="159"/>
      <c r="CY380" s="159"/>
      <c r="CZ380" s="159"/>
      <c r="DA380" s="223"/>
    </row>
    <row r="381" spans="2:105" x14ac:dyDescent="0.25">
      <c r="B381" s="222"/>
      <c r="C381" s="159"/>
      <c r="D381" s="159"/>
      <c r="E381" s="159"/>
      <c r="F381" s="159"/>
      <c r="G381" s="159"/>
      <c r="H381" s="159"/>
      <c r="I381" s="159"/>
      <c r="J381" s="159"/>
      <c r="K381" s="159"/>
      <c r="L381" s="159"/>
      <c r="M381" s="159"/>
      <c r="N381" s="159"/>
      <c r="O381" s="159"/>
      <c r="P381" s="159"/>
      <c r="Q381" s="159"/>
      <c r="R381" s="159"/>
      <c r="S381" s="159"/>
      <c r="T381" s="159"/>
      <c r="U381" s="159"/>
      <c r="V381" s="159"/>
      <c r="W381" s="159"/>
      <c r="X381" s="159"/>
      <c r="Y381" s="159"/>
      <c r="Z381" s="159"/>
      <c r="AA381" s="159"/>
      <c r="AB381" s="159"/>
      <c r="AC381" s="159"/>
      <c r="AD381" s="159"/>
      <c r="AE381" s="159"/>
      <c r="AF381" s="159"/>
      <c r="AG381" s="159"/>
      <c r="AH381" s="159"/>
      <c r="AI381" s="159"/>
      <c r="AJ381" s="159"/>
      <c r="AK381" s="159"/>
      <c r="AL381" s="159"/>
      <c r="AM381" s="159"/>
      <c r="AN381" s="159"/>
      <c r="AO381" s="159"/>
      <c r="AP381" s="159"/>
      <c r="AQ381" s="159"/>
      <c r="AR381" s="159"/>
      <c r="AS381" s="159"/>
      <c r="AT381" s="159"/>
      <c r="AU381" s="159"/>
      <c r="AV381" s="159"/>
      <c r="AW381" s="159"/>
      <c r="AX381" s="159"/>
      <c r="AY381" s="159"/>
      <c r="AZ381" s="159"/>
      <c r="BA381" s="159"/>
      <c r="BB381" s="159"/>
      <c r="BC381" s="159"/>
      <c r="BD381" s="159"/>
      <c r="BE381" s="159"/>
      <c r="BF381" s="159"/>
      <c r="BG381" s="159"/>
      <c r="BH381" s="159"/>
      <c r="BI381" s="159"/>
      <c r="BJ381" s="159"/>
      <c r="BK381" s="159"/>
      <c r="BL381" s="159"/>
      <c r="BM381" s="159"/>
      <c r="BN381" s="159"/>
      <c r="BO381" s="159"/>
      <c r="BP381" s="159"/>
      <c r="BQ381" s="159"/>
      <c r="BR381" s="159"/>
      <c r="BS381" s="159"/>
      <c r="BT381" s="159"/>
      <c r="BU381" s="159"/>
      <c r="BV381" s="159"/>
      <c r="BW381" s="159"/>
      <c r="BX381" s="159"/>
      <c r="BY381" s="159"/>
      <c r="BZ381" s="159"/>
      <c r="CA381" s="159"/>
      <c r="CB381" s="159"/>
      <c r="CC381" s="159"/>
      <c r="CD381" s="159"/>
      <c r="CE381" s="159"/>
      <c r="CF381" s="159"/>
      <c r="CG381" s="159"/>
      <c r="CH381" s="159"/>
      <c r="CI381" s="159"/>
      <c r="CJ381" s="159"/>
      <c r="CK381" s="159"/>
      <c r="CL381" s="159"/>
      <c r="CM381" s="159"/>
      <c r="CN381" s="159"/>
      <c r="CO381" s="159"/>
      <c r="CP381" s="159"/>
      <c r="CQ381" s="159"/>
      <c r="CR381" s="159"/>
      <c r="CS381" s="159"/>
      <c r="CT381" s="159"/>
      <c r="CU381" s="159"/>
      <c r="CV381" s="159"/>
      <c r="CW381" s="159"/>
      <c r="CX381" s="159"/>
      <c r="CY381" s="159"/>
      <c r="CZ381" s="159"/>
      <c r="DA381" s="223"/>
    </row>
    <row r="382" spans="2:105" x14ac:dyDescent="0.25">
      <c r="B382" s="222"/>
      <c r="C382" s="159"/>
      <c r="D382" s="159"/>
      <c r="E382" s="159"/>
      <c r="F382" s="159"/>
      <c r="G382" s="159"/>
      <c r="H382" s="159"/>
      <c r="I382" s="159"/>
      <c r="J382" s="159"/>
      <c r="K382" s="159"/>
      <c r="L382" s="159"/>
      <c r="M382" s="159"/>
      <c r="N382" s="159"/>
      <c r="O382" s="159"/>
      <c r="P382" s="159"/>
      <c r="Q382" s="159"/>
      <c r="R382" s="159"/>
      <c r="S382" s="159"/>
      <c r="T382" s="159"/>
      <c r="U382" s="159"/>
      <c r="V382" s="159"/>
      <c r="W382" s="159"/>
      <c r="X382" s="159"/>
      <c r="Y382" s="159"/>
      <c r="Z382" s="159"/>
      <c r="AA382" s="159"/>
      <c r="AB382" s="159"/>
      <c r="AC382" s="159"/>
      <c r="AD382" s="159"/>
      <c r="AE382" s="159"/>
      <c r="AF382" s="159"/>
      <c r="AG382" s="159"/>
      <c r="AH382" s="159"/>
      <c r="AI382" s="159"/>
      <c r="AJ382" s="159"/>
      <c r="AK382" s="159"/>
      <c r="AL382" s="159"/>
      <c r="AM382" s="159"/>
      <c r="AN382" s="159"/>
      <c r="AO382" s="159"/>
      <c r="AP382" s="159"/>
      <c r="AQ382" s="159"/>
      <c r="AR382" s="159"/>
      <c r="AS382" s="159"/>
      <c r="AT382" s="159"/>
      <c r="AU382" s="159"/>
      <c r="AV382" s="159"/>
      <c r="AW382" s="159"/>
      <c r="AX382" s="159"/>
      <c r="AY382" s="159"/>
      <c r="AZ382" s="159"/>
      <c r="BA382" s="159"/>
      <c r="BB382" s="159"/>
      <c r="BC382" s="159"/>
      <c r="BD382" s="159"/>
      <c r="BE382" s="159"/>
      <c r="BF382" s="159"/>
      <c r="BG382" s="159"/>
      <c r="BH382" s="159"/>
      <c r="BI382" s="159"/>
      <c r="BJ382" s="159"/>
      <c r="BK382" s="159"/>
      <c r="BL382" s="159"/>
      <c r="BM382" s="159"/>
      <c r="BN382" s="159"/>
      <c r="BO382" s="159"/>
      <c r="BP382" s="159"/>
      <c r="BQ382" s="159"/>
      <c r="BR382" s="159"/>
      <c r="BS382" s="159"/>
      <c r="BT382" s="159"/>
      <c r="BU382" s="159"/>
      <c r="BV382" s="159"/>
      <c r="BW382" s="159"/>
      <c r="BX382" s="159"/>
      <c r="BY382" s="159"/>
      <c r="BZ382" s="159"/>
      <c r="CA382" s="159"/>
      <c r="CB382" s="159"/>
      <c r="CC382" s="159"/>
      <c r="CD382" s="159"/>
      <c r="CE382" s="159"/>
      <c r="CF382" s="159"/>
      <c r="CG382" s="159"/>
      <c r="CH382" s="159"/>
      <c r="CI382" s="159"/>
      <c r="CJ382" s="159"/>
      <c r="CK382" s="159"/>
      <c r="CL382" s="159"/>
      <c r="CM382" s="159"/>
      <c r="CN382" s="159"/>
      <c r="CO382" s="159"/>
      <c r="CP382" s="159"/>
      <c r="CQ382" s="159"/>
      <c r="CR382" s="159"/>
      <c r="CS382" s="159"/>
      <c r="CT382" s="159"/>
      <c r="CU382" s="159"/>
      <c r="CV382" s="159"/>
      <c r="CW382" s="159"/>
      <c r="CX382" s="159"/>
      <c r="CY382" s="159"/>
      <c r="CZ382" s="159"/>
      <c r="DA382" s="223"/>
    </row>
    <row r="383" spans="2:105" x14ac:dyDescent="0.25">
      <c r="B383" s="222"/>
      <c r="C383" s="159"/>
      <c r="D383" s="159"/>
      <c r="E383" s="159"/>
      <c r="F383" s="159"/>
      <c r="G383" s="159"/>
      <c r="H383" s="159"/>
      <c r="I383" s="159"/>
      <c r="J383" s="159"/>
      <c r="K383" s="159"/>
      <c r="L383" s="159"/>
      <c r="M383" s="159"/>
      <c r="N383" s="159"/>
      <c r="O383" s="159"/>
      <c r="P383" s="159"/>
      <c r="Q383" s="159"/>
      <c r="R383" s="159"/>
      <c r="S383" s="159"/>
      <c r="T383" s="159"/>
      <c r="U383" s="159"/>
      <c r="V383" s="159"/>
      <c r="W383" s="159"/>
      <c r="X383" s="159"/>
      <c r="Y383" s="159"/>
      <c r="Z383" s="159"/>
      <c r="AA383" s="159"/>
      <c r="AB383" s="159"/>
      <c r="AC383" s="159"/>
      <c r="AD383" s="159"/>
      <c r="AE383" s="159"/>
      <c r="AF383" s="159"/>
      <c r="AG383" s="159"/>
      <c r="AH383" s="159"/>
      <c r="AI383" s="159"/>
      <c r="AJ383" s="159"/>
      <c r="AK383" s="159"/>
      <c r="AL383" s="159"/>
      <c r="AM383" s="159"/>
      <c r="AN383" s="159"/>
      <c r="AO383" s="159"/>
      <c r="AP383" s="159"/>
      <c r="AQ383" s="159"/>
      <c r="AR383" s="159"/>
      <c r="AS383" s="159"/>
      <c r="AT383" s="159"/>
      <c r="AU383" s="159"/>
      <c r="AV383" s="159"/>
      <c r="AW383" s="159"/>
      <c r="AX383" s="159"/>
      <c r="AY383" s="159"/>
      <c r="AZ383" s="159"/>
      <c r="BA383" s="159"/>
      <c r="BB383" s="159"/>
      <c r="BC383" s="159"/>
      <c r="BD383" s="159"/>
      <c r="BE383" s="159"/>
      <c r="BF383" s="159"/>
      <c r="BG383" s="159"/>
      <c r="BH383" s="159"/>
      <c r="BI383" s="159"/>
      <c r="BJ383" s="159"/>
      <c r="BK383" s="159"/>
      <c r="BL383" s="159"/>
      <c r="BM383" s="159"/>
      <c r="BN383" s="159"/>
      <c r="BO383" s="159"/>
      <c r="BP383" s="159"/>
      <c r="BQ383" s="159"/>
      <c r="BR383" s="159"/>
      <c r="BS383" s="159"/>
      <c r="BT383" s="159"/>
      <c r="BU383" s="159"/>
      <c r="BV383" s="159"/>
      <c r="BW383" s="159"/>
      <c r="BX383" s="159"/>
      <c r="BY383" s="159"/>
      <c r="BZ383" s="159"/>
      <c r="CA383" s="159"/>
      <c r="CB383" s="159"/>
      <c r="CC383" s="159"/>
      <c r="CD383" s="159"/>
      <c r="CE383" s="159"/>
      <c r="CF383" s="159"/>
      <c r="CG383" s="159"/>
      <c r="CH383" s="159"/>
      <c r="CI383" s="159"/>
      <c r="CJ383" s="159"/>
      <c r="CK383" s="159"/>
      <c r="CL383" s="159"/>
      <c r="CM383" s="159"/>
      <c r="CN383" s="159"/>
      <c r="CO383" s="159"/>
      <c r="CP383" s="159"/>
      <c r="CQ383" s="159"/>
      <c r="CR383" s="159"/>
      <c r="CS383" s="159"/>
      <c r="CT383" s="159"/>
      <c r="CU383" s="159"/>
      <c r="CV383" s="159"/>
      <c r="CW383" s="159"/>
      <c r="CX383" s="159"/>
      <c r="CY383" s="159"/>
      <c r="CZ383" s="159"/>
      <c r="DA383" s="223"/>
    </row>
    <row r="384" spans="2:105" x14ac:dyDescent="0.25">
      <c r="B384" s="222"/>
      <c r="C384" s="159"/>
      <c r="D384" s="159"/>
      <c r="E384" s="159"/>
      <c r="F384" s="159"/>
      <c r="G384" s="159"/>
      <c r="H384" s="159"/>
      <c r="I384" s="159"/>
      <c r="J384" s="159"/>
      <c r="K384" s="159"/>
      <c r="L384" s="159"/>
      <c r="M384" s="159"/>
      <c r="N384" s="159"/>
      <c r="O384" s="159"/>
      <c r="P384" s="159"/>
      <c r="Q384" s="159"/>
      <c r="R384" s="159"/>
      <c r="S384" s="159"/>
      <c r="T384" s="159"/>
      <c r="U384" s="159"/>
      <c r="V384" s="159"/>
      <c r="W384" s="159"/>
      <c r="X384" s="159"/>
      <c r="Y384" s="159"/>
      <c r="Z384" s="159"/>
      <c r="AA384" s="159"/>
      <c r="AB384" s="159"/>
      <c r="AC384" s="159"/>
      <c r="AD384" s="159"/>
      <c r="AE384" s="159"/>
      <c r="AF384" s="159"/>
      <c r="AG384" s="159"/>
      <c r="AH384" s="159"/>
      <c r="AI384" s="159"/>
      <c r="AJ384" s="159"/>
      <c r="AK384" s="159"/>
      <c r="AL384" s="159"/>
      <c r="AM384" s="159"/>
      <c r="AN384" s="159"/>
      <c r="AO384" s="159"/>
      <c r="AP384" s="159"/>
      <c r="AQ384" s="159"/>
      <c r="AR384" s="159"/>
      <c r="AS384" s="159"/>
      <c r="AT384" s="159"/>
      <c r="AU384" s="159"/>
      <c r="AV384" s="159"/>
      <c r="AW384" s="159"/>
      <c r="AX384" s="159"/>
      <c r="AY384" s="159"/>
      <c r="AZ384" s="159"/>
      <c r="BA384" s="159"/>
      <c r="BB384" s="159"/>
      <c r="BC384" s="159"/>
      <c r="BD384" s="159"/>
      <c r="BE384" s="159"/>
      <c r="BF384" s="159"/>
      <c r="BG384" s="159"/>
      <c r="BH384" s="159"/>
      <c r="BI384" s="159"/>
      <c r="BJ384" s="159"/>
      <c r="BK384" s="159"/>
      <c r="BL384" s="159"/>
      <c r="BM384" s="159"/>
      <c r="BN384" s="159"/>
      <c r="BO384" s="159"/>
      <c r="BP384" s="159"/>
      <c r="BQ384" s="159"/>
      <c r="BR384" s="159"/>
      <c r="BS384" s="159"/>
      <c r="BT384" s="159"/>
      <c r="BU384" s="159"/>
      <c r="BV384" s="159"/>
      <c r="BW384" s="159"/>
      <c r="BX384" s="159"/>
      <c r="BY384" s="159"/>
      <c r="BZ384" s="159"/>
      <c r="CA384" s="159"/>
      <c r="CB384" s="159"/>
      <c r="CC384" s="159"/>
      <c r="CD384" s="159"/>
      <c r="CE384" s="159"/>
      <c r="CF384" s="159"/>
      <c r="CG384" s="159"/>
      <c r="CH384" s="159"/>
      <c r="CI384" s="159"/>
      <c r="CJ384" s="159"/>
      <c r="CK384" s="159"/>
      <c r="CL384" s="159"/>
      <c r="CM384" s="159"/>
      <c r="CN384" s="159"/>
      <c r="CO384" s="159"/>
      <c r="CP384" s="159"/>
      <c r="CQ384" s="159"/>
      <c r="CR384" s="159"/>
      <c r="CS384" s="159"/>
      <c r="CT384" s="159"/>
      <c r="CU384" s="159"/>
      <c r="CV384" s="159"/>
      <c r="CW384" s="159"/>
      <c r="CX384" s="159"/>
      <c r="CY384" s="159"/>
      <c r="CZ384" s="159"/>
      <c r="DA384" s="223"/>
    </row>
    <row r="385" spans="2:105" x14ac:dyDescent="0.25">
      <c r="B385" s="222"/>
      <c r="C385" s="159"/>
      <c r="D385" s="159"/>
      <c r="E385" s="159"/>
      <c r="F385" s="159"/>
      <c r="G385" s="159"/>
      <c r="H385" s="159"/>
      <c r="I385" s="159"/>
      <c r="J385" s="159"/>
      <c r="K385" s="159"/>
      <c r="L385" s="159"/>
      <c r="M385" s="159"/>
      <c r="N385" s="159"/>
      <c r="O385" s="159"/>
      <c r="P385" s="159"/>
      <c r="Q385" s="159"/>
      <c r="R385" s="159"/>
      <c r="S385" s="159"/>
      <c r="T385" s="159"/>
      <c r="U385" s="159"/>
      <c r="V385" s="159"/>
      <c r="W385" s="159"/>
      <c r="X385" s="159"/>
      <c r="Y385" s="159"/>
      <c r="Z385" s="159"/>
      <c r="AA385" s="159"/>
      <c r="AB385" s="159"/>
      <c r="AC385" s="159"/>
      <c r="AD385" s="159"/>
      <c r="AE385" s="159"/>
      <c r="AF385" s="159"/>
      <c r="AG385" s="159"/>
      <c r="AH385" s="159"/>
      <c r="AI385" s="159"/>
      <c r="AJ385" s="159"/>
      <c r="AK385" s="159"/>
      <c r="AL385" s="159"/>
      <c r="AM385" s="159"/>
      <c r="AN385" s="159"/>
      <c r="AO385" s="159"/>
      <c r="AP385" s="159"/>
      <c r="AQ385" s="159"/>
      <c r="AR385" s="159"/>
      <c r="AS385" s="159"/>
      <c r="AT385" s="159"/>
      <c r="AU385" s="159"/>
      <c r="AV385" s="159"/>
      <c r="AW385" s="159"/>
      <c r="AX385" s="159"/>
      <c r="AY385" s="159"/>
      <c r="AZ385" s="159"/>
      <c r="BA385" s="159"/>
      <c r="BB385" s="159"/>
      <c r="BC385" s="159"/>
      <c r="BD385" s="159"/>
      <c r="BE385" s="159"/>
      <c r="BF385" s="159"/>
      <c r="BG385" s="159"/>
      <c r="BH385" s="159"/>
      <c r="BI385" s="159"/>
      <c r="BJ385" s="159"/>
      <c r="BK385" s="159"/>
      <c r="BL385" s="159"/>
      <c r="BM385" s="159"/>
      <c r="BN385" s="159"/>
      <c r="BO385" s="159"/>
      <c r="BP385" s="159"/>
      <c r="BQ385" s="159"/>
      <c r="BR385" s="159"/>
      <c r="BS385" s="159"/>
      <c r="BT385" s="159"/>
      <c r="BU385" s="159"/>
      <c r="BV385" s="159"/>
      <c r="BW385" s="159"/>
      <c r="BX385" s="159"/>
      <c r="BY385" s="159"/>
      <c r="BZ385" s="159"/>
      <c r="CA385" s="159"/>
      <c r="CB385" s="159"/>
      <c r="CC385" s="159"/>
      <c r="CD385" s="159"/>
      <c r="CE385" s="159"/>
      <c r="CF385" s="159"/>
      <c r="CG385" s="159"/>
      <c r="CH385" s="159"/>
      <c r="CI385" s="159"/>
      <c r="CJ385" s="159"/>
      <c r="CK385" s="159"/>
      <c r="CL385" s="159"/>
      <c r="CM385" s="159"/>
      <c r="CN385" s="159"/>
      <c r="CO385" s="159"/>
      <c r="CP385" s="159"/>
      <c r="CQ385" s="159"/>
      <c r="CR385" s="159"/>
      <c r="CS385" s="159"/>
      <c r="CT385" s="159"/>
      <c r="CU385" s="159"/>
      <c r="CV385" s="159"/>
      <c r="CW385" s="159"/>
      <c r="CX385" s="159"/>
      <c r="CY385" s="159"/>
      <c r="CZ385" s="159"/>
      <c r="DA385" s="223"/>
    </row>
    <row r="386" spans="2:105" x14ac:dyDescent="0.25">
      <c r="B386" s="222"/>
      <c r="C386" s="159"/>
      <c r="D386" s="159"/>
      <c r="E386" s="159"/>
      <c r="F386" s="159"/>
      <c r="G386" s="159"/>
      <c r="H386" s="159"/>
      <c r="I386" s="159"/>
      <c r="J386" s="159"/>
      <c r="K386" s="159"/>
      <c r="L386" s="159"/>
      <c r="M386" s="159"/>
      <c r="N386" s="159"/>
      <c r="O386" s="159"/>
      <c r="P386" s="159"/>
      <c r="Q386" s="159"/>
      <c r="R386" s="159"/>
      <c r="S386" s="159"/>
      <c r="T386" s="159"/>
      <c r="U386" s="159"/>
      <c r="V386" s="159"/>
      <c r="W386" s="159"/>
      <c r="X386" s="159"/>
      <c r="Y386" s="159"/>
      <c r="Z386" s="159"/>
      <c r="AA386" s="159"/>
      <c r="AB386" s="159"/>
      <c r="AC386" s="159"/>
      <c r="AD386" s="159"/>
      <c r="AE386" s="159"/>
      <c r="AF386" s="159"/>
      <c r="AG386" s="159"/>
      <c r="AH386" s="159"/>
      <c r="AI386" s="159"/>
      <c r="AJ386" s="159"/>
      <c r="AK386" s="159"/>
      <c r="AL386" s="159"/>
      <c r="AM386" s="159"/>
      <c r="AN386" s="159"/>
      <c r="AO386" s="159"/>
      <c r="AP386" s="159"/>
      <c r="AQ386" s="159"/>
      <c r="AR386" s="159"/>
      <c r="AS386" s="159"/>
      <c r="AT386" s="159"/>
      <c r="AU386" s="159"/>
      <c r="AV386" s="159"/>
      <c r="AW386" s="159"/>
      <c r="AX386" s="159"/>
      <c r="AY386" s="159"/>
      <c r="AZ386" s="159"/>
      <c r="BA386" s="159"/>
      <c r="BB386" s="159"/>
      <c r="BC386" s="159"/>
      <c r="BD386" s="159"/>
      <c r="BE386" s="159"/>
      <c r="BF386" s="159"/>
      <c r="BG386" s="159"/>
      <c r="BH386" s="159"/>
      <c r="BI386" s="159"/>
      <c r="BJ386" s="159"/>
      <c r="BK386" s="159"/>
      <c r="BL386" s="159"/>
      <c r="BM386" s="159"/>
      <c r="BN386" s="159"/>
      <c r="BO386" s="159"/>
      <c r="BP386" s="159"/>
      <c r="BQ386" s="159"/>
      <c r="BR386" s="159"/>
      <c r="BS386" s="159"/>
      <c r="BT386" s="159"/>
      <c r="BU386" s="159"/>
      <c r="BV386" s="159"/>
      <c r="BW386" s="159"/>
      <c r="BX386" s="159"/>
      <c r="BY386" s="159"/>
      <c r="BZ386" s="159"/>
      <c r="CA386" s="159"/>
      <c r="CB386" s="159"/>
      <c r="CC386" s="159"/>
      <c r="CD386" s="159"/>
      <c r="CE386" s="159"/>
      <c r="CF386" s="159"/>
      <c r="CG386" s="159"/>
      <c r="CH386" s="159"/>
      <c r="CI386" s="159"/>
      <c r="CJ386" s="159"/>
      <c r="CK386" s="159"/>
      <c r="CL386" s="159"/>
      <c r="CM386" s="159"/>
      <c r="CN386" s="159"/>
      <c r="CO386" s="159"/>
      <c r="CP386" s="159"/>
      <c r="CQ386" s="159"/>
      <c r="CR386" s="159"/>
      <c r="CS386" s="159"/>
      <c r="CT386" s="159"/>
      <c r="CU386" s="159"/>
      <c r="CV386" s="159"/>
      <c r="CW386" s="159"/>
      <c r="CX386" s="159"/>
      <c r="CY386" s="159"/>
      <c r="CZ386" s="159"/>
      <c r="DA386" s="223"/>
    </row>
    <row r="387" spans="2:105" x14ac:dyDescent="0.25">
      <c r="B387" s="222"/>
      <c r="C387" s="159"/>
      <c r="D387" s="159"/>
      <c r="E387" s="159"/>
      <c r="F387" s="159"/>
      <c r="G387" s="159"/>
      <c r="H387" s="159"/>
      <c r="I387" s="159"/>
      <c r="J387" s="159"/>
      <c r="K387" s="159"/>
      <c r="L387" s="159"/>
      <c r="M387" s="159"/>
      <c r="N387" s="159"/>
      <c r="O387" s="159"/>
      <c r="P387" s="159"/>
      <c r="Q387" s="159"/>
      <c r="R387" s="159"/>
      <c r="S387" s="159"/>
      <c r="T387" s="159"/>
      <c r="U387" s="159"/>
      <c r="V387" s="159"/>
      <c r="W387" s="159"/>
      <c r="X387" s="159"/>
      <c r="Y387" s="159"/>
      <c r="Z387" s="159"/>
      <c r="AA387" s="159"/>
      <c r="AB387" s="159"/>
      <c r="AC387" s="159"/>
      <c r="AD387" s="159"/>
      <c r="AE387" s="159"/>
      <c r="AF387" s="159"/>
      <c r="AG387" s="159"/>
      <c r="AH387" s="159"/>
      <c r="AI387" s="159"/>
      <c r="AJ387" s="159"/>
      <c r="AK387" s="159"/>
      <c r="AL387" s="159"/>
      <c r="AM387" s="159"/>
      <c r="AN387" s="159"/>
      <c r="AO387" s="159"/>
      <c r="AP387" s="159"/>
      <c r="AQ387" s="159"/>
      <c r="AR387" s="159"/>
      <c r="AS387" s="159"/>
      <c r="AT387" s="159"/>
      <c r="AU387" s="159"/>
      <c r="AV387" s="159"/>
      <c r="AW387" s="159"/>
      <c r="AX387" s="159"/>
      <c r="AY387" s="159"/>
      <c r="AZ387" s="159"/>
      <c r="BA387" s="159"/>
      <c r="BB387" s="159"/>
      <c r="BC387" s="159"/>
      <c r="BD387" s="159"/>
      <c r="BE387" s="159"/>
      <c r="BF387" s="159"/>
      <c r="BG387" s="159"/>
      <c r="BH387" s="159"/>
      <c r="BI387" s="159"/>
      <c r="BJ387" s="159"/>
      <c r="BK387" s="159"/>
      <c r="BL387" s="159"/>
      <c r="BM387" s="159"/>
      <c r="BN387" s="159"/>
      <c r="BO387" s="159"/>
      <c r="BP387" s="159"/>
      <c r="BQ387" s="159"/>
      <c r="BR387" s="159"/>
      <c r="BS387" s="159"/>
      <c r="BT387" s="159"/>
      <c r="BU387" s="159"/>
      <c r="BV387" s="159"/>
      <c r="BW387" s="159"/>
      <c r="BX387" s="159"/>
      <c r="BY387" s="159"/>
      <c r="BZ387" s="159"/>
      <c r="CA387" s="159"/>
      <c r="CB387" s="159"/>
      <c r="CC387" s="159"/>
      <c r="CD387" s="159"/>
      <c r="CE387" s="159"/>
      <c r="CF387" s="159"/>
      <c r="CG387" s="159"/>
      <c r="CH387" s="159"/>
      <c r="CI387" s="159"/>
      <c r="CJ387" s="159"/>
      <c r="CK387" s="159"/>
      <c r="CL387" s="159"/>
      <c r="CM387" s="159"/>
      <c r="CN387" s="159"/>
      <c r="CO387" s="159"/>
      <c r="CP387" s="159"/>
      <c r="CQ387" s="159"/>
      <c r="CR387" s="159"/>
      <c r="CS387" s="159"/>
      <c r="CT387" s="159"/>
      <c r="CU387" s="159"/>
      <c r="CV387" s="159"/>
      <c r="CW387" s="159"/>
      <c r="CX387" s="159"/>
      <c r="CY387" s="159"/>
      <c r="CZ387" s="159"/>
      <c r="DA387" s="223"/>
    </row>
    <row r="388" spans="2:105" x14ac:dyDescent="0.25">
      <c r="B388" s="222"/>
      <c r="C388" s="159"/>
      <c r="D388" s="159"/>
      <c r="E388" s="159"/>
      <c r="F388" s="159"/>
      <c r="G388" s="159"/>
      <c r="H388" s="159"/>
      <c r="I388" s="159"/>
      <c r="J388" s="159"/>
      <c r="K388" s="159"/>
      <c r="L388" s="159"/>
      <c r="M388" s="159"/>
      <c r="N388" s="159"/>
      <c r="O388" s="159"/>
      <c r="P388" s="159"/>
      <c r="Q388" s="159"/>
      <c r="R388" s="159"/>
      <c r="S388" s="159"/>
      <c r="T388" s="159"/>
      <c r="U388" s="159"/>
      <c r="V388" s="159"/>
      <c r="W388" s="159"/>
      <c r="X388" s="159"/>
      <c r="Y388" s="159"/>
      <c r="Z388" s="159"/>
      <c r="AA388" s="159"/>
      <c r="AB388" s="159"/>
      <c r="AC388" s="159"/>
      <c r="AD388" s="159"/>
      <c r="AE388" s="159"/>
      <c r="AF388" s="159"/>
      <c r="AG388" s="159"/>
      <c r="AH388" s="159"/>
      <c r="AI388" s="159"/>
      <c r="AJ388" s="159"/>
      <c r="AK388" s="159"/>
      <c r="AL388" s="159"/>
      <c r="AM388" s="159"/>
      <c r="AN388" s="159"/>
      <c r="AO388" s="159"/>
      <c r="AP388" s="159"/>
      <c r="AQ388" s="159"/>
      <c r="AR388" s="159"/>
      <c r="AS388" s="159"/>
      <c r="AT388" s="159"/>
      <c r="AU388" s="159"/>
      <c r="AV388" s="159"/>
      <c r="AW388" s="159"/>
      <c r="AX388" s="159"/>
      <c r="AY388" s="159"/>
      <c r="AZ388" s="159"/>
      <c r="BA388" s="159"/>
      <c r="BB388" s="159"/>
      <c r="BC388" s="159"/>
      <c r="BD388" s="159"/>
      <c r="BE388" s="159"/>
      <c r="BF388" s="159"/>
      <c r="BG388" s="159"/>
      <c r="BH388" s="159"/>
      <c r="BI388" s="159"/>
      <c r="BJ388" s="159"/>
      <c r="BK388" s="159"/>
      <c r="BL388" s="159"/>
      <c r="BM388" s="159"/>
      <c r="BN388" s="159"/>
      <c r="BO388" s="159"/>
      <c r="BP388" s="159"/>
      <c r="BQ388" s="159"/>
      <c r="BR388" s="159"/>
      <c r="BS388" s="159"/>
      <c r="BT388" s="159"/>
      <c r="BU388" s="159"/>
      <c r="BV388" s="159"/>
      <c r="BW388" s="159"/>
      <c r="BX388" s="159"/>
      <c r="BY388" s="159"/>
      <c r="BZ388" s="159"/>
      <c r="CA388" s="159"/>
      <c r="CB388" s="159"/>
      <c r="CC388" s="159"/>
      <c r="CD388" s="159"/>
      <c r="CE388" s="159"/>
      <c r="CF388" s="159"/>
      <c r="CG388" s="159"/>
      <c r="CH388" s="159"/>
      <c r="CI388" s="159"/>
      <c r="CJ388" s="159"/>
      <c r="CK388" s="159"/>
      <c r="CL388" s="159"/>
      <c r="CM388" s="159"/>
      <c r="CN388" s="159"/>
      <c r="CO388" s="159"/>
      <c r="CP388" s="159"/>
      <c r="CQ388" s="159"/>
      <c r="CR388" s="159"/>
      <c r="CS388" s="159"/>
      <c r="CT388" s="159"/>
      <c r="CU388" s="159"/>
      <c r="CV388" s="159"/>
      <c r="CW388" s="159"/>
      <c r="CX388" s="159"/>
      <c r="CY388" s="159"/>
      <c r="CZ388" s="159"/>
      <c r="DA388" s="223"/>
    </row>
    <row r="389" spans="2:105" x14ac:dyDescent="0.25">
      <c r="B389" s="222"/>
      <c r="C389" s="159"/>
      <c r="D389" s="159"/>
      <c r="E389" s="159"/>
      <c r="F389" s="159"/>
      <c r="G389" s="159"/>
      <c r="H389" s="159"/>
      <c r="I389" s="159"/>
      <c r="J389" s="159"/>
      <c r="K389" s="159"/>
      <c r="L389" s="159"/>
      <c r="M389" s="159"/>
      <c r="N389" s="159"/>
      <c r="O389" s="159"/>
      <c r="P389" s="159"/>
      <c r="Q389" s="159"/>
      <c r="R389" s="159"/>
      <c r="S389" s="159"/>
      <c r="T389" s="159"/>
      <c r="U389" s="159"/>
      <c r="V389" s="159"/>
      <c r="W389" s="159"/>
      <c r="X389" s="159"/>
      <c r="Y389" s="159"/>
      <c r="Z389" s="159"/>
      <c r="AA389" s="159"/>
      <c r="AB389" s="159"/>
      <c r="AC389" s="159"/>
      <c r="AD389" s="159"/>
      <c r="AE389" s="159"/>
      <c r="AF389" s="159"/>
      <c r="AG389" s="159"/>
      <c r="AH389" s="159"/>
      <c r="AI389" s="159"/>
      <c r="AJ389" s="159"/>
      <c r="AK389" s="159"/>
      <c r="AL389" s="159"/>
      <c r="AM389" s="159"/>
      <c r="AN389" s="159"/>
      <c r="AO389" s="159"/>
      <c r="AP389" s="159"/>
      <c r="AQ389" s="159"/>
      <c r="AR389" s="159"/>
      <c r="AS389" s="159"/>
      <c r="AT389" s="159"/>
      <c r="AU389" s="159"/>
      <c r="AV389" s="159"/>
      <c r="AW389" s="159"/>
      <c r="AX389" s="159"/>
      <c r="AY389" s="159"/>
      <c r="AZ389" s="159"/>
      <c r="BA389" s="159"/>
      <c r="BB389" s="159"/>
      <c r="BC389" s="159"/>
      <c r="BD389" s="159"/>
      <c r="BE389" s="159"/>
      <c r="BF389" s="159"/>
      <c r="BG389" s="159"/>
      <c r="BH389" s="159"/>
      <c r="BI389" s="159"/>
      <c r="BJ389" s="159"/>
      <c r="BK389" s="159"/>
      <c r="BL389" s="159"/>
      <c r="BM389" s="159"/>
      <c r="BN389" s="159"/>
      <c r="BO389" s="159"/>
      <c r="BP389" s="159"/>
      <c r="BQ389" s="159"/>
      <c r="BR389" s="159"/>
      <c r="BS389" s="159"/>
      <c r="BT389" s="159"/>
      <c r="BU389" s="159"/>
      <c r="BV389" s="159"/>
      <c r="BW389" s="159"/>
      <c r="BX389" s="159"/>
      <c r="BY389" s="159"/>
      <c r="BZ389" s="159"/>
      <c r="CA389" s="159"/>
      <c r="CB389" s="159"/>
      <c r="CC389" s="159"/>
      <c r="CD389" s="159"/>
      <c r="CE389" s="159"/>
      <c r="CF389" s="159"/>
      <c r="CG389" s="159"/>
      <c r="CH389" s="159"/>
      <c r="CI389" s="159"/>
      <c r="CJ389" s="159"/>
      <c r="CK389" s="159"/>
      <c r="CL389" s="159"/>
      <c r="CM389" s="159"/>
      <c r="CN389" s="159"/>
      <c r="CO389" s="159"/>
      <c r="CP389" s="159"/>
      <c r="CQ389" s="159"/>
      <c r="CR389" s="159"/>
      <c r="CS389" s="159"/>
      <c r="CT389" s="159"/>
      <c r="CU389" s="159"/>
      <c r="CV389" s="159"/>
      <c r="CW389" s="159"/>
      <c r="CX389" s="159"/>
      <c r="CY389" s="159"/>
      <c r="CZ389" s="159"/>
      <c r="DA389" s="223"/>
    </row>
    <row r="390" spans="2:105" x14ac:dyDescent="0.25">
      <c r="B390" s="222"/>
      <c r="C390" s="159"/>
      <c r="D390" s="159"/>
      <c r="E390" s="159"/>
      <c r="F390" s="159"/>
      <c r="G390" s="159"/>
      <c r="H390" s="159"/>
      <c r="I390" s="159"/>
      <c r="J390" s="159"/>
      <c r="K390" s="159"/>
      <c r="L390" s="159"/>
      <c r="M390" s="159"/>
      <c r="N390" s="159"/>
      <c r="O390" s="159"/>
      <c r="P390" s="159"/>
      <c r="Q390" s="159"/>
      <c r="R390" s="159"/>
      <c r="S390" s="159"/>
      <c r="T390" s="159"/>
      <c r="U390" s="159"/>
      <c r="V390" s="159"/>
      <c r="W390" s="159"/>
      <c r="X390" s="159"/>
      <c r="Y390" s="159"/>
      <c r="Z390" s="159"/>
      <c r="AA390" s="159"/>
      <c r="AB390" s="159"/>
      <c r="AC390" s="159"/>
      <c r="AD390" s="159"/>
      <c r="AE390" s="159"/>
      <c r="AF390" s="159"/>
      <c r="AG390" s="159"/>
      <c r="AH390" s="159"/>
      <c r="AI390" s="159"/>
      <c r="AJ390" s="159"/>
      <c r="AK390" s="159"/>
      <c r="AL390" s="159"/>
      <c r="AM390" s="159"/>
      <c r="AN390" s="159"/>
      <c r="AO390" s="159"/>
      <c r="AP390" s="159"/>
      <c r="AQ390" s="159"/>
      <c r="AR390" s="159"/>
      <c r="AS390" s="159"/>
      <c r="AT390" s="159"/>
      <c r="AU390" s="159"/>
      <c r="AV390" s="159"/>
      <c r="AW390" s="159"/>
      <c r="AX390" s="159"/>
      <c r="AY390" s="159"/>
      <c r="AZ390" s="159"/>
      <c r="BA390" s="159"/>
      <c r="BB390" s="159"/>
      <c r="BC390" s="159"/>
      <c r="BD390" s="159"/>
      <c r="BE390" s="159"/>
      <c r="BF390" s="159"/>
      <c r="BG390" s="159"/>
      <c r="BH390" s="159"/>
      <c r="BI390" s="159"/>
      <c r="BJ390" s="159"/>
      <c r="BK390" s="159"/>
      <c r="BL390" s="159"/>
      <c r="BM390" s="159"/>
      <c r="BN390" s="159"/>
      <c r="BO390" s="159"/>
      <c r="BP390" s="159"/>
      <c r="BQ390" s="159"/>
      <c r="BR390" s="159"/>
      <c r="BS390" s="159"/>
      <c r="BT390" s="159"/>
      <c r="BU390" s="159"/>
      <c r="BV390" s="159"/>
      <c r="BW390" s="159"/>
      <c r="BX390" s="159"/>
      <c r="BY390" s="159"/>
      <c r="BZ390" s="159"/>
      <c r="CA390" s="159"/>
      <c r="CB390" s="159"/>
      <c r="CC390" s="159"/>
      <c r="CD390" s="159"/>
      <c r="CE390" s="159"/>
      <c r="CF390" s="159"/>
      <c r="CG390" s="159"/>
      <c r="CH390" s="159"/>
      <c r="CI390" s="159"/>
      <c r="CJ390" s="159"/>
      <c r="CK390" s="159"/>
      <c r="CL390" s="159"/>
      <c r="CM390" s="159"/>
      <c r="CN390" s="159"/>
      <c r="CO390" s="159"/>
      <c r="CP390" s="159"/>
      <c r="CQ390" s="159"/>
      <c r="CR390" s="159"/>
      <c r="CS390" s="159"/>
      <c r="CT390" s="159"/>
      <c r="CU390" s="159"/>
      <c r="CV390" s="159"/>
      <c r="CW390" s="159"/>
      <c r="CX390" s="159"/>
      <c r="CY390" s="159"/>
      <c r="CZ390" s="159"/>
      <c r="DA390" s="223"/>
    </row>
    <row r="391" spans="2:105" x14ac:dyDescent="0.25">
      <c r="B391" s="222"/>
      <c r="C391" s="159"/>
      <c r="D391" s="159"/>
      <c r="E391" s="159"/>
      <c r="F391" s="159"/>
      <c r="G391" s="159"/>
      <c r="H391" s="159"/>
      <c r="I391" s="159"/>
      <c r="J391" s="159"/>
      <c r="K391" s="159"/>
      <c r="L391" s="159"/>
      <c r="M391" s="159"/>
      <c r="N391" s="159"/>
      <c r="O391" s="159"/>
      <c r="P391" s="159"/>
      <c r="Q391" s="159"/>
      <c r="R391" s="159"/>
      <c r="S391" s="159"/>
      <c r="T391" s="159"/>
      <c r="U391" s="159"/>
      <c r="V391" s="159"/>
      <c r="W391" s="159"/>
      <c r="X391" s="159"/>
      <c r="Y391" s="159"/>
      <c r="Z391" s="159"/>
      <c r="AA391" s="159"/>
      <c r="AB391" s="159"/>
      <c r="AC391" s="159"/>
      <c r="AD391" s="159"/>
      <c r="AE391" s="159"/>
      <c r="AF391" s="159"/>
      <c r="AG391" s="159"/>
      <c r="AH391" s="159"/>
      <c r="AI391" s="159"/>
      <c r="AJ391" s="159"/>
      <c r="AK391" s="159"/>
      <c r="AL391" s="159"/>
      <c r="AM391" s="159"/>
      <c r="AN391" s="159"/>
      <c r="AO391" s="159"/>
      <c r="AP391" s="159"/>
      <c r="AQ391" s="159"/>
      <c r="AR391" s="159"/>
      <c r="AS391" s="159"/>
      <c r="AT391" s="159"/>
      <c r="AU391" s="159"/>
      <c r="AV391" s="159"/>
      <c r="AW391" s="159"/>
      <c r="AX391" s="159"/>
      <c r="AY391" s="159"/>
      <c r="AZ391" s="159"/>
      <c r="BA391" s="159"/>
      <c r="BB391" s="159"/>
      <c r="BC391" s="159"/>
      <c r="BD391" s="159"/>
      <c r="BE391" s="159"/>
      <c r="BF391" s="159"/>
      <c r="BG391" s="159"/>
      <c r="BH391" s="159"/>
      <c r="BI391" s="159"/>
      <c r="BJ391" s="159"/>
      <c r="BK391" s="159"/>
      <c r="BL391" s="159"/>
      <c r="BM391" s="159"/>
      <c r="BN391" s="159"/>
      <c r="BO391" s="159"/>
      <c r="BP391" s="159"/>
      <c r="BQ391" s="159"/>
      <c r="BR391" s="159"/>
      <c r="BS391" s="159"/>
      <c r="BT391" s="159"/>
      <c r="BU391" s="159"/>
      <c r="BV391" s="159"/>
      <c r="BW391" s="159"/>
      <c r="BX391" s="159"/>
      <c r="BY391" s="159"/>
      <c r="BZ391" s="159"/>
      <c r="CA391" s="159"/>
      <c r="CB391" s="159"/>
      <c r="CC391" s="159"/>
      <c r="CD391" s="159"/>
      <c r="CE391" s="159"/>
      <c r="CF391" s="159"/>
      <c r="CG391" s="159"/>
      <c r="CH391" s="159"/>
      <c r="CI391" s="159"/>
      <c r="CJ391" s="159"/>
      <c r="CK391" s="159"/>
      <c r="CL391" s="159"/>
      <c r="CM391" s="159"/>
      <c r="CN391" s="159"/>
      <c r="CO391" s="159"/>
      <c r="CP391" s="159"/>
      <c r="CQ391" s="159"/>
      <c r="CR391" s="159"/>
      <c r="CS391" s="159"/>
      <c r="CT391" s="159"/>
      <c r="CU391" s="159"/>
      <c r="CV391" s="159"/>
      <c r="CW391" s="159"/>
      <c r="CX391" s="159"/>
      <c r="CY391" s="159"/>
      <c r="CZ391" s="159"/>
      <c r="DA391" s="223"/>
    </row>
    <row r="392" spans="2:105" x14ac:dyDescent="0.25">
      <c r="B392" s="222"/>
      <c r="C392" s="159"/>
      <c r="D392" s="159"/>
      <c r="E392" s="159"/>
      <c r="F392" s="159"/>
      <c r="G392" s="159"/>
      <c r="H392" s="159"/>
      <c r="I392" s="159"/>
      <c r="J392" s="159"/>
      <c r="K392" s="159"/>
      <c r="L392" s="159"/>
      <c r="M392" s="159"/>
      <c r="N392" s="159"/>
      <c r="O392" s="159"/>
      <c r="P392" s="159"/>
      <c r="Q392" s="159"/>
      <c r="R392" s="159"/>
      <c r="S392" s="159"/>
      <c r="T392" s="159"/>
      <c r="U392" s="159"/>
      <c r="V392" s="159"/>
      <c r="W392" s="159"/>
      <c r="X392" s="159"/>
      <c r="Y392" s="159"/>
      <c r="Z392" s="159"/>
      <c r="AA392" s="159"/>
      <c r="AB392" s="159"/>
      <c r="AC392" s="159"/>
      <c r="AD392" s="159"/>
      <c r="AE392" s="159"/>
      <c r="AF392" s="159"/>
      <c r="AG392" s="159"/>
      <c r="AH392" s="159"/>
      <c r="AI392" s="159"/>
      <c r="AJ392" s="159"/>
      <c r="AK392" s="159"/>
      <c r="AL392" s="159"/>
      <c r="AM392" s="159"/>
      <c r="AN392" s="159"/>
      <c r="AO392" s="159"/>
      <c r="AP392" s="159"/>
      <c r="AQ392" s="159"/>
      <c r="AR392" s="159"/>
      <c r="AS392" s="159"/>
      <c r="AT392" s="159"/>
      <c r="AU392" s="159"/>
      <c r="AV392" s="159"/>
      <c r="AW392" s="159"/>
      <c r="AX392" s="159"/>
      <c r="AY392" s="159"/>
      <c r="AZ392" s="159"/>
      <c r="BA392" s="159"/>
      <c r="BB392" s="159"/>
      <c r="BC392" s="159"/>
      <c r="BD392" s="159"/>
      <c r="BE392" s="159"/>
      <c r="BF392" s="159"/>
      <c r="BG392" s="159"/>
      <c r="BH392" s="159"/>
      <c r="BI392" s="159"/>
      <c r="BJ392" s="159"/>
      <c r="BK392" s="159"/>
      <c r="BL392" s="159"/>
      <c r="BM392" s="159"/>
      <c r="BN392" s="159"/>
      <c r="BO392" s="159"/>
      <c r="BP392" s="159"/>
      <c r="BQ392" s="159"/>
      <c r="BR392" s="159"/>
      <c r="BS392" s="159"/>
      <c r="BT392" s="159"/>
      <c r="BU392" s="159"/>
      <c r="BV392" s="159"/>
      <c r="BW392" s="159"/>
      <c r="BX392" s="159"/>
      <c r="BY392" s="159"/>
      <c r="BZ392" s="159"/>
      <c r="CA392" s="159"/>
      <c r="CB392" s="159"/>
      <c r="CC392" s="159"/>
      <c r="CD392" s="159"/>
      <c r="CE392" s="159"/>
      <c r="CF392" s="159"/>
      <c r="CG392" s="159"/>
      <c r="CH392" s="159"/>
      <c r="CI392" s="159"/>
      <c r="CJ392" s="159"/>
      <c r="CK392" s="159"/>
      <c r="CL392" s="159"/>
      <c r="CM392" s="159"/>
      <c r="CN392" s="159"/>
      <c r="CO392" s="159"/>
      <c r="CP392" s="159"/>
      <c r="CQ392" s="159"/>
      <c r="CR392" s="159"/>
      <c r="CS392" s="159"/>
      <c r="CT392" s="159"/>
      <c r="CU392" s="159"/>
      <c r="CV392" s="159"/>
      <c r="CW392" s="159"/>
      <c r="CX392" s="159"/>
      <c r="CY392" s="159"/>
      <c r="CZ392" s="159"/>
      <c r="DA392" s="223"/>
    </row>
    <row r="393" spans="2:105" x14ac:dyDescent="0.25">
      <c r="B393" s="222"/>
      <c r="C393" s="159"/>
      <c r="D393" s="159"/>
      <c r="E393" s="159"/>
      <c r="F393" s="159"/>
      <c r="G393" s="159"/>
      <c r="H393" s="159"/>
      <c r="I393" s="159"/>
      <c r="J393" s="159"/>
      <c r="K393" s="159"/>
      <c r="L393" s="159"/>
      <c r="M393" s="159"/>
      <c r="N393" s="159"/>
      <c r="O393" s="159"/>
      <c r="P393" s="159"/>
      <c r="Q393" s="159"/>
      <c r="R393" s="159"/>
      <c r="S393" s="159"/>
      <c r="T393" s="159"/>
      <c r="U393" s="159"/>
      <c r="V393" s="159"/>
      <c r="W393" s="159"/>
      <c r="X393" s="159"/>
      <c r="Y393" s="159"/>
      <c r="Z393" s="159"/>
      <c r="AA393" s="159"/>
      <c r="AB393" s="159"/>
      <c r="AC393" s="159"/>
      <c r="AD393" s="159"/>
      <c r="AE393" s="159"/>
      <c r="AF393" s="159"/>
      <c r="AG393" s="159"/>
      <c r="AH393" s="159"/>
      <c r="AI393" s="159"/>
      <c r="AJ393" s="159"/>
      <c r="AK393" s="159"/>
      <c r="AL393" s="159"/>
      <c r="AM393" s="159"/>
      <c r="AN393" s="159"/>
      <c r="AO393" s="159"/>
      <c r="AP393" s="159"/>
      <c r="AQ393" s="159"/>
      <c r="AR393" s="159"/>
      <c r="AS393" s="159"/>
      <c r="AT393" s="159"/>
      <c r="AU393" s="159"/>
      <c r="AV393" s="159"/>
      <c r="AW393" s="159"/>
      <c r="AX393" s="159"/>
      <c r="AY393" s="159"/>
      <c r="AZ393" s="159"/>
      <c r="BA393" s="159"/>
      <c r="BB393" s="159"/>
      <c r="BC393" s="159"/>
      <c r="BD393" s="159"/>
      <c r="BE393" s="159"/>
      <c r="BF393" s="159"/>
      <c r="BG393" s="159"/>
      <c r="BH393" s="159"/>
      <c r="BI393" s="159"/>
      <c r="BJ393" s="159"/>
      <c r="BK393" s="159"/>
      <c r="BL393" s="159"/>
      <c r="BM393" s="159"/>
      <c r="BN393" s="159"/>
      <c r="BO393" s="159"/>
      <c r="BP393" s="159"/>
      <c r="BQ393" s="159"/>
      <c r="BR393" s="159"/>
      <c r="BS393" s="159"/>
      <c r="BT393" s="159"/>
      <c r="BU393" s="159"/>
      <c r="BV393" s="159"/>
      <c r="BW393" s="159"/>
      <c r="BX393" s="159"/>
      <c r="BY393" s="159"/>
      <c r="BZ393" s="159"/>
      <c r="CA393" s="159"/>
      <c r="CB393" s="159"/>
      <c r="CC393" s="159"/>
      <c r="CD393" s="159"/>
      <c r="CE393" s="159"/>
      <c r="CF393" s="159"/>
      <c r="CG393" s="159"/>
      <c r="CH393" s="159"/>
      <c r="CI393" s="159"/>
      <c r="CJ393" s="159"/>
      <c r="CK393" s="159"/>
      <c r="CL393" s="159"/>
      <c r="CM393" s="159"/>
      <c r="CN393" s="159"/>
      <c r="CO393" s="159"/>
      <c r="CP393" s="159"/>
      <c r="CQ393" s="159"/>
      <c r="CR393" s="159"/>
      <c r="CS393" s="159"/>
      <c r="CT393" s="159"/>
      <c r="CU393" s="159"/>
      <c r="CV393" s="159"/>
      <c r="CW393" s="159"/>
      <c r="CX393" s="159"/>
      <c r="CY393" s="159"/>
      <c r="CZ393" s="159"/>
      <c r="DA393" s="223"/>
    </row>
    <row r="394" spans="2:105" x14ac:dyDescent="0.25">
      <c r="B394" s="222"/>
      <c r="C394" s="159"/>
      <c r="D394" s="159"/>
      <c r="E394" s="159"/>
      <c r="F394" s="159"/>
      <c r="G394" s="159"/>
      <c r="H394" s="159"/>
      <c r="I394" s="159"/>
      <c r="J394" s="159"/>
      <c r="K394" s="159"/>
      <c r="L394" s="159"/>
      <c r="M394" s="159"/>
      <c r="N394" s="159"/>
      <c r="O394" s="159"/>
      <c r="P394" s="159"/>
      <c r="Q394" s="159"/>
      <c r="R394" s="159"/>
      <c r="S394" s="159"/>
      <c r="T394" s="159"/>
      <c r="U394" s="159"/>
      <c r="V394" s="159"/>
      <c r="W394" s="159"/>
      <c r="X394" s="159"/>
      <c r="Y394" s="159"/>
      <c r="Z394" s="159"/>
      <c r="AA394" s="159"/>
      <c r="AB394" s="159"/>
      <c r="AC394" s="159"/>
      <c r="AD394" s="159"/>
      <c r="AE394" s="159"/>
      <c r="AF394" s="159"/>
      <c r="AG394" s="159"/>
      <c r="AH394" s="159"/>
      <c r="AI394" s="159"/>
      <c r="AJ394" s="159"/>
      <c r="AK394" s="159"/>
      <c r="AL394" s="159"/>
      <c r="AM394" s="159"/>
      <c r="AN394" s="159"/>
      <c r="AO394" s="159"/>
      <c r="AP394" s="159"/>
      <c r="AQ394" s="159"/>
      <c r="AR394" s="159"/>
      <c r="AS394" s="159"/>
      <c r="AT394" s="159"/>
      <c r="AU394" s="159"/>
      <c r="AV394" s="159"/>
      <c r="AW394" s="159"/>
      <c r="AX394" s="159"/>
      <c r="AY394" s="159"/>
      <c r="AZ394" s="159"/>
      <c r="BA394" s="159"/>
      <c r="BB394" s="159"/>
      <c r="BC394" s="159"/>
      <c r="BD394" s="159"/>
      <c r="BE394" s="159"/>
      <c r="BF394" s="159"/>
      <c r="BG394" s="159"/>
      <c r="BH394" s="159"/>
      <c r="BI394" s="159"/>
      <c r="BJ394" s="159"/>
      <c r="BK394" s="159"/>
      <c r="BL394" s="159"/>
      <c r="BM394" s="159"/>
      <c r="BN394" s="159"/>
      <c r="BO394" s="159"/>
      <c r="BP394" s="159"/>
      <c r="BQ394" s="159"/>
      <c r="BR394" s="159"/>
      <c r="BS394" s="159"/>
      <c r="BT394" s="159"/>
      <c r="BU394" s="159"/>
      <c r="BV394" s="159"/>
      <c r="BW394" s="159"/>
      <c r="BX394" s="159"/>
      <c r="BY394" s="159"/>
      <c r="BZ394" s="159"/>
      <c r="CA394" s="159"/>
      <c r="CB394" s="159"/>
      <c r="CC394" s="159"/>
      <c r="CD394" s="159"/>
      <c r="CE394" s="159"/>
      <c r="CF394" s="159"/>
      <c r="CG394" s="159"/>
      <c r="CH394" s="159"/>
      <c r="CI394" s="159"/>
      <c r="CJ394" s="159"/>
      <c r="CK394" s="159"/>
      <c r="CL394" s="159"/>
      <c r="CM394" s="159"/>
      <c r="CN394" s="159"/>
      <c r="CO394" s="159"/>
      <c r="CP394" s="159"/>
      <c r="CQ394" s="159"/>
      <c r="CR394" s="159"/>
      <c r="CS394" s="159"/>
      <c r="CT394" s="159"/>
      <c r="CU394" s="159"/>
      <c r="CV394" s="159"/>
      <c r="CW394" s="159"/>
      <c r="CX394" s="159"/>
      <c r="CY394" s="159"/>
      <c r="CZ394" s="159"/>
      <c r="DA394" s="223"/>
    </row>
    <row r="395" spans="2:105" x14ac:dyDescent="0.25">
      <c r="B395" s="222"/>
      <c r="C395" s="159"/>
      <c r="D395" s="159"/>
      <c r="E395" s="159"/>
      <c r="F395" s="159"/>
      <c r="G395" s="159"/>
      <c r="H395" s="159"/>
      <c r="I395" s="159"/>
      <c r="J395" s="159"/>
      <c r="K395" s="159"/>
      <c r="L395" s="159"/>
      <c r="M395" s="159"/>
      <c r="N395" s="159"/>
      <c r="O395" s="159"/>
      <c r="P395" s="159"/>
      <c r="Q395" s="159"/>
      <c r="R395" s="159"/>
      <c r="S395" s="159"/>
      <c r="T395" s="159"/>
      <c r="U395" s="159"/>
      <c r="V395" s="159"/>
      <c r="W395" s="159"/>
      <c r="X395" s="159"/>
      <c r="Y395" s="159"/>
      <c r="Z395" s="159"/>
      <c r="AA395" s="159"/>
      <c r="AB395" s="159"/>
      <c r="AC395" s="159"/>
      <c r="AD395" s="159"/>
      <c r="AE395" s="159"/>
      <c r="AF395" s="159"/>
      <c r="AG395" s="159"/>
      <c r="AH395" s="159"/>
      <c r="AI395" s="159"/>
      <c r="AJ395" s="159"/>
      <c r="AK395" s="159"/>
      <c r="AL395" s="159"/>
      <c r="AM395" s="159"/>
      <c r="AN395" s="159"/>
      <c r="AO395" s="159"/>
      <c r="AP395" s="159"/>
      <c r="AQ395" s="159"/>
      <c r="AR395" s="159"/>
      <c r="AS395" s="159"/>
      <c r="AT395" s="159"/>
      <c r="AU395" s="159"/>
      <c r="AV395" s="159"/>
      <c r="AW395" s="159"/>
      <c r="AX395" s="159"/>
      <c r="AY395" s="159"/>
      <c r="AZ395" s="159"/>
      <c r="BA395" s="159"/>
      <c r="BB395" s="159"/>
      <c r="BC395" s="159"/>
      <c r="BD395" s="159"/>
      <c r="BE395" s="159"/>
      <c r="BF395" s="159"/>
      <c r="BG395" s="159"/>
      <c r="BH395" s="159"/>
      <c r="BI395" s="159"/>
      <c r="BJ395" s="159"/>
      <c r="BK395" s="159"/>
      <c r="BL395" s="159"/>
      <c r="BM395" s="159"/>
      <c r="BN395" s="159"/>
      <c r="BO395" s="159"/>
      <c r="BP395" s="159"/>
      <c r="BQ395" s="159"/>
      <c r="BR395" s="159"/>
      <c r="BS395" s="159"/>
      <c r="BT395" s="159"/>
      <c r="BU395" s="159"/>
      <c r="BV395" s="159"/>
      <c r="BW395" s="159"/>
      <c r="BX395" s="159"/>
      <c r="BY395" s="159"/>
      <c r="BZ395" s="159"/>
      <c r="CA395" s="159"/>
      <c r="CB395" s="159"/>
      <c r="CC395" s="159"/>
      <c r="CD395" s="159"/>
      <c r="CE395" s="159"/>
      <c r="CF395" s="159"/>
      <c r="CG395" s="159"/>
      <c r="CH395" s="159"/>
      <c r="CI395" s="159"/>
      <c r="CJ395" s="159"/>
      <c r="CK395" s="159"/>
      <c r="CL395" s="159"/>
      <c r="CM395" s="159"/>
      <c r="CN395" s="159"/>
      <c r="CO395" s="159"/>
      <c r="CP395" s="159"/>
      <c r="CQ395" s="159"/>
      <c r="CR395" s="159"/>
      <c r="CS395" s="159"/>
      <c r="CT395" s="159"/>
      <c r="CU395" s="159"/>
      <c r="CV395" s="159"/>
      <c r="CW395" s="159"/>
      <c r="CX395" s="159"/>
      <c r="CY395" s="159"/>
      <c r="CZ395" s="159"/>
      <c r="DA395" s="223"/>
    </row>
    <row r="396" spans="2:105" x14ac:dyDescent="0.25">
      <c r="B396" s="222"/>
      <c r="C396" s="159"/>
      <c r="D396" s="159"/>
      <c r="E396" s="159"/>
      <c r="F396" s="159"/>
      <c r="G396" s="159"/>
      <c r="H396" s="159"/>
      <c r="I396" s="159"/>
      <c r="J396" s="159"/>
      <c r="K396" s="159"/>
      <c r="L396" s="159"/>
      <c r="M396" s="159"/>
      <c r="N396" s="159"/>
      <c r="O396" s="159"/>
      <c r="P396" s="159"/>
      <c r="Q396" s="159"/>
      <c r="R396" s="159"/>
      <c r="S396" s="159"/>
      <c r="T396" s="159"/>
      <c r="U396" s="159"/>
      <c r="V396" s="159"/>
      <c r="W396" s="159"/>
      <c r="X396" s="159"/>
      <c r="Y396" s="159"/>
      <c r="Z396" s="159"/>
      <c r="AA396" s="159"/>
      <c r="AB396" s="159"/>
      <c r="AC396" s="159"/>
      <c r="AD396" s="159"/>
      <c r="AE396" s="159"/>
      <c r="AF396" s="159"/>
      <c r="AG396" s="159"/>
      <c r="AH396" s="159"/>
      <c r="AI396" s="159"/>
      <c r="AJ396" s="159"/>
      <c r="AK396" s="159"/>
      <c r="AL396" s="159"/>
      <c r="AM396" s="159"/>
      <c r="AN396" s="159"/>
      <c r="AO396" s="159"/>
      <c r="AP396" s="159"/>
      <c r="AQ396" s="159"/>
      <c r="AR396" s="159"/>
      <c r="AS396" s="159"/>
      <c r="AT396" s="159"/>
      <c r="AU396" s="159"/>
      <c r="AV396" s="159"/>
      <c r="AW396" s="159"/>
      <c r="AX396" s="159"/>
      <c r="AY396" s="159"/>
      <c r="AZ396" s="159"/>
      <c r="BA396" s="159"/>
      <c r="BB396" s="159"/>
      <c r="BC396" s="159"/>
      <c r="BD396" s="159"/>
      <c r="BE396" s="159"/>
      <c r="BF396" s="159"/>
      <c r="BG396" s="159"/>
      <c r="BH396" s="159"/>
      <c r="BI396" s="159"/>
      <c r="BJ396" s="159"/>
      <c r="BK396" s="159"/>
      <c r="BL396" s="159"/>
      <c r="BM396" s="159"/>
      <c r="BN396" s="159"/>
      <c r="BO396" s="159"/>
      <c r="BP396" s="159"/>
      <c r="BQ396" s="159"/>
      <c r="BR396" s="159"/>
      <c r="BS396" s="159"/>
      <c r="BT396" s="159"/>
      <c r="BU396" s="159"/>
      <c r="BV396" s="159"/>
      <c r="BW396" s="159"/>
      <c r="BX396" s="159"/>
      <c r="BY396" s="159"/>
      <c r="BZ396" s="159"/>
      <c r="CA396" s="159"/>
      <c r="CB396" s="159"/>
      <c r="CC396" s="159"/>
      <c r="CD396" s="159"/>
      <c r="CE396" s="159"/>
      <c r="CF396" s="159"/>
      <c r="CG396" s="159"/>
      <c r="CH396" s="159"/>
      <c r="CI396" s="159"/>
      <c r="CJ396" s="159"/>
      <c r="CK396" s="159"/>
      <c r="CL396" s="159"/>
      <c r="CM396" s="159"/>
      <c r="CN396" s="159"/>
      <c r="CO396" s="159"/>
      <c r="CP396" s="159"/>
      <c r="CQ396" s="159"/>
      <c r="CR396" s="159"/>
      <c r="CS396" s="159"/>
      <c r="CT396" s="159"/>
      <c r="CU396" s="159"/>
      <c r="CV396" s="159"/>
      <c r="CW396" s="159"/>
      <c r="CX396" s="159"/>
      <c r="CY396" s="159"/>
      <c r="CZ396" s="159"/>
      <c r="DA396" s="223"/>
    </row>
    <row r="397" spans="2:105" x14ac:dyDescent="0.25">
      <c r="B397" s="222"/>
      <c r="C397" s="159"/>
      <c r="D397" s="159"/>
      <c r="E397" s="159"/>
      <c r="F397" s="159"/>
      <c r="G397" s="159"/>
      <c r="H397" s="159"/>
      <c r="I397" s="159"/>
      <c r="J397" s="159"/>
      <c r="K397" s="159"/>
      <c r="L397" s="159"/>
      <c r="M397" s="159"/>
      <c r="N397" s="159"/>
      <c r="O397" s="159"/>
      <c r="P397" s="159"/>
      <c r="Q397" s="159"/>
      <c r="R397" s="159"/>
      <c r="S397" s="159"/>
      <c r="T397" s="159"/>
      <c r="U397" s="159"/>
      <c r="V397" s="159"/>
      <c r="W397" s="159"/>
      <c r="X397" s="159"/>
      <c r="Y397" s="159"/>
      <c r="Z397" s="159"/>
      <c r="AA397" s="159"/>
      <c r="AB397" s="159"/>
      <c r="AC397" s="159"/>
      <c r="AD397" s="159"/>
      <c r="AE397" s="159"/>
      <c r="AF397" s="159"/>
      <c r="AG397" s="159"/>
      <c r="AH397" s="159"/>
      <c r="AI397" s="159"/>
      <c r="AJ397" s="159"/>
      <c r="AK397" s="159"/>
      <c r="AL397" s="159"/>
      <c r="AM397" s="159"/>
      <c r="AN397" s="159"/>
      <c r="AO397" s="159"/>
      <c r="AP397" s="159"/>
      <c r="AQ397" s="159"/>
      <c r="AR397" s="159"/>
      <c r="AS397" s="159"/>
      <c r="AT397" s="159"/>
      <c r="AU397" s="159"/>
      <c r="AV397" s="159"/>
      <c r="AW397" s="159"/>
      <c r="AX397" s="159"/>
      <c r="AY397" s="159"/>
      <c r="AZ397" s="159"/>
      <c r="BA397" s="159"/>
      <c r="BB397" s="159"/>
      <c r="BC397" s="159"/>
      <c r="BD397" s="159"/>
      <c r="BE397" s="159"/>
      <c r="BF397" s="159"/>
      <c r="BG397" s="159"/>
      <c r="BH397" s="159"/>
      <c r="BI397" s="159"/>
      <c r="BJ397" s="159"/>
      <c r="BK397" s="159"/>
      <c r="BL397" s="159"/>
      <c r="BM397" s="159"/>
      <c r="BN397" s="159"/>
      <c r="BO397" s="159"/>
      <c r="BP397" s="159"/>
      <c r="BQ397" s="159"/>
      <c r="BR397" s="159"/>
      <c r="BS397" s="159"/>
      <c r="BT397" s="159"/>
      <c r="BU397" s="159"/>
      <c r="BV397" s="159"/>
      <c r="BW397" s="159"/>
      <c r="BX397" s="159"/>
      <c r="BY397" s="159"/>
      <c r="BZ397" s="159"/>
      <c r="CA397" s="159"/>
      <c r="CB397" s="159"/>
      <c r="CC397" s="159"/>
      <c r="CD397" s="159"/>
      <c r="CE397" s="159"/>
      <c r="CF397" s="159"/>
      <c r="CG397" s="159"/>
      <c r="CH397" s="159"/>
      <c r="CI397" s="159"/>
      <c r="CJ397" s="159"/>
      <c r="CK397" s="159"/>
      <c r="CL397" s="159"/>
      <c r="CM397" s="159"/>
      <c r="CN397" s="159"/>
      <c r="CO397" s="159"/>
      <c r="CP397" s="159"/>
      <c r="CQ397" s="159"/>
      <c r="CR397" s="159"/>
      <c r="CS397" s="159"/>
      <c r="CT397" s="159"/>
      <c r="CU397" s="159"/>
      <c r="CV397" s="159"/>
      <c r="CW397" s="159"/>
      <c r="CX397" s="159"/>
      <c r="CY397" s="159"/>
      <c r="CZ397" s="159"/>
      <c r="DA397" s="223"/>
    </row>
    <row r="398" spans="2:105" x14ac:dyDescent="0.25">
      <c r="B398" s="222"/>
      <c r="C398" s="159"/>
      <c r="D398" s="159"/>
      <c r="E398" s="159"/>
      <c r="F398" s="159"/>
      <c r="G398" s="159"/>
      <c r="H398" s="159"/>
      <c r="I398" s="159"/>
      <c r="J398" s="159"/>
      <c r="K398" s="159"/>
      <c r="L398" s="159"/>
      <c r="M398" s="159"/>
      <c r="N398" s="159"/>
      <c r="O398" s="159"/>
      <c r="P398" s="159"/>
      <c r="Q398" s="159"/>
      <c r="R398" s="159"/>
      <c r="S398" s="159"/>
      <c r="T398" s="159"/>
      <c r="U398" s="159"/>
      <c r="V398" s="159"/>
      <c r="W398" s="159"/>
      <c r="X398" s="159"/>
      <c r="Y398" s="159"/>
      <c r="Z398" s="159"/>
      <c r="AA398" s="159"/>
      <c r="AB398" s="159"/>
      <c r="AC398" s="159"/>
      <c r="AD398" s="159"/>
      <c r="AE398" s="159"/>
      <c r="AF398" s="159"/>
      <c r="AG398" s="159"/>
      <c r="AH398" s="159"/>
      <c r="AI398" s="159"/>
      <c r="AJ398" s="159"/>
      <c r="AK398" s="159"/>
      <c r="AL398" s="159"/>
      <c r="AM398" s="159"/>
      <c r="AN398" s="159"/>
      <c r="AO398" s="159"/>
      <c r="AP398" s="159"/>
      <c r="AQ398" s="159"/>
      <c r="AR398" s="159"/>
      <c r="AS398" s="159"/>
      <c r="AT398" s="159"/>
      <c r="AU398" s="159"/>
      <c r="AV398" s="159"/>
      <c r="AW398" s="159"/>
      <c r="AX398" s="159"/>
      <c r="AY398" s="159"/>
      <c r="AZ398" s="159"/>
      <c r="BA398" s="159"/>
      <c r="BB398" s="159"/>
      <c r="BC398" s="159"/>
      <c r="BD398" s="159"/>
      <c r="BE398" s="159"/>
      <c r="BF398" s="159"/>
      <c r="BG398" s="159"/>
      <c r="BH398" s="159"/>
      <c r="BI398" s="159"/>
      <c r="BJ398" s="159"/>
      <c r="BK398" s="159"/>
      <c r="BL398" s="159"/>
      <c r="BM398" s="159"/>
      <c r="BN398" s="159"/>
      <c r="BO398" s="159"/>
      <c r="BP398" s="159"/>
      <c r="BQ398" s="159"/>
      <c r="BR398" s="159"/>
      <c r="BS398" s="159"/>
      <c r="BT398" s="159"/>
      <c r="BU398" s="159"/>
      <c r="BV398" s="159"/>
      <c r="BW398" s="159"/>
      <c r="BX398" s="159"/>
      <c r="BY398" s="159"/>
      <c r="BZ398" s="159"/>
      <c r="CA398" s="159"/>
      <c r="CB398" s="159"/>
      <c r="CC398" s="159"/>
      <c r="CD398" s="159"/>
      <c r="CE398" s="159"/>
      <c r="CF398" s="159"/>
      <c r="CG398" s="159"/>
      <c r="CH398" s="159"/>
      <c r="CI398" s="159"/>
      <c r="CJ398" s="159"/>
      <c r="CK398" s="159"/>
      <c r="CL398" s="159"/>
      <c r="CM398" s="159"/>
      <c r="CN398" s="159"/>
      <c r="CO398" s="159"/>
      <c r="CP398" s="159"/>
      <c r="CQ398" s="159"/>
      <c r="CR398" s="159"/>
      <c r="CS398" s="159"/>
      <c r="CT398" s="159"/>
      <c r="CU398" s="159"/>
      <c r="CV398" s="159"/>
      <c r="CW398" s="159"/>
      <c r="CX398" s="159"/>
      <c r="CY398" s="159"/>
      <c r="CZ398" s="159"/>
      <c r="DA398" s="223"/>
    </row>
    <row r="399" spans="2:105" x14ac:dyDescent="0.25">
      <c r="B399" s="222"/>
      <c r="C399" s="159"/>
      <c r="D399" s="159"/>
      <c r="E399" s="159"/>
      <c r="F399" s="159"/>
      <c r="G399" s="159"/>
      <c r="H399" s="159"/>
      <c r="I399" s="159"/>
      <c r="J399" s="159"/>
      <c r="K399" s="159"/>
      <c r="L399" s="159"/>
      <c r="M399" s="159"/>
      <c r="N399" s="159"/>
      <c r="O399" s="159"/>
      <c r="P399" s="159"/>
      <c r="Q399" s="159"/>
      <c r="R399" s="159"/>
      <c r="S399" s="159"/>
      <c r="T399" s="159"/>
      <c r="U399" s="159"/>
      <c r="V399" s="159"/>
      <c r="W399" s="159"/>
      <c r="X399" s="159"/>
      <c r="Y399" s="159"/>
      <c r="Z399" s="159"/>
      <c r="AA399" s="159"/>
      <c r="AB399" s="159"/>
      <c r="AC399" s="159"/>
      <c r="AD399" s="159"/>
      <c r="AE399" s="159"/>
      <c r="AF399" s="159"/>
      <c r="AG399" s="159"/>
      <c r="AH399" s="159"/>
      <c r="AI399" s="159"/>
      <c r="AJ399" s="159"/>
      <c r="AK399" s="159"/>
      <c r="AL399" s="159"/>
      <c r="AM399" s="159"/>
      <c r="AN399" s="159"/>
      <c r="AO399" s="159"/>
      <c r="AP399" s="159"/>
      <c r="AQ399" s="159"/>
      <c r="AR399" s="159"/>
      <c r="AS399" s="159"/>
      <c r="AT399" s="159"/>
      <c r="AU399" s="159"/>
      <c r="AV399" s="159"/>
      <c r="AW399" s="159"/>
      <c r="AX399" s="159"/>
      <c r="AY399" s="159"/>
      <c r="AZ399" s="159"/>
      <c r="BA399" s="159"/>
      <c r="BB399" s="159"/>
      <c r="BC399" s="159"/>
      <c r="BD399" s="159"/>
      <c r="BE399" s="159"/>
      <c r="BF399" s="159"/>
      <c r="BG399" s="159"/>
      <c r="BH399" s="159"/>
      <c r="BI399" s="159"/>
      <c r="BJ399" s="159"/>
      <c r="BK399" s="159"/>
      <c r="BL399" s="159"/>
      <c r="BM399" s="159"/>
      <c r="BN399" s="159"/>
      <c r="BO399" s="159"/>
      <c r="BP399" s="159"/>
      <c r="BQ399" s="159"/>
      <c r="BR399" s="159"/>
      <c r="BS399" s="159"/>
      <c r="BT399" s="159"/>
      <c r="BU399" s="159"/>
      <c r="BV399" s="159"/>
      <c r="BW399" s="159"/>
      <c r="BX399" s="159"/>
      <c r="BY399" s="159"/>
      <c r="BZ399" s="159"/>
      <c r="CA399" s="159"/>
      <c r="CB399" s="159"/>
      <c r="CC399" s="159"/>
      <c r="CD399" s="159"/>
      <c r="CE399" s="159"/>
      <c r="CF399" s="159"/>
      <c r="CG399" s="159"/>
      <c r="CH399" s="159"/>
      <c r="CI399" s="159"/>
      <c r="CJ399" s="159"/>
      <c r="CK399" s="159"/>
      <c r="CL399" s="159"/>
      <c r="CM399" s="159"/>
      <c r="CN399" s="159"/>
      <c r="CO399" s="159"/>
      <c r="CP399" s="159"/>
      <c r="CQ399" s="159"/>
      <c r="CR399" s="159"/>
      <c r="CS399" s="159"/>
      <c r="CT399" s="159"/>
      <c r="CU399" s="159"/>
      <c r="CV399" s="159"/>
      <c r="CW399" s="159"/>
      <c r="CX399" s="159"/>
      <c r="CY399" s="159"/>
      <c r="CZ399" s="159"/>
      <c r="DA399" s="223"/>
    </row>
    <row r="400" spans="2:105" x14ac:dyDescent="0.25">
      <c r="B400" s="222"/>
      <c r="C400" s="159"/>
      <c r="D400" s="159"/>
      <c r="E400" s="159"/>
      <c r="F400" s="159"/>
      <c r="G400" s="159"/>
      <c r="H400" s="159"/>
      <c r="I400" s="159"/>
      <c r="J400" s="159"/>
      <c r="K400" s="159"/>
      <c r="L400" s="159"/>
      <c r="M400" s="159"/>
      <c r="N400" s="159"/>
      <c r="O400" s="159"/>
      <c r="P400" s="159"/>
      <c r="Q400" s="159"/>
      <c r="R400" s="159"/>
      <c r="S400" s="159"/>
      <c r="T400" s="159"/>
      <c r="U400" s="159"/>
      <c r="V400" s="159"/>
      <c r="W400" s="159"/>
      <c r="X400" s="159"/>
      <c r="Y400" s="159"/>
      <c r="Z400" s="159"/>
      <c r="AA400" s="159"/>
      <c r="AB400" s="159"/>
      <c r="AC400" s="159"/>
      <c r="AD400" s="159"/>
      <c r="AE400" s="159"/>
      <c r="AF400" s="159"/>
      <c r="AG400" s="159"/>
      <c r="AH400" s="159"/>
      <c r="AI400" s="159"/>
      <c r="AJ400" s="159"/>
      <c r="AK400" s="159"/>
      <c r="AL400" s="159"/>
      <c r="AM400" s="159"/>
      <c r="AN400" s="159"/>
      <c r="AO400" s="159"/>
      <c r="AP400" s="159"/>
      <c r="AQ400" s="159"/>
      <c r="AR400" s="159"/>
      <c r="AS400" s="159"/>
      <c r="AT400" s="159"/>
      <c r="AU400" s="159"/>
      <c r="AV400" s="159"/>
      <c r="AW400" s="159"/>
      <c r="AX400" s="159"/>
      <c r="AY400" s="159"/>
      <c r="AZ400" s="159"/>
      <c r="BA400" s="159"/>
      <c r="BB400" s="159"/>
      <c r="BC400" s="159"/>
      <c r="BD400" s="159"/>
      <c r="BE400" s="159"/>
      <c r="BF400" s="159"/>
      <c r="BG400" s="159"/>
      <c r="BH400" s="159"/>
      <c r="BI400" s="159"/>
      <c r="BJ400" s="159"/>
      <c r="BK400" s="159"/>
      <c r="BL400" s="159"/>
      <c r="BM400" s="159"/>
      <c r="BN400" s="159"/>
      <c r="BO400" s="159"/>
      <c r="BP400" s="159"/>
      <c r="BQ400" s="159"/>
      <c r="BR400" s="159"/>
      <c r="BS400" s="159"/>
      <c r="BT400" s="159"/>
      <c r="BU400" s="159"/>
      <c r="BV400" s="159"/>
      <c r="BW400" s="159"/>
      <c r="BX400" s="159"/>
      <c r="BY400" s="159"/>
      <c r="BZ400" s="159"/>
      <c r="CA400" s="159"/>
      <c r="CB400" s="159"/>
      <c r="CC400" s="159"/>
      <c r="CD400" s="159"/>
      <c r="CE400" s="159"/>
      <c r="CF400" s="159"/>
      <c r="CG400" s="159"/>
      <c r="CH400" s="159"/>
      <c r="CI400" s="159"/>
      <c r="CJ400" s="159"/>
      <c r="CK400" s="159"/>
      <c r="CL400" s="159"/>
      <c r="CM400" s="159"/>
      <c r="CN400" s="159"/>
      <c r="CO400" s="159"/>
      <c r="CP400" s="159"/>
      <c r="CQ400" s="159"/>
      <c r="CR400" s="159"/>
      <c r="CS400" s="159"/>
      <c r="CT400" s="159"/>
      <c r="CU400" s="159"/>
      <c r="CV400" s="159"/>
      <c r="CW400" s="159"/>
      <c r="CX400" s="159"/>
      <c r="CY400" s="159"/>
      <c r="CZ400" s="159"/>
      <c r="DA400" s="223"/>
    </row>
    <row r="401" spans="2:105" x14ac:dyDescent="0.25">
      <c r="B401" s="222"/>
      <c r="C401" s="159"/>
      <c r="D401" s="159"/>
      <c r="E401" s="159"/>
      <c r="F401" s="159"/>
      <c r="G401" s="159"/>
      <c r="H401" s="159"/>
      <c r="I401" s="159"/>
      <c r="J401" s="159"/>
      <c r="K401" s="159"/>
      <c r="L401" s="159"/>
      <c r="M401" s="159"/>
      <c r="N401" s="159"/>
      <c r="O401" s="159"/>
      <c r="P401" s="159"/>
      <c r="Q401" s="159"/>
      <c r="R401" s="159"/>
      <c r="S401" s="159"/>
      <c r="T401" s="159"/>
      <c r="U401" s="159"/>
      <c r="V401" s="159"/>
      <c r="W401" s="159"/>
      <c r="X401" s="159"/>
      <c r="Y401" s="159"/>
      <c r="Z401" s="159"/>
      <c r="AA401" s="159"/>
      <c r="AB401" s="159"/>
      <c r="AC401" s="159"/>
      <c r="AD401" s="159"/>
      <c r="AE401" s="159"/>
      <c r="AF401" s="159"/>
      <c r="AG401" s="159"/>
      <c r="AH401" s="159"/>
      <c r="AI401" s="159"/>
      <c r="AJ401" s="159"/>
      <c r="AK401" s="159"/>
      <c r="AL401" s="159"/>
      <c r="AM401" s="159"/>
      <c r="AN401" s="159"/>
      <c r="AO401" s="159"/>
      <c r="AP401" s="159"/>
      <c r="AQ401" s="159"/>
      <c r="AR401" s="159"/>
      <c r="AS401" s="159"/>
      <c r="AT401" s="159"/>
      <c r="AU401" s="159"/>
      <c r="AV401" s="159"/>
      <c r="AW401" s="159"/>
      <c r="AX401" s="159"/>
      <c r="AY401" s="159"/>
      <c r="AZ401" s="159"/>
      <c r="BA401" s="159"/>
      <c r="BB401" s="159"/>
      <c r="BC401" s="159"/>
      <c r="BD401" s="159"/>
      <c r="BE401" s="159"/>
      <c r="BF401" s="159"/>
      <c r="BG401" s="159"/>
      <c r="BH401" s="159"/>
      <c r="BI401" s="159"/>
      <c r="BJ401" s="159"/>
      <c r="BK401" s="159"/>
      <c r="BL401" s="159"/>
      <c r="BM401" s="159"/>
      <c r="BN401" s="159"/>
      <c r="BO401" s="159"/>
      <c r="BP401" s="159"/>
      <c r="BQ401" s="159"/>
      <c r="BR401" s="159"/>
      <c r="BS401" s="159"/>
      <c r="BT401" s="159"/>
      <c r="BU401" s="159"/>
      <c r="BV401" s="159"/>
      <c r="BW401" s="159"/>
      <c r="BX401" s="159"/>
      <c r="BY401" s="159"/>
      <c r="BZ401" s="159"/>
      <c r="CA401" s="159"/>
      <c r="CB401" s="159"/>
      <c r="CC401" s="159"/>
      <c r="CD401" s="159"/>
      <c r="CE401" s="159"/>
      <c r="CF401" s="159"/>
      <c r="CG401" s="159"/>
      <c r="CH401" s="159"/>
      <c r="CI401" s="159"/>
      <c r="CJ401" s="159"/>
      <c r="CK401" s="159"/>
      <c r="CL401" s="159"/>
      <c r="CM401" s="159"/>
      <c r="CN401" s="159"/>
      <c r="CO401" s="159"/>
      <c r="CP401" s="159"/>
      <c r="CQ401" s="159"/>
      <c r="CR401" s="159"/>
      <c r="CS401" s="159"/>
      <c r="CT401" s="159"/>
      <c r="CU401" s="159"/>
      <c r="CV401" s="159"/>
      <c r="CW401" s="159"/>
      <c r="CX401" s="159"/>
      <c r="CY401" s="159"/>
      <c r="CZ401" s="159"/>
      <c r="DA401" s="223"/>
    </row>
    <row r="402" spans="2:105" ht="15.75" thickBot="1" x14ac:dyDescent="0.3">
      <c r="B402" s="224"/>
      <c r="C402" s="225"/>
      <c r="D402" s="225"/>
      <c r="E402" s="225"/>
      <c r="F402" s="225"/>
      <c r="G402" s="225"/>
      <c r="H402" s="225"/>
      <c r="I402" s="225"/>
      <c r="J402" s="225"/>
      <c r="K402" s="225"/>
      <c r="L402" s="225"/>
      <c r="M402" s="225"/>
      <c r="N402" s="225"/>
      <c r="O402" s="225"/>
      <c r="P402" s="225"/>
      <c r="Q402" s="225"/>
      <c r="R402" s="225"/>
      <c r="S402" s="225"/>
      <c r="T402" s="225"/>
      <c r="U402" s="225"/>
      <c r="V402" s="225"/>
      <c r="W402" s="225"/>
      <c r="X402" s="225"/>
      <c r="Y402" s="225"/>
      <c r="Z402" s="225"/>
      <c r="AA402" s="225"/>
      <c r="AB402" s="225"/>
      <c r="AC402" s="225"/>
      <c r="AD402" s="225"/>
      <c r="AE402" s="225"/>
      <c r="AF402" s="225"/>
      <c r="AG402" s="225"/>
      <c r="AH402" s="225"/>
      <c r="AI402" s="225"/>
      <c r="AJ402" s="225"/>
      <c r="AK402" s="225"/>
      <c r="AL402" s="225"/>
      <c r="AM402" s="225"/>
      <c r="AN402" s="225"/>
      <c r="AO402" s="225"/>
      <c r="AP402" s="225"/>
      <c r="AQ402" s="225"/>
      <c r="AR402" s="225"/>
      <c r="AS402" s="225"/>
      <c r="AT402" s="225"/>
      <c r="AU402" s="225"/>
      <c r="AV402" s="225"/>
      <c r="AW402" s="225"/>
      <c r="AX402" s="225"/>
      <c r="AY402" s="225"/>
      <c r="AZ402" s="225"/>
      <c r="BA402" s="225"/>
      <c r="BB402" s="225"/>
      <c r="BC402" s="225"/>
      <c r="BD402" s="225"/>
      <c r="BE402" s="225"/>
      <c r="BF402" s="225"/>
      <c r="BG402" s="225"/>
      <c r="BH402" s="225"/>
      <c r="BI402" s="225"/>
      <c r="BJ402" s="225"/>
      <c r="BK402" s="225"/>
      <c r="BL402" s="225"/>
      <c r="BM402" s="225"/>
      <c r="BN402" s="225"/>
      <c r="BO402" s="225"/>
      <c r="BP402" s="225"/>
      <c r="BQ402" s="225"/>
      <c r="BR402" s="225"/>
      <c r="BS402" s="225"/>
      <c r="BT402" s="225"/>
      <c r="BU402" s="225"/>
      <c r="BV402" s="225"/>
      <c r="BW402" s="225"/>
      <c r="BX402" s="225"/>
      <c r="BY402" s="225"/>
      <c r="BZ402" s="225"/>
      <c r="CA402" s="225"/>
      <c r="CB402" s="225"/>
      <c r="CC402" s="225"/>
      <c r="CD402" s="225"/>
      <c r="CE402" s="225"/>
      <c r="CF402" s="225"/>
      <c r="CG402" s="225"/>
      <c r="CH402" s="225"/>
      <c r="CI402" s="225"/>
      <c r="CJ402" s="225"/>
      <c r="CK402" s="225"/>
      <c r="CL402" s="225"/>
      <c r="CM402" s="225"/>
      <c r="CN402" s="225"/>
      <c r="CO402" s="225"/>
      <c r="CP402" s="225"/>
      <c r="CQ402" s="225"/>
      <c r="CR402" s="225"/>
      <c r="CS402" s="225"/>
      <c r="CT402" s="225"/>
      <c r="CU402" s="225"/>
      <c r="CV402" s="225"/>
      <c r="CW402" s="225"/>
      <c r="CX402" s="225"/>
      <c r="CY402" s="225"/>
      <c r="CZ402" s="225"/>
      <c r="DA402" s="226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52</vt:i4>
      </vt:variant>
    </vt:vector>
  </HeadingPairs>
  <TitlesOfParts>
    <vt:vector size="63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registar_države</vt:lpstr>
      <vt:lpstr>registar kategorije</vt:lpstr>
      <vt:lpstr>registar_uparivanje</vt:lpstr>
      <vt:lpstr>registar_status_rezultat</vt:lpstr>
      <vt:lpstr>csv</vt:lpstr>
      <vt:lpstr>csv</vt:lpstr>
      <vt:lpstr>datum_natjecanja</vt:lpstr>
      <vt:lpstr>dnevnik_id</vt:lpstr>
      <vt:lpstr>drzava_id</vt:lpstr>
      <vt:lpstr>drzava_oznaka</vt:lpstr>
      <vt:lpstr>grana_id</vt:lpstr>
      <vt:lpstr>imePrezime_id</vt:lpstr>
      <vt:lpstr>imePrezime_ime</vt:lpstr>
      <vt:lpstr>imePrezime_imePrezime</vt:lpstr>
      <vt:lpstr>imePrezime_imePrezimeKlub</vt:lpstr>
      <vt:lpstr>imePrezime_klub</vt:lpstr>
      <vt:lpstr>imePrezime_prezime</vt:lpstr>
      <vt:lpstr>imePrezimeAlias_alias</vt:lpstr>
      <vt:lpstr>imePrezimeAlias_id</vt:lpstr>
      <vt:lpstr>imePrezimeAlias_imePrezimeId</vt:lpstr>
      <vt:lpstr>kategorija_id</vt:lpstr>
      <vt:lpstr>kategorija_oznaka</vt:lpstr>
      <vt:lpstr>kategorija_rbr</vt:lpstr>
      <vt:lpstr>kategorijaAlias_id</vt:lpstr>
      <vt:lpstr>kategorijaAlias_oznaka</vt:lpstr>
      <vt:lpstr>klub_id</vt:lpstr>
      <vt:lpstr>klub_naziv</vt:lpstr>
      <vt:lpstr>klubAlias_alias</vt:lpstr>
      <vt:lpstr>klubAlias_id</vt:lpstr>
      <vt:lpstr>klubAlias_klubId</vt:lpstr>
      <vt:lpstr>liga_id</vt:lpstr>
      <vt:lpstr>max_imePrezime_id</vt:lpstr>
      <vt:lpstr>max_kategorijaAlias_id</vt:lpstr>
      <vt:lpstr>max_minuta</vt:lpstr>
      <vt:lpstr>max_osoba_id</vt:lpstr>
      <vt:lpstr>max_rezultat_id</vt:lpstr>
      <vt:lpstr>max_staza_id</vt:lpstr>
      <vt:lpstr>max_stazaKategorija_id</vt:lpstr>
      <vt:lpstr>natjecanje_kategorija</vt:lpstr>
      <vt:lpstr>natjecanje_katnatid</vt:lpstr>
      <vt:lpstr>natjecanjeKategorije_katAliasId</vt:lpstr>
      <vt:lpstr>natjecanjeKategorije_kategorija</vt:lpstr>
      <vt:lpstr>natjecanjeKategorije_katRegId</vt:lpstr>
      <vt:lpstr>natjecanjeStaze_kategorija</vt:lpstr>
      <vt:lpstr>natjecanjeStaze_naziv</vt:lpstr>
      <vt:lpstr>natjecanjeStaze_stazaId</vt:lpstr>
      <vt:lpstr>registar</vt:lpstr>
      <vt:lpstr>registarNatjecatelji</vt:lpstr>
      <vt:lpstr>statusRezultat_id</vt:lpstr>
      <vt:lpstr>statusRezultat_oEvent</vt:lpstr>
      <vt:lpstr>staza_alias</vt:lpstr>
      <vt:lpstr>staza_id</vt:lpstr>
      <vt:lpstr>staza_trka</vt:lpstr>
      <vt:lpstr>trka_id</vt:lpstr>
      <vt:lpstr>trka_je_rangirana</vt:lpstr>
      <vt:lpstr>uparivanje_id</vt:lpstr>
      <vt:lpstr>uparivanje_oznaka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2021-05-02T16:08:49Z</dcterms:modified>
</cp:coreProperties>
</file>